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showInkAnnotation="0" codeName="ThisWorkbook"/>
  <mc:AlternateContent xmlns:mc="http://schemas.openxmlformats.org/markup-compatibility/2006">
    <mc:Choice Requires="x15">
      <x15ac:absPath xmlns:x15ac="http://schemas.microsoft.com/office/spreadsheetml/2010/11/ac" url="C:\Users\popor\Desktop\キャラシ一覧\"/>
    </mc:Choice>
  </mc:AlternateContent>
  <xr:revisionPtr revIDLastSave="0" documentId="13_ncr:1_{86ED69CA-788F-479D-8B4F-A01D49ED9DDB}" xr6:coauthVersionLast="47" xr6:coauthVersionMax="47" xr10:uidLastSave="{00000000-0000-0000-0000-000000000000}"/>
  <bookViews>
    <workbookView xWindow="-108" yWindow="-108" windowWidth="23256" windowHeight="12456" tabRatio="532" firstSheet="1" activeTab="2" xr2:uid="{00000000-000D-0000-FFFF-FFFF00000000}"/>
  </bookViews>
  <sheets>
    <sheet name="リスト" sheetId="1" state="hidden" r:id="rId1"/>
    <sheet name="キャラシート" sheetId="4" r:id="rId2"/>
    <sheet name="応用技" sheetId="5" r:id="rId3"/>
    <sheet name="計算用" sheetId="22" state="hidden" r:id="rId4"/>
    <sheet name="クリーチャー" sheetId="6" state="hidden" r:id="rId5"/>
    <sheet name="クリーチャー_2" sheetId="7" state="hidden" r:id="rId6"/>
    <sheet name="クリーチャー_3" sheetId="8" state="hidden" r:id="rId7"/>
    <sheet name="まとめ" sheetId="2" state="hidden" r:id="rId8"/>
    <sheet name="進行表" sheetId="14" r:id="rId9"/>
    <sheet name="進行表 (2)" sheetId="19" state="hidden" r:id="rId10"/>
    <sheet name="貼り付け用 " sheetId="15" r:id="rId11"/>
    <sheet name="チラ裏ZONE" sheetId="24" state="hidden" r:id="rId12"/>
    <sheet name="人物寸評(1)" sheetId="20" r:id="rId13"/>
    <sheet name="人物寸評 (2)" sheetId="25" state="hidden"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5" l="1"/>
  <c r="B11" i="15"/>
  <c r="B9" i="15"/>
  <c r="B7" i="15"/>
  <c r="H5" i="15"/>
  <c r="F5" i="15"/>
  <c r="D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F94" i="22"/>
  <c r="C94" i="22" s="1" a="1"/>
  <c r="C94" i="22" s="1"/>
  <c r="E94" i="22"/>
  <c r="D94" i="22"/>
  <c r="D93" i="22"/>
  <c r="C93" i="22"/>
  <c r="D89" i="22"/>
  <c r="C89" i="22"/>
  <c r="G88" i="22"/>
  <c r="F88" i="22"/>
  <c r="C88" i="22" s="1" a="1"/>
  <c r="C88" i="22" s="1"/>
  <c r="E88" i="22"/>
  <c r="D88" i="22"/>
  <c r="D87" i="22"/>
  <c r="C87" i="22"/>
  <c r="D83" i="22"/>
  <c r="C83" i="22"/>
  <c r="G82" i="22"/>
  <c r="F82" i="22"/>
  <c r="C82" i="22" s="1" a="1"/>
  <c r="C82" i="22" s="1"/>
  <c r="E82" i="22"/>
  <c r="D82" i="22"/>
  <c r="D81" i="22"/>
  <c r="C81" i="22"/>
  <c r="D77" i="22"/>
  <c r="C77" i="22"/>
  <c r="G76" i="22"/>
  <c r="F76" i="22"/>
  <c r="C76" i="22" s="1" a="1"/>
  <c r="C76" i="22" s="1"/>
  <c r="C78" i="22" s="1" a="1"/>
  <c r="C78" i="22" s="1"/>
  <c r="E76" i="22"/>
  <c r="D76" i="22"/>
  <c r="D75" i="22"/>
  <c r="C75" i="22"/>
  <c r="D71" i="22"/>
  <c r="C71" i="22"/>
  <c r="G70" i="22"/>
  <c r="F70" i="22"/>
  <c r="C70" i="22" s="1" a="1"/>
  <c r="C70" i="22" s="1"/>
  <c r="E70" i="22"/>
  <c r="D70" i="22"/>
  <c r="D69" i="22"/>
  <c r="C69" i="22"/>
  <c r="D65" i="22"/>
  <c r="C65" i="22"/>
  <c r="G64" i="22"/>
  <c r="F64" i="22"/>
  <c r="C64" i="22" s="1" a="1"/>
  <c r="C64" i="22" s="1"/>
  <c r="E64" i="22"/>
  <c r="D64" i="22"/>
  <c r="D63" i="22"/>
  <c r="C63" i="22"/>
  <c r="D59" i="22"/>
  <c r="C59" i="22"/>
  <c r="G58" i="22"/>
  <c r="F58" i="22"/>
  <c r="E58" i="22"/>
  <c r="D58" i="22"/>
  <c r="D57" i="22"/>
  <c r="C57" i="22"/>
  <c r="D53" i="22"/>
  <c r="C53" i="22"/>
  <c r="G52" i="22"/>
  <c r="F52" i="22"/>
  <c r="E52" i="22"/>
  <c r="D52" i="22"/>
  <c r="D51" i="22"/>
  <c r="C51" i="22"/>
  <c r="D47" i="22"/>
  <c r="C47" i="22"/>
  <c r="G46" i="22"/>
  <c r="F46" i="22"/>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F7" i="19"/>
  <c r="C90" i="22" l="1" a="1"/>
  <c r="C90" i="22" s="1"/>
  <c r="C96" i="22" a="1"/>
  <c r="C96" i="22" s="1"/>
  <c r="I86" i="5" s="1"/>
  <c r="C84" i="22" a="1"/>
  <c r="C84" i="22" s="1"/>
  <c r="I75" i="5" s="1"/>
  <c r="C52" i="22" a="1"/>
  <c r="C52" i="22" s="1"/>
  <c r="C58" i="22" a="1"/>
  <c r="C58" i="22" s="1"/>
  <c r="C60" i="22" s="1" a="1"/>
  <c r="C60" i="22" s="1"/>
  <c r="I53" i="5" s="1"/>
  <c r="C54" i="22" a="1"/>
  <c r="C54" i="22" s="1"/>
  <c r="C46" i="22" a="1"/>
  <c r="C46" i="22" s="1"/>
  <c r="Q9" i="19"/>
  <c r="Q10" i="19"/>
  <c r="C40" i="22"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72" i="22" a="1"/>
  <c r="C72" i="22" s="1"/>
  <c r="I64" i="5" s="1"/>
  <c r="C36" i="22" a="1"/>
  <c r="C36" i="22" s="1"/>
  <c r="I31" i="5" s="1"/>
  <c r="W42" i="7"/>
  <c r="W9" i="6"/>
  <c r="W42" i="8"/>
  <c r="C66" i="22" a="1"/>
  <c r="C66" i="22" s="1"/>
  <c r="F8" i="19"/>
  <c r="E96" i="22" l="1"/>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Y18" i="4" s="1"/>
  <c r="V17" i="4"/>
  <c r="V18" i="4" s="1"/>
  <c r="U17" i="4"/>
  <c r="U18" i="4" s="1"/>
  <c r="X16" i="4"/>
  <c r="W16" i="4"/>
  <c r="Z15" i="4"/>
  <c r="X15" i="4"/>
  <c r="W15" i="4"/>
  <c r="Z14" i="4"/>
  <c r="X14" i="4"/>
  <c r="W14" i="4"/>
  <c r="Z13" i="4"/>
  <c r="X13" i="4"/>
  <c r="W13" i="4"/>
  <c r="Z12" i="4"/>
  <c r="X12" i="4"/>
  <c r="W12" i="4"/>
  <c r="Z11" i="4"/>
  <c r="X11" i="4"/>
  <c r="W11" i="4"/>
  <c r="Z10" i="4"/>
  <c r="X10" i="4"/>
  <c r="W10" i="4"/>
  <c r="Z9" i="4"/>
  <c r="Y9" i="4"/>
  <c r="X9" i="4"/>
  <c r="Z7" i="4"/>
  <c r="V7" i="4"/>
  <c r="AA13" i="4" l="1"/>
  <c r="W17" i="4"/>
  <c r="AA10" i="4"/>
  <c r="D36" i="22"/>
  <c r="J31" i="5" s="1"/>
  <c r="D78" i="22"/>
  <c r="D30" i="22"/>
  <c r="X31" i="8"/>
  <c r="X20" i="7"/>
  <c r="D54" i="22"/>
  <c r="X9" i="7"/>
  <c r="AI54" i="22"/>
  <c r="AI60" i="22"/>
  <c r="X53" i="6" s="1"/>
  <c r="D18" i="22"/>
  <c r="D72" i="22"/>
  <c r="J64" i="5" s="1"/>
  <c r="AI30" i="22"/>
  <c r="X42" i="7"/>
  <c r="D12" i="22"/>
  <c r="J9" i="5" s="1"/>
  <c r="AI18" i="22"/>
  <c r="AI24" i="22"/>
  <c r="X20" i="6" s="1"/>
  <c r="D48" i="22"/>
  <c r="J42" i="5" s="1"/>
  <c r="D66" i="22"/>
  <c r="X53" i="7"/>
  <c r="D96" i="22"/>
  <c r="J86" i="5" s="1"/>
  <c r="X9" i="8"/>
  <c r="E99" i="22"/>
  <c r="D5" i="5" s="1"/>
  <c r="D6" i="22"/>
  <c r="D90" i="22"/>
  <c r="X31" i="7"/>
  <c r="AI12" i="22"/>
  <c r="X9" i="6" s="1"/>
  <c r="D42" i="22"/>
  <c r="AI48" i="22"/>
  <c r="X42" i="6" s="1"/>
  <c r="X53" i="8"/>
  <c r="X20" i="8"/>
  <c r="D24" i="22"/>
  <c r="J20" i="5" s="1"/>
  <c r="D60" i="22"/>
  <c r="J53" i="5" s="1"/>
  <c r="X42" i="8"/>
  <c r="D84" i="22"/>
  <c r="J75" i="5" s="1"/>
  <c r="E98" i="22"/>
  <c r="Z17" i="4"/>
  <c r="Z18" i="4" s="1"/>
  <c r="AA12" i="4"/>
  <c r="AA14" i="4"/>
  <c r="X17" i="4"/>
  <c r="X18" i="4" s="1"/>
  <c r="AA15" i="4"/>
  <c r="AA11" i="4"/>
  <c r="C103" i="22" l="1"/>
  <c r="C105" i="22"/>
  <c r="C102" i="22"/>
  <c r="C106" i="22"/>
  <c r="C104" i="22"/>
  <c r="C107" i="22"/>
  <c r="D9" i="19"/>
  <c r="L3" i="19" l="1"/>
  <c r="J3" i="19"/>
  <c r="N3" i="19"/>
  <c r="L5" i="19"/>
  <c r="J5"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s="1"/>
  <c r="B67" i="14"/>
  <c r="A67" i="14" s="1"/>
  <c r="B59" i="14"/>
  <c r="A59" i="14" s="1"/>
  <c r="C23" i="14" l="1"/>
  <c r="F27" i="14"/>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Q36" i="4"/>
  <c r="AA22" i="4"/>
  <c r="T24" i="4"/>
  <c r="AA24" i="4"/>
  <c r="T25" i="4"/>
  <c r="AA25" i="4"/>
  <c r="T26" i="4"/>
  <c r="AA26" i="4"/>
  <c r="T27" i="4"/>
  <c r="AA27" i="4"/>
  <c r="O28" i="4"/>
  <c r="T28" i="4"/>
  <c r="AA28" i="4"/>
  <c r="O29" i="4"/>
  <c r="T29" i="4"/>
  <c r="AA29" i="4"/>
  <c r="O30" i="4"/>
  <c r="T30" i="4"/>
  <c r="AA30" i="4"/>
  <c r="AA16" i="4" s="1"/>
  <c r="AA17" i="4" s="1"/>
  <c r="AA18" i="4" s="1"/>
  <c r="G31" i="4"/>
  <c r="J6" i="19" s="1"/>
  <c r="H31" i="4"/>
  <c r="M7" i="2" s="1"/>
  <c r="O31" i="4"/>
  <c r="U31" i="4"/>
  <c r="V31" i="4"/>
  <c r="W31" i="4"/>
  <c r="X31" i="4"/>
  <c r="Y31" i="4"/>
  <c r="Z31" i="4"/>
  <c r="O32" i="4"/>
  <c r="G33" i="4"/>
  <c r="L6" i="19" s="1"/>
  <c r="H33" i="4"/>
  <c r="O33" i="4"/>
  <c r="G35" i="4"/>
  <c r="H35" i="4"/>
  <c r="AA38" i="4"/>
  <c r="X44" i="4" s="1"/>
  <c r="X45" i="4" s="1"/>
  <c r="AA39" i="4"/>
  <c r="Y44" i="4" s="1"/>
  <c r="Y45" i="4" s="1"/>
  <c r="AA40" i="4"/>
  <c r="Z44" i="4" s="1"/>
  <c r="Z45" i="4" s="1"/>
  <c r="Y50" i="4"/>
  <c r="Y59" i="4"/>
  <c r="I5" i="6"/>
  <c r="C10" i="6"/>
  <c r="J42" i="14" s="1"/>
  <c r="B41" i="14" s="1"/>
  <c r="A41" i="14" s="1"/>
  <c r="C11" i="6"/>
  <c r="C12" i="6"/>
  <c r="B42" i="14" s="1"/>
  <c r="C13" i="6"/>
  <c r="D42" i="14" s="1"/>
  <c r="C14" i="6"/>
  <c r="B43" i="14" s="1"/>
  <c r="C15" i="6"/>
  <c r="D43" i="14" s="1"/>
  <c r="C16" i="6"/>
  <c r="D40" i="14" s="1"/>
  <c r="C19" i="6"/>
  <c r="D19" i="6"/>
  <c r="F19" i="6"/>
  <c r="F36" i="14" s="1"/>
  <c r="G19" i="6"/>
  <c r="F38" i="14" s="1"/>
  <c r="I5" i="7"/>
  <c r="C10" i="7"/>
  <c r="C11" i="7"/>
  <c r="F51" i="14" s="1"/>
  <c r="C12" i="7"/>
  <c r="B51" i="14" s="1"/>
  <c r="C13" i="7"/>
  <c r="D51" i="14" s="1"/>
  <c r="C14" i="7"/>
  <c r="B52" i="14" s="1"/>
  <c r="C15" i="7"/>
  <c r="D52" i="14" s="1"/>
  <c r="C16" i="7"/>
  <c r="D49" i="14" s="1"/>
  <c r="C19" i="7"/>
  <c r="D19" i="7"/>
  <c r="F19" i="7"/>
  <c r="F45" i="14" s="1"/>
  <c r="G19" i="7"/>
  <c r="F47" i="14" s="1"/>
  <c r="I5" i="8"/>
  <c r="C10" i="8"/>
  <c r="C11" i="8"/>
  <c r="C12" i="8"/>
  <c r="B60" i="14" s="1"/>
  <c r="C13" i="8"/>
  <c r="D60" i="14" s="1"/>
  <c r="C14" i="8"/>
  <c r="B61" i="14" s="1"/>
  <c r="C15" i="8"/>
  <c r="D61" i="14" s="1"/>
  <c r="C16" i="8"/>
  <c r="D58" i="14" s="1"/>
  <c r="B19" i="8"/>
  <c r="C19" i="8"/>
  <c r="D19" i="8"/>
  <c r="F19" i="8"/>
  <c r="F54" i="14" s="1"/>
  <c r="G19" i="8"/>
  <c r="F56" i="14" s="1"/>
  <c r="D35" i="4" l="1"/>
  <c r="M9" i="2"/>
  <c r="N6" i="19"/>
  <c r="B19" i="6"/>
  <c r="B19" i="7"/>
  <c r="F60" i="14"/>
  <c r="F42" i="14"/>
  <c r="AI5" i="4"/>
  <c r="H22" i="4"/>
  <c r="O3" i="2" s="1"/>
  <c r="U56" i="4"/>
  <c r="W63" i="4"/>
  <c r="M8" i="2"/>
  <c r="E24" i="14"/>
  <c r="AF8" i="4"/>
  <c r="AF6" i="4"/>
  <c r="U55" i="4"/>
  <c r="AA55" i="4" s="1"/>
  <c r="AJ5" i="4"/>
  <c r="AJ8" i="4"/>
  <c r="AA31" i="4"/>
  <c r="AA32" i="4" s="1"/>
  <c r="E25" i="14"/>
  <c r="E23" i="14"/>
  <c r="H17" i="4"/>
  <c r="X52" i="4" s="1"/>
  <c r="H61" i="14"/>
  <c r="H52" i="14"/>
  <c r="H43" i="14"/>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P20" i="4" l="1"/>
  <c r="P8" i="19" s="1"/>
  <c r="P21" i="4"/>
  <c r="S3" i="19" s="1"/>
  <c r="P22" i="4"/>
  <c r="S4" i="19" s="1"/>
  <c r="J3" i="2"/>
  <c r="U59" i="4"/>
  <c r="B27" i="14"/>
  <c r="AE8" i="4"/>
  <c r="P19" i="4" s="1"/>
  <c r="P7" i="19" s="1"/>
  <c r="AI6" i="4"/>
  <c r="P23" i="4" s="1"/>
  <c r="S5" i="19" s="1"/>
  <c r="H19" i="4"/>
  <c r="L3" i="2" s="1"/>
  <c r="P26" i="4"/>
  <c r="S8" i="19" s="1"/>
  <c r="U49" i="4"/>
  <c r="AA49" i="4" s="1"/>
  <c r="D17" i="4" s="1"/>
  <c r="D5" i="19" s="1"/>
  <c r="C5" i="19" s="1"/>
  <c r="U57" i="4"/>
  <c r="U54" i="4"/>
  <c r="AA54" i="4" s="1"/>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17" i="4" s="1"/>
  <c r="P5" i="19" s="1"/>
  <c r="AI8" i="4"/>
  <c r="P25" i="4" s="1"/>
  <c r="S7" i="19" s="1"/>
  <c r="C31" i="4"/>
  <c r="J2" i="19" s="1"/>
  <c r="AE7" i="4"/>
  <c r="P18" i="4" s="1"/>
  <c r="P6" i="19" s="1"/>
  <c r="W65" i="4"/>
  <c r="AI7" i="4"/>
  <c r="P24" i="4" s="1"/>
  <c r="S6" i="19" s="1"/>
  <c r="K3" i="2"/>
  <c r="X50" i="4"/>
  <c r="AA50" i="4" s="1"/>
  <c r="B34" i="14" l="1"/>
  <c r="J4" i="5"/>
  <c r="N4" i="19"/>
  <c r="G4" i="5"/>
  <c r="E30" i="14"/>
  <c r="E29" i="14"/>
  <c r="AA57" i="4"/>
  <c r="C35" i="4" s="1"/>
  <c r="G7" i="2"/>
  <c r="X59" i="4"/>
  <c r="AA59" i="4" s="1"/>
  <c r="H27" i="4" s="1"/>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S9" i="19" s="1"/>
  <c r="J7" i="2"/>
  <c r="P7" i="2"/>
  <c r="J8" i="2"/>
  <c r="C23" i="6"/>
  <c r="C23" i="8"/>
  <c r="C23" i="7"/>
  <c r="K11" i="2"/>
  <c r="Z65" i="4"/>
  <c r="Z37" i="4" s="1"/>
  <c r="T7" i="19" l="1"/>
  <c r="Q7" i="19"/>
  <c r="Q8" i="19"/>
  <c r="T5" i="19"/>
  <c r="T3" i="19"/>
  <c r="T4" i="19"/>
  <c r="T8" i="19"/>
  <c r="Q4" i="19"/>
  <c r="Q5" i="19"/>
  <c r="Q3" i="19"/>
  <c r="T6" i="19"/>
  <c r="Q6" i="19"/>
  <c r="Q11" i="19"/>
  <c r="G9" i="19"/>
  <c r="G8" i="19"/>
  <c r="E27" i="14"/>
  <c r="D4" i="5"/>
  <c r="D8" i="19"/>
  <c r="M11" i="19"/>
  <c r="J9" i="2"/>
  <c r="N2" i="19"/>
  <c r="B25" i="14"/>
  <c r="O11" i="2"/>
  <c r="F23" i="6"/>
  <c r="R4" i="6" s="1"/>
  <c r="F23" i="8"/>
  <c r="G10" i="8" s="1"/>
  <c r="F23" i="7"/>
  <c r="G10" i="7" s="1"/>
  <c r="J43" i="14"/>
  <c r="X4" i="6"/>
  <c r="U4" i="6"/>
  <c r="D11" i="15"/>
  <c r="J26" i="14"/>
  <c r="D20" i="14" s="1"/>
  <c r="C20" i="14" s="1"/>
  <c r="J27" i="14"/>
  <c r="E20" i="14" s="1"/>
  <c r="F20" i="14" s="1"/>
  <c r="G34" i="14" s="1"/>
  <c r="H34" i="14" s="1"/>
  <c r="C26" i="14"/>
  <c r="F23" i="14"/>
  <c r="H5" i="6"/>
  <c r="F40" i="14" s="1"/>
  <c r="G9" i="2"/>
  <c r="G8" i="2"/>
  <c r="X4" i="7"/>
  <c r="H5" i="7"/>
  <c r="F49" i="14" s="1"/>
  <c r="U4" i="7"/>
  <c r="X4" i="8"/>
  <c r="H5" i="8"/>
  <c r="F58" i="14" s="1"/>
  <c r="U4" i="8"/>
  <c r="R4" i="8" l="1"/>
  <c r="R4" i="7"/>
  <c r="G10" i="6"/>
  <c r="L43" i="14"/>
  <c r="E22" i="14"/>
  <c r="K22" i="14"/>
  <c r="E21" i="14"/>
  <c r="I32" i="14"/>
  <c r="C34" i="14"/>
  <c r="C29" i="14"/>
  <c r="F30" i="14"/>
  <c r="C30" i="14"/>
  <c r="F33" i="14"/>
  <c r="C31" i="14"/>
  <c r="F31" i="14"/>
  <c r="F34" i="14"/>
  <c r="C32" i="14"/>
  <c r="F29" i="14"/>
  <c r="C33" i="14"/>
  <c r="F32" i="14"/>
  <c r="H3" i="15"/>
  <c r="D3" i="15"/>
  <c r="F3" i="15"/>
  <c r="B3" i="15" l="1"/>
  <c r="D9" i="15"/>
  <c r="H2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<sst xmlns="http://schemas.openxmlformats.org/spreadsheetml/2006/main" count="4378" uniqueCount="1533">
  <si>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</si>
  <si>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</si>
  <si>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</si>
  <si>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</si>
  <si>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</si>
  <si>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</si>
  <si>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</si>
  <si>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</si>
  <si>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</si>
  <si>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</si>
  <si>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</si>
  <si>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</si>
  <si>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</si>
  <si>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</si>
  <si>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</si>
  <si>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</si>
  <si>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</si>
  <si>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</si>
  <si>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</si>
  <si>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</si>
  <si>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</si>
  <si>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</si>
  <si>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</si>
  <si>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</si>
  <si>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</si>
  <si>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</si>
  <si>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</si>
  <si>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</si>
  <si>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</si>
  <si>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</si>
  <si>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</si>
  <si>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</si>
  <si>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</si>
  <si>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</si>
  <si>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</si>
  <si>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</si>
  <si>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</si>
  <si>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</si>
  <si>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</si>
  <si>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</si>
  <si>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</si>
  <si>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</si>
  <si>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</si>
  <si>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</si>
  <si>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</si>
  <si>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</si>
  <si>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</si>
  <si>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</si>
  <si>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</si>
  <si>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</si>
  <si>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</si>
  <si>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</si>
  <si>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</si>
  <si>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</si>
  <si>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</si>
  <si>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</si>
  <si>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</si>
  <si>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</si>
  <si>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</si>
  <si>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</si>
  <si>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</si>
  <si>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</si>
  <si>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</si>
  <si>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</si>
  <si>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</si>
  <si>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</si>
  <si>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</si>
  <si>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</si>
  <si>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</si>
  <si>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</si>
  <si>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</si>
  <si>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</si>
  <si>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</si>
  <si>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</si>
  <si>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</si>
  <si>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</si>
  <si>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</si>
  <si>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</si>
  <si>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</si>
  <si>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</si>
  <si>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</si>
  <si>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</si>
  <si>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</si>
  <si>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</si>
  <si>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</si>
  <si>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</si>
  <si>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</si>
  <si>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</si>
  <si>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</si>
  <si>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</si>
  <si>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</si>
  <si>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</si>
  <si>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</si>
  <si>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</si>
  <si>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</si>
  <si>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</si>
  <si>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</si>
  <si>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</si>
  <si>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</si>
  <si>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</si>
  <si>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</si>
  <si>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</si>
  <si>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</si>
  <si>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</si>
  <si>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</si>
  <si>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</si>
  <si>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</si>
  <si>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</si>
  <si>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</si>
  <si>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</si>
  <si>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</si>
  <si>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</si>
  <si>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</si>
  <si>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</si>
  <si>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</si>
  <si>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</si>
  <si>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</si>
  <si>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</si>
  <si>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</si>
  <si>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</si>
  <si>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</si>
  <si>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</si>
  <si>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</si>
  <si>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</si>
  <si>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</si>
  <si>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</si>
  <si>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</si>
  <si>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</si>
  <si>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</si>
  <si>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</si>
  <si>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</si>
  <si>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</si>
  <si>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</si>
  <si>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</si>
  <si>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</si>
  <si>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</si>
  <si>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</si>
  <si>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</si>
  <si>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</si>
  <si>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</si>
  <si>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</si>
  <si>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</si>
  <si>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</si>
  <si>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</si>
  <si>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</si>
  <si>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</si>
  <si>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</si>
  <si>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</si>
  <si>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</si>
  <si>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</si>
  <si>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</si>
  <si>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</si>
  <si>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</si>
  <si>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</si>
  <si>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</si>
  <si>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</si>
  <si>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</si>
  <si>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</si>
  <si>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</si>
  <si>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</si>
  <si>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</si>
  <si>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</si>
  <si>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</si>
  <si>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</si>
  <si>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</si>
  <si>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</si>
  <si>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</si>
  <si>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</si>
  <si>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</si>
  <si>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</si>
  <si>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</si>
  <si>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</si>
  <si>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</si>
  <si>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</si>
  <si>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</si>
  <si>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</si>
  <si>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</si>
  <si>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</si>
  <si>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</si>
  <si>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</si>
  <si>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</si>
  <si>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</si>
  <si>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</si>
  <si>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</si>
  <si>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</si>
  <si>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</si>
  <si>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</si>
  <si>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</si>
  <si>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</si>
  <si>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</si>
  <si>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</si>
  <si>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</si>
  <si>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</si>
  <si>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</si>
  <si>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</si>
  <si>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</si>
  <si>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</si>
  <si>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</si>
  <si>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</si>
  <si>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</si>
  <si>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</si>
  <si>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</si>
  <si>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</si>
  <si>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</si>
  <si>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</si>
  <si>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</si>
  <si>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</si>
  <si>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</si>
  <si>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</si>
  <si>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</si>
  <si>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</si>
  <si>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</si>
  <si>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</si>
  <si>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</si>
  <si>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</si>
  <si>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</si>
  <si>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</si>
  <si>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</si>
  <si>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</si>
  <si>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</si>
  <si>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</si>
  <si>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</si>
  <si>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</si>
  <si>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</si>
  <si>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</si>
  <si>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</si>
  <si>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</si>
  <si>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</si>
  <si>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</si>
  <si>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</si>
  <si>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</si>
  <si>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</si>
  <si>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</si>
  <si>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</si>
  <si>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</si>
  <si>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</si>
  <si>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</si>
  <si>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</si>
  <si>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</si>
  <si>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</si>
  <si>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</si>
  <si>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</si>
  <si>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</si>
  <si>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</si>
  <si>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</si>
  <si>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</si>
  <si>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</si>
  <si>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</si>
  <si>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</si>
  <si>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</si>
  <si>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</si>
  <si>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</si>
  <si>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</si>
  <si>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</si>
  <si>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</si>
  <si>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</si>
  <si>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</si>
  <si>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</si>
  <si>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</si>
  <si>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</si>
  <si>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</si>
  <si>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</si>
  <si>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</si>
  <si>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</si>
  <si>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</si>
  <si>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</si>
  <si>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</si>
  <si>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</si>
  <si>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</si>
  <si>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</si>
  <si>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</si>
  <si>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</si>
  <si>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</si>
  <si>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</si>
  <si>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</si>
  <si>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</si>
  <si>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</si>
  <si>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</si>
  <si>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</si>
  <si>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</si>
  <si>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</si>
  <si>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</si>
  <si>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</si>
  <si>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</si>
  <si>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</si>
  <si>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</si>
  <si>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</si>
  <si>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</si>
  <si>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</si>
  <si>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</si>
  <si>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</si>
  <si>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</si>
  <si>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</si>
  <si>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</si>
  <si>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</si>
  <si>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</si>
  <si>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</si>
  <si>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</si>
  <si>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</si>
  <si>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</si>
  <si>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</si>
  <si>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</si>
  <si>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</si>
  <si>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</si>
  <si>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</si>
  <si>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</si>
  <si>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</si>
  <si>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</si>
  <si>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</si>
  <si>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</si>
  <si>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</si>
  <si>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</si>
  <si>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</si>
  <si>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</si>
  <si>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</si>
  <si>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</si>
  <si>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</si>
  <si>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</si>
  <si>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</si>
  <si>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</si>
  <si>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</si>
  <si>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</si>
  <si>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</si>
  <si>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</si>
  <si>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</si>
  <si>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</si>
  <si>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</si>
  <si>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</si>
  <si>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</si>
  <si>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</si>
  <si>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</si>
  <si>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</si>
  <si>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</si>
  <si>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</si>
  <si>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</si>
  <si>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</si>
  <si>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</si>
  <si>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</si>
  <si>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</si>
  <si>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</si>
  <si>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</si>
  <si>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</si>
  <si>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</si>
  <si>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</si>
  <si>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</si>
  <si>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</si>
  <si>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</si>
  <si>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</si>
  <si>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</si>
  <si>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</si>
  <si>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</si>
  <si>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</si>
  <si>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</si>
  <si>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</si>
  <si>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</si>
  <si>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</si>
  <si>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</si>
  <si>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</si>
  <si>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</si>
  <si>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</si>
  <si>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</si>
  <si>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</si>
  <si>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</si>
  <si>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</si>
  <si>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</si>
  <si>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</si>
  <si>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</si>
  <si>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</si>
  <si>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</si>
  <si>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</si>
  <si>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</si>
  <si>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</si>
  <si>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</si>
  <si>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</si>
  <si>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</si>
  <si>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</si>
  <si>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</si>
  <si>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</si>
  <si>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</si>
  <si>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</si>
  <si>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</si>
  <si>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</si>
  <si>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</si>
  <si>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</si>
  <si>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</si>
  <si>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</si>
  <si>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</si>
  <si>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</si>
  <si>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</si>
  <si>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</si>
  <si>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</si>
  <si>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</si>
  <si>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</si>
  <si>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</si>
  <si>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</si>
  <si>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</si>
  <si>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</si>
  <si>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</si>
  <si>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</si>
  <si>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</si>
  <si>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</si>
  <si>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</si>
  <si>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</si>
  <si>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</si>
  <si>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</si>
  <si>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</si>
  <si>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</si>
  <si>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</si>
  <si>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</si>
  <si>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</si>
  <si>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</si>
  <si>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</si>
  <si>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</si>
  <si>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</si>
  <si>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</si>
  <si>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</si>
  <si>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</si>
  <si>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</si>
  <si>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</si>
  <si>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</si>
  <si>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</si>
  <si>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</si>
  <si>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</si>
  <si>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</si>
  <si>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</si>
  <si>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</si>
  <si>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</si>
  <si>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</si>
  <si>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</si>
  <si>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</si>
  <si>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</si>
  <si>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</si>
  <si>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</si>
  <si>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</si>
  <si>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</si>
  <si>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</si>
  <si>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</si>
  <si>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</si>
  <si>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</si>
  <si>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</si>
  <si>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</si>
  <si>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</si>
  <si>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</si>
  <si>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</si>
  <si>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</si>
  <si>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</si>
  <si>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</si>
  <si>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</si>
  <si>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</si>
  <si>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</si>
  <si>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</si>
  <si>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</si>
  <si>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</si>
  <si>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</si>
  <si>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</si>
  <si>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</si>
  <si>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</si>
  <si>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</si>
  <si>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</si>
  <si>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</si>
  <si>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</si>
  <si>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</si>
  <si>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</si>
  <si>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</si>
  <si>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</si>
  <si>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</si>
  <si>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</si>
  <si>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</si>
  <si>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</si>
  <si>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</si>
  <si>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</si>
  <si>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</si>
  <si>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</si>
  <si>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</si>
  <si>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</si>
  <si>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</si>
  <si>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</si>
  <si>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</si>
  <si>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</si>
  <si>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</si>
  <si>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</si>
  <si>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</si>
  <si>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</si>
  <si>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</si>
  <si>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</si>
  <si>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</si>
  <si>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</si>
  <si>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</si>
  <si>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</si>
  <si>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</si>
  <si>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</si>
  <si>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</si>
  <si>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</si>
  <si>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</si>
  <si>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</si>
  <si>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</si>
  <si>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</si>
  <si>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</si>
  <si>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</si>
  <si>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</si>
  <si>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</si>
  <si>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</si>
  <si>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</si>
  <si>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</si>
  <si>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</si>
  <si>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</si>
  <si>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</si>
  <si>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</si>
  <si>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</si>
  <si>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</si>
  <si>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</si>
  <si>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</si>
  <si>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</si>
  <si>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</si>
  <si>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</si>
  <si>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</si>
  <si>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</si>
  <si>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</si>
  <si>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</si>
  <si>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</si>
  <si>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</si>
  <si>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</si>
  <si>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</si>
  <si>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</si>
  <si>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</si>
  <si>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</si>
  <si>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</si>
  <si>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</si>
  <si>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</si>
  <si>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</si>
  <si>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</si>
  <si>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</si>
  <si>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</si>
  <si>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</si>
  <si>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</si>
  <si>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</si>
  <si>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</si>
  <si>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</si>
  <si>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</si>
  <si>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</si>
  <si>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</si>
  <si>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</si>
  <si>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</si>
  <si>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</si>
  <si>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</si>
  <si>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</si>
  <si>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</si>
  <si>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</si>
  <si>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</si>
  <si>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</si>
  <si>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</si>
  <si>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</si>
  <si>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</si>
  <si>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</si>
  <si>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</si>
  <si>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</si>
  <si>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</si>
  <si>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</si>
  <si>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</si>
  <si>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</si>
  <si>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</si>
  <si>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</si>
  <si>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</si>
  <si>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</si>
  <si>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</si>
  <si>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</si>
  <si>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</si>
  <si>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</si>
  <si>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</si>
  <si>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</si>
  <si>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</si>
  <si>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</si>
  <si>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</si>
  <si>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</si>
  <si>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</si>
  <si>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</si>
  <si>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</si>
  <si>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</si>
  <si>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</si>
  <si>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</si>
  <si>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</si>
  <si>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</si>
  <si>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</si>
  <si>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</si>
  <si>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</si>
  <si>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</si>
  <si>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</si>
  <si>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</si>
  <si>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</si>
  <si>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</si>
  <si>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</si>
  <si>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</si>
  <si>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</si>
  <si>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</si>
  <si>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</si>
  <si>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</si>
  <si>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</si>
  <si>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</si>
  <si>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</si>
  <si>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</si>
  <si>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</si>
  <si>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</si>
  <si>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</si>
  <si>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</si>
  <si>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</si>
  <si>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</si>
  <si>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</si>
  <si>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</si>
  <si>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</si>
  <si>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</si>
  <si>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</si>
  <si>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</si>
  <si>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</si>
  <si>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</si>
  <si>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</si>
  <si>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</si>
  <si>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</si>
  <si>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</si>
  <si>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</si>
  <si>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</si>
  <si>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</si>
  <si>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</si>
  <si>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</si>
  <si>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</si>
  <si>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</si>
  <si>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</si>
  <si>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</si>
  <si>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</si>
  <si>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</si>
  <si>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</si>
  <si>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</si>
  <si>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</si>
  <si>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</si>
  <si>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</si>
  <si>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</si>
  <si>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</si>
  <si>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</si>
  <si>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</si>
  <si>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</si>
  <si>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</si>
  <si>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</si>
  <si>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</si>
  <si>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</si>
  <si>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</si>
  <si>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</si>
  <si>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</si>
  <si>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</si>
  <si>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</si>
  <si>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</si>
  <si>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</si>
  <si>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</si>
  <si>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</si>
  <si>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</si>
  <si>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</si>
  <si>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</si>
  <si>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</si>
  <si>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</si>
  <si>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</si>
  <si>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</si>
  <si>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</si>
  <si>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</si>
  <si>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</si>
  <si>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</si>
  <si>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</si>
  <si>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</si>
  <si>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</si>
  <si>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</si>
  <si>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</si>
  <si>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</si>
  <si>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</si>
  <si>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</si>
  <si>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</si>
  <si>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</si>
  <si>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</si>
  <si>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</si>
  <si>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</si>
  <si>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</si>
  <si>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</si>
  <si>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</si>
  <si>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</si>
  <si>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</si>
  <si>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</si>
  <si>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</si>
  <si>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</si>
  <si>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</si>
  <si>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</si>
  <si>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</si>
  <si>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</si>
  <si>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</si>
  <si>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</si>
  <si>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</si>
  <si>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</si>
  <si>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</si>
  <si>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</si>
  <si>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</si>
  <si>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</si>
  <si>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</si>
  <si>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</si>
  <si>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</si>
  <si>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</si>
  <si>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</si>
  <si>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</si>
  <si>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</si>
  <si>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</si>
  <si>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</si>
  <si>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</si>
  <si>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</si>
  <si>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</si>
  <si>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</si>
  <si>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</si>
  <si>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</si>
  <si>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</si>
  <si>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</si>
  <si>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</si>
  <si>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</si>
  <si>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</si>
  <si>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</si>
  <si>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</si>
  <si>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</si>
  <si>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</si>
  <si>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</si>
  <si>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</si>
  <si>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</si>
  <si>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</si>
  <si>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</si>
  <si>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</si>
  <si>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</si>
  <si>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</si>
  <si>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</si>
  <si>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</si>
  <si>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</si>
  <si>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</si>
  <si>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</si>
  <si>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</si>
  <si>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</si>
  <si>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</si>
  <si>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</si>
  <si>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</si>
  <si>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</si>
  <si>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</si>
  <si>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</si>
  <si>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</si>
  <si>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</si>
  <si>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</si>
  <si>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</si>
  <si>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</si>
  <si>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</si>
  <si>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</si>
  <si>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</si>
  <si>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</si>
  <si>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</si>
  <si>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</si>
  <si>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</si>
  <si>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</si>
  <si>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</si>
  <si>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</si>
  <si>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</si>
  <si>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</si>
  <si>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</si>
  <si>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</si>
  <si>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</si>
  <si>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</si>
  <si>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</si>
  <si>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</si>
  <si>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</si>
  <si>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</si>
  <si>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</si>
  <si>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</si>
  <si>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</si>
  <si>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</si>
  <si>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</si>
  <si>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</si>
  <si>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</si>
  <si>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</si>
  <si>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ライフパス</t>
  </si>
  <si>
    <t>筋力</t>
  </si>
  <si>
    <t>スタンス</t>
  </si>
  <si>
    <t>耐久</t>
  </si>
  <si>
    <t>トゥルー</t>
  </si>
  <si>
    <t>知力</t>
  </si>
  <si>
    <t>パラメーター基準値</t>
  </si>
  <si>
    <t>キャライメージ</t>
  </si>
  <si>
    <t>エキスパ</t>
  </si>
  <si>
    <t>精神</t>
  </si>
  <si>
    <t>無能</t>
  </si>
  <si>
    <t>貧弱</t>
  </si>
  <si>
    <t>常人</t>
  </si>
  <si>
    <t>秀才</t>
  </si>
  <si>
    <t>達人</t>
  </si>
  <si>
    <t>天才</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</si>
  <si>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</si>
  <si>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</si>
  <si>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</si>
  <si>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</si>
  <si>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</si>
  <si>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</si>
  <si>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</si>
  <si>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</si>
  <si>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</si>
  <si>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</si>
  <si>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</si>
  <si>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</si>
  <si>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</si>
  <si>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</si>
  <si>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</si>
  <si>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</si>
  <si>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</si>
  <si>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</si>
  <si>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</si>
  <si>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</si>
  <si>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</si>
  <si>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</si>
  <si>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</si>
  <si>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</si>
  <si>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</si>
  <si>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</si>
  <si>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</si>
  <si>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</si>
  <si>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</si>
  <si>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</si>
  <si>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</si>
  <si>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</si>
  <si>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</si>
  <si>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</si>
  <si>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</si>
  <si>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</si>
  <si>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</si>
  <si>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</si>
  <si>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</si>
  <si>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</si>
  <si>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</si>
  <si>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</si>
  <si>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</si>
  <si>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</si>
  <si>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</si>
  <si>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</si>
  <si>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</si>
  <si>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</si>
  <si>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</si>
  <si>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</si>
  <si>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</si>
  <si>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</si>
  <si>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</si>
  <si>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</si>
  <si>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</si>
  <si>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</si>
  <si>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</si>
  <si>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</si>
  <si>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</si>
  <si>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</si>
  <si>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</si>
  <si>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</si>
  <si>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</si>
  <si>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</si>
  <si>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</si>
  <si>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</si>
  <si>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</si>
  <si>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</si>
  <si>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</si>
  <si>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</si>
  <si>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</si>
  <si>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</si>
  <si>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</si>
  <si>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</si>
  <si>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</si>
  <si>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</si>
  <si>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</si>
  <si>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</si>
  <si>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</si>
  <si>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</si>
  <si>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</si>
  <si>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</si>
  <si>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</si>
  <si>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</si>
  <si>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</si>
  <si>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</si>
  <si>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</si>
  <si>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</si>
  <si>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</si>
  <si>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</si>
  <si>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</si>
  <si>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</si>
  <si>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</si>
  <si>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</si>
  <si>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</si>
  <si>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</si>
  <si>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</si>
  <si>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</si>
  <si>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</si>
  <si>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</si>
  <si>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</si>
  <si>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</si>
  <si>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</si>
  <si>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</si>
  <si>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</si>
  <si>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</si>
  <si>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</si>
  <si>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</si>
  <si>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</si>
  <si>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</si>
  <si>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</si>
  <si>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</si>
  <si>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</si>
  <si>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</si>
  <si>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</si>
  <si>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</si>
  <si>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</si>
  <si>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</si>
  <si>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</si>
  <si>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</si>
  <si>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</si>
  <si>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</si>
  <si>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</si>
  <si>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</si>
  <si>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</si>
  <si>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</si>
  <si>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</si>
  <si>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</si>
  <si>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</si>
  <si>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</si>
  <si>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</si>
  <si>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</si>
  <si>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</si>
  <si>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</si>
  <si>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</si>
  <si>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</si>
  <si>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</si>
  <si>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</si>
  <si>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</si>
  <si>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</si>
  <si>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</si>
  <si>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</si>
  <si>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</si>
  <si>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</si>
  <si>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</si>
  <si>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</si>
  <si>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</si>
  <si>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</si>
  <si>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</si>
  <si>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</si>
  <si>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</si>
  <si>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</si>
  <si>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</si>
  <si>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</si>
  <si>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</si>
  <si>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</si>
  <si>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</si>
  <si>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</si>
  <si>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</si>
  <si>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</si>
  <si>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</si>
  <si>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</si>
  <si>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</si>
  <si>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</si>
  <si>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</si>
  <si>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</si>
  <si>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</si>
  <si>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</si>
  <si>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</si>
  <si>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</si>
  <si>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</si>
  <si>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</si>
  <si>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</si>
  <si>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</si>
  <si>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</si>
  <si>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</si>
  <si>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</si>
  <si>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</si>
  <si>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</si>
  <si>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</si>
  <si>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</si>
  <si>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</si>
  <si>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</si>
  <si>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</si>
  <si>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</si>
  <si>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</si>
  <si>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</si>
  <si>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</si>
  <si>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</si>
  <si>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</si>
  <si>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</si>
  <si>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</si>
  <si>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</si>
  <si>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</si>
  <si>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</si>
  <si>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</si>
  <si>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</si>
  <si>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</si>
  <si>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</si>
  <si>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</si>
  <si>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</si>
  <si>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</si>
  <si>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</si>
  <si>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</si>
  <si>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</si>
  <si>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</si>
  <si>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</si>
  <si>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</si>
  <si>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</si>
  <si>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</si>
  <si>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</si>
  <si>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</si>
  <si>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</si>
  <si>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</si>
  <si>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</si>
  <si>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</si>
  <si>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</si>
  <si>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</si>
  <si>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</si>
  <si>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</si>
  <si>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</si>
  <si>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</si>
  <si>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</si>
  <si>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</si>
  <si>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</si>
  <si>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</si>
  <si>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</si>
  <si>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</si>
  <si>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</si>
  <si>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</si>
  <si>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</si>
  <si>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</si>
  <si>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</si>
  <si>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蟹</t>
  </si>
  <si>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</si>
  <si>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</si>
  <si>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</si>
  <si>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</si>
  <si>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</si>
  <si>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</si>
  <si>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</si>
  <si>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</si>
  <si>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</si>
  <si>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</si>
  <si>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</si>
  <si>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</si>
  <si>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</si>
  <si>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</si>
  <si>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</si>
  <si>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</si>
  <si>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</si>
  <si>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</si>
  <si>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</si>
  <si>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</si>
  <si>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</si>
  <si>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</si>
  <si>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</si>
  <si>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</si>
  <si>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</si>
  <si>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</si>
  <si>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</si>
  <si>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</si>
  <si>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</si>
  <si>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</si>
  <si>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</si>
  <si>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</si>
  <si>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</si>
  <si>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</si>
  <si>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</si>
  <si>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</si>
  <si>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</si>
  <si>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</si>
  <si>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</si>
  <si>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</si>
  <si>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</si>
  <si>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</si>
  <si>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</si>
  <si>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</si>
  <si>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</si>
  <si>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</si>
  <si>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</si>
  <si>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</si>
  <si>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</si>
  <si>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</si>
  <si>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</si>
  <si>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</si>
  <si>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</si>
  <si>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</si>
  <si>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</si>
  <si>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</si>
  <si>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</si>
  <si>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</si>
  <si>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</si>
  <si>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</si>
  <si>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</si>
  <si>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</si>
  <si>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</si>
  <si>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</si>
  <si>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</si>
  <si>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</si>
  <si>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</si>
  <si>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</si>
  <si>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</si>
  <si>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</si>
  <si>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</si>
  <si>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</si>
  <si>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</si>
  <si>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</si>
  <si>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</si>
  <si>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</si>
  <si>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</si>
  <si>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</si>
  <si>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</si>
  <si>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</si>
  <si>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</si>
  <si>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</si>
  <si>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</si>
  <si>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</si>
  <si>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</si>
  <si>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</si>
  <si>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</si>
  <si>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</si>
  <si>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</si>
  <si>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</si>
  <si>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</si>
  <si>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</si>
  <si>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</si>
  <si>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</si>
  <si>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</si>
  <si>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</si>
  <si>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</si>
  <si>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</si>
  <si>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</si>
  <si>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</si>
  <si>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</si>
  <si>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</si>
  <si>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</si>
  <si>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</si>
  <si>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</si>
  <si>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</si>
  <si>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</si>
  <si>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</si>
  <si>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</si>
  <si>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</si>
  <si>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</si>
  <si>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</si>
  <si>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</si>
  <si>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</si>
  <si>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</si>
  <si>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</si>
  <si>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</si>
  <si>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</si>
  <si>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</si>
  <si>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</si>
  <si>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</si>
  <si>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</si>
  <si>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</si>
  <si>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</si>
  <si>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</si>
  <si>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</si>
  <si>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</si>
  <si>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</si>
  <si>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</si>
  <si>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</si>
  <si>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</si>
  <si>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</si>
  <si>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</si>
  <si>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</si>
  <si>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</si>
  <si>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</si>
  <si>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</si>
  <si>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</si>
  <si>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</si>
  <si>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</si>
  <si>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</si>
  <si>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</si>
  <si>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</si>
  <si>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</si>
  <si>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</si>
  <si>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</si>
  <si>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</si>
  <si>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</si>
  <si>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</si>
  <si>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</si>
  <si>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</si>
  <si>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</si>
  <si>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</si>
  <si>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</si>
  <si>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</si>
  <si>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</si>
  <si>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</si>
  <si>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</si>
  <si>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</si>
  <si>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</si>
  <si>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</si>
  <si>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</si>
  <si>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</si>
  <si>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</si>
  <si>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</si>
  <si>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</si>
  <si>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</si>
  <si>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</si>
  <si>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</si>
  <si>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</si>
  <si>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</si>
  <si>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</si>
  <si>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</si>
  <si>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</si>
  <si>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</si>
  <si>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</si>
  <si>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</si>
  <si>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</si>
  <si>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</si>
  <si>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</si>
  <si>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</si>
  <si>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</si>
  <si>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</si>
  <si>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</si>
  <si>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</si>
  <si>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</si>
  <si>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</si>
  <si>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</si>
  <si>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</si>
  <si>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</si>
  <si>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</si>
  <si>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</si>
  <si>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</si>
  <si>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</si>
  <si>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</si>
  <si>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</si>
  <si>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</si>
  <si>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</si>
  <si>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</si>
  <si>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</si>
  <si>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</si>
  <si>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</si>
  <si>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</si>
  <si>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</si>
  <si>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</si>
  <si>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</si>
  <si>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</si>
  <si>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</si>
  <si>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</si>
  <si>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</si>
  <si>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</si>
  <si>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</si>
  <si>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</si>
  <si>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</si>
  <si>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</si>
  <si>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</si>
  <si>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</si>
  <si>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</si>
  <si>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</si>
  <si>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</si>
  <si>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</si>
  <si>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</si>
  <si>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</si>
  <si>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</si>
  <si>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</si>
  <si>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</si>
  <si>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</si>
  <si>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</si>
  <si>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</si>
  <si>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</si>
  <si>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</si>
  <si>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</si>
  <si>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</si>
  <si>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</si>
  <si>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</si>
  <si>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</si>
  <si>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</si>
  <si>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</si>
  <si>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</si>
  <si>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</si>
  <si>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</si>
  <si>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</si>
  <si>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</si>
  <si>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</si>
  <si>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</si>
  <si>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</si>
  <si>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</si>
  <si>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</si>
  <si>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</si>
  <si>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</si>
  <si>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</si>
  <si>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</si>
  <si>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</si>
  <si>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</si>
  <si>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</si>
  <si>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</si>
  <si>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</si>
  <si>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</si>
  <si>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</si>
  <si>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</si>
  <si>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</si>
  <si>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</si>
  <si>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</si>
  <si>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</si>
  <si>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</si>
  <si>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</si>
  <si>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</si>
  <si>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</si>
  <si>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</si>
  <si>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</si>
  <si>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</si>
  <si>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</si>
  <si>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</si>
  <si>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</si>
  <si>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</si>
  <si>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</si>
  <si>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</si>
  <si>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</si>
  <si>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</si>
  <si>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</si>
  <si>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</si>
  <si>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</si>
  <si>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</si>
  <si>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</si>
  <si>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</si>
  <si>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</si>
  <si>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</si>
  <si>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</si>
  <si>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</si>
  <si>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</si>
  <si>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</si>
  <si>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</si>
  <si>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</si>
  <si>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</si>
  <si>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</si>
  <si>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</si>
  <si>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</si>
  <si>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</si>
  <si>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</si>
  <si>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</si>
  <si>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</si>
  <si>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</si>
  <si>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</si>
  <si>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</si>
  <si>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</si>
  <si>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</si>
  <si>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</si>
  <si>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</si>
  <si>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</si>
  <si>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</si>
  <si>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</si>
  <si>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</si>
  <si>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</si>
  <si>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</si>
  <si>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</si>
  <si>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</si>
  <si>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</si>
  <si>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</si>
  <si>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</si>
  <si>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</si>
  <si>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</si>
  <si>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</si>
  <si>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</si>
  <si>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</si>
  <si>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</si>
  <si>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</si>
  <si>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</si>
  <si>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</si>
  <si>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</si>
  <si>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</si>
  <si>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</si>
  <si>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</si>
  <si>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</si>
  <si>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</si>
  <si>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</si>
  <si>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</si>
  <si>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</si>
  <si>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</si>
  <si>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</si>
  <si>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</si>
  <si>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</si>
  <si>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</si>
  <si>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</si>
  <si>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</si>
  <si>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</si>
  <si>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</si>
  <si>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</si>
  <si>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</si>
  <si>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</si>
  <si>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</si>
  <si>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</si>
  <si>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</si>
  <si>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</si>
  <si>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</si>
  <si>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</si>
  <si>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</si>
  <si>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</si>
  <si>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</si>
  <si>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</si>
  <si>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</si>
  <si>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</si>
  <si>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</si>
  <si>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</si>
  <si>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</si>
  <si>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</si>
  <si>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</si>
  <si>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</si>
  <si>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</si>
  <si>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</si>
  <si>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</si>
  <si>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</si>
  <si>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</si>
  <si>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</si>
  <si>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</si>
  <si>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</si>
  <si>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</si>
  <si>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</si>
  <si>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</si>
  <si>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</si>
  <si>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</si>
  <si>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</si>
  <si>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</si>
  <si>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</si>
  <si>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</si>
  <si>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</si>
  <si>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</si>
  <si>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</si>
  <si>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</si>
  <si>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</si>
  <si>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</si>
  <si>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</si>
  <si>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</si>
  <si>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</si>
  <si>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</si>
  <si>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</si>
  <si>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</si>
  <si>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</si>
  <si>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</si>
  <si>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</si>
  <si>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</si>
  <si>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</si>
  <si>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</si>
  <si>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</si>
  <si>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</si>
  <si>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</si>
  <si>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</si>
  <si>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</si>
  <si>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</si>
  <si>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</si>
  <si>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</si>
  <si>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</si>
  <si>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</si>
  <si>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</si>
  <si>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</si>
  <si>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</si>
  <si>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</si>
  <si>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</si>
  <si>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</si>
  <si>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</si>
  <si>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</si>
  <si>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</si>
  <si>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</si>
  <si>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</si>
  <si>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</si>
  <si>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</si>
  <si>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</si>
  <si>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</si>
  <si>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</si>
  <si>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</si>
  <si>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</si>
  <si>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</si>
  <si>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</si>
  <si>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</si>
  <si>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</si>
  <si>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</si>
  <si>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</si>
  <si>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</si>
  <si>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</si>
  <si>
    <t>複数の未来を見て、都合のよい未来を引き寄せる能力</t>
    <phoneticPr fontId="51"/>
  </si>
  <si>
    <t>能力詳細（未来視について）</t>
    <rPh sb="0" eb="4">
      <t>ノウリョクショウサイ</t>
    </rPh>
    <rPh sb="5" eb="8">
      <t>ミライシ</t>
    </rPh>
    <phoneticPr fontId="51"/>
  </si>
  <si>
    <t>能力詳細（運命操作について）</t>
    <rPh sb="5" eb="9">
      <t>ウンメイソウサ</t>
    </rPh>
    <phoneticPr fontId="51"/>
  </si>
  <si>
    <t>複数の未来を見ることができるが順当に起こりえる未来が大部分である。
可能性の低い未来は見ることができるが、現実改変が必要なほどあり得ない未来は見ることができない。
遠い未来になるほど可能性の分岐が膨大になり、知覚に多くの出力が必要になる。</t>
    <rPh sb="0" eb="2">
      <t>フクスウ</t>
    </rPh>
    <rPh sb="3" eb="5">
      <t>ミライ</t>
    </rPh>
    <rPh sb="6" eb="7">
      <t>ミ</t>
    </rPh>
    <rPh sb="15" eb="17">
      <t>ジュントウ</t>
    </rPh>
    <rPh sb="18" eb="19">
      <t>オ</t>
    </rPh>
    <rPh sb="23" eb="25">
      <t>ミライ</t>
    </rPh>
    <rPh sb="26" eb="29">
      <t>ダイブブン</t>
    </rPh>
    <rPh sb="34" eb="37">
      <t>カノウセイ</t>
    </rPh>
    <rPh sb="40" eb="42">
      <t>ミライ</t>
    </rPh>
    <rPh sb="43" eb="44">
      <t>ミ</t>
    </rPh>
    <rPh sb="53" eb="57">
      <t>ゲンジツカイヘン</t>
    </rPh>
    <rPh sb="58" eb="60">
      <t>ヒツヨウ</t>
    </rPh>
    <rPh sb="65" eb="66">
      <t>エ</t>
    </rPh>
    <rPh sb="68" eb="70">
      <t>ミライ</t>
    </rPh>
    <rPh sb="71" eb="72">
      <t>ミ</t>
    </rPh>
    <rPh sb="82" eb="83">
      <t>トオ</t>
    </rPh>
    <rPh sb="84" eb="86">
      <t>ミライ</t>
    </rPh>
    <rPh sb="91" eb="94">
      <t>カノウセイ</t>
    </rPh>
    <rPh sb="95" eb="97">
      <t>ブンキ</t>
    </rPh>
    <rPh sb="98" eb="100">
      <t>ボウダイ</t>
    </rPh>
    <rPh sb="104" eb="106">
      <t>チカク</t>
    </rPh>
    <rPh sb="107" eb="108">
      <t>オオ</t>
    </rPh>
    <rPh sb="110" eb="112">
      <t>シュツリョク</t>
    </rPh>
    <rPh sb="113" eb="115">
      <t>ヒツヨウ</t>
    </rPh>
    <phoneticPr fontId="51"/>
  </si>
  <si>
    <t>未来の故意的な引き寄せを行わない場合、順当に起こりえるいくつかの未来から自動で選択される。
順当でも確定させるには能力の使用が必要。
可能性の低い未来になるほど引き寄せにはより多くの出力が必要になる。</t>
    <rPh sb="0" eb="2">
      <t>ミライ</t>
    </rPh>
    <rPh sb="3" eb="6">
      <t>コイテキ</t>
    </rPh>
    <rPh sb="7" eb="8">
      <t>ヒ</t>
    </rPh>
    <rPh sb="9" eb="10">
      <t>ヨ</t>
    </rPh>
    <rPh sb="12" eb="13">
      <t>オコナ</t>
    </rPh>
    <rPh sb="16" eb="18">
      <t>バアイ</t>
    </rPh>
    <rPh sb="19" eb="21">
      <t>ジュントウ</t>
    </rPh>
    <rPh sb="22" eb="23">
      <t>オ</t>
    </rPh>
    <rPh sb="32" eb="34">
      <t>ミライ</t>
    </rPh>
    <rPh sb="36" eb="38">
      <t>ジドウ</t>
    </rPh>
    <rPh sb="39" eb="41">
      <t>センタク</t>
    </rPh>
    <rPh sb="46" eb="48">
      <t>ジュントウ</t>
    </rPh>
    <rPh sb="50" eb="52">
      <t>カクテイ</t>
    </rPh>
    <rPh sb="57" eb="59">
      <t>ノウリョク</t>
    </rPh>
    <rPh sb="60" eb="62">
      <t>シヨウ</t>
    </rPh>
    <rPh sb="63" eb="65">
      <t>ヒツヨウ</t>
    </rPh>
    <rPh sb="67" eb="70">
      <t>カノウセイ</t>
    </rPh>
    <rPh sb="80" eb="81">
      <t>ヒ</t>
    </rPh>
    <rPh sb="82" eb="83">
      <t>ヨ</t>
    </rPh>
    <rPh sb="88" eb="89">
      <t>オオ</t>
    </rPh>
    <rPh sb="91" eb="93">
      <t>シュツリョク</t>
    </rPh>
    <rPh sb="94" eb="96">
      <t>ヒツヨウ</t>
    </rPh>
    <phoneticPr fontId="51"/>
  </si>
  <si>
    <t>あぁ、もちろん見えておるぞ。</t>
    <rPh sb="7" eb="8">
      <t>ミ</t>
    </rPh>
    <phoneticPr fontId="51"/>
  </si>
  <si>
    <t>未来視を行い、出来事を予見する。</t>
    <rPh sb="0" eb="3">
      <t>ミライシ</t>
    </rPh>
    <rPh sb="4" eb="5">
      <t>オコナ</t>
    </rPh>
    <rPh sb="7" eb="10">
      <t>デキゴト</t>
    </rPh>
    <rPh sb="11" eb="13">
      <t>ヨケン</t>
    </rPh>
    <phoneticPr fontId="51"/>
  </si>
  <si>
    <t>攻撃が必中する未来を選択する。</t>
    <rPh sb="0" eb="2">
      <t>コウゲキ</t>
    </rPh>
    <rPh sb="3" eb="5">
      <t>ヒッチュウ</t>
    </rPh>
    <rPh sb="7" eb="9">
      <t>ミライ</t>
    </rPh>
    <rPh sb="10" eb="12">
      <t>センタク</t>
    </rPh>
    <phoneticPr fontId="51"/>
  </si>
  <si>
    <t>当たるに決まっておるだろ。そう見たのだからな。</t>
    <rPh sb="0" eb="1">
      <t>ア</t>
    </rPh>
    <rPh sb="4" eb="5">
      <t>キ</t>
    </rPh>
    <rPh sb="15" eb="16">
      <t>ミ</t>
    </rPh>
    <phoneticPr fontId="51"/>
  </si>
  <si>
    <t>命中パフェ</t>
    <rPh sb="0" eb="2">
      <t>メイチュウ</t>
    </rPh>
    <phoneticPr fontId="51"/>
  </si>
  <si>
    <t>当たると思ったか？そういう展開も見てたがな。</t>
    <rPh sb="0" eb="1">
      <t>ア</t>
    </rPh>
    <rPh sb="4" eb="5">
      <t>オモ</t>
    </rPh>
    <rPh sb="13" eb="15">
      <t>テンカイ</t>
    </rPh>
    <rPh sb="16" eb="17">
      <t>ミ</t>
    </rPh>
    <phoneticPr fontId="51"/>
  </si>
  <si>
    <t>回避パフェ　トリガー：回避判定</t>
    <rPh sb="0" eb="2">
      <t>カイヒ</t>
    </rPh>
    <rPh sb="11" eb="15">
      <t>カイヒハンテイ</t>
    </rPh>
    <phoneticPr fontId="51"/>
  </si>
  <si>
    <t>危害が及ぶ未来を事前に避けておく。</t>
    <rPh sb="0" eb="2">
      <t>キガイ</t>
    </rPh>
    <rPh sb="3" eb="4">
      <t>オヨ</t>
    </rPh>
    <rPh sb="5" eb="7">
      <t>ミライ</t>
    </rPh>
    <rPh sb="8" eb="10">
      <t>ジゼン</t>
    </rPh>
    <rPh sb="11" eb="12">
      <t>ヨ</t>
    </rPh>
    <phoneticPr fontId="51"/>
  </si>
  <si>
    <t>GM裁量で未来が見えたり見えなかったりする。都合が悪いときは可能性多すぎて判別不能だったりしろ</t>
    <rPh sb="2" eb="4">
      <t>サイリョウ</t>
    </rPh>
    <rPh sb="5" eb="7">
      <t>ミライ</t>
    </rPh>
    <rPh sb="8" eb="9">
      <t>ミ</t>
    </rPh>
    <rPh sb="12" eb="13">
      <t>ミ</t>
    </rPh>
    <rPh sb="22" eb="24">
      <t>ツゴウ</t>
    </rPh>
    <rPh sb="25" eb="26">
      <t>ワル</t>
    </rPh>
    <rPh sb="30" eb="34">
      <t>カノウセイオオ</t>
    </rPh>
    <rPh sb="37" eb="39">
      <t>ハンベツ</t>
    </rPh>
    <rPh sb="39" eb="41">
      <t>フノウ</t>
    </rPh>
    <phoneticPr fontId="51"/>
  </si>
  <si>
    <t>順当な未来を避けるが、だからといって引き寄せた可能性の低い未来がどう転ぶかまでは面倒を見ない。</t>
    <rPh sb="0" eb="2">
      <t>ジュントウ</t>
    </rPh>
    <rPh sb="3" eb="5">
      <t>ミライ</t>
    </rPh>
    <rPh sb="6" eb="7">
      <t>サ</t>
    </rPh>
    <rPh sb="18" eb="19">
      <t>ヒ</t>
    </rPh>
    <rPh sb="20" eb="21">
      <t>ヨ</t>
    </rPh>
    <rPh sb="23" eb="26">
      <t>カノウセイ</t>
    </rPh>
    <rPh sb="27" eb="28">
      <t>ヒク</t>
    </rPh>
    <rPh sb="29" eb="31">
      <t>ミライ</t>
    </rPh>
    <rPh sb="34" eb="35">
      <t>コロ</t>
    </rPh>
    <rPh sb="40" eb="42">
      <t>メンドウ</t>
    </rPh>
    <rPh sb="43" eb="44">
      <t>ミ</t>
    </rPh>
    <phoneticPr fontId="51"/>
  </si>
  <si>
    <t>除外</t>
  </si>
  <si>
    <t>近</t>
  </si>
  <si>
    <t>PSYを含む物体を見ることで、自分のみ知覚できる複数のビジョンとして未来の動きを察知することができる。その確認は現実時間において瞬時に見ることができ、タイムラグはほぼない。
視覚を条件にしているため、視認できない場所の未来を見たり運命操作をしたりはできない。</t>
    <rPh sb="4" eb="5">
      <t>フク</t>
    </rPh>
    <rPh sb="6" eb="8">
      <t>ブッタイ</t>
    </rPh>
    <rPh sb="9" eb="10">
      <t>ミ</t>
    </rPh>
    <rPh sb="15" eb="17">
      <t>ジブン</t>
    </rPh>
    <rPh sb="19" eb="21">
      <t>チカク</t>
    </rPh>
    <rPh sb="24" eb="26">
      <t>フクスウ</t>
    </rPh>
    <rPh sb="34" eb="36">
      <t>ミライ</t>
    </rPh>
    <rPh sb="37" eb="38">
      <t>ウゴ</t>
    </rPh>
    <rPh sb="40" eb="42">
      <t>サッチ</t>
    </rPh>
    <rPh sb="53" eb="55">
      <t>カクニン</t>
    </rPh>
    <rPh sb="56" eb="60">
      <t>ゲンジツジカン</t>
    </rPh>
    <rPh sb="64" eb="66">
      <t>シュンジ</t>
    </rPh>
    <rPh sb="67" eb="68">
      <t>ミ</t>
    </rPh>
    <rPh sb="87" eb="89">
      <t>シカク</t>
    </rPh>
    <rPh sb="90" eb="92">
      <t>ジョウケン</t>
    </rPh>
    <rPh sb="100" eb="102">
      <t>シニン</t>
    </rPh>
    <rPh sb="106" eb="108">
      <t>バショ</t>
    </rPh>
    <rPh sb="109" eb="111">
      <t>ミライ</t>
    </rPh>
    <rPh sb="112" eb="113">
      <t>ミ</t>
    </rPh>
    <rPh sb="115" eb="119">
      <t>ウンメイソウサ</t>
    </rPh>
    <phoneticPr fontId="51"/>
  </si>
  <si>
    <t>単除外　コンテ</t>
    <rPh sb="0" eb="3">
      <t>タンジョガイ</t>
    </rPh>
    <phoneticPr fontId="51"/>
  </si>
  <si>
    <t>ギャンブル　テリトリー　追加【命】</t>
    <rPh sb="12" eb="14">
      <t>ツイカ</t>
    </rPh>
    <rPh sb="15" eb="16">
      <t>イノチ</t>
    </rPh>
    <phoneticPr fontId="51"/>
  </si>
  <si>
    <t>ぶっちゃけお前等に全部任せたーい！</t>
    <rPh sb="6" eb="8">
      <t>マエラ</t>
    </rPh>
    <rPh sb="9" eb="12">
      <t>ゼンブマカ</t>
    </rPh>
    <phoneticPr fontId="51"/>
  </si>
  <si>
    <t>え～い！もう見てられん！！どうとでもなれ！！</t>
    <rPh sb="6" eb="7">
      <t>ミ</t>
    </rPh>
    <phoneticPr fontId="51"/>
  </si>
  <si>
    <t>【隠密】【察知】+9</t>
    <rPh sb="1" eb="3">
      <t>オンミツ</t>
    </rPh>
    <rPh sb="5" eb="7">
      <t>サッチ</t>
    </rPh>
    <phoneticPr fontId="51"/>
  </si>
  <si>
    <t>都合の良い未来を引き寄せる。</t>
    <rPh sb="0" eb="2">
      <t>ツゴウ</t>
    </rPh>
    <phoneticPr fontId="51"/>
  </si>
  <si>
    <t>都合の良い未来を引き寄せる。</t>
    <phoneticPr fontId="51"/>
  </si>
  <si>
    <t>わし様って愛されキャラだからなぁ～</t>
    <rPh sb="2" eb="3">
      <t>サマ</t>
    </rPh>
    <rPh sb="5" eb="6">
      <t>アイ</t>
    </rPh>
    <phoneticPr fontId="51"/>
  </si>
  <si>
    <t>そういう卑怯なのも、実は得意なのだ。</t>
    <rPh sb="4" eb="6">
      <t>ヒキョウ</t>
    </rPh>
    <rPh sb="10" eb="11">
      <t>ジツ</t>
    </rPh>
    <rPh sb="12" eb="14">
      <t>トクイ</t>
    </rPh>
    <phoneticPr fontId="51"/>
  </si>
  <si>
    <t>あ～見た見た。知っておる知っておる。</t>
    <rPh sb="2" eb="3">
      <t>ミ</t>
    </rPh>
    <rPh sb="4" eb="5">
      <t>ミ</t>
    </rPh>
    <rPh sb="7" eb="8">
      <t>シ</t>
    </rPh>
    <rPh sb="12" eb="13">
      <t>シ</t>
    </rPh>
    <phoneticPr fontId="51"/>
  </si>
  <si>
    <t>【話術】【威圧】+9</t>
    <rPh sb="1" eb="3">
      <t>ワジュツ</t>
    </rPh>
    <rPh sb="5" eb="7">
      <t>イアツ</t>
    </rPh>
    <phoneticPr fontId="51"/>
  </si>
  <si>
    <t>【観察眼】【知識】+9</t>
    <rPh sb="1" eb="4">
      <t>カンサツガン</t>
    </rPh>
    <rPh sb="6" eb="8">
      <t>チシキ</t>
    </rPh>
    <phoneticPr fontId="51"/>
  </si>
  <si>
    <t>能力詳細（描写について）</t>
    <rPh sb="0" eb="4">
      <t>ノウリョクショウサイ</t>
    </rPh>
    <rPh sb="5" eb="7">
      <t>ビョウシャ</t>
    </rPh>
    <phoneticPr fontId="51"/>
  </si>
  <si>
    <t>はむぱん</t>
    <phoneticPr fontId="51"/>
  </si>
  <si>
    <t>遠見家　筆頭</t>
    <rPh sb="0" eb="3">
      <t>トオミケ</t>
    </rPh>
    <rPh sb="4" eb="6">
      <t>ヒットウ</t>
    </rPh>
    <phoneticPr fontId="51"/>
  </si>
  <si>
    <t>男</t>
    <rPh sb="0" eb="1">
      <t>オトコ</t>
    </rPh>
    <phoneticPr fontId="51"/>
  </si>
  <si>
    <t>秩序にして悪</t>
  </si>
  <si>
    <t>遠見家の血筋</t>
    <rPh sb="0" eb="3">
      <t>トオミケ</t>
    </rPh>
    <rPh sb="4" eb="6">
      <t>チスジ</t>
    </rPh>
    <phoneticPr fontId="51"/>
  </si>
  <si>
    <t>現当主の従甥（従弟の息子）にあたる。</t>
    <rPh sb="0" eb="3">
      <t>ゲントウシュ</t>
    </rPh>
    <rPh sb="7" eb="9">
      <t>イトコ</t>
    </rPh>
    <rPh sb="10" eb="12">
      <t>ムスコ</t>
    </rPh>
    <phoneticPr fontId="51"/>
  </si>
  <si>
    <t>自分が標的になる未来を避ける。　　　　　　　　ちょ！？オルレ攻撃！？わし様ごと巻き込む気か！？！？</t>
    <rPh sb="0" eb="2">
      <t>ジブン</t>
    </rPh>
    <rPh sb="3" eb="5">
      <t>ヒョウテキ</t>
    </rPh>
    <rPh sb="8" eb="10">
      <t>ミライ</t>
    </rPh>
    <rPh sb="11" eb="12">
      <t>サ</t>
    </rPh>
    <rPh sb="30" eb="32">
      <t>コウゲキ</t>
    </rPh>
    <rPh sb="36" eb="37">
      <t>サマ</t>
    </rPh>
    <phoneticPr fontId="51"/>
  </si>
  <si>
    <t>わし様の眼を煩わせるな</t>
    <rPh sb="4" eb="5">
      <t>メ</t>
    </rPh>
    <phoneticPr fontId="51"/>
  </si>
  <si>
    <t>遠見　訟</t>
    <rPh sb="0" eb="2">
      <t>トオミ</t>
    </rPh>
    <phoneticPr fontId="51"/>
  </si>
  <si>
    <t>良い生地の服</t>
    <rPh sb="0" eb="1">
      <t>ヨ</t>
    </rPh>
    <rPh sb="2" eb="4">
      <t>キジ</t>
    </rPh>
    <rPh sb="5" eb="6">
      <t>フク</t>
    </rPh>
    <phoneticPr fontId="51"/>
  </si>
  <si>
    <t>高価な装飾品</t>
    <rPh sb="0" eb="2">
      <t>コウカ</t>
    </rPh>
    <rPh sb="3" eb="6">
      <t>ソウショクヒン</t>
    </rPh>
    <phoneticPr fontId="51"/>
  </si>
  <si>
    <t>仕込み棍</t>
    <rPh sb="0" eb="2">
      <t>シコ</t>
    </rPh>
    <rPh sb="3" eb="4">
      <t>ツエ</t>
    </rPh>
    <phoneticPr fontId="51"/>
  </si>
  <si>
    <t>※この行には具体的な効果やチェイン発動の組合せをお書き下さい。</t>
    <phoneticPr fontId="51"/>
  </si>
  <si>
    <t>携帯型の棒。普段は圧縮され手のひらサイズ。</t>
    <rPh sb="0" eb="3">
      <t>ケイタイガタ</t>
    </rPh>
    <rPh sb="4" eb="5">
      <t>ボウ</t>
    </rPh>
    <rPh sb="6" eb="8">
      <t>フダン</t>
    </rPh>
    <rPh sb="9" eb="11">
      <t>アッシュク</t>
    </rPh>
    <rPh sb="13" eb="14">
      <t>テ</t>
    </rPh>
    <phoneticPr fontId="51"/>
  </si>
  <si>
    <t>最新型の端末</t>
    <rPh sb="0" eb="3">
      <t>サイシンガタ</t>
    </rPh>
    <rPh sb="4" eb="6">
      <t>タンマツ</t>
    </rPh>
    <phoneticPr fontId="51"/>
  </si>
  <si>
    <t>膨大なクレジット</t>
    <rPh sb="0" eb="2">
      <t>ボウダイ</t>
    </rPh>
    <phoneticPr fontId="51"/>
  </si>
  <si>
    <t>豪快</t>
    <rPh sb="0" eb="2">
      <t>ゴウカイ</t>
    </rPh>
    <phoneticPr fontId="51"/>
  </si>
  <si>
    <t>優雅</t>
    <rPh sb="0" eb="2">
      <t>ユウガ</t>
    </rPh>
    <phoneticPr fontId="51"/>
  </si>
  <si>
    <t>気品</t>
    <rPh sb="0" eb="2">
      <t>キヒン</t>
    </rPh>
    <phoneticPr fontId="51"/>
  </si>
  <si>
    <t>サボり魔</t>
    <rPh sb="3" eb="4">
      <t>マ</t>
    </rPh>
    <phoneticPr fontId="51"/>
  </si>
  <si>
    <t>他人任せ</t>
    <rPh sb="0" eb="3">
      <t>タニンマカ</t>
    </rPh>
    <phoneticPr fontId="51"/>
  </si>
  <si>
    <t>遠見　隼人</t>
    <phoneticPr fontId="51"/>
  </si>
  <si>
    <t>遠見家</t>
    <rPh sb="0" eb="3">
      <t>エンミケ</t>
    </rPh>
    <phoneticPr fontId="51"/>
  </si>
  <si>
    <t>知らん</t>
    <rPh sb="0" eb="1">
      <t>シ</t>
    </rPh>
    <phoneticPr fontId="51"/>
  </si>
  <si>
    <t>PC</t>
  </si>
  <si>
    <t>ツクシ・T・ティルチ</t>
    <phoneticPr fontId="51"/>
  </si>
  <si>
    <t>おう！こいつは覚えとるぞ！肉付きが良い女だったな！
こいつも最近見かけんな…まったく。どこぞで遊びよって。
小間使いが足らんとわし様まで働くはめになるじゃないか。</t>
    <rPh sb="7" eb="8">
      <t>オボ</t>
    </rPh>
    <rPh sb="13" eb="15">
      <t>ニクツ</t>
    </rPh>
    <rPh sb="17" eb="18">
      <t>イ</t>
    </rPh>
    <rPh sb="19" eb="20">
      <t>オンナ</t>
    </rPh>
    <rPh sb="30" eb="33">
      <t>サイキンミ</t>
    </rPh>
    <rPh sb="47" eb="48">
      <t>アソ</t>
    </rPh>
    <rPh sb="54" eb="57">
      <t>コマヅカ</t>
    </rPh>
    <rPh sb="59" eb="60">
      <t>タ</t>
    </rPh>
    <rPh sb="65" eb="66">
      <t>サマ</t>
    </rPh>
    <rPh sb="68" eb="69">
      <t>ハタラ</t>
    </rPh>
    <phoneticPr fontId="51"/>
  </si>
  <si>
    <t>遠見家</t>
    <rPh sb="0" eb="3">
      <t>トオミケ</t>
    </rPh>
    <phoneticPr fontId="51"/>
  </si>
  <si>
    <t>遠見 静寂</t>
    <phoneticPr fontId="51"/>
  </si>
  <si>
    <t>ヴェン・アーライミ</t>
    <phoneticPr fontId="51"/>
  </si>
  <si>
    <t>あ～～？静寂ぁ？陰気な奴だ。歳も近いとかで何かある度に組まされて（ブツブツ
今はフラメルに出向しとるんだっけか？あーやだやだ。見るだけで病気がうつる気がする。</t>
    <rPh sb="4" eb="6">
      <t>シジマ</t>
    </rPh>
    <rPh sb="8" eb="10">
      <t>インキ</t>
    </rPh>
    <rPh sb="11" eb="12">
      <t>ヤツ</t>
    </rPh>
    <rPh sb="14" eb="15">
      <t>トシ</t>
    </rPh>
    <rPh sb="16" eb="17">
      <t>チカ</t>
    </rPh>
    <rPh sb="21" eb="22">
      <t>ナニ</t>
    </rPh>
    <rPh sb="25" eb="26">
      <t>タビ</t>
    </rPh>
    <rPh sb="27" eb="28">
      <t>ク</t>
    </rPh>
    <rPh sb="38" eb="39">
      <t>イマ</t>
    </rPh>
    <rPh sb="45" eb="47">
      <t>シュッコウ</t>
    </rPh>
    <rPh sb="63" eb="64">
      <t>ミ</t>
    </rPh>
    <rPh sb="68" eb="70">
      <t>ビョウキ</t>
    </rPh>
    <rPh sb="74" eb="75">
      <t>キ</t>
    </rPh>
    <phoneticPr fontId="51"/>
  </si>
  <si>
    <t>誰？見たことあったっけ…？</t>
    <rPh sb="0" eb="1">
      <t>ダレ</t>
    </rPh>
    <rPh sb="2" eb="3">
      <t>ミ</t>
    </rPh>
    <phoneticPr fontId="51"/>
  </si>
  <si>
    <t>栄光をわが眼に</t>
    <rPh sb="0" eb="2">
      <t>エイコウ</t>
    </rPh>
    <rPh sb="5" eb="6">
      <t>メ</t>
    </rPh>
    <phoneticPr fontId="51"/>
  </si>
  <si>
    <t>わし様は血統に優れ、誰よりも視力が良く、誰よりも美しく、そして誰よりも高貴な男。さらに言えば知性も溢れている！おお完璧！！それでいて気さくな最高の男と評判だ！敬意と憧れを持って接するがよい。
凡夫共は未来を見るとか運命を変えるとかで一喜一憂するが、わし様のようなできる男になれば、当然のように未来を見るし、もちろんその中からより良い未来を引っ張ってきてこそよなぁ。
…は？そんな素晴らしいわし様なら次期当主か？だと？？？まぁわし様ならなってやらんこともないが…って馬鹿なことを言うでないぞ！？どこに目があるのかもわからんのだぞ！？お前達凡夫は伯父貴達の恐ろしさを知らんからそんな軽口を叩けるんだ！！！巻き込まれたらたまらん！二度とわし様の前でそんな目迷い事いうでない！</t>
    <rPh sb="4" eb="6">
      <t>ケットウ</t>
    </rPh>
    <rPh sb="7" eb="8">
      <t>スグ</t>
    </rPh>
    <rPh sb="14" eb="16">
      <t>シリョク</t>
    </rPh>
    <rPh sb="17" eb="18">
      <t>ヨ</t>
    </rPh>
    <rPh sb="66" eb="67">
      <t>キ</t>
    </rPh>
    <rPh sb="70" eb="72">
      <t>サイコウ</t>
    </rPh>
    <rPh sb="79" eb="81">
      <t>ケイイ</t>
    </rPh>
    <rPh sb="82" eb="83">
      <t>アコガ</t>
    </rPh>
    <rPh sb="85" eb="86">
      <t>モ</t>
    </rPh>
    <rPh sb="88" eb="89">
      <t>セッ</t>
    </rPh>
    <rPh sb="96" eb="98">
      <t>ボンフ</t>
    </rPh>
    <rPh sb="98" eb="99">
      <t>ドモ</t>
    </rPh>
    <rPh sb="100" eb="102">
      <t>ミライ</t>
    </rPh>
    <rPh sb="103" eb="104">
      <t>ミ</t>
    </rPh>
    <rPh sb="107" eb="109">
      <t>ウンメイ</t>
    </rPh>
    <rPh sb="110" eb="111">
      <t>カ</t>
    </rPh>
    <rPh sb="116" eb="120">
      <t>イッキイチユウ</t>
    </rPh>
    <rPh sb="126" eb="127">
      <t>サマ</t>
    </rPh>
    <rPh sb="134" eb="135">
      <t>オトコ</t>
    </rPh>
    <rPh sb="140" eb="142">
      <t>トウゼン</t>
    </rPh>
    <rPh sb="146" eb="148">
      <t>ミライ</t>
    </rPh>
    <rPh sb="149" eb="150">
      <t>ミ</t>
    </rPh>
    <rPh sb="169" eb="170">
      <t>ヒ</t>
    </rPh>
    <rPh sb="171" eb="172">
      <t>パ</t>
    </rPh>
    <rPh sb="190" eb="192">
      <t>スバ</t>
    </rPh>
    <rPh sb="197" eb="198">
      <t>サマ</t>
    </rPh>
    <rPh sb="200" eb="204">
      <t>ジキトウシュ</t>
    </rPh>
    <rPh sb="215" eb="216">
      <t>サマ</t>
    </rPh>
    <rPh sb="233" eb="235">
      <t>バカ</t>
    </rPh>
    <rPh sb="239" eb="240">
      <t>イ</t>
    </rPh>
    <rPh sb="250" eb="251">
      <t>メ</t>
    </rPh>
    <rPh sb="267" eb="269">
      <t>マエタチ</t>
    </rPh>
    <rPh sb="269" eb="271">
      <t>ボンプ</t>
    </rPh>
    <rPh sb="275" eb="276">
      <t>タチ</t>
    </rPh>
    <rPh sb="277" eb="278">
      <t>オソ</t>
    </rPh>
    <rPh sb="282" eb="283">
      <t>シ</t>
    </rPh>
    <rPh sb="290" eb="292">
      <t>カルクチ</t>
    </rPh>
    <rPh sb="293" eb="294">
      <t>タタ</t>
    </rPh>
    <rPh sb="301" eb="302">
      <t>マ</t>
    </rPh>
    <rPh sb="303" eb="304">
      <t>コ</t>
    </rPh>
    <rPh sb="313" eb="315">
      <t>ニド</t>
    </rPh>
    <rPh sb="318" eb="319">
      <t>サマ</t>
    </rPh>
    <rPh sb="320" eb="321">
      <t>マエ</t>
    </rPh>
    <rPh sb="325" eb="327">
      <t>メマヨ</t>
    </rPh>
    <rPh sb="328" eb="329">
      <t>ゴト</t>
    </rPh>
    <phoneticPr fontId="51"/>
  </si>
  <si>
    <t>誰こいつ？……あ、あ～～～～？いた…かな？
あ～おったおった！！思い出した！！大したことも見れんガキだったな。
最近見かけんよなぁ…あ？勘当しとった？そう（無関心）</t>
    <rPh sb="0" eb="1">
      <t>ダレ</t>
    </rPh>
    <rPh sb="32" eb="33">
      <t>オモ</t>
    </rPh>
    <rPh sb="34" eb="35">
      <t>ダ</t>
    </rPh>
    <rPh sb="39" eb="40">
      <t>タイ</t>
    </rPh>
    <rPh sb="45" eb="46">
      <t>ミ</t>
    </rPh>
    <rPh sb="56" eb="59">
      <t>サイキンミ</t>
    </rPh>
    <rPh sb="68" eb="70">
      <t>カンドウ</t>
    </rPh>
    <rPh sb="78" eb="81">
      <t>ムカンシン</t>
    </rPh>
    <phoneticPr fontId="51"/>
  </si>
  <si>
    <t>馬+馬車</t>
    <rPh sb="0" eb="1">
      <t>ウマ</t>
    </rPh>
    <rPh sb="2" eb="4">
      <t>バシャ</t>
    </rPh>
    <phoneticPr fontId="51"/>
  </si>
  <si>
    <t>武器攻撃</t>
    <rPh sb="0" eb="4">
      <t>ブキコウゲキ</t>
    </rPh>
    <phoneticPr fontId="51"/>
  </si>
  <si>
    <t>馬+馬車</t>
    <phoneticPr fontId="51"/>
  </si>
  <si>
    <t>機械の馬に自立走行できる馬車
豪華絢爛でゴージャス。基本一人掛け（広い）詰めれば複数人乗れるが嫌がる。</t>
    <rPh sb="0" eb="2">
      <t>キカイ</t>
    </rPh>
    <rPh sb="3" eb="4">
      <t>ウマ</t>
    </rPh>
    <rPh sb="5" eb="9">
      <t>ジリツソウコウ</t>
    </rPh>
    <rPh sb="12" eb="14">
      <t>バシャ</t>
    </rPh>
    <rPh sb="15" eb="19">
      <t>ゴウカケンラン</t>
    </rPh>
    <rPh sb="26" eb="31">
      <t>キホンヒトリガ</t>
    </rPh>
    <rPh sb="33" eb="34">
      <t>ヒロ</t>
    </rPh>
    <rPh sb="36" eb="37">
      <t>ツ</t>
    </rPh>
    <rPh sb="40" eb="44">
      <t>フクスウニンノ</t>
    </rPh>
    <rPh sb="47" eb="48">
      <t>イヤ</t>
    </rPh>
    <phoneticPr fontId="51"/>
  </si>
  <si>
    <t>能力</t>
    <rPh sb="0" eb="2">
      <t>ノウリョク</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</si>
</sst>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89"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
      <b/>
      <sz val="10"/>
      <color indexed="8"/>
      <name val="メイリオ"/>
      <family val="3"/>
      <charset val="128"/>
    </font>
  </fonts>
  <fills count="85">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s>
  <borders count="401">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style="medium">
        <color indexed="64"/>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56">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5" xfId="0" applyFont="1" applyFill="1" applyBorder="1" applyAlignment="1">
      <alignment horizontal="center" vertical="center" shrinkToFit="1"/>
    </xf>
    <xf numFmtId="0" fontId="69" fillId="42" borderId="195"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5"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0" fontId="7" fillId="66" borderId="203" xfId="0" applyFont="1" applyFill="1" applyBorder="1" applyAlignment="1">
      <alignment horizontal="center" shrinkToFit="1"/>
    </xf>
    <xf numFmtId="0" fontId="7" fillId="66" borderId="204" xfId="0" applyFont="1" applyFill="1" applyBorder="1" applyAlignment="1">
      <alignment horizontal="center" shrinkToFit="1"/>
    </xf>
    <xf numFmtId="0" fontId="7" fillId="66" borderId="204"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6" fillId="67" borderId="206"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0" xfId="0" applyFont="1" applyFill="1" applyBorder="1" applyAlignment="1">
      <alignment horizontal="center" vertical="center" shrinkToFit="1"/>
    </xf>
    <xf numFmtId="0" fontId="10" fillId="43" borderId="205"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25" xfId="18" applyFont="1" applyFill="1" applyBorder="1" applyAlignment="1">
      <alignment horizontal="center" vertical="center" shrinkToFit="1"/>
    </xf>
    <xf numFmtId="0" fontId="0" fillId="0" borderId="228" xfId="0" applyBorder="1" applyAlignment="1">
      <alignment horizontal="center" vertical="center"/>
    </xf>
    <xf numFmtId="0" fontId="1" fillId="26" borderId="208" xfId="0" applyFont="1" applyFill="1" applyBorder="1" applyAlignment="1">
      <alignment horizontal="center" vertical="center" shrinkToFit="1"/>
    </xf>
    <xf numFmtId="0" fontId="1" fillId="26" borderId="207"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1" xfId="0" applyFont="1" applyFill="1" applyBorder="1" applyAlignment="1">
      <alignment horizontal="center" shrinkToFit="1"/>
    </xf>
    <xf numFmtId="0" fontId="6" fillId="67" borderId="232"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34" xfId="0" applyFont="1" applyFill="1" applyBorder="1" applyAlignment="1" applyProtection="1">
      <alignment horizontal="center" vertical="center" shrinkToFit="1"/>
      <protection locked="0"/>
    </xf>
    <xf numFmtId="0" fontId="0" fillId="69" borderId="235"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19" xfId="0" applyFill="1" applyBorder="1" applyAlignment="1">
      <alignment horizontal="center" vertical="center" shrinkToFit="1"/>
    </xf>
    <xf numFmtId="0" fontId="1" fillId="26" borderId="230" xfId="0" applyFont="1" applyFill="1" applyBorder="1" applyAlignment="1">
      <alignment horizontal="center" vertical="center" shrinkToFit="1"/>
    </xf>
    <xf numFmtId="0" fontId="77" fillId="0" borderId="0" xfId="20" applyFont="1">
      <alignment vertical="center"/>
    </xf>
    <xf numFmtId="0" fontId="19" fillId="0" borderId="238" xfId="0" applyFont="1" applyBorder="1" applyAlignment="1">
      <alignment vertical="center"/>
    </xf>
    <xf numFmtId="0" fontId="0" fillId="0" borderId="238" xfId="0" applyBorder="1" applyAlignment="1">
      <alignment vertical="center"/>
    </xf>
    <xf numFmtId="0" fontId="0" fillId="0" borderId="238" xfId="0" applyBorder="1"/>
    <xf numFmtId="0" fontId="0" fillId="0" borderId="0" xfId="0" applyAlignment="1">
      <alignment vertical="center"/>
    </xf>
    <xf numFmtId="0" fontId="77" fillId="78" borderId="0" xfId="20" applyFont="1" applyFill="1">
      <alignment vertical="center"/>
    </xf>
    <xf numFmtId="0" fontId="0" fillId="0" borderId="238"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68" xfId="20" applyFont="1" applyBorder="1">
      <alignment vertical="center"/>
    </xf>
    <xf numFmtId="0" fontId="77" fillId="0" borderId="269" xfId="20" applyFont="1" applyBorder="1">
      <alignment vertical="center"/>
    </xf>
    <xf numFmtId="0" fontId="77" fillId="0" borderId="270" xfId="20" applyFont="1" applyBorder="1">
      <alignment vertical="center"/>
    </xf>
    <xf numFmtId="0" fontId="77" fillId="0" borderId="271" xfId="20" applyFont="1" applyBorder="1">
      <alignment vertical="center"/>
    </xf>
    <xf numFmtId="0" fontId="77" fillId="0" borderId="272" xfId="20" applyFont="1" applyBorder="1">
      <alignment vertical="center"/>
    </xf>
    <xf numFmtId="0" fontId="77" fillId="0" borderId="273" xfId="20" applyFont="1" applyBorder="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38"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19" fillId="78" borderId="238" xfId="0" applyFont="1" applyFill="1" applyBorder="1" applyAlignment="1">
      <alignment vertical="center"/>
    </xf>
    <xf numFmtId="0" fontId="0" fillId="78" borderId="238" xfId="0" applyFill="1" applyBorder="1" applyAlignment="1">
      <alignment vertical="center"/>
    </xf>
    <xf numFmtId="0" fontId="0" fillId="78" borderId="238" xfId="0" applyFill="1" applyBorder="1"/>
    <xf numFmtId="0" fontId="0" fillId="78" borderId="238" xfId="0" applyFill="1" applyBorder="1" applyAlignment="1">
      <alignment horizontal="center" vertical="center"/>
    </xf>
    <xf numFmtId="0" fontId="0" fillId="78" borderId="228" xfId="0" applyFill="1" applyBorder="1" applyAlignment="1">
      <alignment horizontal="center" vertical="center"/>
    </xf>
    <xf numFmtId="0" fontId="22" fillId="0" borderId="277" xfId="0" applyFont="1" applyBorder="1"/>
    <xf numFmtId="0" fontId="0" fillId="0" borderId="278" xfId="0" applyBorder="1"/>
    <xf numFmtId="0" fontId="0" fillId="0" borderId="281" xfId="0" applyBorder="1"/>
    <xf numFmtId="0" fontId="19" fillId="0" borderId="0" xfId="0" applyFont="1" applyAlignment="1">
      <alignment vertical="center"/>
    </xf>
    <xf numFmtId="0" fontId="0" fillId="0" borderId="0" xfId="0" applyAlignment="1">
      <alignment horizontal="center" vertical="center"/>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2"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06"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25" xfId="0" applyFont="1" applyFill="1" applyBorder="1" applyAlignment="1">
      <alignment horizontal="center" vertical="center"/>
    </xf>
    <xf numFmtId="0" fontId="4" fillId="27" borderId="326" xfId="0" applyFont="1" applyFill="1" applyBorder="1" applyAlignment="1">
      <alignment horizontal="center" vertical="center"/>
    </xf>
    <xf numFmtId="0" fontId="1" fillId="27" borderId="327"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09" xfId="19" applyFill="1" applyBorder="1" applyAlignment="1">
      <alignment horizontal="center"/>
    </xf>
    <xf numFmtId="0" fontId="40" fillId="80" borderId="335" xfId="19" applyFont="1" applyFill="1" applyBorder="1" applyAlignment="1">
      <alignment horizontal="left" vertical="center"/>
    </xf>
    <xf numFmtId="0" fontId="16" fillId="80" borderId="335" xfId="19" applyFill="1" applyBorder="1" applyAlignment="1">
      <alignment horizontal="center" vertical="center"/>
    </xf>
    <xf numFmtId="0" fontId="16" fillId="80" borderId="335" xfId="19" applyFill="1" applyBorder="1" applyAlignment="1">
      <alignment horizontal="center"/>
    </xf>
    <xf numFmtId="0" fontId="16" fillId="80" borderId="292"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04" xfId="19" applyFont="1" applyFill="1" applyBorder="1" applyAlignment="1">
      <alignment horizontal="center" vertical="center"/>
    </xf>
    <xf numFmtId="0" fontId="74" fillId="71" borderId="341" xfId="0" applyFont="1" applyFill="1" applyBorder="1" applyAlignment="1">
      <alignment horizontal="center" vertical="center" wrapText="1"/>
    </xf>
    <xf numFmtId="0" fontId="73" fillId="71" borderId="342" xfId="0" applyFont="1" applyFill="1" applyBorder="1" applyAlignment="1">
      <alignment horizontal="center" vertical="center" wrapText="1"/>
    </xf>
    <xf numFmtId="0" fontId="73" fillId="71" borderId="341" xfId="0" applyFont="1" applyFill="1" applyBorder="1" applyAlignment="1">
      <alignment horizontal="center" vertical="center" wrapText="1"/>
    </xf>
    <xf numFmtId="0" fontId="73" fillId="71" borderId="304" xfId="0" applyFont="1" applyFill="1" applyBorder="1" applyAlignment="1">
      <alignment horizontal="center" vertical="center"/>
    </xf>
    <xf numFmtId="0" fontId="0" fillId="23" borderId="343" xfId="0" applyFill="1" applyBorder="1" applyAlignment="1">
      <alignment horizontal="center" vertical="center"/>
    </xf>
    <xf numFmtId="0" fontId="73" fillId="71" borderId="344"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45"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45" xfId="0" applyFont="1" applyFill="1" applyBorder="1" applyAlignment="1">
      <alignment horizontal="center" vertical="center"/>
    </xf>
    <xf numFmtId="0" fontId="73" fillId="71" borderId="345" xfId="19" applyFont="1" applyFill="1" applyBorder="1" applyAlignment="1">
      <alignment horizontal="center" vertical="center" wrapText="1"/>
    </xf>
    <xf numFmtId="0" fontId="73" fillId="71" borderId="348"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87" xfId="19" applyFont="1" applyFill="1" applyBorder="1" applyAlignment="1">
      <alignment horizontal="center" vertical="center"/>
    </xf>
    <xf numFmtId="0" fontId="16" fillId="80" borderId="287" xfId="19" applyFill="1" applyBorder="1" applyAlignment="1">
      <alignment horizontal="center"/>
    </xf>
    <xf numFmtId="0" fontId="16" fillId="80" borderId="288" xfId="19" applyFill="1" applyBorder="1" applyAlignment="1">
      <alignment horizontal="center"/>
    </xf>
    <xf numFmtId="0" fontId="16" fillId="80" borderId="288" xfId="19" applyFill="1" applyBorder="1" applyAlignment="1">
      <alignment horizontal="center" vertical="center"/>
    </xf>
    <xf numFmtId="0" fontId="16" fillId="80" borderId="289"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35" xfId="0" applyFont="1" applyFill="1" applyBorder="1" applyAlignment="1">
      <alignment vertical="center"/>
    </xf>
    <xf numFmtId="0" fontId="0" fillId="81" borderId="335" xfId="0" applyFill="1" applyBorder="1"/>
    <xf numFmtId="0" fontId="16" fillId="81" borderId="335" xfId="19" applyFill="1" applyBorder="1"/>
    <xf numFmtId="0" fontId="16" fillId="81" borderId="292" xfId="19" applyFill="1" applyBorder="1"/>
    <xf numFmtId="0" fontId="55" fillId="81" borderId="357" xfId="0" applyFont="1" applyFill="1" applyBorder="1" applyAlignment="1">
      <alignment vertical="center"/>
    </xf>
    <xf numFmtId="0" fontId="16" fillId="81" borderId="351" xfId="19" applyFill="1" applyBorder="1"/>
    <xf numFmtId="0" fontId="0" fillId="81" borderId="351" xfId="0" applyFill="1" applyBorder="1"/>
    <xf numFmtId="0" fontId="16" fillId="81" borderId="352"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56" xfId="0" applyFont="1" applyFill="1" applyBorder="1" applyAlignment="1">
      <alignment vertical="center"/>
    </xf>
    <xf numFmtId="0" fontId="0" fillId="81" borderId="349" xfId="0" applyFill="1" applyBorder="1"/>
    <xf numFmtId="0" fontId="16" fillId="81" borderId="349" xfId="19" applyFill="1" applyBorder="1" applyAlignment="1">
      <alignment horizontal="center"/>
    </xf>
    <xf numFmtId="0" fontId="16" fillId="81" borderId="350" xfId="19" applyFill="1" applyBorder="1" applyAlignment="1">
      <alignment horizontal="center"/>
    </xf>
    <xf numFmtId="0" fontId="16" fillId="81" borderId="351" xfId="19" applyFill="1" applyBorder="1" applyAlignment="1">
      <alignment horizontal="center"/>
    </xf>
    <xf numFmtId="0" fontId="16" fillId="81" borderId="352" xfId="19" applyFill="1" applyBorder="1" applyAlignment="1">
      <alignment horizontal="center"/>
    </xf>
    <xf numFmtId="0" fontId="55" fillId="81" borderId="288" xfId="0" applyFont="1" applyFill="1" applyBorder="1" applyAlignment="1">
      <alignment horizontal="left" vertical="center"/>
    </xf>
    <xf numFmtId="0" fontId="16" fillId="81" borderId="288" xfId="19" applyFill="1" applyBorder="1" applyAlignment="1">
      <alignment horizontal="center"/>
    </xf>
    <xf numFmtId="0" fontId="0" fillId="81" borderId="288" xfId="0" applyFill="1" applyBorder="1"/>
    <xf numFmtId="0" fontId="16" fillId="81" borderId="289" xfId="19" applyFill="1" applyBorder="1" applyAlignment="1">
      <alignment horizontal="center"/>
    </xf>
    <xf numFmtId="0" fontId="0" fillId="81" borderId="335" xfId="0" applyFill="1" applyBorder="1" applyAlignment="1">
      <alignment vertical="center"/>
    </xf>
    <xf numFmtId="0" fontId="16" fillId="81" borderId="335" xfId="19" applyFill="1" applyBorder="1" applyAlignment="1">
      <alignment horizontal="center" vertical="center"/>
    </xf>
    <xf numFmtId="0" fontId="16" fillId="81" borderId="292" xfId="19" applyFill="1" applyBorder="1" applyAlignment="1">
      <alignment horizontal="center" vertical="center"/>
    </xf>
    <xf numFmtId="0" fontId="16" fillId="81" borderId="351" xfId="19" applyFill="1" applyBorder="1" applyAlignment="1">
      <alignment horizontal="center" vertical="center"/>
    </xf>
    <xf numFmtId="0" fontId="0" fillId="81" borderId="351" xfId="0" applyFill="1" applyBorder="1" applyAlignment="1">
      <alignment vertical="center"/>
    </xf>
    <xf numFmtId="0" fontId="16" fillId="81" borderId="352"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49" xfId="0" applyFont="1" applyFill="1" applyBorder="1" applyAlignment="1">
      <alignment vertical="center"/>
    </xf>
    <xf numFmtId="0" fontId="0" fillId="81" borderId="349" xfId="0" applyFill="1" applyBorder="1" applyAlignment="1">
      <alignment vertical="center"/>
    </xf>
    <xf numFmtId="0" fontId="16" fillId="81" borderId="349" xfId="19" applyFill="1" applyBorder="1" applyAlignment="1">
      <alignment vertical="center"/>
    </xf>
    <xf numFmtId="0" fontId="16" fillId="81" borderId="350" xfId="19" applyFill="1" applyBorder="1" applyAlignment="1">
      <alignment vertical="center"/>
    </xf>
    <xf numFmtId="0" fontId="55" fillId="81" borderId="351" xfId="0" applyFont="1" applyFill="1" applyBorder="1" applyAlignment="1">
      <alignment vertical="center"/>
    </xf>
    <xf numFmtId="0" fontId="16" fillId="81" borderId="351" xfId="19" applyFill="1" applyBorder="1" applyAlignment="1">
      <alignment vertical="center"/>
    </xf>
    <xf numFmtId="0" fontId="16" fillId="81" borderId="352" xfId="19" applyFill="1" applyBorder="1" applyAlignment="1">
      <alignment vertical="center"/>
    </xf>
    <xf numFmtId="0" fontId="55" fillId="81" borderId="288" xfId="0" applyFont="1" applyFill="1" applyBorder="1" applyAlignment="1">
      <alignment vertical="center"/>
    </xf>
    <xf numFmtId="0" fontId="16" fillId="81" borderId="288" xfId="19" applyFill="1" applyBorder="1" applyAlignment="1">
      <alignment vertical="center"/>
    </xf>
    <xf numFmtId="0" fontId="0" fillId="81" borderId="288" xfId="0" applyFill="1" applyBorder="1" applyAlignment="1">
      <alignment vertical="center"/>
    </xf>
    <xf numFmtId="0" fontId="16" fillId="81" borderId="289" xfId="19" applyFill="1" applyBorder="1" applyAlignment="1">
      <alignment vertical="center"/>
    </xf>
    <xf numFmtId="0" fontId="16" fillId="79" borderId="0" xfId="19" applyFill="1" applyAlignment="1">
      <alignment vertical="center"/>
    </xf>
    <xf numFmtId="0" fontId="85" fillId="81" borderId="337" xfId="0" applyFont="1" applyFill="1" applyBorder="1" applyAlignment="1">
      <alignment vertical="center"/>
    </xf>
    <xf numFmtId="0" fontId="16" fillId="81" borderId="335" xfId="19" applyFill="1" applyBorder="1" applyAlignment="1">
      <alignment vertical="center"/>
    </xf>
    <xf numFmtId="0" fontId="16" fillId="81" borderId="292" xfId="19" applyFill="1" applyBorder="1" applyAlignment="1">
      <alignment vertical="center"/>
    </xf>
    <xf numFmtId="0" fontId="55" fillId="81" borderId="150" xfId="0" applyFont="1" applyFill="1" applyBorder="1" applyAlignment="1">
      <alignment vertical="center"/>
    </xf>
    <xf numFmtId="0" fontId="0" fillId="0" borderId="343" xfId="0" applyBorder="1" applyAlignment="1">
      <alignment horizontal="center" vertical="center"/>
    </xf>
    <xf numFmtId="0" fontId="67" fillId="83" borderId="370" xfId="19" applyFont="1" applyFill="1" applyBorder="1" applyAlignment="1">
      <alignment horizontal="center" vertical="center"/>
    </xf>
    <xf numFmtId="0" fontId="1" fillId="84" borderId="378" xfId="0" applyFont="1" applyFill="1" applyBorder="1" applyAlignment="1">
      <alignment horizontal="center" vertical="center"/>
    </xf>
    <xf numFmtId="0" fontId="1" fillId="84" borderId="385" xfId="0" applyFont="1" applyFill="1" applyBorder="1" applyAlignment="1">
      <alignment horizontal="center" vertical="center"/>
    </xf>
    <xf numFmtId="0" fontId="1" fillId="84" borderId="145" xfId="0" applyFont="1" applyFill="1" applyBorder="1" applyAlignment="1">
      <alignment horizontal="center" vertical="center"/>
    </xf>
    <xf numFmtId="180" fontId="7" fillId="59" borderId="306" xfId="0" applyNumberFormat="1" applyFont="1" applyFill="1" applyBorder="1" applyAlignment="1">
      <alignment horizontal="center" vertical="center" shrinkToFit="1"/>
    </xf>
    <xf numFmtId="0" fontId="63" fillId="42" borderId="314" xfId="0" applyFont="1" applyFill="1" applyBorder="1" applyAlignment="1">
      <alignment horizontal="center" vertical="center" shrinkToFit="1"/>
    </xf>
    <xf numFmtId="191" fontId="7" fillId="60" borderId="395" xfId="0" applyNumberFormat="1" applyFont="1" applyFill="1" applyBorder="1" applyAlignment="1">
      <alignment horizontal="center" vertical="center" shrinkToFit="1"/>
    </xf>
    <xf numFmtId="191" fontId="7" fillId="60" borderId="396" xfId="0" applyNumberFormat="1" applyFont="1" applyFill="1" applyBorder="1" applyAlignment="1">
      <alignment horizontal="center" vertical="center" shrinkToFit="1"/>
    </xf>
    <xf numFmtId="191" fontId="6" fillId="52" borderId="397" xfId="0" applyNumberFormat="1" applyFont="1" applyFill="1" applyBorder="1" applyAlignment="1">
      <alignment horizontal="center" vertical="center" shrinkToFit="1"/>
    </xf>
    <xf numFmtId="0" fontId="7" fillId="59" borderId="306" xfId="0" applyFont="1" applyFill="1" applyBorder="1" applyAlignment="1">
      <alignment horizontal="center" vertical="center"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70" borderId="396" xfId="0" applyFont="1" applyFill="1" applyBorder="1" applyAlignment="1">
      <alignment horizontal="center" vertical="center" shrinkToFit="1"/>
    </xf>
    <xf numFmtId="0" fontId="7" fillId="31" borderId="296" xfId="0" applyFont="1" applyFill="1" applyBorder="1" applyAlignment="1">
      <alignment horizontal="center" vertical="center" shrinkToFit="1"/>
    </xf>
    <xf numFmtId="181" fontId="7" fillId="59" borderId="306" xfId="0" applyNumberFormat="1" applyFont="1" applyFill="1" applyBorder="1" applyAlignment="1">
      <alignment horizontal="center" vertical="center" shrinkToFit="1"/>
    </xf>
    <xf numFmtId="0" fontId="66" fillId="64" borderId="288" xfId="0" applyFont="1" applyFill="1" applyBorder="1" applyAlignment="1">
      <alignment horizontal="center" vertical="center"/>
    </xf>
    <xf numFmtId="0" fontId="7" fillId="59" borderId="307" xfId="0" applyFont="1" applyFill="1" applyBorder="1" applyAlignment="1">
      <alignment horizontal="center" vertical="center" shrinkToFit="1"/>
    </xf>
    <xf numFmtId="191" fontId="6" fillId="52" borderId="398" xfId="0" applyNumberFormat="1" applyFont="1" applyFill="1" applyBorder="1" applyAlignment="1">
      <alignment horizontal="center" vertical="center" shrinkToFit="1"/>
    </xf>
    <xf numFmtId="0" fontId="7" fillId="60" borderId="289" xfId="0" applyFont="1" applyFill="1" applyBorder="1" applyAlignment="1">
      <alignment horizontal="center" vertical="center" shrinkToFit="1"/>
    </xf>
    <xf numFmtId="0" fontId="85" fillId="81" borderId="335" xfId="0" applyFont="1" applyFill="1" applyBorder="1"/>
    <xf numFmtId="0" fontId="86" fillId="81" borderId="0" xfId="0" applyFont="1" applyFill="1"/>
    <xf numFmtId="0" fontId="85" fillId="81" borderId="356" xfId="0" applyFont="1" applyFill="1" applyBorder="1"/>
    <xf numFmtId="0" fontId="16" fillId="81" borderId="349" xfId="19" applyFill="1" applyBorder="1"/>
    <xf numFmtId="0" fontId="16" fillId="81" borderId="350" xfId="19" applyFill="1" applyBorder="1"/>
    <xf numFmtId="0" fontId="86" fillId="81" borderId="357" xfId="0" applyFont="1" applyFill="1" applyBorder="1"/>
    <xf numFmtId="0" fontId="85" fillId="81" borderId="0" xfId="0" applyFont="1" applyFill="1"/>
    <xf numFmtId="0" fontId="86" fillId="81" borderId="288" xfId="0" applyFont="1" applyFill="1" applyBorder="1"/>
    <xf numFmtId="0" fontId="16" fillId="81" borderId="288" xfId="19" applyFill="1" applyBorder="1"/>
    <xf numFmtId="0" fontId="16" fillId="81" borderId="289" xfId="19" applyFill="1" applyBorder="1"/>
    <xf numFmtId="0" fontId="1" fillId="27" borderId="8" xfId="0"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 fillId="24" borderId="74" xfId="18" applyFont="1" applyFill="1" applyBorder="1" applyAlignment="1">
      <alignment horizontal="center" vertical="center" shrinkToFit="1"/>
    </xf>
    <xf numFmtId="188" fontId="6" fillId="26" borderId="7" xfId="0" applyNumberFormat="1" applyFont="1" applyFill="1" applyBorder="1" applyAlignment="1">
      <alignment horizontal="center" vertical="center" shrinkToFit="1"/>
    </xf>
    <xf numFmtId="0" fontId="25" fillId="27" borderId="222"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25" fillId="27" borderId="223" xfId="18" applyFont="1" applyFill="1" applyBorder="1" applyAlignment="1">
      <alignment horizontal="center" vertical="center" shrinkToFit="1"/>
    </xf>
    <xf numFmtId="0" fontId="25" fillId="27" borderId="224"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8" fillId="27" borderId="75" xfId="0" applyFont="1" applyFill="1" applyBorder="1" applyAlignment="1">
      <alignment horizontal="center" vertical="center" shrinkToFit="1"/>
    </xf>
    <xf numFmtId="0" fontId="27" fillId="31" borderId="72" xfId="18" applyFont="1" applyFill="1" applyBorder="1" applyAlignment="1">
      <alignment horizontal="center" vertical="center" shrinkToFit="1"/>
    </xf>
    <xf numFmtId="185" fontId="24" fillId="26" borderId="85" xfId="18" applyNumberFormat="1" applyFont="1" applyFill="1" applyBorder="1" applyAlignment="1">
      <alignment horizontal="right" vertical="center" shrinkToFit="1"/>
    </xf>
    <xf numFmtId="0" fontId="24" fillId="26" borderId="9"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186" fontId="22"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0" fontId="25" fillId="31" borderId="6"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25" fillId="0" borderId="10" xfId="0" applyFont="1" applyBorder="1" applyAlignment="1">
      <alignment horizontal="center" vertical="center" shrinkToFit="1"/>
    </xf>
    <xf numFmtId="0" fontId="25" fillId="0" borderId="10" xfId="18" applyFont="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12" borderId="8" xfId="18" applyFont="1" applyFill="1" applyBorder="1" applyAlignment="1">
      <alignment horizontal="left" vertical="center" wrapText="1" indent="1" shrinkToFit="1"/>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8" fillId="12" borderId="8" xfId="18" applyFont="1" applyFill="1" applyBorder="1" applyAlignment="1">
      <alignment horizontal="center" vertical="center" wrapText="1" shrinkToFit="1"/>
    </xf>
    <xf numFmtId="0" fontId="37" fillId="12" borderId="51" xfId="0" applyFont="1" applyFill="1" applyBorder="1" applyAlignment="1">
      <alignment horizontal="center" vertical="center" wrapTex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0" borderId="33" xfId="18" applyFont="1" applyBorder="1" applyAlignment="1">
      <alignment horizontal="left" vertical="center" indent="1" shrinkToFit="1"/>
    </xf>
    <xf numFmtId="0" fontId="25" fillId="33" borderId="112" xfId="18" applyFont="1" applyFill="1" applyBorder="1" applyAlignment="1">
      <alignment horizontal="center" vertical="center" shrinkToFit="1"/>
    </xf>
    <xf numFmtId="0" fontId="22" fillId="0" borderId="25" xfId="0" applyFont="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2" xfId="18" applyFont="1" applyBorder="1" applyAlignment="1">
      <alignment horizontal="center" vertical="center" shrinkToFit="1"/>
    </xf>
    <xf numFmtId="0" fontId="8" fillId="0" borderId="121" xfId="18" applyFont="1" applyBorder="1" applyAlignment="1">
      <alignment horizontal="center" vertical="center" shrinkToFit="1"/>
    </xf>
    <xf numFmtId="0" fontId="25" fillId="27" borderId="6" xfId="18" applyFont="1" applyFill="1" applyBorder="1" applyAlignment="1">
      <alignment horizontal="center" vertical="center" shrinkToFit="1"/>
    </xf>
    <xf numFmtId="0" fontId="8" fillId="33" borderId="36" xfId="18" applyFont="1" applyFill="1" applyBorder="1" applyAlignment="1">
      <alignment horizontal="center" vertical="center" shrinkToFit="1"/>
    </xf>
    <xf numFmtId="0" fontId="20" fillId="0" borderId="38" xfId="18" applyFont="1" applyBorder="1" applyAlignment="1">
      <alignment horizontal="center" vertical="center" shrinkToFit="1"/>
    </xf>
    <xf numFmtId="0" fontId="25" fillId="0" borderId="14"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8" fillId="12" borderId="15"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9" fillId="31" borderId="226" xfId="18" applyFont="1" applyFill="1" applyBorder="1" applyAlignment="1">
      <alignment horizontal="center" vertical="center" shrinkToFit="1"/>
    </xf>
    <xf numFmtId="0" fontId="9" fillId="31" borderId="227"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2"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19"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0" xfId="18" applyFont="1" applyFill="1" applyBorder="1" applyAlignment="1">
      <alignment horizontal="center" vertical="center" shrinkToFit="1"/>
    </xf>
    <xf numFmtId="0" fontId="25" fillId="33" borderId="241" xfId="18" applyFont="1" applyFill="1" applyBorder="1" applyAlignment="1">
      <alignment horizontal="center" vertical="center" shrinkToFit="1"/>
    </xf>
    <xf numFmtId="0" fontId="25" fillId="26" borderId="239"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39"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1"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19"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1"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09"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19"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23" fillId="24" borderId="197" xfId="18" applyFont="1" applyFill="1" applyBorder="1" applyAlignment="1">
      <alignment horizontal="center" vertical="center" shrinkToFit="1"/>
    </xf>
    <xf numFmtId="0" fontId="23" fillId="24" borderId="214"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3" fillId="24" borderId="215" xfId="18" applyFont="1" applyFill="1" applyBorder="1" applyAlignment="1">
      <alignment horizontal="center" vertical="center" shrinkToFit="1"/>
    </xf>
    <xf numFmtId="0" fontId="23" fillId="24" borderId="216" xfId="18" applyFont="1" applyFill="1" applyBorder="1" applyAlignment="1">
      <alignment horizontal="center" vertical="center" shrinkToFit="1"/>
    </xf>
    <xf numFmtId="0" fontId="23" fillId="24" borderId="217" xfId="18"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19" xfId="18" applyFont="1" applyFill="1" applyBorder="1" applyAlignment="1">
      <alignment horizontal="center" vertical="center" shrinkToFit="1"/>
    </xf>
    <xf numFmtId="0" fontId="19" fillId="27" borderId="267" xfId="0" applyFont="1" applyFill="1" applyBorder="1" applyAlignment="1">
      <alignment horizontal="center" vertical="center" shrinkToFit="1"/>
    </xf>
    <xf numFmtId="0" fontId="19" fillId="27" borderId="266" xfId="0" applyFont="1" applyFill="1" applyBorder="1" applyAlignment="1">
      <alignment horizontal="center" vertical="center" shrinkToFit="1"/>
    </xf>
    <xf numFmtId="0" fontId="19" fillId="27" borderId="265"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29"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64" xfId="0" applyFont="1" applyFill="1" applyBorder="1" applyAlignment="1">
      <alignment horizontal="center" vertical="center" shrinkToFit="1"/>
    </xf>
    <xf numFmtId="0" fontId="3" fillId="24" borderId="253" xfId="0" applyFont="1" applyFill="1" applyBorder="1" applyAlignment="1">
      <alignment horizontal="center" vertical="center"/>
    </xf>
    <xf numFmtId="0" fontId="3" fillId="24" borderId="254" xfId="0" applyFont="1" applyFill="1" applyBorder="1" applyAlignment="1">
      <alignment horizontal="center" vertical="center"/>
    </xf>
    <xf numFmtId="0" fontId="3" fillId="24" borderId="255" xfId="0" applyFont="1" applyFill="1" applyBorder="1" applyAlignment="1">
      <alignment horizontal="center" vertical="center"/>
    </xf>
    <xf numFmtId="0" fontId="4" fillId="27" borderId="5" xfId="0" applyFont="1" applyFill="1" applyBorder="1" applyAlignment="1">
      <alignment horizontal="center" vertical="center"/>
    </xf>
    <xf numFmtId="0" fontId="21" fillId="37" borderId="81"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2" fillId="24" borderId="7" xfId="0" applyFont="1" applyFill="1" applyBorder="1" applyAlignment="1">
      <alignment horizontal="center" vertical="center" shrinkToFit="1"/>
    </xf>
    <xf numFmtId="0" fontId="2" fillId="24" borderId="250" xfId="0" applyFont="1" applyFill="1" applyBorder="1" applyAlignment="1">
      <alignment horizontal="center" vertical="center" shrinkToFit="1"/>
    </xf>
    <xf numFmtId="0" fontId="2" fillId="24" borderId="251"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47" xfId="0" applyFont="1" applyFill="1" applyBorder="1" applyAlignment="1">
      <alignment horizontal="left" vertical="center" wrapText="1" indent="1" shrinkToFit="1"/>
    </xf>
    <xf numFmtId="0" fontId="21" fillId="37" borderId="248" xfId="0" applyFont="1" applyFill="1" applyBorder="1" applyAlignment="1">
      <alignment horizontal="left" vertical="center" wrapText="1" indent="1" shrinkToFit="1"/>
    </xf>
    <xf numFmtId="0" fontId="21" fillId="37" borderId="249" xfId="0" applyFont="1" applyFill="1" applyBorder="1" applyAlignment="1">
      <alignment horizontal="left" vertical="center" wrapText="1" indent="1" shrinkToFit="1"/>
    </xf>
    <xf numFmtId="0" fontId="22" fillId="74" borderId="207" xfId="0" applyFont="1" applyFill="1" applyBorder="1" applyAlignment="1">
      <alignment horizontal="center" vertical="center" shrinkToFit="1"/>
    </xf>
    <xf numFmtId="0" fontId="22" fillId="74" borderId="261" xfId="0" applyFont="1" applyFill="1" applyBorder="1" applyAlignment="1">
      <alignment horizontal="center" vertical="center" shrinkToFit="1"/>
    </xf>
    <xf numFmtId="0" fontId="6" fillId="12" borderId="211" xfId="0" applyFont="1" applyFill="1" applyBorder="1" applyAlignment="1">
      <alignment horizontal="left" vertical="center" wrapText="1" indent="1" shrinkToFit="1"/>
    </xf>
    <xf numFmtId="0" fontId="6" fillId="12" borderId="212" xfId="0" applyFont="1" applyFill="1" applyBorder="1" applyAlignment="1">
      <alignment horizontal="left" vertical="center" wrapText="1" indent="1" shrinkToFit="1"/>
    </xf>
    <xf numFmtId="0" fontId="6" fillId="12" borderId="258"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1" fillId="12" borderId="211" xfId="0" applyFont="1" applyFill="1" applyBorder="1" applyAlignment="1">
      <alignment horizontal="center" vertical="center" shrinkToFit="1"/>
    </xf>
    <xf numFmtId="0" fontId="1" fillId="12" borderId="212" xfId="0" applyFont="1" applyFill="1" applyBorder="1" applyAlignment="1">
      <alignment horizontal="center" vertical="center" shrinkToFit="1"/>
    </xf>
    <xf numFmtId="0" fontId="1" fillId="12" borderId="210" xfId="0" applyFont="1" applyFill="1" applyBorder="1" applyAlignment="1">
      <alignment horizontal="center" vertical="center" shrinkToFit="1"/>
    </xf>
    <xf numFmtId="0" fontId="1" fillId="12" borderId="259" xfId="0" applyFont="1" applyFill="1" applyBorder="1" applyAlignment="1">
      <alignment horizontal="center" vertical="center" shrinkToFit="1"/>
    </xf>
    <xf numFmtId="0" fontId="1" fillId="12" borderId="213" xfId="0" applyFont="1" applyFill="1" applyBorder="1" applyAlignment="1">
      <alignment horizontal="center" vertical="center" shrinkToFit="1"/>
    </xf>
    <xf numFmtId="0" fontId="1" fillId="12" borderId="260" xfId="0" applyFont="1" applyFill="1" applyBorder="1" applyAlignment="1">
      <alignment horizontal="center" vertical="center" shrinkToFit="1"/>
    </xf>
    <xf numFmtId="0" fontId="22" fillId="73" borderId="208" xfId="0" applyFont="1" applyFill="1" applyBorder="1" applyAlignment="1">
      <alignment horizontal="center" vertical="center" shrinkToFit="1"/>
    </xf>
    <xf numFmtId="0" fontId="22" fillId="73" borderId="209" xfId="0" applyFont="1" applyFill="1" applyBorder="1" applyAlignment="1">
      <alignment horizontal="center" vertical="center" shrinkToFit="1"/>
    </xf>
    <xf numFmtId="0" fontId="4" fillId="27" borderId="250" xfId="0" applyFont="1" applyFill="1" applyBorder="1" applyAlignment="1">
      <alignment horizontal="center" vertical="center"/>
    </xf>
    <xf numFmtId="0" fontId="4" fillId="27" borderId="251" xfId="0" applyFont="1" applyFill="1" applyBorder="1" applyAlignment="1">
      <alignment horizontal="center" vertical="center"/>
    </xf>
    <xf numFmtId="0" fontId="4" fillId="27" borderId="252"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0" fillId="31" borderId="208" xfId="0" applyFill="1" applyBorder="1" applyAlignment="1">
      <alignment horizontal="center" vertical="center" shrinkToFit="1"/>
    </xf>
    <xf numFmtId="0" fontId="0" fillId="31" borderId="209" xfId="0" applyFill="1" applyBorder="1" applyAlignment="1">
      <alignment horizontal="center" vertical="center" shrinkToFit="1"/>
    </xf>
    <xf numFmtId="0" fontId="60" fillId="31" borderId="245" xfId="0" applyFont="1" applyFill="1" applyBorder="1" applyAlignment="1">
      <alignment horizontal="center" vertical="center" shrinkToFit="1"/>
    </xf>
    <xf numFmtId="0" fontId="60" fillId="31" borderId="246" xfId="0" applyFont="1" applyFill="1" applyBorder="1" applyAlignment="1">
      <alignment horizontal="center" vertical="center" shrinkToFit="1"/>
    </xf>
    <xf numFmtId="0" fontId="60" fillId="31" borderId="243" xfId="0" applyFont="1" applyFill="1" applyBorder="1" applyAlignment="1">
      <alignment horizontal="center" vertical="center" shrinkToFit="1"/>
    </xf>
    <xf numFmtId="0" fontId="60" fillId="31" borderId="244" xfId="0" applyFont="1" applyFill="1" applyBorder="1" applyAlignment="1">
      <alignment horizontal="center" vertical="center" shrinkToFit="1"/>
    </xf>
    <xf numFmtId="0" fontId="0" fillId="31" borderId="256" xfId="0" applyFill="1" applyBorder="1" applyAlignment="1">
      <alignment horizontal="center" vertical="center" shrinkToFit="1"/>
    </xf>
    <xf numFmtId="0" fontId="0" fillId="31" borderId="257" xfId="0" applyFill="1" applyBorder="1" applyAlignment="1">
      <alignment horizontal="center" vertical="center" shrinkToFit="1"/>
    </xf>
    <xf numFmtId="0" fontId="1" fillId="27" borderId="262"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59" xfId="0" applyFont="1" applyFill="1" applyBorder="1" applyAlignment="1">
      <alignment horizontal="center" vertical="center" wrapText="1" shrinkToFit="1"/>
    </xf>
    <xf numFmtId="0" fontId="1" fillId="27" borderId="213" xfId="0" applyFont="1" applyFill="1" applyBorder="1" applyAlignment="1">
      <alignment horizontal="center" vertical="center" wrapText="1" shrinkToFit="1"/>
    </xf>
    <xf numFmtId="0" fontId="1" fillId="27" borderId="263" xfId="0" applyFont="1" applyFill="1" applyBorder="1" applyAlignment="1">
      <alignment horizontal="center" vertical="center" wrapText="1" shrinkToFit="1"/>
    </xf>
    <xf numFmtId="0" fontId="60" fillId="31" borderId="83" xfId="0" applyFont="1" applyFill="1" applyBorder="1" applyAlignment="1">
      <alignment horizontal="center" vertical="center" shrinkToFit="1"/>
    </xf>
    <xf numFmtId="0" fontId="22" fillId="12" borderId="10" xfId="0" applyFont="1" applyFill="1" applyBorder="1" applyAlignment="1">
      <alignment horizontal="center" vertical="center" shrinkToFit="1"/>
    </xf>
    <xf numFmtId="0" fontId="3" fillId="24" borderId="4" xfId="0" applyFont="1" applyFill="1" applyBorder="1" applyAlignment="1">
      <alignment horizontal="center" vertical="center"/>
    </xf>
    <xf numFmtId="0" fontId="88" fillId="37" borderId="247" xfId="0" applyFont="1" applyFill="1" applyBorder="1" applyAlignment="1">
      <alignment horizontal="left" vertical="center" wrapText="1" indent="1" shrinkToFit="1"/>
    </xf>
    <xf numFmtId="0" fontId="88" fillId="37" borderId="248" xfId="0" applyFont="1" applyFill="1" applyBorder="1" applyAlignment="1">
      <alignment horizontal="left" vertical="center" wrapText="1" indent="1" shrinkToFit="1"/>
    </xf>
    <xf numFmtId="0" fontId="88" fillId="37" borderId="249" xfId="0" applyFont="1" applyFill="1" applyBorder="1" applyAlignment="1">
      <alignment horizontal="left" vertical="center" wrapText="1" indent="1" shrinkToFit="1"/>
    </xf>
    <xf numFmtId="0" fontId="28" fillId="78" borderId="0" xfId="0" applyFont="1" applyFill="1" applyAlignment="1">
      <alignment horizontal="left"/>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4" fillId="27" borderId="221" xfId="0" applyFont="1" applyFill="1" applyBorder="1" applyAlignment="1">
      <alignment horizontal="center" vertical="center"/>
    </xf>
    <xf numFmtId="0" fontId="4" fillId="27" borderId="6" xfId="0" applyFont="1" applyFill="1" applyBorder="1" applyAlignment="1">
      <alignment horizontal="center" vertical="center"/>
    </xf>
    <xf numFmtId="0" fontId="2" fillId="24" borderId="74" xfId="0" applyFont="1" applyFill="1" applyBorder="1" applyAlignment="1">
      <alignment horizontal="center" vertical="center" indent="1" shrinkToFit="1"/>
    </xf>
    <xf numFmtId="0" fontId="1" fillId="12" borderId="221"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0" fillId="31" borderId="1" xfId="0" applyFill="1" applyBorder="1" applyAlignment="1">
      <alignment horizontal="center" vertical="center" shrinkToFit="1"/>
    </xf>
    <xf numFmtId="0" fontId="4" fillId="27" borderId="10" xfId="0" applyFont="1" applyFill="1" applyBorder="1" applyAlignment="1">
      <alignment horizontal="center" vertical="center"/>
    </xf>
    <xf numFmtId="0" fontId="4" fillId="27" borderId="219" xfId="0" applyFont="1" applyFill="1" applyBorder="1" applyAlignment="1">
      <alignment horizontal="center" vertical="center"/>
    </xf>
    <xf numFmtId="0" fontId="60" fillId="31" borderId="1" xfId="0" applyFont="1" applyFill="1" applyBorder="1" applyAlignment="1">
      <alignment horizontal="center" vertical="center" shrinkToFit="1"/>
    </xf>
    <xf numFmtId="0" fontId="0" fillId="31" borderId="221" xfId="0" applyFill="1" applyBorder="1" applyAlignment="1">
      <alignment horizontal="center" vertical="center" shrinkToFit="1"/>
    </xf>
    <xf numFmtId="0" fontId="22" fillId="73" borderId="219" xfId="0" applyFont="1" applyFill="1" applyBorder="1" applyAlignment="1">
      <alignment horizontal="center" vertical="center" shrinkToFit="1"/>
    </xf>
    <xf numFmtId="0" fontId="6" fillId="12" borderId="330" xfId="0" applyFont="1" applyFill="1" applyBorder="1" applyAlignment="1">
      <alignment horizontal="left" vertical="center" wrapText="1" indent="1" shrinkToFit="1"/>
    </xf>
    <xf numFmtId="0" fontId="6" fillId="12" borderId="331" xfId="0" applyFont="1" applyFill="1" applyBorder="1" applyAlignment="1">
      <alignment horizontal="left" vertical="center" wrapText="1" indent="1" shrinkToFit="1"/>
    </xf>
    <xf numFmtId="0" fontId="18" fillId="24" borderId="74" xfId="0" applyFont="1" applyFill="1" applyBorder="1" applyAlignment="1">
      <alignment horizontal="center" vertical="center" shrinkToFit="1"/>
    </xf>
    <xf numFmtId="0" fontId="3" fillId="24" borderId="328" xfId="0" applyFont="1" applyFill="1" applyBorder="1" applyAlignment="1">
      <alignment horizontal="center" vertical="center"/>
    </xf>
    <xf numFmtId="0" fontId="3" fillId="24" borderId="329" xfId="0" applyFont="1" applyFill="1" applyBorder="1" applyAlignment="1">
      <alignment horizontal="center" vertical="center"/>
    </xf>
    <xf numFmtId="0" fontId="4" fillId="27" borderId="1" xfId="0" applyFont="1" applyFill="1" applyBorder="1" applyAlignment="1">
      <alignment horizontal="center" vertical="center"/>
    </xf>
    <xf numFmtId="0" fontId="2" fillId="24" borderId="320" xfId="0" applyFont="1" applyFill="1" applyBorder="1" applyAlignment="1">
      <alignment horizontal="center" vertical="center" shrinkToFit="1"/>
    </xf>
    <xf numFmtId="0" fontId="2" fillId="24" borderId="321" xfId="0" applyFont="1" applyFill="1" applyBorder="1" applyAlignment="1">
      <alignment horizontal="center" vertical="center" shrinkToFit="1"/>
    </xf>
    <xf numFmtId="0" fontId="21" fillId="37" borderId="332" xfId="0" applyFont="1" applyFill="1" applyBorder="1" applyAlignment="1">
      <alignment horizontal="left" vertical="center" wrapText="1" indent="1" shrinkToFit="1"/>
    </xf>
    <xf numFmtId="0" fontId="21" fillId="37" borderId="333" xfId="0" applyFont="1" applyFill="1" applyBorder="1" applyAlignment="1">
      <alignment horizontal="left" vertical="center" wrapText="1" indent="1" shrinkToFit="1"/>
    </xf>
    <xf numFmtId="0" fontId="21" fillId="37" borderId="334" xfId="0" applyFont="1" applyFill="1" applyBorder="1" applyAlignment="1">
      <alignment horizontal="left" vertical="center" wrapText="1" indent="1" shrinkToFit="1"/>
    </xf>
    <xf numFmtId="0" fontId="22" fillId="73" borderId="236" xfId="0" applyFont="1" applyFill="1" applyBorder="1" applyAlignment="1">
      <alignment horizontal="center" vertical="center" shrinkToFit="1"/>
    </xf>
    <xf numFmtId="0" fontId="22" fillId="73" borderId="237"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0" fillId="0" borderId="8" xfId="0" applyBorder="1" applyAlignment="1">
      <alignment horizontal="right"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2" fillId="24" borderId="4" xfId="18" applyFont="1" applyFill="1" applyBorder="1" applyAlignment="1">
      <alignment horizontal="center" vertical="center" shrinkToFit="1"/>
    </xf>
    <xf numFmtId="0" fontId="18" fillId="24" borderId="74" xfId="18" applyFont="1" applyFill="1" applyBorder="1" applyAlignment="1">
      <alignment horizontal="center" vertical="center" shrinkToFit="1"/>
    </xf>
    <xf numFmtId="0" fontId="1" fillId="12" borderId="218" xfId="0" applyFont="1" applyFill="1" applyBorder="1" applyAlignment="1">
      <alignment horizontal="center" vertical="center" shrinkToFit="1"/>
    </xf>
    <xf numFmtId="0" fontId="1" fillId="12" borderId="220" xfId="0" applyFont="1" applyFill="1" applyBorder="1" applyAlignment="1">
      <alignment horizontal="center" vertical="center" shrinkToFit="1"/>
    </xf>
    <xf numFmtId="0" fontId="4" fillId="27" borderId="284" xfId="0" applyFont="1" applyFill="1" applyBorder="1" applyAlignment="1">
      <alignment horizontal="center" vertical="center"/>
    </xf>
    <xf numFmtId="0" fontId="0" fillId="31" borderId="282" xfId="0" applyFill="1" applyBorder="1" applyAlignment="1">
      <alignment horizontal="center" vertical="center" shrinkToFit="1"/>
    </xf>
    <xf numFmtId="0" fontId="0" fillId="31" borderId="283" xfId="0" applyFill="1" applyBorder="1" applyAlignment="1">
      <alignment horizontal="center" vertical="center" shrinkToFit="1"/>
    </xf>
    <xf numFmtId="0" fontId="6" fillId="12" borderId="218" xfId="0" applyFont="1" applyFill="1" applyBorder="1" applyAlignment="1">
      <alignment horizontal="left" vertical="center" wrapText="1" indent="1" shrinkToFit="1"/>
    </xf>
    <xf numFmtId="0" fontId="6" fillId="12" borderId="291"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4" fillId="27" borderId="290" xfId="0" applyFont="1" applyFill="1" applyBorder="1" applyAlignment="1">
      <alignment horizontal="center" vertical="center"/>
    </xf>
    <xf numFmtId="0" fontId="2" fillId="24" borderId="290" xfId="0" applyFont="1" applyFill="1" applyBorder="1" applyAlignment="1">
      <alignment horizontal="center" vertical="center" shrinkToFit="1"/>
    </xf>
    <xf numFmtId="0" fontId="2" fillId="24" borderId="284" xfId="0" applyFont="1" applyFill="1" applyBorder="1" applyAlignment="1">
      <alignment horizontal="center" vertical="center" shrinkToFit="1"/>
    </xf>
    <xf numFmtId="0" fontId="21" fillId="37" borderId="287" xfId="0" applyFont="1" applyFill="1" applyBorder="1" applyAlignment="1">
      <alignment horizontal="left" vertical="center" wrapText="1" indent="1" shrinkToFit="1"/>
    </xf>
    <xf numFmtId="0" fontId="21" fillId="37" borderId="288" xfId="0" applyFont="1" applyFill="1" applyBorder="1" applyAlignment="1">
      <alignment horizontal="left" vertical="center" wrapText="1" indent="1" shrinkToFit="1"/>
    </xf>
    <xf numFmtId="0" fontId="21" fillId="37" borderId="289" xfId="0" applyFont="1" applyFill="1" applyBorder="1" applyAlignment="1">
      <alignment horizontal="left" vertical="center" wrapText="1" indent="1" shrinkToFit="1"/>
    </xf>
    <xf numFmtId="0" fontId="3" fillId="24" borderId="310" xfId="0" applyFont="1" applyFill="1" applyBorder="1" applyAlignment="1">
      <alignment horizontal="center" vertical="center"/>
    </xf>
    <xf numFmtId="0" fontId="3" fillId="24" borderId="285" xfId="0" applyFont="1" applyFill="1" applyBorder="1" applyAlignment="1">
      <alignment horizontal="center" vertical="center"/>
    </xf>
    <xf numFmtId="0" fontId="3" fillId="24" borderId="286" xfId="0" applyFont="1" applyFill="1" applyBorder="1" applyAlignment="1">
      <alignment horizontal="center" vertical="center"/>
    </xf>
    <xf numFmtId="0" fontId="23" fillId="24" borderId="317" xfId="0" applyFont="1" applyFill="1" applyBorder="1" applyAlignment="1">
      <alignment horizontal="center" vertical="center" shrinkToFit="1"/>
    </xf>
    <xf numFmtId="0" fontId="23" fillId="24" borderId="318" xfId="0" applyFont="1" applyFill="1" applyBorder="1" applyAlignment="1">
      <alignment horizontal="center" vertical="center" shrinkToFit="1"/>
    </xf>
    <xf numFmtId="0" fontId="23" fillId="24" borderId="319" xfId="0" applyFont="1" applyFill="1" applyBorder="1" applyAlignment="1">
      <alignment horizontal="center" vertical="center" shrinkToFit="1"/>
    </xf>
    <xf numFmtId="0" fontId="25" fillId="26" borderId="320"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21" xfId="18" applyFont="1" applyFill="1" applyBorder="1" applyAlignment="1">
      <alignment horizontal="center" vertical="center" shrinkToFit="1"/>
    </xf>
    <xf numFmtId="0" fontId="25" fillId="26" borderId="322" xfId="18" applyFont="1" applyFill="1" applyBorder="1" applyAlignment="1">
      <alignment horizontal="center" vertical="center" shrinkToFit="1"/>
    </xf>
    <xf numFmtId="0" fontId="25" fillId="26" borderId="323" xfId="18" applyFont="1" applyFill="1" applyBorder="1" applyAlignment="1">
      <alignment horizontal="center" vertical="center" shrinkToFit="1"/>
    </xf>
    <xf numFmtId="0" fontId="25" fillId="26" borderId="324"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11" xfId="0" applyFont="1" applyBorder="1" applyAlignment="1">
      <alignment horizontal="center" vertical="center" wrapText="1" shrinkToFit="1"/>
    </xf>
    <xf numFmtId="0" fontId="7" fillId="0" borderId="61" xfId="0" applyFont="1" applyBorder="1" applyAlignment="1">
      <alignment horizontal="center" vertical="center" wrapText="1" shrinkToFit="1"/>
    </xf>
    <xf numFmtId="0" fontId="7" fillId="0" borderId="11" xfId="0" applyFont="1" applyBorder="1" applyAlignment="1">
      <alignment horizontal="center" vertical="center" shrinkToFit="1"/>
    </xf>
    <xf numFmtId="0" fontId="7" fillId="0" borderId="66" xfId="0" applyFont="1" applyBorder="1" applyAlignment="1">
      <alignment horizontal="center" vertical="center" wrapText="1"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10" fillId="11" borderId="12" xfId="0" applyFont="1" applyFill="1" applyBorder="1" applyAlignment="1">
      <alignment horizontal="center" vertical="center" shrinkToFit="1"/>
    </xf>
    <xf numFmtId="0" fontId="7" fillId="0" borderId="61" xfId="0" applyFont="1" applyBorder="1" applyAlignment="1">
      <alignment horizontal="center" vertical="center" shrinkToFit="1"/>
    </xf>
    <xf numFmtId="0" fontId="7" fillId="0" borderId="66"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0" fillId="15" borderId="0" xfId="0" applyFill="1" applyAlignment="1">
      <alignment horizontal="center" vertical="center"/>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0" fillId="10" borderId="14" xfId="0"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0" fillId="10" borderId="39" xfId="0" applyFill="1" applyBorder="1" applyAlignment="1">
      <alignment horizontal="center" vertical="center"/>
    </xf>
    <xf numFmtId="0" fontId="7" fillId="10" borderId="38"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0" fontId="10" fillId="11" borderId="38" xfId="0" applyFont="1" applyFill="1" applyBorder="1" applyAlignment="1">
      <alignment horizontal="center" vertical="center" shrinkToFit="1"/>
    </xf>
    <xf numFmtId="0" fontId="0" fillId="10" borderId="38" xfId="0" applyFill="1" applyBorder="1" applyAlignment="1">
      <alignment horizontal="center" vertical="center"/>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70" fillId="42" borderId="295" xfId="0" applyFont="1" applyFill="1" applyBorder="1" applyAlignment="1">
      <alignment horizontal="center" vertical="center" shrinkToFit="1"/>
    </xf>
    <xf numFmtId="0" fontId="70" fillId="42" borderId="307" xfId="0" applyFont="1" applyFill="1" applyBorder="1" applyAlignment="1">
      <alignment horizontal="center" vertical="center" shrinkToFit="1"/>
    </xf>
    <xf numFmtId="0" fontId="7" fillId="51" borderId="306" xfId="0" applyFont="1" applyFill="1" applyBorder="1" applyAlignment="1">
      <alignment horizontal="center" vertical="center" shrinkToFit="1"/>
    </xf>
    <xf numFmtId="0" fontId="7" fillId="51" borderId="307" xfId="0" applyFont="1" applyFill="1" applyBorder="1" applyAlignment="1">
      <alignment horizontal="center" vertical="center" shrinkToFit="1"/>
    </xf>
    <xf numFmtId="0" fontId="7" fillId="51" borderId="202" xfId="0" applyFont="1" applyFill="1" applyBorder="1" applyAlignment="1">
      <alignment horizontal="center" vertical="center" shrinkToFit="1"/>
    </xf>
    <xf numFmtId="0" fontId="7" fillId="51" borderId="301" xfId="0" applyFont="1" applyFill="1" applyBorder="1" applyAlignment="1">
      <alignment horizontal="center" vertical="center" shrinkToFit="1"/>
    </xf>
    <xf numFmtId="0" fontId="18" fillId="42" borderId="305" xfId="0" applyFont="1" applyFill="1" applyBorder="1" applyAlignment="1">
      <alignment horizontal="center" vertical="center" wrapText="1" shrinkToFit="1"/>
    </xf>
    <xf numFmtId="0" fontId="18" fillId="42" borderId="233" xfId="0" applyFont="1" applyFill="1" applyBorder="1" applyAlignment="1">
      <alignment horizontal="center" vertical="center" wrapText="1" shrinkToFit="1"/>
    </xf>
    <xf numFmtId="0" fontId="18" fillId="42" borderId="30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400" xfId="0" applyFont="1" applyBorder="1" applyAlignment="1">
      <alignment horizontal="center" vertical="center" shrinkToFit="1"/>
    </xf>
    <xf numFmtId="0" fontId="16" fillId="0" borderId="313" xfId="0" applyFont="1" applyBorder="1" applyAlignment="1">
      <alignment horizontal="center" vertical="center" shrinkToFit="1"/>
    </xf>
    <xf numFmtId="0" fontId="16" fillId="0" borderId="336"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0" fillId="43" borderId="300" xfId="0" applyFont="1" applyFill="1" applyBorder="1" applyAlignment="1">
      <alignment horizontal="center" vertical="center" shrinkToFit="1"/>
    </xf>
    <xf numFmtId="0" fontId="70" fillId="43" borderId="201" xfId="0" applyFont="1" applyFill="1" applyBorder="1" applyAlignment="1">
      <alignment horizontal="center" vertical="center" shrinkToFit="1"/>
    </xf>
    <xf numFmtId="0" fontId="71" fillId="61" borderId="294"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0" fillId="65" borderId="302" xfId="0" applyFill="1" applyBorder="1" applyAlignment="1">
      <alignment horizontal="center" vertical="center" shrinkToFit="1"/>
    </xf>
    <xf numFmtId="0" fontId="0" fillId="65" borderId="303" xfId="0" applyFill="1" applyBorder="1" applyAlignment="1">
      <alignment horizontal="center" vertical="center" shrinkToFit="1"/>
    </xf>
    <xf numFmtId="182" fontId="0" fillId="60" borderId="294" xfId="0" applyNumberFormat="1" applyFill="1" applyBorder="1" applyAlignment="1">
      <alignment horizontal="center" vertical="center" shrinkToFit="1"/>
    </xf>
    <xf numFmtId="182" fontId="0" fillId="60" borderId="301" xfId="0" applyNumberFormat="1" applyFill="1" applyBorder="1" applyAlignment="1">
      <alignment horizontal="center" vertical="center" shrinkToFit="1"/>
    </xf>
    <xf numFmtId="0" fontId="0" fillId="52" borderId="298" xfId="0" applyFill="1" applyBorder="1" applyAlignment="1">
      <alignment horizontal="center" vertical="center"/>
    </xf>
    <xf numFmtId="0" fontId="0" fillId="52" borderId="299" xfId="0" applyFill="1" applyBorder="1" applyAlignment="1">
      <alignment horizontal="center" vertical="center"/>
    </xf>
    <xf numFmtId="0" fontId="63" fillId="42" borderId="297" xfId="0" applyFont="1" applyFill="1" applyBorder="1" applyAlignment="1">
      <alignment horizontal="center" vertical="center" shrinkToFit="1"/>
    </xf>
    <xf numFmtId="0" fontId="63" fillId="42" borderId="308" xfId="0" applyFont="1" applyFill="1" applyBorder="1" applyAlignment="1">
      <alignment horizontal="center" vertical="center" shrinkToFit="1"/>
    </xf>
    <xf numFmtId="0" fontId="63" fillId="43" borderId="295" xfId="0" applyFont="1" applyFill="1" applyBorder="1" applyAlignment="1">
      <alignment horizontal="center" vertical="center" shrinkToFit="1"/>
    </xf>
    <xf numFmtId="0" fontId="63" fillId="43" borderId="296" xfId="0" applyFont="1" applyFill="1" applyBorder="1" applyAlignment="1">
      <alignment horizontal="center" vertical="center" shrinkToFit="1"/>
    </xf>
    <xf numFmtId="0" fontId="63" fillId="43" borderId="294" xfId="0" applyFont="1" applyFill="1" applyBorder="1" applyAlignment="1">
      <alignment horizontal="center" vertical="center" shrinkToFit="1"/>
    </xf>
    <xf numFmtId="0" fontId="63" fillId="43" borderId="234" xfId="0" applyFont="1" applyFill="1" applyBorder="1" applyAlignment="1">
      <alignment horizontal="center" vertical="center" shrinkToFit="1"/>
    </xf>
    <xf numFmtId="0" fontId="0" fillId="51" borderId="306" xfId="0" applyFill="1" applyBorder="1" applyAlignment="1">
      <alignment horizontal="center" vertical="center"/>
    </xf>
    <xf numFmtId="0" fontId="0" fillId="51" borderId="307" xfId="0" applyFill="1" applyBorder="1" applyAlignment="1">
      <alignment horizontal="center" vertical="center"/>
    </xf>
    <xf numFmtId="0" fontId="0" fillId="51" borderId="202" xfId="0" applyFill="1" applyBorder="1" applyAlignment="1">
      <alignment horizontal="center" vertical="center"/>
    </xf>
    <xf numFmtId="0" fontId="0" fillId="51" borderId="301" xfId="0" applyFill="1" applyBorder="1" applyAlignment="1">
      <alignment horizontal="center" vertical="center"/>
    </xf>
    <xf numFmtId="0" fontId="63" fillId="42" borderId="295" xfId="0" applyFont="1" applyFill="1" applyBorder="1" applyAlignment="1">
      <alignment horizontal="center" vertical="center" shrinkToFit="1"/>
    </xf>
    <xf numFmtId="0" fontId="63" fillId="42" borderId="307" xfId="0" applyFont="1" applyFill="1" applyBorder="1" applyAlignment="1">
      <alignment horizontal="center" vertical="center" shrinkToFit="1"/>
    </xf>
    <xf numFmtId="0" fontId="70" fillId="43" borderId="302" xfId="0" applyFont="1" applyFill="1" applyBorder="1" applyAlignment="1">
      <alignment horizontal="center" vertical="center" shrinkToFit="1"/>
    </xf>
    <xf numFmtId="0" fontId="70" fillId="43" borderId="303" xfId="0" applyFont="1" applyFill="1" applyBorder="1" applyAlignment="1">
      <alignment horizontal="center" vertical="center" shrinkToFit="1"/>
    </xf>
    <xf numFmtId="0" fontId="70" fillId="42" borderId="310" xfId="0" applyFont="1" applyFill="1" applyBorder="1" applyAlignment="1">
      <alignment horizontal="center" vertical="center" shrinkToFit="1"/>
    </xf>
    <xf numFmtId="0" fontId="70" fillId="42" borderId="311" xfId="0" applyFont="1" applyFill="1" applyBorder="1" applyAlignment="1">
      <alignment horizontal="center" vertical="center" shrinkToFit="1"/>
    </xf>
    <xf numFmtId="0" fontId="7" fillId="0" borderId="198" xfId="0" applyFont="1" applyBorder="1" applyAlignment="1">
      <alignment horizontal="center" vertical="center" shrinkToFit="1"/>
    </xf>
    <xf numFmtId="0" fontId="7" fillId="0" borderId="199" xfId="0" applyFont="1" applyBorder="1" applyAlignment="1">
      <alignment horizontal="center" vertical="center" shrinkToFit="1"/>
    </xf>
    <xf numFmtId="0" fontId="67" fillId="42" borderId="165" xfId="0" applyFont="1" applyFill="1" applyBorder="1" applyAlignment="1">
      <alignment horizontal="center"/>
    </xf>
    <xf numFmtId="0" fontId="67" fillId="42" borderId="399" xfId="0" applyFont="1" applyFill="1" applyBorder="1" applyAlignment="1">
      <alignment horizontal="center"/>
    </xf>
    <xf numFmtId="0" fontId="71" fillId="61" borderId="295" xfId="0" applyFont="1" applyFill="1" applyBorder="1" applyAlignment="1">
      <alignment horizontal="center" vertical="center" shrinkToFit="1"/>
    </xf>
    <xf numFmtId="0" fontId="71" fillId="61" borderId="307" xfId="0" applyFont="1" applyFill="1" applyBorder="1" applyAlignment="1">
      <alignment horizontal="center" vertical="center" shrinkToFit="1"/>
    </xf>
    <xf numFmtId="0" fontId="70" fillId="42" borderId="309" xfId="0" applyFont="1" applyFill="1" applyBorder="1" applyAlignment="1">
      <alignment horizontal="center" vertical="center" shrinkToFit="1"/>
    </xf>
    <xf numFmtId="0" fontId="70" fillId="42" borderId="316" xfId="0" applyFont="1" applyFill="1" applyBorder="1" applyAlignment="1">
      <alignment horizontal="center" vertical="center" shrinkToFit="1"/>
    </xf>
    <xf numFmtId="0" fontId="70" fillId="42" borderId="287" xfId="0" applyFont="1" applyFill="1" applyBorder="1" applyAlignment="1">
      <alignment horizontal="center" vertical="center" shrinkToFit="1"/>
    </xf>
    <xf numFmtId="0" fontId="70" fillId="42" borderId="196" xfId="0" applyFont="1" applyFill="1" applyBorder="1" applyAlignment="1">
      <alignment horizontal="center" vertical="center" shrinkToFit="1"/>
    </xf>
    <xf numFmtId="0" fontId="7" fillId="53" borderId="315" xfId="0" applyFont="1" applyFill="1" applyBorder="1" applyAlignment="1">
      <alignment horizontal="center" vertical="center" shrinkToFit="1"/>
    </xf>
    <xf numFmtId="0" fontId="7" fillId="53" borderId="313" xfId="0" applyFont="1" applyFill="1" applyBorder="1" applyAlignment="1">
      <alignment horizontal="center" vertical="center" shrinkToFit="1"/>
    </xf>
    <xf numFmtId="0" fontId="7" fillId="53" borderId="314" xfId="0" applyFont="1" applyFill="1" applyBorder="1" applyAlignment="1">
      <alignment horizontal="center" vertical="center" shrinkToFit="1"/>
    </xf>
    <xf numFmtId="0" fontId="7" fillId="53" borderId="312"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337" xfId="0" applyFill="1" applyBorder="1" applyAlignment="1">
      <alignment horizontal="center" vertical="center" shrinkToFit="1"/>
    </xf>
    <xf numFmtId="0" fontId="0" fillId="68" borderId="133"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289" xfId="0" applyFill="1" applyBorder="1" applyAlignment="1">
      <alignment horizontal="center" vertical="center" shrinkToFit="1"/>
    </xf>
    <xf numFmtId="0" fontId="22" fillId="12" borderId="2" xfId="0" applyFont="1" applyFill="1" applyBorder="1" applyAlignment="1">
      <alignment horizontal="center" vertical="center" wrapText="1"/>
    </xf>
    <xf numFmtId="0" fontId="0" fillId="72" borderId="386" xfId="0" applyFill="1" applyBorder="1" applyAlignment="1">
      <alignment horizontal="center" vertical="center"/>
    </xf>
    <xf numFmtId="0" fontId="0" fillId="72" borderId="387" xfId="0" applyFill="1" applyBorder="1" applyAlignment="1">
      <alignment horizontal="center" vertical="center"/>
    </xf>
    <xf numFmtId="0" fontId="0" fillId="72" borderId="388" xfId="0" applyFill="1" applyBorder="1" applyAlignment="1">
      <alignment horizontal="center" vertical="center"/>
    </xf>
    <xf numFmtId="0" fontId="0" fillId="31" borderId="386" xfId="0" applyFill="1" applyBorder="1" applyAlignment="1">
      <alignment horizontal="center" vertical="center" shrinkToFit="1"/>
    </xf>
    <xf numFmtId="0" fontId="0" fillId="31" borderId="388" xfId="0" applyFill="1" applyBorder="1" applyAlignment="1">
      <alignment horizontal="center" vertical="center" shrinkToFit="1"/>
    </xf>
    <xf numFmtId="0" fontId="0" fillId="31" borderId="375" xfId="0" applyFill="1" applyBorder="1" applyAlignment="1">
      <alignment horizontal="center" vertical="center" shrinkToFit="1"/>
    </xf>
    <xf numFmtId="0" fontId="0" fillId="31" borderId="376" xfId="0" applyFill="1" applyBorder="1" applyAlignment="1">
      <alignment horizontal="center" vertical="center" shrinkToFit="1"/>
    </xf>
    <xf numFmtId="0" fontId="0" fillId="31" borderId="377" xfId="0" applyFill="1" applyBorder="1" applyAlignment="1">
      <alignment horizontal="center" vertical="center" shrinkToFit="1"/>
    </xf>
    <xf numFmtId="0" fontId="0" fillId="72" borderId="389" xfId="0" applyFill="1" applyBorder="1" applyAlignment="1">
      <alignment horizontal="center" vertical="center"/>
    </xf>
    <xf numFmtId="0" fontId="0" fillId="72" borderId="390" xfId="0" applyFill="1" applyBorder="1" applyAlignment="1">
      <alignment horizontal="center" vertical="center"/>
    </xf>
    <xf numFmtId="0" fontId="0" fillId="72" borderId="391" xfId="0" applyFill="1" applyBorder="1" applyAlignment="1">
      <alignment horizontal="center" vertical="center"/>
    </xf>
    <xf numFmtId="0" fontId="0" fillId="31" borderId="389"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94" xfId="0" applyFill="1" applyBorder="1" applyAlignment="1">
      <alignment horizontal="center" vertical="center" shrinkToFit="1"/>
    </xf>
    <xf numFmtId="0" fontId="84" fillId="71" borderId="348"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0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71" xfId="0" applyFont="1" applyFill="1" applyBorder="1" applyAlignment="1">
      <alignment horizontal="center" vertical="center"/>
    </xf>
    <xf numFmtId="0" fontId="2" fillId="77" borderId="372" xfId="0" applyFont="1" applyFill="1" applyBorder="1" applyAlignment="1">
      <alignment horizontal="center" vertical="center"/>
    </xf>
    <xf numFmtId="0" fontId="2" fillId="77" borderId="373" xfId="0" applyFont="1" applyFill="1" applyBorder="1" applyAlignment="1">
      <alignment horizontal="center" vertical="center"/>
    </xf>
    <xf numFmtId="0" fontId="2" fillId="77" borderId="374" xfId="0" applyFont="1" applyFill="1" applyBorder="1" applyAlignment="1">
      <alignment horizontal="center" vertical="center"/>
    </xf>
    <xf numFmtId="0" fontId="0" fillId="72" borderId="379" xfId="0" applyFill="1" applyBorder="1" applyAlignment="1">
      <alignment horizontal="center" vertical="center"/>
    </xf>
    <xf numFmtId="0" fontId="0" fillId="72" borderId="364" xfId="0" applyFill="1" applyBorder="1" applyAlignment="1">
      <alignment horizontal="center" vertical="center"/>
    </xf>
    <xf numFmtId="0" fontId="0" fillId="72" borderId="380" xfId="0" applyFill="1" applyBorder="1" applyAlignment="1">
      <alignment horizontal="center" vertical="center"/>
    </xf>
    <xf numFmtId="0" fontId="0" fillId="31" borderId="381" xfId="0" applyFill="1" applyBorder="1" applyAlignment="1">
      <alignment horizontal="center" vertical="center" shrinkToFit="1"/>
    </xf>
    <xf numFmtId="0" fontId="0" fillId="31" borderId="382" xfId="0" applyFill="1" applyBorder="1" applyAlignment="1">
      <alignment horizontal="center" vertical="center" shrinkToFit="1"/>
    </xf>
    <xf numFmtId="0" fontId="0" fillId="31" borderId="365" xfId="0" applyFill="1" applyBorder="1" applyAlignment="1">
      <alignment horizontal="center" vertical="center" shrinkToFit="1"/>
    </xf>
    <xf numFmtId="0" fontId="0" fillId="31" borderId="383" xfId="0" applyFill="1" applyBorder="1" applyAlignment="1">
      <alignment horizontal="center" vertical="center" shrinkToFit="1"/>
    </xf>
    <xf numFmtId="0" fontId="0" fillId="31" borderId="384" xfId="0" applyFill="1" applyBorder="1" applyAlignment="1">
      <alignment horizontal="center" vertical="center" shrinkToFit="1"/>
    </xf>
    <xf numFmtId="0" fontId="55" fillId="81" borderId="358" xfId="0" applyFont="1" applyFill="1" applyBorder="1" applyAlignment="1">
      <alignment horizontal="center" vertical="center" wrapText="1"/>
    </xf>
    <xf numFmtId="0" fontId="55" fillId="81" borderId="359" xfId="0" applyFont="1" applyFill="1" applyBorder="1" applyAlignment="1">
      <alignment horizontal="center" vertical="center" wrapText="1"/>
    </xf>
    <xf numFmtId="0" fontId="55" fillId="81" borderId="360" xfId="0" applyFont="1" applyFill="1" applyBorder="1" applyAlignment="1">
      <alignment horizontal="center" vertical="center" wrapText="1"/>
    </xf>
    <xf numFmtId="0" fontId="55" fillId="81" borderId="361"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62" xfId="0" applyFont="1" applyFill="1" applyBorder="1" applyAlignment="1">
      <alignment horizontal="center" vertical="center" wrapText="1"/>
    </xf>
    <xf numFmtId="0" fontId="55" fillId="81" borderId="363" xfId="0" applyFont="1" applyFill="1" applyBorder="1" applyAlignment="1">
      <alignment horizontal="center" vertical="center" wrapText="1"/>
    </xf>
    <xf numFmtId="0" fontId="55" fillId="81" borderId="364" xfId="0" applyFont="1" applyFill="1" applyBorder="1" applyAlignment="1">
      <alignment horizontal="center" vertical="center" wrapText="1"/>
    </xf>
    <xf numFmtId="0" fontId="55" fillId="81" borderId="365" xfId="0" applyFont="1" applyFill="1" applyBorder="1" applyAlignment="1">
      <alignment horizontal="center" vertical="center" wrapText="1"/>
    </xf>
    <xf numFmtId="0" fontId="87" fillId="82" borderId="367" xfId="0" applyFont="1" applyFill="1" applyBorder="1" applyAlignment="1">
      <alignment horizontal="center" vertical="center" wrapText="1" shrinkToFit="1"/>
    </xf>
    <xf numFmtId="0" fontId="87" fillId="82" borderId="368" xfId="0" applyFont="1" applyFill="1" applyBorder="1" applyAlignment="1">
      <alignment horizontal="center" vertical="center" wrapText="1" shrinkToFit="1"/>
    </xf>
    <xf numFmtId="0" fontId="87" fillId="82" borderId="369" xfId="0" applyFont="1" applyFill="1" applyBorder="1" applyAlignment="1">
      <alignment horizontal="center" vertical="center" wrapText="1" shrinkToFit="1"/>
    </xf>
    <xf numFmtId="0" fontId="55" fillId="23" borderId="35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4"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348" xfId="19" applyFont="1" applyFill="1" applyBorder="1" applyAlignment="1">
      <alignment horizontal="center" vertical="center"/>
    </xf>
    <xf numFmtId="0" fontId="73" fillId="71" borderId="155" xfId="19" applyFont="1" applyFill="1" applyBorder="1" applyAlignment="1">
      <alignment horizontal="center" vertical="center"/>
    </xf>
    <xf numFmtId="0" fontId="55" fillId="23" borderId="356" xfId="0" applyFont="1" applyFill="1" applyBorder="1" applyAlignment="1">
      <alignment horizontal="left" vertical="center"/>
    </xf>
    <xf numFmtId="0" fontId="55" fillId="23" borderId="349" xfId="0" applyFont="1" applyFill="1" applyBorder="1" applyAlignment="1">
      <alignment horizontal="left" vertical="center"/>
    </xf>
    <xf numFmtId="0" fontId="55" fillId="23" borderId="350" xfId="0" applyFont="1" applyFill="1" applyBorder="1" applyAlignment="1">
      <alignment horizontal="left" vertical="center"/>
    </xf>
    <xf numFmtId="0" fontId="55" fillId="23" borderId="357" xfId="0" applyFont="1" applyFill="1" applyBorder="1" applyAlignment="1">
      <alignment horizontal="left" vertical="center"/>
    </xf>
    <xf numFmtId="0" fontId="55" fillId="23" borderId="351" xfId="0" applyFont="1" applyFill="1" applyBorder="1" applyAlignment="1">
      <alignment horizontal="left" vertical="center"/>
    </xf>
    <xf numFmtId="0" fontId="55" fillId="23" borderId="352" xfId="0" applyFont="1" applyFill="1" applyBorder="1" applyAlignment="1">
      <alignment horizontal="left" vertical="center"/>
    </xf>
    <xf numFmtId="0" fontId="55" fillId="23" borderId="340" xfId="0" applyFont="1" applyFill="1" applyBorder="1" applyAlignment="1">
      <alignment horizontal="left" vertical="center"/>
    </xf>
    <xf numFmtId="0" fontId="55" fillId="23" borderId="346" xfId="0" applyFont="1" applyFill="1" applyBorder="1" applyAlignment="1">
      <alignment horizontal="left" vertical="center"/>
    </xf>
    <xf numFmtId="0" fontId="55" fillId="23" borderId="347" xfId="0" applyFont="1" applyFill="1" applyBorder="1" applyAlignment="1">
      <alignment horizontal="left" vertical="center"/>
    </xf>
    <xf numFmtId="0" fontId="55" fillId="23" borderId="355"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4" xfId="19" applyFont="1" applyFill="1" applyBorder="1" applyAlignment="1">
      <alignment horizontal="left" vertical="center"/>
    </xf>
    <xf numFmtId="0" fontId="73" fillId="71" borderId="145" xfId="19" applyFont="1" applyFill="1" applyBorder="1" applyAlignment="1">
      <alignment horizontal="center" vertical="center"/>
    </xf>
    <xf numFmtId="0" fontId="55" fillId="23" borderId="356" xfId="0" applyFont="1" applyFill="1" applyBorder="1" applyAlignment="1">
      <alignment horizontal="left" vertical="center" wrapText="1"/>
    </xf>
    <xf numFmtId="0" fontId="55" fillId="23" borderId="349" xfId="0" applyFont="1" applyFill="1" applyBorder="1" applyAlignment="1">
      <alignment horizontal="left" vertical="center" wrapText="1"/>
    </xf>
    <xf numFmtId="0" fontId="55" fillId="23" borderId="350"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88" xfId="0" applyFont="1" applyFill="1" applyBorder="1" applyAlignment="1">
      <alignment horizontal="left" vertical="center" wrapText="1"/>
    </xf>
    <xf numFmtId="0" fontId="55" fillId="23" borderId="289" xfId="0" applyFont="1" applyFill="1" applyBorder="1" applyAlignment="1">
      <alignment horizontal="left" vertical="center" wrapText="1"/>
    </xf>
    <xf numFmtId="0" fontId="55" fillId="23" borderId="288" xfId="0" applyFont="1" applyFill="1" applyBorder="1" applyAlignment="1">
      <alignment horizontal="left" vertical="center"/>
    </xf>
    <xf numFmtId="0" fontId="55" fillId="23" borderId="289"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340" xfId="19" applyFont="1" applyFill="1" applyBorder="1" applyAlignment="1">
      <alignment horizontal="left" vertical="center"/>
    </xf>
    <xf numFmtId="0" fontId="55" fillId="23" borderId="346" xfId="19" applyFont="1" applyFill="1" applyBorder="1" applyAlignment="1">
      <alignment horizontal="left" vertical="center"/>
    </xf>
    <xf numFmtId="0" fontId="55" fillId="23" borderId="347" xfId="19" applyFont="1" applyFill="1" applyBorder="1" applyAlignment="1">
      <alignment horizontal="left" vertical="center"/>
    </xf>
    <xf numFmtId="0" fontId="57" fillId="23" borderId="337" xfId="0" applyFont="1" applyFill="1" applyBorder="1" applyAlignment="1">
      <alignment horizontal="left" vertical="top" wrapText="1"/>
    </xf>
    <xf numFmtId="0" fontId="57" fillId="23" borderId="335" xfId="0" applyFont="1" applyFill="1" applyBorder="1" applyAlignment="1">
      <alignment horizontal="left" vertical="top" wrapText="1"/>
    </xf>
    <xf numFmtId="0" fontId="57" fillId="23" borderId="292"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88" xfId="0" applyFont="1" applyFill="1" applyBorder="1" applyAlignment="1">
      <alignment horizontal="left" vertical="top" wrapText="1"/>
    </xf>
    <xf numFmtId="0" fontId="57" fillId="23" borderId="289" xfId="0" applyFont="1" applyFill="1" applyBorder="1" applyAlignment="1">
      <alignment horizontal="left" vertical="top" wrapText="1"/>
    </xf>
    <xf numFmtId="0" fontId="73" fillId="71" borderId="304" xfId="19" applyFont="1" applyFill="1" applyBorder="1" applyAlignment="1">
      <alignment horizontal="center" vertical="center"/>
    </xf>
    <xf numFmtId="0" fontId="73" fillId="71" borderId="148" xfId="19" applyFont="1" applyFill="1" applyBorder="1" applyAlignment="1">
      <alignment horizontal="center" vertical="center"/>
    </xf>
    <xf numFmtId="0" fontId="55" fillId="23" borderId="337" xfId="19" applyFont="1" applyFill="1" applyBorder="1" applyAlignment="1">
      <alignment horizontal="center" vertical="center"/>
    </xf>
    <xf numFmtId="0" fontId="55" fillId="23" borderId="335" xfId="19" applyFont="1" applyFill="1" applyBorder="1" applyAlignment="1">
      <alignment horizontal="center" vertical="center"/>
    </xf>
    <xf numFmtId="0" fontId="55" fillId="23" borderId="292"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88" xfId="19" applyFont="1" applyFill="1" applyBorder="1" applyAlignment="1">
      <alignment horizontal="center" vertical="center"/>
    </xf>
    <xf numFmtId="0" fontId="55" fillId="23" borderId="289" xfId="19" applyFont="1" applyFill="1" applyBorder="1" applyAlignment="1">
      <alignment horizontal="center" vertical="center"/>
    </xf>
    <xf numFmtId="0" fontId="73" fillId="71" borderId="348"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6" fillId="80" borderId="139" xfId="19" applyFont="1" applyFill="1" applyBorder="1" applyAlignment="1">
      <alignment horizontal="left" vertical="top" textRotation="180"/>
    </xf>
    <xf numFmtId="0" fontId="73" fillId="71" borderId="338" xfId="0" applyFont="1" applyFill="1" applyBorder="1" applyAlignment="1">
      <alignment horizontal="center" vertical="center" wrapText="1"/>
    </xf>
    <xf numFmtId="0" fontId="73" fillId="71" borderId="339" xfId="0" applyFont="1" applyFill="1" applyBorder="1" applyAlignment="1">
      <alignment horizontal="center" vertical="center" wrapText="1"/>
    </xf>
    <xf numFmtId="0" fontId="73" fillId="71" borderId="340" xfId="0" applyFont="1" applyFill="1" applyBorder="1" applyAlignment="1">
      <alignment horizontal="center" vertical="center" wrapText="1"/>
    </xf>
    <xf numFmtId="0" fontId="55" fillId="23" borderId="293" xfId="0" applyFont="1" applyFill="1" applyBorder="1" applyAlignment="1">
      <alignment horizontal="left" vertical="center" wrapText="1"/>
    </xf>
    <xf numFmtId="0" fontId="55" fillId="23" borderId="366" xfId="0" applyFont="1" applyFill="1" applyBorder="1" applyAlignment="1">
      <alignment horizontal="left" vertical="center" wrapText="1"/>
    </xf>
    <xf numFmtId="0" fontId="55" fillId="23" borderId="292"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09" xfId="19" applyFont="1" applyFill="1" applyBorder="1" applyAlignment="1">
      <alignment horizontal="right" vertical="center"/>
    </xf>
    <xf numFmtId="0" fontId="72" fillId="71" borderId="335" xfId="19" applyFont="1" applyFill="1" applyBorder="1" applyAlignment="1">
      <alignment horizontal="right" vertical="center"/>
    </xf>
    <xf numFmtId="0" fontId="72" fillId="71" borderId="292" xfId="19" applyFont="1" applyFill="1" applyBorder="1" applyAlignment="1">
      <alignment horizontal="right" vertical="center"/>
    </xf>
    <xf numFmtId="0" fontId="72" fillId="71" borderId="287" xfId="19" applyFont="1" applyFill="1" applyBorder="1" applyAlignment="1">
      <alignment horizontal="right" vertical="center"/>
    </xf>
    <xf numFmtId="0" fontId="72" fillId="71" borderId="288" xfId="19" applyFont="1" applyFill="1" applyBorder="1" applyAlignment="1">
      <alignment horizontal="right" vertical="center"/>
    </xf>
    <xf numFmtId="0" fontId="72" fillId="71" borderId="289" xfId="19" applyFont="1" applyFill="1" applyBorder="1" applyAlignment="1">
      <alignment horizontal="right" vertical="center"/>
    </xf>
    <xf numFmtId="0" fontId="54" fillId="23" borderId="309" xfId="0" applyFont="1" applyFill="1" applyBorder="1" applyAlignment="1">
      <alignment horizontal="center" vertical="center" wrapText="1"/>
    </xf>
    <xf numFmtId="0" fontId="54" fillId="23" borderId="335" xfId="0" applyFont="1" applyFill="1" applyBorder="1" applyAlignment="1">
      <alignment horizontal="center" vertical="center" wrapText="1"/>
    </xf>
    <xf numFmtId="0" fontId="54" fillId="23" borderId="292" xfId="0" applyFont="1" applyFill="1" applyBorder="1" applyAlignment="1">
      <alignment horizontal="center" vertical="center" wrapText="1"/>
    </xf>
    <xf numFmtId="0" fontId="54" fillId="23" borderId="287" xfId="0" applyFont="1" applyFill="1" applyBorder="1" applyAlignment="1">
      <alignment horizontal="center" vertical="center" wrapText="1"/>
    </xf>
    <xf numFmtId="0" fontId="54" fillId="23" borderId="288" xfId="0" applyFont="1" applyFill="1" applyBorder="1" applyAlignment="1">
      <alignment horizontal="center" vertical="center" wrapText="1"/>
    </xf>
    <xf numFmtId="0" fontId="54" fillId="23" borderId="289"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15" xfId="0" applyFont="1" applyFill="1" applyBorder="1" applyAlignment="1">
      <alignment horizontal="center" vertical="center" wrapText="1"/>
    </xf>
    <xf numFmtId="0" fontId="57" fillId="23" borderId="313" xfId="0" applyFont="1" applyFill="1" applyBorder="1" applyAlignment="1">
      <alignment horizontal="center" vertical="center" wrapText="1"/>
    </xf>
    <xf numFmtId="0" fontId="57" fillId="23" borderId="336"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13" xfId="0" applyFont="1" applyFill="1" applyBorder="1" applyAlignment="1">
      <alignment horizontal="center" vertical="center"/>
    </xf>
    <xf numFmtId="0" fontId="58" fillId="23" borderId="336" xfId="0" applyFont="1" applyFill="1" applyBorder="1" applyAlignment="1">
      <alignment horizontal="center" vertical="center"/>
    </xf>
    <xf numFmtId="0" fontId="55" fillId="23" borderId="315" xfId="0" applyFont="1" applyFill="1" applyBorder="1" applyAlignment="1">
      <alignment horizontal="center" vertical="center"/>
    </xf>
    <xf numFmtId="0" fontId="55" fillId="23" borderId="313" xfId="0" applyFont="1" applyFill="1" applyBorder="1" applyAlignment="1">
      <alignment horizontal="center" vertical="center"/>
    </xf>
    <xf numFmtId="0" fontId="55" fillId="23" borderId="336"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13" xfId="0" applyFont="1" applyFill="1" applyBorder="1" applyAlignment="1">
      <alignment horizontal="center" vertical="center" wrapText="1"/>
    </xf>
    <xf numFmtId="0" fontId="54" fillId="23" borderId="336" xfId="0" applyFont="1" applyFill="1" applyBorder="1" applyAlignment="1">
      <alignment horizontal="center" vertical="center" wrapText="1"/>
    </xf>
    <xf numFmtId="0" fontId="6" fillId="12" borderId="8" xfId="0" applyFont="1" applyFill="1" applyBorder="1" applyAlignment="1">
      <alignment horizontal="center" vertical="center" wrapText="1" indent="1" shrinkToFit="1"/>
    </xf>
    <xf numFmtId="0" fontId="62" fillId="31" borderId="10" xfId="0" applyFont="1" applyFill="1" applyBorder="1" applyAlignment="1">
      <alignment horizontal="center" vertical="center" shrinkToFit="1"/>
    </xf>
    <xf numFmtId="0" fontId="4" fillId="76" borderId="5" xfId="0" applyFont="1" applyFill="1" applyBorder="1" applyAlignment="1">
      <alignment horizontal="center" vertical="center"/>
    </xf>
    <xf numFmtId="0" fontId="1" fillId="72" borderId="2" xfId="0" applyFont="1" applyFill="1" applyBorder="1" applyAlignment="1">
      <alignment horizontal="center" vertical="center" wrapText="1" shrinkToFit="1"/>
    </xf>
    <xf numFmtId="0" fontId="62" fillId="31" borderId="1" xfId="0" applyFont="1" applyFill="1" applyBorder="1" applyAlignment="1" applyProtection="1">
      <alignment horizontal="center" vertical="center" shrinkToFit="1"/>
      <protection locked="0"/>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2</c:v>
                </c:pt>
                <c:pt idx="1">
                  <c:v>1</c:v>
                </c:pt>
                <c:pt idx="2">
                  <c:v>8</c:v>
                </c:pt>
                <c:pt idx="3">
                  <c:v>6</c:v>
                </c:pt>
                <c:pt idx="4">
                  <c:v>12</c:v>
                </c:pt>
                <c:pt idx="5">
                  <c:v>2</c:v>
                </c:pt>
                <c:pt idx="6">
                  <c:v>16</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3772</xdr:colOff>
      <xdr:row>13</xdr:row>
      <xdr:rowOff>4836</xdr:rowOff>
    </xdr:from>
    <xdr:to>
      <xdr:col>13</xdr:col>
      <xdr:colOff>688554</xdr:colOff>
      <xdr:row>33</xdr:row>
      <xdr:rowOff>174433</xdr:rowOff>
    </xdr:to>
    <xdr:pic>
      <xdr:nvPicPr>
        <xdr:cNvPr id="6" name="図 5">
          <a:extLst>
            <a:ext uri="{FF2B5EF4-FFF2-40B4-BE49-F238E27FC236}">
              <a16:creationId xmlns:a16="http://schemas.microsoft.com/office/drawing/2014/main" id="{00000000-0008-0000-0100-000006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24160"/>
        <a:stretch/>
      </xdr:blipFill>
      <xdr:spPr>
        <a:xfrm>
          <a:off x="6283386" y="2272475"/>
          <a:ext cx="3475722" cy="36582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33203125" defaultRowHeight="12.75" customHeight="1" x14ac:dyDescent="0.15"/>
  <cols>
    <col min="1" max="2" width="10.33203125" style="504"/>
    <col min="3" max="3" width="21.33203125" style="504" customWidth="1"/>
    <col min="4" max="33" width="10.33203125" style="504"/>
    <col min="34" max="34" width="32.44140625" style="504" customWidth="1"/>
    <col min="35" max="48" width="10.33203125" style="504"/>
    <col min="49" max="49" width="25.88671875" style="504" customWidth="1"/>
    <col min="50" max="54" width="10.33203125" style="504"/>
    <col min="55" max="55" width="35.6640625" style="504" customWidth="1"/>
    <col min="56" max="58" width="10.33203125" style="504"/>
    <col min="59" max="59" width="21.5546875" style="504" customWidth="1"/>
    <col min="60" max="60" width="10.33203125" style="506"/>
    <col min="61" max="61" width="10.33203125" style="505"/>
    <col min="78" max="1024" width="10.33203125" style="504"/>
  </cols>
  <sheetData>
    <row r="1" spans="1:63" ht="16.95" customHeight="1" x14ac:dyDescent="0.15">
      <c r="A1" s="504" t="s">
        <v>0</v>
      </c>
      <c r="C1" s="504" t="s">
        <v>1</v>
      </c>
      <c r="D1" s="504" t="s">
        <v>1</v>
      </c>
      <c r="F1" s="504" t="s">
        <v>2</v>
      </c>
      <c r="H1" s="504" t="s">
        <v>3</v>
      </c>
      <c r="K1" s="504" t="s">
        <v>4</v>
      </c>
      <c r="M1" s="504" t="s">
        <v>5</v>
      </c>
      <c r="P1" s="504" t="s">
        <v>6</v>
      </c>
      <c r="R1" s="504" t="s">
        <v>7</v>
      </c>
      <c r="T1" s="504" t="s">
        <v>8</v>
      </c>
      <c r="V1" s="504" t="s">
        <v>9</v>
      </c>
      <c r="X1" s="504" t="s">
        <v>10</v>
      </c>
      <c r="Z1" s="504" t="s">
        <v>11</v>
      </c>
      <c r="AH1" s="504" t="s">
        <v>12</v>
      </c>
      <c r="AI1" s="504" t="s">
        <v>744</v>
      </c>
      <c r="AN1" s="504" t="s">
        <v>13</v>
      </c>
      <c r="AP1" s="504" t="s">
        <v>14</v>
      </c>
      <c r="AR1" s="504" t="s">
        <v>15</v>
      </c>
      <c r="AU1" s="504" t="s">
        <v>16</v>
      </c>
      <c r="AW1" s="504" t="s">
        <v>15</v>
      </c>
      <c r="AY1" s="504" t="s">
        <v>17</v>
      </c>
      <c r="BC1" s="504" t="s">
        <v>18</v>
      </c>
      <c r="BD1" s="504" t="s">
        <v>4</v>
      </c>
      <c r="BE1" s="504" t="s">
        <v>1154</v>
      </c>
      <c r="BG1" s="504" t="s">
        <v>15</v>
      </c>
      <c r="BH1" s="506" t="s">
        <v>1154</v>
      </c>
      <c r="BI1" s="513" t="s">
        <v>1153</v>
      </c>
      <c r="BK1" s="504" t="s">
        <v>15</v>
      </c>
    </row>
    <row r="2" spans="1:63" ht="12.75" customHeight="1" x14ac:dyDescent="0.2">
      <c r="A2" s="79" t="s">
        <v>19</v>
      </c>
      <c r="C2" s="79" t="s">
        <v>19</v>
      </c>
      <c r="D2" s="79" t="s">
        <v>19</v>
      </c>
      <c r="F2" s="79" t="s">
        <v>19</v>
      </c>
      <c r="H2" s="79" t="s">
        <v>19</v>
      </c>
      <c r="K2" s="79" t="s">
        <v>19</v>
      </c>
      <c r="M2" s="79" t="s">
        <v>19</v>
      </c>
      <c r="P2" s="504" t="s">
        <v>20</v>
      </c>
      <c r="R2" s="504">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12">
        <v>0</v>
      </c>
      <c r="BG2" s="79" t="s">
        <v>19</v>
      </c>
      <c r="BH2" s="79">
        <v>0</v>
      </c>
      <c r="BI2" s="79">
        <v>0</v>
      </c>
      <c r="BJ2" s="79" t="s">
        <v>19</v>
      </c>
      <c r="BK2" s="79" t="s">
        <v>19</v>
      </c>
    </row>
    <row r="3" spans="1:63" ht="12.75" customHeight="1" x14ac:dyDescent="0.15">
      <c r="A3" s="504" t="s">
        <v>21</v>
      </c>
      <c r="C3" s="504" t="s">
        <v>22</v>
      </c>
      <c r="D3" s="504" t="s">
        <v>23</v>
      </c>
      <c r="F3" s="504" t="s">
        <v>24</v>
      </c>
      <c r="H3" s="504" t="s">
        <v>25</v>
      </c>
      <c r="K3" s="504" t="s">
        <v>26</v>
      </c>
      <c r="M3" s="504" t="s">
        <v>27</v>
      </c>
      <c r="P3" s="504" t="s">
        <v>28</v>
      </c>
      <c r="R3" s="504">
        <v>-1</v>
      </c>
      <c r="T3" s="504" t="s">
        <v>29</v>
      </c>
      <c r="V3" s="504" t="s">
        <v>30</v>
      </c>
      <c r="X3" s="504" t="s">
        <v>31</v>
      </c>
      <c r="Z3" s="504" t="s">
        <v>32</v>
      </c>
      <c r="AB3" s="504" t="s">
        <v>33</v>
      </c>
      <c r="AD3" s="504">
        <v>1</v>
      </c>
      <c r="AF3" s="504" t="s">
        <v>34</v>
      </c>
      <c r="AH3" s="504" t="s">
        <v>35</v>
      </c>
      <c r="AI3" s="504">
        <v>0</v>
      </c>
      <c r="AN3" s="504" t="s">
        <v>36</v>
      </c>
      <c r="AP3" s="504" t="s">
        <v>37</v>
      </c>
      <c r="AR3" t="s">
        <v>38</v>
      </c>
      <c r="AU3" s="504" t="s">
        <v>39</v>
      </c>
      <c r="AW3" s="508" t="s">
        <v>1155</v>
      </c>
      <c r="AY3" s="504" t="s">
        <v>40</v>
      </c>
      <c r="BC3" s="504" t="s">
        <v>41</v>
      </c>
      <c r="BD3" s="504" t="s">
        <v>26</v>
      </c>
      <c r="BE3" s="509">
        <v>1</v>
      </c>
      <c r="BG3" t="s">
        <v>38</v>
      </c>
      <c r="BH3" s="506">
        <v>1</v>
      </c>
      <c r="BI3" s="506">
        <v>1</v>
      </c>
      <c r="BJ3" s="508" t="s">
        <v>561</v>
      </c>
      <c r="BK3" s="508" t="s">
        <v>1155</v>
      </c>
    </row>
    <row r="4" spans="1:63" ht="12.75" customHeight="1" x14ac:dyDescent="0.15">
      <c r="A4" s="504" t="s">
        <v>42</v>
      </c>
      <c r="C4" s="504" t="s">
        <v>23</v>
      </c>
      <c r="D4" s="504" t="s">
        <v>43</v>
      </c>
      <c r="F4" s="504" t="s">
        <v>44</v>
      </c>
      <c r="H4" s="504" t="s">
        <v>45</v>
      </c>
      <c r="K4" s="504" t="s">
        <v>46</v>
      </c>
      <c r="M4" s="504" t="s">
        <v>47</v>
      </c>
      <c r="P4" s="504" t="s">
        <v>48</v>
      </c>
      <c r="R4" s="504">
        <v>0</v>
      </c>
      <c r="T4" s="504" t="s">
        <v>49</v>
      </c>
      <c r="V4" s="504" t="s">
        <v>50</v>
      </c>
      <c r="X4" s="504" t="s">
        <v>51</v>
      </c>
      <c r="Z4" s="504" t="s">
        <v>52</v>
      </c>
      <c r="AB4" s="504" t="s">
        <v>53</v>
      </c>
      <c r="AD4" s="504">
        <v>2</v>
      </c>
      <c r="AF4"/>
      <c r="AH4" s="504" t="s">
        <v>54</v>
      </c>
      <c r="AI4" s="504">
        <v>4</v>
      </c>
      <c r="AN4" s="504" t="s">
        <v>55</v>
      </c>
      <c r="AP4" s="504" t="s">
        <v>56</v>
      </c>
      <c r="AR4" t="s">
        <v>57</v>
      </c>
      <c r="AU4" s="504" t="s">
        <v>58</v>
      </c>
      <c r="AW4" s="508" t="s">
        <v>59</v>
      </c>
      <c r="AY4" s="504" t="s">
        <v>60</v>
      </c>
      <c r="BC4" s="504" t="s">
        <v>61</v>
      </c>
      <c r="BD4" s="504" t="s">
        <v>46</v>
      </c>
      <c r="BE4" s="509">
        <v>1</v>
      </c>
      <c r="BG4" t="s">
        <v>57</v>
      </c>
      <c r="BH4" s="506">
        <v>1</v>
      </c>
      <c r="BI4" s="506">
        <v>1</v>
      </c>
      <c r="BJ4" s="508" t="s">
        <v>564</v>
      </c>
      <c r="BK4" s="508" t="s">
        <v>59</v>
      </c>
    </row>
    <row r="5" spans="1:63" ht="12.75" customHeight="1" x14ac:dyDescent="0.15">
      <c r="A5" s="504" t="s">
        <v>62</v>
      </c>
      <c r="C5" s="504" t="s">
        <v>43</v>
      </c>
      <c r="D5" s="504" t="s">
        <v>63</v>
      </c>
      <c r="F5" s="504" t="s">
        <v>64</v>
      </c>
      <c r="H5" s="504" t="s">
        <v>65</v>
      </c>
      <c r="K5" s="504" t="s">
        <v>66</v>
      </c>
      <c r="M5" s="504" t="s">
        <v>67</v>
      </c>
      <c r="R5" s="504">
        <v>1</v>
      </c>
      <c r="T5" s="504" t="s">
        <v>68</v>
      </c>
      <c r="V5" s="504" t="s">
        <v>69</v>
      </c>
      <c r="X5" s="504" t="s">
        <v>70</v>
      </c>
      <c r="Z5" s="504" t="s">
        <v>71</v>
      </c>
      <c r="AB5" s="504" t="s">
        <v>72</v>
      </c>
      <c r="AD5" s="504">
        <v>3</v>
      </c>
      <c r="AF5" s="79" t="s">
        <v>19</v>
      </c>
      <c r="AH5" s="504" t="s">
        <v>73</v>
      </c>
      <c r="AI5" s="504">
        <v>3</v>
      </c>
      <c r="AN5" s="504" t="s">
        <v>74</v>
      </c>
      <c r="AP5" s="504" t="s">
        <v>75</v>
      </c>
      <c r="AR5" t="s">
        <v>76</v>
      </c>
      <c r="AU5" s="504" t="s">
        <v>77</v>
      </c>
      <c r="AW5" s="508" t="s">
        <v>78</v>
      </c>
      <c r="AY5" s="504" t="s">
        <v>79</v>
      </c>
      <c r="BC5" s="507" t="s">
        <v>80</v>
      </c>
      <c r="BD5" s="504" t="s">
        <v>66</v>
      </c>
      <c r="BE5" s="509">
        <v>1</v>
      </c>
      <c r="BG5" t="s">
        <v>76</v>
      </c>
      <c r="BH5" s="506">
        <v>1</v>
      </c>
      <c r="BI5" s="506">
        <v>1</v>
      </c>
      <c r="BJ5" s="508" t="s">
        <v>567</v>
      </c>
      <c r="BK5" s="508" t="s">
        <v>78</v>
      </c>
    </row>
    <row r="6" spans="1:63" ht="12.75" customHeight="1" x14ac:dyDescent="0.15">
      <c r="A6" s="504" t="s">
        <v>81</v>
      </c>
      <c r="C6" s="504" t="s">
        <v>63</v>
      </c>
      <c r="D6" s="504" t="s">
        <v>82</v>
      </c>
      <c r="F6" t="s">
        <v>83</v>
      </c>
      <c r="H6" s="504" t="s">
        <v>84</v>
      </c>
      <c r="K6" t="s">
        <v>85</v>
      </c>
      <c r="M6" t="s">
        <v>86</v>
      </c>
      <c r="R6" s="504">
        <v>2</v>
      </c>
      <c r="T6" s="504" t="s">
        <v>87</v>
      </c>
      <c r="V6" s="504" t="s">
        <v>88</v>
      </c>
      <c r="X6" s="504" t="s">
        <v>89</v>
      </c>
      <c r="Z6" s="504" t="s">
        <v>90</v>
      </c>
      <c r="AB6"/>
      <c r="AD6" s="504">
        <v>4</v>
      </c>
      <c r="AF6" s="504" t="s">
        <v>91</v>
      </c>
      <c r="AH6" s="504" t="s">
        <v>92</v>
      </c>
      <c r="AI6" s="504">
        <v>3</v>
      </c>
      <c r="AN6" s="504" t="s">
        <v>93</v>
      </c>
      <c r="AP6" s="504" t="s">
        <v>94</v>
      </c>
      <c r="AR6" t="s">
        <v>95</v>
      </c>
      <c r="AU6" s="504" t="s">
        <v>96</v>
      </c>
      <c r="AW6" s="508" t="s">
        <v>97</v>
      </c>
      <c r="AY6" s="504" t="s">
        <v>98</v>
      </c>
      <c r="BC6" s="507" t="s">
        <v>99</v>
      </c>
      <c r="BD6" t="s">
        <v>85</v>
      </c>
      <c r="BE6" s="509">
        <v>0</v>
      </c>
      <c r="BG6" t="s">
        <v>95</v>
      </c>
      <c r="BH6" s="506">
        <v>2</v>
      </c>
      <c r="BI6" s="506">
        <v>2</v>
      </c>
      <c r="BJ6" s="508" t="s">
        <v>570</v>
      </c>
      <c r="BK6" s="508" t="s">
        <v>97</v>
      </c>
    </row>
    <row r="7" spans="1:63" ht="12.75" customHeight="1" x14ac:dyDescent="0.15">
      <c r="A7" s="504" t="s">
        <v>100</v>
      </c>
      <c r="C7" s="504" t="s">
        <v>82</v>
      </c>
      <c r="D7"/>
      <c r="F7" s="504" t="s">
        <v>101</v>
      </c>
      <c r="K7" s="504" t="s">
        <v>102</v>
      </c>
      <c r="M7" s="504" t="s">
        <v>103</v>
      </c>
      <c r="R7" s="504">
        <v>3</v>
      </c>
      <c r="T7" s="504" t="s">
        <v>104</v>
      </c>
      <c r="V7" s="504" t="s">
        <v>41</v>
      </c>
      <c r="X7" s="504" t="s">
        <v>105</v>
      </c>
      <c r="Z7" s="504" t="s">
        <v>106</v>
      </c>
      <c r="AD7" s="504">
        <v>5</v>
      </c>
      <c r="AF7"/>
      <c r="AH7" s="504" t="s">
        <v>107</v>
      </c>
      <c r="AI7" s="504">
        <v>3</v>
      </c>
      <c r="AN7" s="504" t="s">
        <v>108</v>
      </c>
      <c r="AP7" s="504" t="s">
        <v>109</v>
      </c>
      <c r="AR7" t="s">
        <v>110</v>
      </c>
      <c r="AU7" s="504" t="s">
        <v>111</v>
      </c>
      <c r="AW7" s="508" t="s">
        <v>112</v>
      </c>
      <c r="AY7" s="504" t="s">
        <v>113</v>
      </c>
      <c r="BC7" s="507" t="s">
        <v>114</v>
      </c>
      <c r="BD7" s="504" t="s">
        <v>102</v>
      </c>
      <c r="BE7" s="509">
        <v>2</v>
      </c>
      <c r="BG7" t="s">
        <v>110</v>
      </c>
      <c r="BH7" s="506">
        <v>1</v>
      </c>
      <c r="BI7" s="506">
        <v>1</v>
      </c>
      <c r="BJ7" s="508" t="s">
        <v>573</v>
      </c>
      <c r="BK7" s="508" t="s">
        <v>112</v>
      </c>
    </row>
    <row r="8" spans="1:63" ht="12.75" customHeight="1" x14ac:dyDescent="0.15">
      <c r="A8" s="504" t="s">
        <v>115</v>
      </c>
      <c r="C8"/>
      <c r="F8" s="504" t="s">
        <v>116</v>
      </c>
      <c r="K8" s="504" t="s">
        <v>117</v>
      </c>
      <c r="M8" s="504" t="s">
        <v>118</v>
      </c>
      <c r="T8" s="504" t="s">
        <v>119</v>
      </c>
      <c r="V8" t="s">
        <v>120</v>
      </c>
      <c r="X8" s="504" t="s">
        <v>121</v>
      </c>
      <c r="Z8" s="504" t="s">
        <v>122</v>
      </c>
      <c r="AD8" s="504">
        <v>6</v>
      </c>
      <c r="AF8" s="79" t="s">
        <v>19</v>
      </c>
      <c r="AH8" s="504" t="s">
        <v>123</v>
      </c>
      <c r="AI8" s="504">
        <v>3</v>
      </c>
      <c r="AN8" s="504" t="s">
        <v>124</v>
      </c>
      <c r="AP8" s="504" t="s">
        <v>125</v>
      </c>
      <c r="AR8" t="s">
        <v>126</v>
      </c>
      <c r="AU8" s="504" t="s">
        <v>127</v>
      </c>
      <c r="AW8" s="508" t="s">
        <v>128</v>
      </c>
      <c r="AY8" s="504" t="s">
        <v>129</v>
      </c>
      <c r="BC8" s="508" t="s">
        <v>130</v>
      </c>
      <c r="BD8" s="504" t="s">
        <v>117</v>
      </c>
      <c r="BE8" s="509">
        <v>2</v>
      </c>
      <c r="BG8" t="s">
        <v>126</v>
      </c>
      <c r="BH8" s="506">
        <v>1</v>
      </c>
      <c r="BI8" s="506">
        <v>1</v>
      </c>
      <c r="BJ8" s="508" t="s">
        <v>576</v>
      </c>
      <c r="BK8" s="508" t="s">
        <v>128</v>
      </c>
    </row>
    <row r="9" spans="1:63" ht="12.75" customHeight="1" x14ac:dyDescent="0.2">
      <c r="K9" s="504" t="s">
        <v>131</v>
      </c>
      <c r="M9" s="504" t="s">
        <v>132</v>
      </c>
      <c r="X9" s="504" t="s">
        <v>133</v>
      </c>
      <c r="Z9" t="s">
        <v>134</v>
      </c>
      <c r="AD9" s="504">
        <v>7</v>
      </c>
      <c r="AF9" s="504" t="s">
        <v>135</v>
      </c>
      <c r="AH9" s="504" t="s">
        <v>136</v>
      </c>
      <c r="AI9" s="504">
        <v>3</v>
      </c>
      <c r="AN9" s="504" t="s">
        <v>137</v>
      </c>
      <c r="AP9" s="504" t="s">
        <v>138</v>
      </c>
      <c r="AR9" s="504" t="s">
        <v>139</v>
      </c>
      <c r="AW9" s="507" t="s">
        <v>140</v>
      </c>
      <c r="AY9" s="504" t="s">
        <v>141</v>
      </c>
      <c r="BC9" s="507" t="s">
        <v>142</v>
      </c>
      <c r="BD9" s="504" t="s">
        <v>131</v>
      </c>
      <c r="BE9" s="509">
        <v>0</v>
      </c>
      <c r="BG9" s="504" t="s">
        <v>139</v>
      </c>
      <c r="BH9" s="506">
        <v>1</v>
      </c>
      <c r="BI9" s="506">
        <v>1</v>
      </c>
      <c r="BJ9" s="507" t="s">
        <v>579</v>
      </c>
      <c r="BK9" s="514" t="s">
        <v>140</v>
      </c>
    </row>
    <row r="10" spans="1:63" ht="12.75" customHeight="1" x14ac:dyDescent="0.2">
      <c r="K10" s="504" t="s">
        <v>143</v>
      </c>
      <c r="Q10" s="504" t="s">
        <v>144</v>
      </c>
      <c r="V10"/>
      <c r="X10" s="504" t="s">
        <v>145</v>
      </c>
      <c r="Z10" t="s">
        <v>146</v>
      </c>
      <c r="AD10" s="504">
        <v>8</v>
      </c>
      <c r="AF10"/>
      <c r="AH10" s="504" t="s">
        <v>147</v>
      </c>
      <c r="AI10" s="504">
        <v>3</v>
      </c>
      <c r="AN10" s="504" t="s">
        <v>148</v>
      </c>
      <c r="AP10" s="504" t="s">
        <v>149</v>
      </c>
      <c r="AR10" s="504" t="s">
        <v>150</v>
      </c>
      <c r="AW10" s="507" t="s">
        <v>151</v>
      </c>
      <c r="AY10" s="504" t="s">
        <v>152</v>
      </c>
      <c r="BC10" s="507" t="s">
        <v>153</v>
      </c>
      <c r="BD10" s="504" t="s">
        <v>143</v>
      </c>
      <c r="BE10" s="509">
        <v>2</v>
      </c>
      <c r="BG10" s="504" t="s">
        <v>150</v>
      </c>
      <c r="BH10" s="506">
        <v>1</v>
      </c>
      <c r="BI10" s="506">
        <v>1</v>
      </c>
      <c r="BJ10" s="507" t="s">
        <v>582</v>
      </c>
      <c r="BK10" s="514" t="s">
        <v>151</v>
      </c>
    </row>
    <row r="11" spans="1:63" ht="12.75" customHeight="1" x14ac:dyDescent="0.2">
      <c r="F11" s="504" t="s">
        <v>154</v>
      </c>
      <c r="K11" s="504" t="s">
        <v>155</v>
      </c>
      <c r="Q11" s="79" t="s">
        <v>19</v>
      </c>
      <c r="V11"/>
      <c r="X11" s="504" t="s">
        <v>156</v>
      </c>
      <c r="Z11" s="504" t="s">
        <v>157</v>
      </c>
      <c r="AD11" s="504">
        <v>9</v>
      </c>
      <c r="AF11" s="79" t="s">
        <v>19</v>
      </c>
      <c r="AH11" s="504" t="s">
        <v>158</v>
      </c>
      <c r="AI11" s="504">
        <v>2</v>
      </c>
      <c r="AN11" s="504" t="s">
        <v>159</v>
      </c>
      <c r="AP11" s="504" t="s">
        <v>160</v>
      </c>
      <c r="AR11" s="504" t="s">
        <v>161</v>
      </c>
      <c r="AW11" s="507" t="s">
        <v>162</v>
      </c>
      <c r="AY11" s="504" t="s">
        <v>163</v>
      </c>
      <c r="BC11" s="507" t="s">
        <v>164</v>
      </c>
      <c r="BD11" s="504" t="s">
        <v>155</v>
      </c>
      <c r="BE11" s="509">
        <v>1</v>
      </c>
      <c r="BF11" s="509"/>
      <c r="BG11" s="504" t="s">
        <v>161</v>
      </c>
      <c r="BH11" s="506">
        <v>1</v>
      </c>
      <c r="BI11" s="506">
        <v>1</v>
      </c>
      <c r="BJ11" s="507" t="s">
        <v>585</v>
      </c>
      <c r="BK11" s="514" t="s">
        <v>162</v>
      </c>
    </row>
    <row r="12" spans="1:63" ht="12.75" customHeight="1" x14ac:dyDescent="0.2">
      <c r="A12" s="504" t="s">
        <v>165</v>
      </c>
      <c r="C12" s="504" t="s">
        <v>166</v>
      </c>
      <c r="F12" s="504" t="s">
        <v>19</v>
      </c>
      <c r="K12" s="504" t="s">
        <v>167</v>
      </c>
      <c r="Q12" s="504" t="s">
        <v>41</v>
      </c>
      <c r="V12"/>
      <c r="X12" s="504" t="s">
        <v>168</v>
      </c>
      <c r="Z12" s="504" t="s">
        <v>169</v>
      </c>
      <c r="AD12" s="504">
        <v>10</v>
      </c>
      <c r="AF12" s="504" t="s">
        <v>170</v>
      </c>
      <c r="AH12" s="504" t="s">
        <v>171</v>
      </c>
      <c r="AI12" s="504">
        <v>2</v>
      </c>
      <c r="AN12" s="504" t="s">
        <v>172</v>
      </c>
      <c r="AP12" s="504" t="s">
        <v>173</v>
      </c>
      <c r="AR12" s="504" t="s">
        <v>174</v>
      </c>
      <c r="AW12" s="507" t="s">
        <v>175</v>
      </c>
      <c r="AY12" s="504" t="s">
        <v>176</v>
      </c>
      <c r="BC12" s="507" t="s">
        <v>177</v>
      </c>
      <c r="BD12" s="504" t="s">
        <v>167</v>
      </c>
      <c r="BE12" s="509">
        <v>2</v>
      </c>
      <c r="BG12" s="504" t="s">
        <v>174</v>
      </c>
      <c r="BH12" s="509">
        <v>0</v>
      </c>
      <c r="BI12" s="509">
        <v>0</v>
      </c>
      <c r="BJ12" s="507" t="s">
        <v>588</v>
      </c>
      <c r="BK12" s="514" t="s">
        <v>175</v>
      </c>
    </row>
    <row r="13" spans="1:63" ht="12.75" customHeight="1" x14ac:dyDescent="0.2">
      <c r="A13" s="79" t="s">
        <v>19</v>
      </c>
      <c r="C13" s="79" t="s">
        <v>19</v>
      </c>
      <c r="D13" s="504">
        <v>0</v>
      </c>
      <c r="F13" s="504" t="s">
        <v>178</v>
      </c>
      <c r="K13" t="s">
        <v>179</v>
      </c>
      <c r="Q13" s="504" t="s">
        <v>61</v>
      </c>
      <c r="V13"/>
      <c r="X13" s="504" t="s">
        <v>180</v>
      </c>
      <c r="Z13" t="s">
        <v>181</v>
      </c>
      <c r="AD13" s="504">
        <v>11</v>
      </c>
      <c r="AF13"/>
      <c r="AH13" s="504" t="s">
        <v>182</v>
      </c>
      <c r="AI13" s="504">
        <v>2</v>
      </c>
      <c r="AN13" s="504" t="s">
        <v>183</v>
      </c>
      <c r="AP13" s="504" t="s">
        <v>184</v>
      </c>
      <c r="AR13" s="504" t="s">
        <v>185</v>
      </c>
      <c r="AW13" s="507" t="s">
        <v>186</v>
      </c>
      <c r="AY13" s="504" t="s">
        <v>187</v>
      </c>
      <c r="BC13" s="507" t="s">
        <v>188</v>
      </c>
      <c r="BD13" t="s">
        <v>179</v>
      </c>
      <c r="BE13" s="511">
        <v>1</v>
      </c>
      <c r="BG13" s="504" t="s">
        <v>185</v>
      </c>
      <c r="BH13" s="506">
        <v>1</v>
      </c>
      <c r="BI13" s="506">
        <v>1</v>
      </c>
      <c r="BJ13" s="507" t="s">
        <v>591</v>
      </c>
      <c r="BK13" s="514" t="s">
        <v>186</v>
      </c>
    </row>
    <row r="14" spans="1:63" ht="12.75" customHeight="1" x14ac:dyDescent="0.2">
      <c r="A14" s="504" t="s">
        <v>189</v>
      </c>
      <c r="C14" s="504" t="s">
        <v>190</v>
      </c>
      <c r="D14" s="504">
        <v>0</v>
      </c>
      <c r="F14" s="504" t="s">
        <v>191</v>
      </c>
      <c r="K14" s="504" t="s">
        <v>192</v>
      </c>
      <c r="Q14" s="504" t="s">
        <v>144</v>
      </c>
      <c r="V14"/>
      <c r="X14" s="504" t="s">
        <v>193</v>
      </c>
      <c r="Z14" s="504" t="s">
        <v>194</v>
      </c>
      <c r="AD14" s="504">
        <v>12</v>
      </c>
      <c r="AF14" s="79" t="s">
        <v>19</v>
      </c>
      <c r="AH14" s="504" t="s">
        <v>195</v>
      </c>
      <c r="AI14" s="504">
        <v>2</v>
      </c>
      <c r="AN14" s="504" t="s">
        <v>196</v>
      </c>
      <c r="AP14" s="504" t="s">
        <v>197</v>
      </c>
      <c r="AR14" s="504" t="s">
        <v>198</v>
      </c>
      <c r="AW14" s="507" t="s">
        <v>199</v>
      </c>
      <c r="AY14" s="504" t="s">
        <v>200</v>
      </c>
      <c r="BC14" s="507" t="s">
        <v>201</v>
      </c>
      <c r="BD14" s="504" t="s">
        <v>192</v>
      </c>
      <c r="BE14" s="509">
        <v>1</v>
      </c>
      <c r="BG14" s="504" t="s">
        <v>198</v>
      </c>
      <c r="BH14" s="506">
        <v>1</v>
      </c>
      <c r="BI14" s="506">
        <v>1</v>
      </c>
      <c r="BJ14" s="507" t="s">
        <v>594</v>
      </c>
      <c r="BK14" s="514" t="s">
        <v>199</v>
      </c>
    </row>
    <row r="15" spans="1:63" ht="12.75" customHeight="1" x14ac:dyDescent="0.2">
      <c r="A15" s="504" t="s">
        <v>202</v>
      </c>
      <c r="C15" s="504" t="s">
        <v>203</v>
      </c>
      <c r="D15" s="504">
        <v>5</v>
      </c>
      <c r="F15" s="504" t="s">
        <v>204</v>
      </c>
      <c r="K15" s="504" t="s">
        <v>160</v>
      </c>
      <c r="Q15" t="s">
        <v>12</v>
      </c>
      <c r="V15" s="504" t="s">
        <v>205</v>
      </c>
      <c r="X15" s="504" t="s">
        <v>206</v>
      </c>
      <c r="Z15" s="504" t="s">
        <v>207</v>
      </c>
      <c r="AF15" s="504" t="s">
        <v>208</v>
      </c>
      <c r="AH15" s="504" t="s">
        <v>209</v>
      </c>
      <c r="AI15" s="504">
        <v>1</v>
      </c>
      <c r="AN15" s="504" t="s">
        <v>210</v>
      </c>
      <c r="AP15" s="504" t="s">
        <v>211</v>
      </c>
      <c r="AR15" s="504" t="s">
        <v>212</v>
      </c>
      <c r="AW15" s="507" t="s">
        <v>213</v>
      </c>
      <c r="AY15" s="504" t="s">
        <v>214</v>
      </c>
      <c r="BC15" s="508" t="s">
        <v>215</v>
      </c>
      <c r="BD15" s="504" t="s">
        <v>160</v>
      </c>
      <c r="BE15" s="509">
        <v>2</v>
      </c>
      <c r="BG15" s="504" t="s">
        <v>212</v>
      </c>
      <c r="BH15" s="506">
        <v>1</v>
      </c>
      <c r="BI15" s="506">
        <v>1</v>
      </c>
      <c r="BJ15" s="507" t="s">
        <v>597</v>
      </c>
      <c r="BK15" s="514" t="s">
        <v>213</v>
      </c>
    </row>
    <row r="16" spans="1:63" ht="12.75" customHeight="1" x14ac:dyDescent="0.2">
      <c r="A16" s="504" t="s">
        <v>216</v>
      </c>
      <c r="C16" s="504" t="s">
        <v>217</v>
      </c>
      <c r="D16" s="504">
        <v>10</v>
      </c>
      <c r="K16" s="504" t="s">
        <v>218</v>
      </c>
      <c r="M16" s="504" t="s">
        <v>219</v>
      </c>
      <c r="T16" s="79"/>
      <c r="V16" s="79" t="s">
        <v>19</v>
      </c>
      <c r="X16" s="504" t="s">
        <v>220</v>
      </c>
      <c r="Z16" s="504" t="s">
        <v>1021</v>
      </c>
      <c r="AH16" s="504" t="s">
        <v>221</v>
      </c>
      <c r="AI16" s="504">
        <v>1</v>
      </c>
      <c r="AN16" s="504" t="s">
        <v>222</v>
      </c>
      <c r="AP16" s="504" t="s">
        <v>223</v>
      </c>
      <c r="AR16" s="504" t="s">
        <v>224</v>
      </c>
      <c r="AW16" s="507" t="s">
        <v>225</v>
      </c>
      <c r="AY16" s="504" t="s">
        <v>226</v>
      </c>
      <c r="BC16" s="507" t="s">
        <v>227</v>
      </c>
      <c r="BD16" s="504" t="s">
        <v>218</v>
      </c>
      <c r="BE16" s="509">
        <v>1</v>
      </c>
      <c r="BG16" s="504" t="s">
        <v>224</v>
      </c>
      <c r="BH16" s="506">
        <v>1</v>
      </c>
      <c r="BI16" s="506">
        <v>1</v>
      </c>
      <c r="BJ16" s="507" t="s">
        <v>600</v>
      </c>
      <c r="BK16" s="514" t="s">
        <v>225</v>
      </c>
    </row>
    <row r="17" spans="1:63" ht="12.75" customHeight="1" x14ac:dyDescent="0.2">
      <c r="A17" s="504" t="s">
        <v>228</v>
      </c>
      <c r="C17" s="504" t="s">
        <v>229</v>
      </c>
      <c r="D17" s="504">
        <v>15</v>
      </c>
      <c r="K17" s="504" t="s">
        <v>230</v>
      </c>
      <c r="M17" s="504" t="s">
        <v>231</v>
      </c>
      <c r="V17" s="504" t="s">
        <v>232</v>
      </c>
      <c r="X17" s="504" t="s">
        <v>233</v>
      </c>
      <c r="AF17" s="79" t="s">
        <v>19</v>
      </c>
      <c r="AH17" s="504" t="s">
        <v>234</v>
      </c>
      <c r="AI17" s="504">
        <v>2</v>
      </c>
      <c r="AN17" s="504" t="s">
        <v>235</v>
      </c>
      <c r="AP17" s="504" t="s">
        <v>236</v>
      </c>
      <c r="AR17" s="504" t="s">
        <v>237</v>
      </c>
      <c r="AW17" s="507" t="s">
        <v>238</v>
      </c>
      <c r="AY17" s="504" t="s">
        <v>239</v>
      </c>
      <c r="BC17" s="507" t="s">
        <v>240</v>
      </c>
      <c r="BD17" s="504" t="s">
        <v>230</v>
      </c>
      <c r="BE17" s="509">
        <v>1</v>
      </c>
      <c r="BG17" s="504" t="s">
        <v>237</v>
      </c>
      <c r="BH17" s="506">
        <v>1</v>
      </c>
      <c r="BI17" s="506">
        <v>1</v>
      </c>
      <c r="BJ17" s="507" t="s">
        <v>602</v>
      </c>
      <c r="BK17" s="514" t="s">
        <v>238</v>
      </c>
    </row>
    <row r="18" spans="1:63" ht="12.75" customHeight="1" x14ac:dyDescent="0.2">
      <c r="A18" s="504" t="s">
        <v>241</v>
      </c>
      <c r="C18" s="504" t="s">
        <v>242</v>
      </c>
      <c r="D18" s="504">
        <v>20</v>
      </c>
      <c r="K18" t="s">
        <v>243</v>
      </c>
      <c r="M18" s="504" t="s">
        <v>244</v>
      </c>
      <c r="V18" s="504" t="s">
        <v>245</v>
      </c>
      <c r="X18" s="504" t="s">
        <v>246</v>
      </c>
      <c r="AF18" s="504" t="s">
        <v>247</v>
      </c>
      <c r="AH18" s="504" t="s">
        <v>248</v>
      </c>
      <c r="AI18" s="504">
        <v>1</v>
      </c>
      <c r="AN18" s="504" t="s">
        <v>249</v>
      </c>
      <c r="AP18" s="504" t="s">
        <v>250</v>
      </c>
      <c r="AR18" s="504" t="s">
        <v>251</v>
      </c>
      <c r="AW18" s="507" t="s">
        <v>252</v>
      </c>
      <c r="AY18" s="504" t="s">
        <v>253</v>
      </c>
      <c r="BC18" s="507" t="s">
        <v>254</v>
      </c>
      <c r="BD18" t="s">
        <v>243</v>
      </c>
      <c r="BE18" s="511">
        <v>2</v>
      </c>
      <c r="BG18" s="504" t="s">
        <v>251</v>
      </c>
      <c r="BH18" s="506">
        <v>1</v>
      </c>
      <c r="BI18" s="506">
        <v>1</v>
      </c>
      <c r="BJ18" s="507" t="s">
        <v>604</v>
      </c>
      <c r="BK18" s="514" t="s">
        <v>252</v>
      </c>
    </row>
    <row r="19" spans="1:63" ht="12.75" customHeight="1" x14ac:dyDescent="0.2">
      <c r="A19" s="504" t="s">
        <v>255</v>
      </c>
      <c r="C19" s="504" t="s">
        <v>256</v>
      </c>
      <c r="D19" s="504">
        <v>0</v>
      </c>
      <c r="K19" s="504" t="s">
        <v>257</v>
      </c>
      <c r="M19" s="504" t="s">
        <v>258</v>
      </c>
      <c r="V19" t="s">
        <v>259</v>
      </c>
      <c r="X19" s="504" t="s">
        <v>260</v>
      </c>
      <c r="AH19" s="504" t="s">
        <v>261</v>
      </c>
      <c r="AI19" s="504">
        <v>1</v>
      </c>
      <c r="AN19" s="504" t="s">
        <v>262</v>
      </c>
      <c r="AP19" s="504" t="s">
        <v>263</v>
      </c>
      <c r="AR19" s="504" t="s">
        <v>264</v>
      </c>
      <c r="AW19" s="507" t="s">
        <v>265</v>
      </c>
      <c r="AY19" s="504" t="s">
        <v>266</v>
      </c>
      <c r="BC19" s="507" t="s">
        <v>267</v>
      </c>
      <c r="BD19" s="504" t="s">
        <v>257</v>
      </c>
      <c r="BE19" s="509">
        <v>0</v>
      </c>
      <c r="BG19" s="504" t="s">
        <v>264</v>
      </c>
      <c r="BH19" s="506">
        <v>1</v>
      </c>
      <c r="BI19" s="506">
        <v>1</v>
      </c>
      <c r="BJ19" s="507" t="s">
        <v>606</v>
      </c>
      <c r="BK19" s="514" t="s">
        <v>265</v>
      </c>
    </row>
    <row r="20" spans="1:63" ht="12.75" customHeight="1" x14ac:dyDescent="0.2">
      <c r="A20" s="504" t="s">
        <v>268</v>
      </c>
      <c r="K20" t="s">
        <v>269</v>
      </c>
      <c r="M20" s="504" t="s">
        <v>270</v>
      </c>
      <c r="V20" s="504" t="s">
        <v>271</v>
      </c>
      <c r="X20" s="504" t="s">
        <v>272</v>
      </c>
      <c r="AF20" s="79" t="s">
        <v>19</v>
      </c>
      <c r="AH20" s="504" t="s">
        <v>273</v>
      </c>
      <c r="AI20" s="504">
        <v>1</v>
      </c>
      <c r="AN20" s="504" t="s">
        <v>274</v>
      </c>
      <c r="AP20" s="504" t="s">
        <v>275</v>
      </c>
      <c r="AR20" s="504" t="s">
        <v>276</v>
      </c>
      <c r="AW20" s="507" t="s">
        <v>277</v>
      </c>
      <c r="AY20" s="504" t="s">
        <v>278</v>
      </c>
      <c r="BC20" s="508" t="s">
        <v>279</v>
      </c>
      <c r="BD20" t="s">
        <v>269</v>
      </c>
      <c r="BE20" s="511">
        <v>1</v>
      </c>
      <c r="BG20" s="504" t="s">
        <v>276</v>
      </c>
      <c r="BH20" s="506">
        <v>1</v>
      </c>
      <c r="BI20" s="506">
        <v>1</v>
      </c>
      <c r="BJ20" s="507" t="s">
        <v>608</v>
      </c>
      <c r="BK20" s="514" t="s">
        <v>277</v>
      </c>
    </row>
    <row r="21" spans="1:63" ht="12.75" customHeight="1" x14ac:dyDescent="0.2">
      <c r="A21" s="504" t="s">
        <v>280</v>
      </c>
      <c r="C21" s="504" t="s">
        <v>281</v>
      </c>
      <c r="K21" s="504" t="s">
        <v>282</v>
      </c>
      <c r="M21" s="504" t="s">
        <v>283</v>
      </c>
      <c r="V21" s="504" t="s">
        <v>284</v>
      </c>
      <c r="X21" s="504" t="s">
        <v>285</v>
      </c>
      <c r="AF21" s="504" t="s">
        <v>286</v>
      </c>
      <c r="AH21" s="504" t="s">
        <v>287</v>
      </c>
      <c r="AI21" s="504">
        <v>1</v>
      </c>
      <c r="AN21" s="504" t="s">
        <v>288</v>
      </c>
      <c r="AP21" s="504" t="s">
        <v>289</v>
      </c>
      <c r="AR21" s="504" t="s">
        <v>290</v>
      </c>
      <c r="AW21" s="507" t="s">
        <v>291</v>
      </c>
      <c r="AY21" s="504" t="s">
        <v>292</v>
      </c>
      <c r="BC21" s="507" t="s">
        <v>293</v>
      </c>
      <c r="BD21" s="504" t="s">
        <v>282</v>
      </c>
      <c r="BE21" s="509">
        <v>0</v>
      </c>
      <c r="BG21" s="504" t="s">
        <v>290</v>
      </c>
      <c r="BH21" s="506">
        <v>1</v>
      </c>
      <c r="BI21" s="506">
        <v>1</v>
      </c>
      <c r="BJ21" s="507" t="s">
        <v>610</v>
      </c>
      <c r="BK21" s="514" t="s">
        <v>291</v>
      </c>
    </row>
    <row r="22" spans="1:63" ht="12.75" customHeight="1" x14ac:dyDescent="0.2">
      <c r="A22" s="504" t="s">
        <v>294</v>
      </c>
      <c r="C22" s="79" t="s">
        <v>19</v>
      </c>
      <c r="K22" s="504" t="s">
        <v>295</v>
      </c>
      <c r="V22" s="504" t="s">
        <v>296</v>
      </c>
      <c r="X22" s="504" t="s">
        <v>297</v>
      </c>
      <c r="AH22" s="504" t="s">
        <v>298</v>
      </c>
      <c r="AI22" s="504">
        <v>1</v>
      </c>
      <c r="AN22" s="504" t="s">
        <v>299</v>
      </c>
      <c r="AP22" s="504" t="s">
        <v>300</v>
      </c>
      <c r="AR22" s="504" t="s">
        <v>301</v>
      </c>
      <c r="AW22" s="507" t="s">
        <v>302</v>
      </c>
      <c r="AY22" s="504" t="s">
        <v>303</v>
      </c>
      <c r="BC22" s="508" t="s">
        <v>304</v>
      </c>
      <c r="BD22" s="504" t="s">
        <v>295</v>
      </c>
      <c r="BE22" s="509">
        <v>0</v>
      </c>
      <c r="BG22" s="504" t="s">
        <v>301</v>
      </c>
      <c r="BH22" s="506">
        <v>1</v>
      </c>
      <c r="BI22" s="506">
        <v>1</v>
      </c>
      <c r="BJ22" s="507" t="s">
        <v>612</v>
      </c>
      <c r="BK22" s="514" t="s">
        <v>302</v>
      </c>
    </row>
    <row r="23" spans="1:63" ht="12.75" customHeight="1" x14ac:dyDescent="0.2">
      <c r="A23" s="504" t="s">
        <v>305</v>
      </c>
      <c r="C23" s="504">
        <v>1</v>
      </c>
      <c r="K23" s="504" t="s">
        <v>306</v>
      </c>
      <c r="V23" s="504" t="s">
        <v>307</v>
      </c>
      <c r="X23" s="504" t="s">
        <v>308</v>
      </c>
      <c r="AF23" s="79" t="s">
        <v>19</v>
      </c>
      <c r="AH23" s="504" t="s">
        <v>309</v>
      </c>
      <c r="AI23" s="504">
        <v>1</v>
      </c>
      <c r="AN23" s="504" t="s">
        <v>310</v>
      </c>
      <c r="AP23" s="504" t="s">
        <v>311</v>
      </c>
      <c r="AR23" s="504" t="s">
        <v>312</v>
      </c>
      <c r="AW23" s="507" t="s">
        <v>313</v>
      </c>
      <c r="AY23" s="504" t="s">
        <v>314</v>
      </c>
      <c r="BC23" s="507" t="s">
        <v>315</v>
      </c>
      <c r="BD23" s="504" t="s">
        <v>306</v>
      </c>
      <c r="BE23" s="509">
        <v>0</v>
      </c>
      <c r="BG23" s="504" t="s">
        <v>312</v>
      </c>
      <c r="BH23" s="506">
        <v>2</v>
      </c>
      <c r="BI23" s="506">
        <v>2</v>
      </c>
      <c r="BJ23" s="507" t="s">
        <v>614</v>
      </c>
      <c r="BK23" s="514" t="s">
        <v>313</v>
      </c>
    </row>
    <row r="24" spans="1:63" ht="27.9" customHeight="1" x14ac:dyDescent="0.2">
      <c r="C24" s="504">
        <v>2</v>
      </c>
      <c r="K24" s="504" t="s">
        <v>316</v>
      </c>
      <c r="V24" s="504" t="s">
        <v>317</v>
      </c>
      <c r="X24" s="504" t="s">
        <v>318</v>
      </c>
      <c r="AF24" s="504" t="s">
        <v>319</v>
      </c>
      <c r="AH24" s="504" t="s">
        <v>320</v>
      </c>
      <c r="AI24" s="504">
        <v>1</v>
      </c>
      <c r="AN24" t="s">
        <v>321</v>
      </c>
      <c r="AP24" s="504" t="s">
        <v>322</v>
      </c>
      <c r="AR24" s="504" t="s">
        <v>323</v>
      </c>
      <c r="AW24" s="507" t="s">
        <v>324</v>
      </c>
      <c r="AY24" s="504" t="s">
        <v>325</v>
      </c>
      <c r="BC24" s="507" t="s">
        <v>326</v>
      </c>
      <c r="BD24" s="504" t="s">
        <v>316</v>
      </c>
      <c r="BE24" s="509">
        <v>0</v>
      </c>
      <c r="BG24" s="504" t="s">
        <v>323</v>
      </c>
      <c r="BH24" s="509">
        <v>0</v>
      </c>
      <c r="BI24" s="509">
        <v>0</v>
      </c>
      <c r="BJ24" s="507" t="s">
        <v>616</v>
      </c>
      <c r="BK24" s="514" t="s">
        <v>324</v>
      </c>
    </row>
    <row r="25" spans="1:63" ht="12.75" customHeight="1" x14ac:dyDescent="0.2">
      <c r="C25" s="504">
        <v>3</v>
      </c>
      <c r="T25" s="504" t="s">
        <v>327</v>
      </c>
      <c r="V25" s="504" t="s">
        <v>328</v>
      </c>
      <c r="X25" s="504" t="s">
        <v>329</v>
      </c>
      <c r="AH25" s="504" t="s">
        <v>330</v>
      </c>
      <c r="AI25" s="504">
        <v>1</v>
      </c>
      <c r="AN25" t="s">
        <v>331</v>
      </c>
      <c r="AP25" s="504" t="s">
        <v>332</v>
      </c>
      <c r="AR25" s="504" t="s">
        <v>333</v>
      </c>
      <c r="AW25" s="507" t="s">
        <v>334</v>
      </c>
      <c r="AY25" s="504" t="s">
        <v>1152</v>
      </c>
      <c r="BC25" s="507" t="s">
        <v>335</v>
      </c>
      <c r="BD25" s="504" t="s">
        <v>1151</v>
      </c>
      <c r="BE25" s="509">
        <v>1</v>
      </c>
      <c r="BG25" s="504" t="s">
        <v>333</v>
      </c>
      <c r="BH25" s="506">
        <v>1</v>
      </c>
      <c r="BI25" s="506">
        <v>1</v>
      </c>
      <c r="BJ25" s="507" t="s">
        <v>618</v>
      </c>
      <c r="BK25" s="514" t="s">
        <v>334</v>
      </c>
    </row>
    <row r="26" spans="1:63" ht="12.75" customHeight="1" x14ac:dyDescent="0.2">
      <c r="C26" s="504">
        <v>4</v>
      </c>
      <c r="T26" s="79" t="s">
        <v>19</v>
      </c>
      <c r="V26" s="504" t="s">
        <v>336</v>
      </c>
      <c r="X26" s="504" t="s">
        <v>337</v>
      </c>
      <c r="AF26" s="79" t="s">
        <v>19</v>
      </c>
      <c r="AH26" s="504" t="s">
        <v>338</v>
      </c>
      <c r="AI26" s="504">
        <v>1</v>
      </c>
      <c r="AN26" s="504" t="s">
        <v>339</v>
      </c>
      <c r="AP26" s="504" t="s">
        <v>340</v>
      </c>
      <c r="AR26" s="504" t="s">
        <v>341</v>
      </c>
      <c r="AW26" s="507" t="s">
        <v>342</v>
      </c>
      <c r="AY26" s="504" t="s">
        <v>1150</v>
      </c>
      <c r="BC26" s="507" t="s">
        <v>1156</v>
      </c>
      <c r="BG26" s="504" t="s">
        <v>341</v>
      </c>
      <c r="BH26" s="506">
        <v>1</v>
      </c>
      <c r="BI26" s="506">
        <v>1</v>
      </c>
      <c r="BJ26" s="507" t="s">
        <v>620</v>
      </c>
      <c r="BK26" s="514" t="s">
        <v>342</v>
      </c>
    </row>
    <row r="27" spans="1:63" ht="12.75" customHeight="1" x14ac:dyDescent="0.2">
      <c r="C27" s="504">
        <v>5</v>
      </c>
      <c r="T27" s="504" t="s">
        <v>343</v>
      </c>
      <c r="V27" s="504" t="s">
        <v>344</v>
      </c>
      <c r="X27" s="504" t="s">
        <v>345</v>
      </c>
      <c r="AF27" s="504" t="s">
        <v>346</v>
      </c>
      <c r="AH27" s="504" t="s">
        <v>347</v>
      </c>
      <c r="AI27" s="504">
        <v>1</v>
      </c>
      <c r="AN27" s="504" t="s">
        <v>348</v>
      </c>
      <c r="AP27" s="504" t="s">
        <v>349</v>
      </c>
      <c r="AR27" s="504" t="s">
        <v>350</v>
      </c>
      <c r="AW27" s="507" t="s">
        <v>351</v>
      </c>
      <c r="AY27" s="504" t="s">
        <v>1149</v>
      </c>
      <c r="BC27" s="507" t="s">
        <v>1157</v>
      </c>
      <c r="BG27" s="504" t="s">
        <v>350</v>
      </c>
      <c r="BH27" s="506">
        <v>1</v>
      </c>
      <c r="BI27" s="505">
        <v>2</v>
      </c>
      <c r="BJ27" s="507" t="s">
        <v>622</v>
      </c>
      <c r="BK27" s="514" t="s">
        <v>351</v>
      </c>
    </row>
    <row r="28" spans="1:63" ht="12.75" customHeight="1" x14ac:dyDescent="0.2">
      <c r="T28" s="504" t="s">
        <v>260</v>
      </c>
      <c r="V28" s="504" t="s">
        <v>353</v>
      </c>
      <c r="X28" s="504" t="s">
        <v>354</v>
      </c>
      <c r="AH28" s="504" t="s">
        <v>355</v>
      </c>
      <c r="AI28" s="504">
        <v>1</v>
      </c>
      <c r="AN28" s="504" t="s">
        <v>356</v>
      </c>
      <c r="AP28" s="504" t="s">
        <v>357</v>
      </c>
      <c r="AR28" s="504" t="s">
        <v>358</v>
      </c>
      <c r="AW28" s="507" t="s">
        <v>359</v>
      </c>
      <c r="BC28" s="508" t="s">
        <v>352</v>
      </c>
      <c r="BG28" s="504" t="s">
        <v>358</v>
      </c>
      <c r="BH28" s="506">
        <v>2</v>
      </c>
      <c r="BI28" s="506">
        <v>2</v>
      </c>
      <c r="BJ28" s="507" t="s">
        <v>624</v>
      </c>
      <c r="BK28" s="514" t="s">
        <v>359</v>
      </c>
    </row>
    <row r="29" spans="1:63" ht="27" customHeight="1" x14ac:dyDescent="0.2">
      <c r="A29" t="s">
        <v>361</v>
      </c>
      <c r="B29"/>
      <c r="C29"/>
      <c r="T29" s="504" t="s">
        <v>362</v>
      </c>
      <c r="V29" s="504" t="s">
        <v>363</v>
      </c>
      <c r="X29" s="504" t="s">
        <v>364</v>
      </c>
      <c r="AF29" s="79" t="s">
        <v>19</v>
      </c>
      <c r="AH29" s="504" t="s">
        <v>365</v>
      </c>
      <c r="AI29" s="504">
        <v>1</v>
      </c>
      <c r="AN29" s="504" t="s">
        <v>366</v>
      </c>
      <c r="AP29" s="504" t="s">
        <v>367</v>
      </c>
      <c r="AR29" s="504" t="s">
        <v>368</v>
      </c>
      <c r="AW29" s="507" t="s">
        <v>369</v>
      </c>
      <c r="BC29" s="508" t="s">
        <v>360</v>
      </c>
      <c r="BG29" s="504" t="s">
        <v>368</v>
      </c>
      <c r="BH29" s="506">
        <v>1</v>
      </c>
      <c r="BI29" s="506">
        <v>1</v>
      </c>
      <c r="BJ29" s="507" t="s">
        <v>626</v>
      </c>
      <c r="BK29" s="514" t="s">
        <v>369</v>
      </c>
    </row>
    <row r="30" spans="1:63" ht="27" customHeight="1" x14ac:dyDescent="0.2">
      <c r="A30" t="s">
        <v>371</v>
      </c>
      <c r="B30"/>
      <c r="C30"/>
      <c r="T30" s="504" t="s">
        <v>372</v>
      </c>
      <c r="V30" s="504" t="s">
        <v>373</v>
      </c>
      <c r="X30" s="504" t="s">
        <v>374</v>
      </c>
      <c r="AF30" s="504" t="s">
        <v>375</v>
      </c>
      <c r="AH30" s="504" t="s">
        <v>376</v>
      </c>
      <c r="AI30" s="504">
        <v>1</v>
      </c>
      <c r="AN30" s="504" t="s">
        <v>377</v>
      </c>
      <c r="AP30" s="504" t="s">
        <v>378</v>
      </c>
      <c r="AR30" s="504" t="s">
        <v>379</v>
      </c>
      <c r="AW30" s="507" t="s">
        <v>380</v>
      </c>
      <c r="BC30" s="508" t="s">
        <v>370</v>
      </c>
      <c r="BG30" s="504" t="s">
        <v>379</v>
      </c>
      <c r="BH30" s="506">
        <v>1</v>
      </c>
      <c r="BI30" s="506">
        <v>1</v>
      </c>
      <c r="BJ30" s="507" t="s">
        <v>628</v>
      </c>
      <c r="BK30" s="514" t="s">
        <v>380</v>
      </c>
    </row>
    <row r="31" spans="1:63" ht="27" customHeight="1" x14ac:dyDescent="0.25">
      <c r="A31" t="s">
        <v>382</v>
      </c>
      <c r="B31"/>
      <c r="C31"/>
      <c r="T31" s="504" t="s">
        <v>383</v>
      </c>
      <c r="V31" s="504" t="s">
        <v>384</v>
      </c>
      <c r="X31" s="504" t="s">
        <v>385</v>
      </c>
      <c r="AF31"/>
      <c r="AH31" t="s">
        <v>1148</v>
      </c>
      <c r="AI31" s="504">
        <v>1</v>
      </c>
      <c r="AN31" s="504" t="s">
        <v>386</v>
      </c>
      <c r="AP31" s="504" t="s">
        <v>387</v>
      </c>
      <c r="AR31" s="504" t="s">
        <v>388</v>
      </c>
      <c r="AW31" s="507" t="s">
        <v>389</v>
      </c>
      <c r="BC31" s="508" t="s">
        <v>381</v>
      </c>
      <c r="BG31" s="504" t="s">
        <v>388</v>
      </c>
      <c r="BH31" s="506">
        <v>1</v>
      </c>
      <c r="BI31" s="506">
        <v>1</v>
      </c>
      <c r="BJ31" s="507" t="s">
        <v>630</v>
      </c>
      <c r="BK31" s="514" t="s">
        <v>389</v>
      </c>
    </row>
    <row r="32" spans="1:63" ht="27" customHeight="1" x14ac:dyDescent="0.25">
      <c r="A32" t="s">
        <v>391</v>
      </c>
      <c r="B32" t="s">
        <v>392</v>
      </c>
      <c r="C32"/>
      <c r="T32" s="504" t="s">
        <v>393</v>
      </c>
      <c r="V32" s="504" t="s">
        <v>394</v>
      </c>
      <c r="X32" s="504" t="s">
        <v>393</v>
      </c>
      <c r="AF32" s="79" t="s">
        <v>19</v>
      </c>
      <c r="AH32" t="s">
        <v>1147</v>
      </c>
      <c r="AI32" s="504">
        <v>1</v>
      </c>
      <c r="AN32" s="504" t="s">
        <v>395</v>
      </c>
      <c r="AP32" s="504" t="s">
        <v>396</v>
      </c>
      <c r="AR32" s="504" t="s">
        <v>397</v>
      </c>
      <c r="AW32" s="507" t="s">
        <v>398</v>
      </c>
      <c r="BC32" s="508" t="s">
        <v>390</v>
      </c>
      <c r="BG32" s="504" t="s">
        <v>397</v>
      </c>
      <c r="BH32" s="506">
        <v>1</v>
      </c>
      <c r="BI32" s="506">
        <v>1</v>
      </c>
      <c r="BJ32" s="507" t="s">
        <v>632</v>
      </c>
      <c r="BK32" s="514" t="s">
        <v>398</v>
      </c>
    </row>
    <row r="33" spans="1:63" ht="27" customHeight="1" x14ac:dyDescent="0.25">
      <c r="A33" t="s">
        <v>400</v>
      </c>
      <c r="B33" t="s">
        <v>401</v>
      </c>
      <c r="C33"/>
      <c r="T33" s="504" t="s">
        <v>402</v>
      </c>
      <c r="V33" s="504" t="s">
        <v>403</v>
      </c>
      <c r="X33" s="504" t="s">
        <v>404</v>
      </c>
      <c r="AF33" s="504" t="s">
        <v>405</v>
      </c>
      <c r="AH33" t="s">
        <v>1146</v>
      </c>
      <c r="AI33" s="504">
        <v>1</v>
      </c>
      <c r="AN33" s="504" t="s">
        <v>406</v>
      </c>
      <c r="AP33" s="504" t="s">
        <v>407</v>
      </c>
      <c r="AR33" s="504" t="s">
        <v>408</v>
      </c>
      <c r="AW33" s="507" t="s">
        <v>409</v>
      </c>
      <c r="BC33" s="508" t="s">
        <v>399</v>
      </c>
      <c r="BG33" s="504" t="s">
        <v>408</v>
      </c>
      <c r="BH33" s="506">
        <v>1</v>
      </c>
      <c r="BI33" s="506">
        <v>1</v>
      </c>
      <c r="BJ33" s="507" t="s">
        <v>634</v>
      </c>
      <c r="BK33" s="514" t="s">
        <v>409</v>
      </c>
    </row>
    <row r="34" spans="1:63" ht="27" customHeight="1" x14ac:dyDescent="0.2">
      <c r="A34" t="s">
        <v>411</v>
      </c>
      <c r="B34" t="s">
        <v>412</v>
      </c>
      <c r="C34"/>
      <c r="V34" s="504" t="s">
        <v>413</v>
      </c>
      <c r="X34" s="504" t="s">
        <v>414</v>
      </c>
      <c r="AF34"/>
      <c r="AH34" s="504" t="s">
        <v>415</v>
      </c>
      <c r="AI34" s="504">
        <v>1</v>
      </c>
      <c r="AN34" s="504" t="s">
        <v>416</v>
      </c>
      <c r="AP34" s="504" t="s">
        <v>417</v>
      </c>
      <c r="AR34" s="504" t="s">
        <v>418</v>
      </c>
      <c r="AW34" s="507" t="s">
        <v>419</v>
      </c>
      <c r="BC34" s="507" t="s">
        <v>410</v>
      </c>
      <c r="BG34" s="504" t="s">
        <v>418</v>
      </c>
      <c r="BH34" s="506">
        <v>2</v>
      </c>
      <c r="BI34" s="506">
        <v>2</v>
      </c>
      <c r="BJ34" s="507" t="s">
        <v>636</v>
      </c>
      <c r="BK34" s="514" t="s">
        <v>419</v>
      </c>
    </row>
    <row r="35" spans="1:63" ht="27" customHeight="1" x14ac:dyDescent="0.25">
      <c r="A35" t="s">
        <v>421</v>
      </c>
      <c r="B35"/>
      <c r="C35"/>
      <c r="K35"/>
      <c r="V35" s="504" t="s">
        <v>422</v>
      </c>
      <c r="X35" s="504" t="s">
        <v>423</v>
      </c>
      <c r="AF35" s="79" t="s">
        <v>19</v>
      </c>
      <c r="AH35" t="s">
        <v>1145</v>
      </c>
      <c r="AI35" s="504">
        <v>1</v>
      </c>
      <c r="AN35" s="504" t="s">
        <v>424</v>
      </c>
      <c r="AP35" s="504" t="s">
        <v>425</v>
      </c>
      <c r="AR35" s="504" t="s">
        <v>426</v>
      </c>
      <c r="AW35" s="507" t="s">
        <v>427</v>
      </c>
      <c r="BC35" s="510" t="s">
        <v>420</v>
      </c>
      <c r="BG35" s="504" t="s">
        <v>426</v>
      </c>
      <c r="BH35" s="506">
        <v>2</v>
      </c>
      <c r="BI35" s="506">
        <v>2</v>
      </c>
      <c r="BJ35" s="507" t="s">
        <v>638</v>
      </c>
      <c r="BK35" s="514" t="s">
        <v>427</v>
      </c>
    </row>
    <row r="36" spans="1:63" ht="27" customHeight="1" x14ac:dyDescent="0.2">
      <c r="A36" t="s">
        <v>429</v>
      </c>
      <c r="B36" t="s">
        <v>430</v>
      </c>
      <c r="C36"/>
      <c r="K36"/>
      <c r="V36" s="504" t="s">
        <v>431</v>
      </c>
      <c r="X36" s="504" t="s">
        <v>432</v>
      </c>
      <c r="AF36" s="504" t="s">
        <v>297</v>
      </c>
      <c r="AH36" s="504" t="s">
        <v>415</v>
      </c>
      <c r="AI36" s="504">
        <v>1</v>
      </c>
      <c r="AN36" s="504" t="s">
        <v>433</v>
      </c>
      <c r="AP36" s="504" t="s">
        <v>434</v>
      </c>
      <c r="AR36" s="504" t="s">
        <v>435</v>
      </c>
      <c r="AW36" s="507" t="s">
        <v>436</v>
      </c>
      <c r="BC36" s="507" t="s">
        <v>428</v>
      </c>
      <c r="BG36" s="504" t="s">
        <v>435</v>
      </c>
      <c r="BH36" s="506">
        <v>1</v>
      </c>
      <c r="BI36" s="506">
        <v>1</v>
      </c>
      <c r="BJ36" s="507" t="s">
        <v>640</v>
      </c>
      <c r="BK36" s="514" t="s">
        <v>436</v>
      </c>
    </row>
    <row r="37" spans="1:63" ht="27" customHeight="1" x14ac:dyDescent="0.2">
      <c r="A37" t="s">
        <v>438</v>
      </c>
      <c r="C37"/>
      <c r="V37" s="504" t="s">
        <v>439</v>
      </c>
      <c r="X37" s="504" t="s">
        <v>1144</v>
      </c>
      <c r="AF37"/>
      <c r="AH37" t="s">
        <v>1143</v>
      </c>
      <c r="AI37" s="504">
        <v>4</v>
      </c>
      <c r="AN37" s="504" t="s">
        <v>441</v>
      </c>
      <c r="AP37" s="504" t="s">
        <v>442</v>
      </c>
      <c r="AR37" s="504" t="s">
        <v>443</v>
      </c>
      <c r="AW37" s="507" t="s">
        <v>444</v>
      </c>
      <c r="BC37" s="507" t="s">
        <v>437</v>
      </c>
      <c r="BG37" s="504" t="s">
        <v>443</v>
      </c>
      <c r="BH37" s="509">
        <v>0</v>
      </c>
      <c r="BI37" s="509">
        <v>0</v>
      </c>
      <c r="BJ37" s="507" t="s">
        <v>642</v>
      </c>
      <c r="BK37" s="514" t="s">
        <v>444</v>
      </c>
    </row>
    <row r="38" spans="1:63" ht="27" customHeight="1" x14ac:dyDescent="0.2">
      <c r="A38" t="s">
        <v>446</v>
      </c>
      <c r="B38" t="s">
        <v>447</v>
      </c>
      <c r="V38" s="504" t="s">
        <v>448</v>
      </c>
      <c r="X38" s="504" t="s">
        <v>1048</v>
      </c>
      <c r="AF38"/>
      <c r="AH38" s="504" t="s">
        <v>1142</v>
      </c>
      <c r="AI38" s="504">
        <v>2</v>
      </c>
      <c r="AN38" s="504" t="s">
        <v>450</v>
      </c>
      <c r="AP38" s="504" t="s">
        <v>451</v>
      </c>
      <c r="AR38" s="504" t="s">
        <v>452</v>
      </c>
      <c r="AW38" s="507" t="s">
        <v>453</v>
      </c>
      <c r="BC38" s="507" t="s">
        <v>445</v>
      </c>
      <c r="BG38" s="504" t="s">
        <v>452</v>
      </c>
      <c r="BH38" s="506">
        <v>2</v>
      </c>
      <c r="BI38" s="506">
        <v>2</v>
      </c>
      <c r="BJ38" s="507" t="s">
        <v>644</v>
      </c>
      <c r="BK38" s="514" t="s">
        <v>453</v>
      </c>
    </row>
    <row r="39" spans="1:63" ht="12.75" customHeight="1" x14ac:dyDescent="0.2">
      <c r="A39" t="s">
        <v>455</v>
      </c>
      <c r="B39" t="s">
        <v>456</v>
      </c>
      <c r="V39" s="504" t="s">
        <v>457</v>
      </c>
      <c r="X39" t="s">
        <v>449</v>
      </c>
      <c r="AN39" s="504" t="s">
        <v>656</v>
      </c>
      <c r="AP39" s="504" t="s">
        <v>459</v>
      </c>
      <c r="AR39" s="504" t="s">
        <v>460</v>
      </c>
      <c r="AW39" s="507" t="s">
        <v>461</v>
      </c>
      <c r="BC39" s="507" t="s">
        <v>454</v>
      </c>
      <c r="BG39" s="504" t="s">
        <v>460</v>
      </c>
      <c r="BH39" s="506">
        <v>1</v>
      </c>
      <c r="BI39" s="506">
        <v>1</v>
      </c>
      <c r="BJ39" s="507" t="s">
        <v>646</v>
      </c>
      <c r="BK39" s="514" t="s">
        <v>461</v>
      </c>
    </row>
    <row r="40" spans="1:63" ht="12.75" customHeight="1" x14ac:dyDescent="0.2">
      <c r="A40" t="s">
        <v>463</v>
      </c>
      <c r="B40" t="s">
        <v>464</v>
      </c>
      <c r="V40" s="504" t="s">
        <v>465</v>
      </c>
      <c r="X40" s="504" t="s">
        <v>458</v>
      </c>
      <c r="AH40"/>
      <c r="AN40" s="504" t="s">
        <v>411</v>
      </c>
      <c r="AP40" s="504" t="s">
        <v>467</v>
      </c>
      <c r="AR40" s="504" t="s">
        <v>468</v>
      </c>
      <c r="AW40" s="507" t="s">
        <v>469</v>
      </c>
      <c r="BC40" s="507" t="s">
        <v>462</v>
      </c>
      <c r="BG40" s="504" t="s">
        <v>468</v>
      </c>
      <c r="BH40" s="506">
        <v>2</v>
      </c>
      <c r="BI40" s="506">
        <v>2</v>
      </c>
      <c r="BJ40" s="507" t="s">
        <v>648</v>
      </c>
      <c r="BK40" s="514" t="s">
        <v>469</v>
      </c>
    </row>
    <row r="41" spans="1:63" ht="12.75" customHeight="1" x14ac:dyDescent="0.2">
      <c r="V41" s="504" t="s">
        <v>471</v>
      </c>
      <c r="X41" s="504" t="s">
        <v>466</v>
      </c>
      <c r="AH41"/>
      <c r="AN41" s="504" t="s">
        <v>1141</v>
      </c>
      <c r="AP41" s="504" t="s">
        <v>473</v>
      </c>
      <c r="AR41" s="504" t="s">
        <v>474</v>
      </c>
      <c r="AW41" s="507" t="s">
        <v>475</v>
      </c>
      <c r="BC41" s="507" t="s">
        <v>470</v>
      </c>
      <c r="BG41" s="504" t="s">
        <v>474</v>
      </c>
      <c r="BH41" s="506">
        <v>1</v>
      </c>
      <c r="BI41" s="506">
        <v>1</v>
      </c>
      <c r="BJ41" s="507" t="s">
        <v>650</v>
      </c>
      <c r="BK41" s="514" t="s">
        <v>475</v>
      </c>
    </row>
    <row r="42" spans="1:63" ht="12.75" customHeight="1" x14ac:dyDescent="0.2">
      <c r="V42" s="504" t="s">
        <v>477</v>
      </c>
      <c r="X42" s="504" t="s">
        <v>472</v>
      </c>
      <c r="AN42" s="504" t="s">
        <v>1140</v>
      </c>
      <c r="AP42" s="504" t="s">
        <v>479</v>
      </c>
      <c r="AR42" s="504" t="s">
        <v>480</v>
      </c>
      <c r="AW42" s="507" t="s">
        <v>481</v>
      </c>
      <c r="BC42" s="507" t="s">
        <v>476</v>
      </c>
      <c r="BG42" s="504" t="s">
        <v>480</v>
      </c>
      <c r="BH42" s="506">
        <v>1</v>
      </c>
      <c r="BI42" s="506">
        <v>1</v>
      </c>
      <c r="BJ42" s="507" t="s">
        <v>652</v>
      </c>
      <c r="BK42" s="514" t="s">
        <v>481</v>
      </c>
    </row>
    <row r="43" spans="1:63" ht="12.75" customHeight="1" x14ac:dyDescent="0.2">
      <c r="V43" s="504" t="s">
        <v>483</v>
      </c>
      <c r="X43" s="504" t="s">
        <v>478</v>
      </c>
      <c r="AN43" s="504" t="s">
        <v>1139</v>
      </c>
      <c r="AP43" s="504" t="s">
        <v>485</v>
      </c>
      <c r="AR43" s="504" t="s">
        <v>486</v>
      </c>
      <c r="AW43" s="507" t="s">
        <v>487</v>
      </c>
      <c r="BC43" s="507" t="s">
        <v>482</v>
      </c>
      <c r="BG43" s="504" t="s">
        <v>486</v>
      </c>
      <c r="BH43" s="506">
        <v>2</v>
      </c>
      <c r="BI43" s="506">
        <v>2</v>
      </c>
      <c r="BJ43" s="507" t="s">
        <v>654</v>
      </c>
      <c r="BK43" s="514" t="s">
        <v>487</v>
      </c>
    </row>
    <row r="44" spans="1:63" ht="12.75" customHeight="1" x14ac:dyDescent="0.2">
      <c r="V44" s="504" t="s">
        <v>489</v>
      </c>
      <c r="X44" s="504" t="s">
        <v>484</v>
      </c>
      <c r="AN44" s="504" t="s">
        <v>1138</v>
      </c>
      <c r="AP44" s="504" t="s">
        <v>491</v>
      </c>
      <c r="AR44" s="504" t="s">
        <v>492</v>
      </c>
      <c r="AW44" s="507" t="s">
        <v>493</v>
      </c>
      <c r="BC44" s="507" t="s">
        <v>488</v>
      </c>
      <c r="BG44" s="504" t="s">
        <v>492</v>
      </c>
      <c r="BH44" s="506">
        <v>1</v>
      </c>
      <c r="BI44" s="506">
        <v>1</v>
      </c>
      <c r="BJ44" s="507" t="s">
        <v>656</v>
      </c>
      <c r="BK44" s="514" t="s">
        <v>493</v>
      </c>
    </row>
    <row r="45" spans="1:63" ht="12.75" customHeight="1" x14ac:dyDescent="0.2">
      <c r="V45" t="s">
        <v>495</v>
      </c>
      <c r="X45" s="504" t="s">
        <v>490</v>
      </c>
      <c r="AN45" s="504" t="s">
        <v>1137</v>
      </c>
      <c r="AP45" s="504" t="s">
        <v>497</v>
      </c>
      <c r="AR45" s="504" t="s">
        <v>498</v>
      </c>
      <c r="AW45" s="507" t="s">
        <v>499</v>
      </c>
      <c r="BC45" s="507" t="s">
        <v>494</v>
      </c>
      <c r="BG45" s="504" t="s">
        <v>498</v>
      </c>
      <c r="BH45" s="506">
        <v>1</v>
      </c>
      <c r="BI45" s="506">
        <v>1</v>
      </c>
      <c r="BJ45" s="507" t="s">
        <v>658</v>
      </c>
      <c r="BK45" s="514" t="s">
        <v>499</v>
      </c>
    </row>
    <row r="46" spans="1:63" ht="12.75" customHeight="1" x14ac:dyDescent="0.15">
      <c r="V46" s="504" t="s">
        <v>501</v>
      </c>
      <c r="X46" s="504" t="s">
        <v>496</v>
      </c>
      <c r="AN46" s="504" t="s">
        <v>1136</v>
      </c>
      <c r="AP46" s="504" t="s">
        <v>503</v>
      </c>
      <c r="AR46" t="s">
        <v>504</v>
      </c>
      <c r="AW46" s="508" t="s">
        <v>505</v>
      </c>
      <c r="BC46" s="507" t="s">
        <v>500</v>
      </c>
      <c r="BG46" t="s">
        <v>504</v>
      </c>
      <c r="BH46" s="506">
        <v>2</v>
      </c>
      <c r="BI46" s="506">
        <v>2</v>
      </c>
      <c r="BJ46" s="508" t="s">
        <v>660</v>
      </c>
      <c r="BK46" s="508" t="s">
        <v>505</v>
      </c>
    </row>
    <row r="47" spans="1:63" ht="12.75" customHeight="1" x14ac:dyDescent="0.15">
      <c r="V47" s="504" t="s">
        <v>507</v>
      </c>
      <c r="X47" s="504" t="s">
        <v>502</v>
      </c>
      <c r="AN47" s="504" t="s">
        <v>1135</v>
      </c>
      <c r="AP47" s="504" t="s">
        <v>508</v>
      </c>
      <c r="AR47" t="s">
        <v>509</v>
      </c>
      <c r="AW47" s="508" t="s">
        <v>510</v>
      </c>
      <c r="BC47" s="507" t="s">
        <v>506</v>
      </c>
      <c r="BG47" t="s">
        <v>509</v>
      </c>
      <c r="BH47" s="506">
        <v>1</v>
      </c>
      <c r="BI47" s="506">
        <v>1</v>
      </c>
      <c r="BJ47" s="508" t="s">
        <v>662</v>
      </c>
      <c r="BK47" s="508" t="s">
        <v>510</v>
      </c>
    </row>
    <row r="48" spans="1:63" ht="12.75" customHeight="1" x14ac:dyDescent="0.2">
      <c r="X48" s="463" t="s">
        <v>1345</v>
      </c>
      <c r="AN48" s="504" t="s">
        <v>1134</v>
      </c>
      <c r="AP48" s="504" t="s">
        <v>512</v>
      </c>
      <c r="AR48" s="504" t="s">
        <v>513</v>
      </c>
      <c r="AW48" s="507" t="s">
        <v>514</v>
      </c>
      <c r="BC48" s="507" t="s">
        <v>511</v>
      </c>
      <c r="BG48" s="504" t="s">
        <v>513</v>
      </c>
      <c r="BH48" s="506">
        <v>2</v>
      </c>
      <c r="BI48" s="506">
        <v>2</v>
      </c>
      <c r="BJ48" s="507" t="s">
        <v>664</v>
      </c>
      <c r="BK48" s="514" t="s">
        <v>514</v>
      </c>
    </row>
    <row r="49" spans="24:63" ht="12.75" customHeight="1" x14ac:dyDescent="0.2">
      <c r="X49" s="463" t="s">
        <v>1346</v>
      </c>
      <c r="AN49" s="504" t="s">
        <v>1133</v>
      </c>
      <c r="AP49" s="504" t="s">
        <v>516</v>
      </c>
      <c r="AR49" s="504" t="s">
        <v>517</v>
      </c>
      <c r="AW49" s="507" t="s">
        <v>518</v>
      </c>
      <c r="BC49" s="507" t="s">
        <v>515</v>
      </c>
      <c r="BG49" s="504" t="s">
        <v>517</v>
      </c>
      <c r="BH49" s="506">
        <v>1</v>
      </c>
      <c r="BI49" s="506">
        <v>1</v>
      </c>
      <c r="BJ49" s="507" t="s">
        <v>666</v>
      </c>
      <c r="BK49" s="514" t="s">
        <v>518</v>
      </c>
    </row>
    <row r="50" spans="24:63" ht="12.75" customHeight="1" x14ac:dyDescent="0.2">
      <c r="X50" s="463" t="s">
        <v>1347</v>
      </c>
      <c r="AN50" s="504" t="s">
        <v>1132</v>
      </c>
      <c r="AP50" s="504" t="s">
        <v>520</v>
      </c>
      <c r="AR50" s="504" t="s">
        <v>521</v>
      </c>
      <c r="AW50" s="507" t="s">
        <v>522</v>
      </c>
      <c r="BC50" s="507" t="s">
        <v>519</v>
      </c>
      <c r="BG50" s="504" t="s">
        <v>521</v>
      </c>
      <c r="BH50" s="506">
        <v>1</v>
      </c>
      <c r="BI50" s="505">
        <v>2</v>
      </c>
      <c r="BJ50" s="507" t="s">
        <v>668</v>
      </c>
      <c r="BK50" s="514" t="s">
        <v>522</v>
      </c>
    </row>
    <row r="51" spans="24:63" ht="12.75" customHeight="1" x14ac:dyDescent="0.2">
      <c r="AN51" s="504" t="s">
        <v>1131</v>
      </c>
      <c r="AP51" s="504" t="s">
        <v>524</v>
      </c>
      <c r="AR51" s="504" t="s">
        <v>525</v>
      </c>
      <c r="AW51" s="507" t="s">
        <v>526</v>
      </c>
      <c r="BC51" s="507" t="s">
        <v>523</v>
      </c>
      <c r="BG51" s="504" t="s">
        <v>525</v>
      </c>
      <c r="BH51" s="506">
        <v>1</v>
      </c>
      <c r="BI51" s="505">
        <v>2</v>
      </c>
      <c r="BJ51" s="507" t="s">
        <v>670</v>
      </c>
      <c r="BK51" s="514" t="s">
        <v>526</v>
      </c>
    </row>
    <row r="52" spans="24:63" ht="12.75" customHeight="1" x14ac:dyDescent="0.2">
      <c r="AN52" s="504" t="s">
        <v>1130</v>
      </c>
      <c r="AP52" s="504" t="s">
        <v>528</v>
      </c>
      <c r="AR52" s="504" t="s">
        <v>529</v>
      </c>
      <c r="AW52" s="507" t="s">
        <v>530</v>
      </c>
      <c r="BC52" s="507" t="s">
        <v>527</v>
      </c>
      <c r="BG52" s="504" t="s">
        <v>529</v>
      </c>
      <c r="BH52" s="506">
        <v>1</v>
      </c>
      <c r="BI52" s="505">
        <v>2</v>
      </c>
      <c r="BJ52" s="507" t="s">
        <v>672</v>
      </c>
      <c r="BK52" s="514" t="s">
        <v>530</v>
      </c>
    </row>
    <row r="53" spans="24:63" ht="12.75" customHeight="1" x14ac:dyDescent="0.2">
      <c r="AN53" s="504" t="s">
        <v>1129</v>
      </c>
      <c r="AP53" s="504" t="s">
        <v>532</v>
      </c>
      <c r="AR53" s="504" t="s">
        <v>533</v>
      </c>
      <c r="AW53" s="507" t="s">
        <v>534</v>
      </c>
      <c r="BC53" s="507" t="s">
        <v>531</v>
      </c>
      <c r="BG53" s="504" t="s">
        <v>533</v>
      </c>
      <c r="BH53" s="506">
        <v>1</v>
      </c>
      <c r="BI53" s="506">
        <v>1</v>
      </c>
      <c r="BJ53" s="507" t="s">
        <v>674</v>
      </c>
      <c r="BK53" s="514" t="s">
        <v>534</v>
      </c>
    </row>
    <row r="54" spans="24:63" ht="12.75" customHeight="1" x14ac:dyDescent="0.2">
      <c r="AN54" s="504" t="s">
        <v>1128</v>
      </c>
      <c r="AP54" s="504" t="s">
        <v>536</v>
      </c>
      <c r="AR54" s="504" t="s">
        <v>537</v>
      </c>
      <c r="AW54" s="507" t="s">
        <v>538</v>
      </c>
      <c r="BC54" s="507" t="s">
        <v>535</v>
      </c>
      <c r="BG54" s="504" t="s">
        <v>537</v>
      </c>
      <c r="BH54" s="506">
        <v>2</v>
      </c>
      <c r="BI54" s="506">
        <v>2</v>
      </c>
      <c r="BJ54" s="507" t="s">
        <v>676</v>
      </c>
      <c r="BK54" s="514" t="s">
        <v>538</v>
      </c>
    </row>
    <row r="55" spans="24:63" ht="12.75" customHeight="1" x14ac:dyDescent="0.2">
      <c r="AN55" s="504" t="s">
        <v>1127</v>
      </c>
      <c r="AP55" s="504" t="s">
        <v>540</v>
      </c>
      <c r="AR55" s="504" t="s">
        <v>541</v>
      </c>
      <c r="AW55" s="507" t="s">
        <v>542</v>
      </c>
      <c r="BC55" s="507" t="s">
        <v>539</v>
      </c>
      <c r="BG55" s="504" t="s">
        <v>541</v>
      </c>
      <c r="BH55" s="506">
        <v>1</v>
      </c>
      <c r="BI55" s="506">
        <v>1</v>
      </c>
      <c r="BJ55" s="507" t="s">
        <v>678</v>
      </c>
      <c r="BK55" s="514" t="s">
        <v>542</v>
      </c>
    </row>
    <row r="56" spans="24:63" ht="12.75" customHeight="1" x14ac:dyDescent="0.2">
      <c r="AN56" s="504" t="s">
        <v>1126</v>
      </c>
      <c r="AP56" s="504" t="s">
        <v>544</v>
      </c>
      <c r="AR56" s="504" t="s">
        <v>545</v>
      </c>
      <c r="AW56" s="507" t="s">
        <v>546</v>
      </c>
      <c r="BC56" s="507" t="s">
        <v>543</v>
      </c>
      <c r="BG56" s="504" t="s">
        <v>545</v>
      </c>
      <c r="BH56" s="506">
        <v>1</v>
      </c>
      <c r="BI56" s="506">
        <v>1</v>
      </c>
      <c r="BJ56" s="507" t="s">
        <v>680</v>
      </c>
      <c r="BK56" s="514" t="s">
        <v>546</v>
      </c>
    </row>
    <row r="57" spans="24:63" ht="12.75" customHeight="1" x14ac:dyDescent="0.2">
      <c r="AN57" s="504" t="s">
        <v>1125</v>
      </c>
      <c r="AP57" s="504" t="s">
        <v>548</v>
      </c>
      <c r="AR57" s="504" t="s">
        <v>549</v>
      </c>
      <c r="AW57" s="507" t="s">
        <v>550</v>
      </c>
      <c r="BC57" s="507" t="s">
        <v>547</v>
      </c>
      <c r="BG57" s="504" t="s">
        <v>549</v>
      </c>
      <c r="BH57" s="506">
        <v>1</v>
      </c>
      <c r="BI57" s="506">
        <v>1</v>
      </c>
      <c r="BJ57" s="507" t="s">
        <v>681</v>
      </c>
      <c r="BK57" s="514" t="s">
        <v>550</v>
      </c>
    </row>
    <row r="58" spans="24:63" ht="12.75" customHeight="1" x14ac:dyDescent="0.2">
      <c r="AN58" s="504" t="s">
        <v>501</v>
      </c>
      <c r="AP58" s="504" t="s">
        <v>552</v>
      </c>
      <c r="AR58" s="504" t="s">
        <v>553</v>
      </c>
      <c r="AW58" s="507" t="s">
        <v>554</v>
      </c>
      <c r="BC58" s="507" t="s">
        <v>551</v>
      </c>
      <c r="BG58" s="504" t="s">
        <v>553</v>
      </c>
      <c r="BH58" s="506">
        <v>1</v>
      </c>
      <c r="BI58" s="505">
        <v>2</v>
      </c>
      <c r="BJ58" s="507" t="s">
        <v>683</v>
      </c>
      <c r="BK58" s="514" t="s">
        <v>554</v>
      </c>
    </row>
    <row r="59" spans="24:63" ht="12.75" customHeight="1" x14ac:dyDescent="0.2">
      <c r="AN59" s="504" t="s">
        <v>1124</v>
      </c>
      <c r="AP59" s="504" t="s">
        <v>556</v>
      </c>
      <c r="BC59" s="507" t="s">
        <v>555</v>
      </c>
      <c r="BG59" s="504" t="s">
        <v>1123</v>
      </c>
      <c r="BH59" s="506">
        <v>0</v>
      </c>
      <c r="BI59" s="506">
        <v>1</v>
      </c>
      <c r="BJ59" s="507" t="s">
        <v>1158</v>
      </c>
      <c r="BK59" s="514" t="s">
        <v>1159</v>
      </c>
    </row>
    <row r="60" spans="24:63" ht="12.75" customHeight="1" x14ac:dyDescent="0.2">
      <c r="AN60" s="504" t="s">
        <v>1122</v>
      </c>
      <c r="AP60" s="504" t="s">
        <v>558</v>
      </c>
      <c r="AW60" s="79" t="s">
        <v>19</v>
      </c>
      <c r="BC60" s="507" t="s">
        <v>557</v>
      </c>
      <c r="BG60" s="504" t="s">
        <v>1121</v>
      </c>
      <c r="BH60" s="506">
        <v>0</v>
      </c>
      <c r="BI60" s="505">
        <v>2</v>
      </c>
      <c r="BJ60" s="507" t="s">
        <v>1160</v>
      </c>
      <c r="BK60" s="514" t="s">
        <v>1161</v>
      </c>
    </row>
    <row r="61" spans="24:63" ht="12.75" customHeight="1" x14ac:dyDescent="0.2">
      <c r="AN61" s="504" t="s">
        <v>1120</v>
      </c>
      <c r="AP61" s="504" t="s">
        <v>560</v>
      </c>
      <c r="AW61" s="508" t="s">
        <v>561</v>
      </c>
      <c r="BC61" s="507" t="s">
        <v>559</v>
      </c>
      <c r="BG61" s="504" t="s">
        <v>1119</v>
      </c>
      <c r="BH61" s="506">
        <v>0</v>
      </c>
      <c r="BI61" s="505">
        <v>0</v>
      </c>
      <c r="BJ61" s="507" t="s">
        <v>1162</v>
      </c>
      <c r="BK61" s="514" t="s">
        <v>1163</v>
      </c>
    </row>
    <row r="62" spans="24:63" ht="12.75" customHeight="1" x14ac:dyDescent="0.2">
      <c r="AN62" s="504" t="s">
        <v>1118</v>
      </c>
      <c r="AP62" s="504" t="s">
        <v>563</v>
      </c>
      <c r="AW62" s="508" t="s">
        <v>564</v>
      </c>
      <c r="BC62" s="507" t="s">
        <v>562</v>
      </c>
      <c r="BG62" s="504" t="s">
        <v>1117</v>
      </c>
      <c r="BH62" s="506">
        <v>0</v>
      </c>
      <c r="BI62" s="505">
        <v>1</v>
      </c>
      <c r="BJ62" s="507" t="s">
        <v>1164</v>
      </c>
      <c r="BK62" s="514" t="s">
        <v>1165</v>
      </c>
    </row>
    <row r="63" spans="24:63" ht="12.75" customHeight="1" x14ac:dyDescent="0.2">
      <c r="AN63" s="504" t="s">
        <v>1116</v>
      </c>
      <c r="AP63" s="504" t="s">
        <v>566</v>
      </c>
      <c r="AW63" s="508" t="s">
        <v>567</v>
      </c>
      <c r="BC63" s="507" t="s">
        <v>565</v>
      </c>
      <c r="BG63" s="504" t="s">
        <v>1115</v>
      </c>
      <c r="BH63" s="506">
        <v>0</v>
      </c>
      <c r="BI63" s="505">
        <v>1</v>
      </c>
      <c r="BJ63" s="507" t="s">
        <v>1166</v>
      </c>
      <c r="BK63" s="514" t="s">
        <v>1167</v>
      </c>
    </row>
    <row r="64" spans="24:63" ht="12.75" customHeight="1" x14ac:dyDescent="0.2">
      <c r="AN64" s="504" t="s">
        <v>784</v>
      </c>
      <c r="AP64" s="504" t="s">
        <v>569</v>
      </c>
      <c r="AW64" s="508" t="s">
        <v>570</v>
      </c>
      <c r="BC64" s="507" t="s">
        <v>568</v>
      </c>
      <c r="BG64" s="504" t="s">
        <v>1114</v>
      </c>
      <c r="BH64" s="506">
        <v>0</v>
      </c>
      <c r="BI64" s="505">
        <v>1</v>
      </c>
      <c r="BJ64" s="507" t="s">
        <v>1168</v>
      </c>
      <c r="BK64" s="514" t="s">
        <v>1169</v>
      </c>
    </row>
    <row r="65" spans="40:63" ht="12.75" customHeight="1" x14ac:dyDescent="0.2">
      <c r="AN65" s="504" t="s">
        <v>1113</v>
      </c>
      <c r="AP65" s="504" t="s">
        <v>572</v>
      </c>
      <c r="AW65" s="508" t="s">
        <v>573</v>
      </c>
      <c r="BC65" s="507" t="s">
        <v>571</v>
      </c>
      <c r="BG65" s="504" t="s">
        <v>1112</v>
      </c>
      <c r="BH65" s="506">
        <v>0</v>
      </c>
      <c r="BI65" s="505">
        <v>0</v>
      </c>
      <c r="BJ65" s="507" t="s">
        <v>1170</v>
      </c>
      <c r="BK65" s="514" t="s">
        <v>1171</v>
      </c>
    </row>
    <row r="66" spans="40:63" ht="12.75" customHeight="1" x14ac:dyDescent="0.15">
      <c r="AN66" s="504" t="s">
        <v>1111</v>
      </c>
      <c r="AP66" s="504" t="s">
        <v>575</v>
      </c>
      <c r="AW66" s="508" t="s">
        <v>576</v>
      </c>
      <c r="BC66" s="507" t="s">
        <v>574</v>
      </c>
    </row>
    <row r="67" spans="40:63" ht="12.75" customHeight="1" x14ac:dyDescent="0.15">
      <c r="AN67" s="504" t="s">
        <v>1110</v>
      </c>
      <c r="AP67" s="504" t="s">
        <v>578</v>
      </c>
      <c r="AW67" s="507" t="s">
        <v>579</v>
      </c>
      <c r="BC67" s="507" t="s">
        <v>577</v>
      </c>
    </row>
    <row r="68" spans="40:63" ht="12.75" customHeight="1" x14ac:dyDescent="0.15">
      <c r="AN68" s="504" t="s">
        <v>384</v>
      </c>
      <c r="AP68" s="504" t="s">
        <v>581</v>
      </c>
      <c r="AW68" s="507" t="s">
        <v>582</v>
      </c>
      <c r="BC68" s="507" t="s">
        <v>580</v>
      </c>
    </row>
    <row r="69" spans="40:63" ht="12.75" customHeight="1" x14ac:dyDescent="0.15">
      <c r="AN69" s="504" t="s">
        <v>1109</v>
      </c>
      <c r="AP69" s="504" t="s">
        <v>584</v>
      </c>
      <c r="AW69" s="507" t="s">
        <v>585</v>
      </c>
      <c r="BC69" s="507" t="s">
        <v>583</v>
      </c>
    </row>
    <row r="70" spans="40:63" ht="12.75" customHeight="1" x14ac:dyDescent="0.15">
      <c r="AN70" s="504" t="s">
        <v>1108</v>
      </c>
      <c r="AP70" s="504" t="s">
        <v>587</v>
      </c>
      <c r="AW70" s="507" t="s">
        <v>588</v>
      </c>
      <c r="BC70" s="507" t="s">
        <v>586</v>
      </c>
    </row>
    <row r="71" spans="40:63" ht="12.75" customHeight="1" x14ac:dyDescent="0.15">
      <c r="AN71" s="504" t="s">
        <v>1107</v>
      </c>
      <c r="AP71" s="504" t="s">
        <v>590</v>
      </c>
      <c r="AW71" s="507" t="s">
        <v>591</v>
      </c>
      <c r="BC71" s="508" t="s">
        <v>589</v>
      </c>
    </row>
    <row r="72" spans="40:63" ht="12.75" customHeight="1" x14ac:dyDescent="0.15">
      <c r="AN72" s="504" t="s">
        <v>1106</v>
      </c>
      <c r="AP72" s="504" t="s">
        <v>593</v>
      </c>
      <c r="AW72" s="507" t="s">
        <v>594</v>
      </c>
      <c r="BC72" s="508" t="s">
        <v>592</v>
      </c>
    </row>
    <row r="73" spans="40:63" ht="12.75" customHeight="1" x14ac:dyDescent="0.15">
      <c r="AN73" s="504" t="s">
        <v>1105</v>
      </c>
      <c r="AP73" s="504" t="s">
        <v>596</v>
      </c>
      <c r="AW73" s="507" t="s">
        <v>597</v>
      </c>
      <c r="BC73" s="507" t="s">
        <v>595</v>
      </c>
    </row>
    <row r="74" spans="40:63" ht="12.75" customHeight="1" x14ac:dyDescent="0.15">
      <c r="AN74" s="504" t="s">
        <v>84</v>
      </c>
      <c r="AP74" s="504" t="s">
        <v>599</v>
      </c>
      <c r="AW74" s="507" t="s">
        <v>600</v>
      </c>
      <c r="BC74" s="507" t="s">
        <v>598</v>
      </c>
    </row>
    <row r="75" spans="40:63" ht="12.75" customHeight="1" x14ac:dyDescent="0.15">
      <c r="AP75" s="504" t="s">
        <v>1104</v>
      </c>
      <c r="AW75" s="507" t="s">
        <v>602</v>
      </c>
      <c r="BC75" s="507" t="s">
        <v>601</v>
      </c>
    </row>
    <row r="76" spans="40:63" ht="12.75" customHeight="1" x14ac:dyDescent="0.15">
      <c r="AP76" s="504" t="s">
        <v>1103</v>
      </c>
      <c r="AW76" s="507" t="s">
        <v>604</v>
      </c>
      <c r="BC76" s="507" t="s">
        <v>603</v>
      </c>
    </row>
    <row r="77" spans="40:63" ht="12.75" customHeight="1" x14ac:dyDescent="0.15">
      <c r="AP77" s="504" t="s">
        <v>1102</v>
      </c>
      <c r="AW77" s="507" t="s">
        <v>606</v>
      </c>
      <c r="BC77" s="507" t="s">
        <v>605</v>
      </c>
    </row>
    <row r="78" spans="40:63" ht="12.75" customHeight="1" x14ac:dyDescent="0.15">
      <c r="AP78" s="504" t="s">
        <v>1101</v>
      </c>
      <c r="AW78" s="507" t="s">
        <v>608</v>
      </c>
      <c r="BC78" s="507" t="s">
        <v>607</v>
      </c>
    </row>
    <row r="79" spans="40:63" ht="12.75" customHeight="1" x14ac:dyDescent="0.15">
      <c r="AP79" s="504" t="s">
        <v>1100</v>
      </c>
      <c r="AW79" s="507" t="s">
        <v>610</v>
      </c>
      <c r="BC79" s="507" t="s">
        <v>609</v>
      </c>
    </row>
    <row r="80" spans="40:63" ht="12.75" customHeight="1" x14ac:dyDescent="0.15">
      <c r="AP80" s="504" t="s">
        <v>455</v>
      </c>
      <c r="AW80" s="507" t="s">
        <v>612</v>
      </c>
      <c r="BC80" s="507" t="s">
        <v>611</v>
      </c>
    </row>
    <row r="81" spans="1:1024" s="506" customFormat="1" ht="12.75" customHeight="1" x14ac:dyDescent="0.15">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c r="AA81" s="504"/>
      <c r="AB81" s="504"/>
      <c r="AC81" s="504"/>
      <c r="AD81" s="504"/>
      <c r="AE81" s="504"/>
      <c r="AF81" s="504"/>
      <c r="AG81" s="504"/>
      <c r="AH81" s="504"/>
      <c r="AI81" s="504"/>
      <c r="AJ81" s="504"/>
      <c r="AK81" s="504"/>
      <c r="AL81" s="504"/>
      <c r="AM81" s="504"/>
      <c r="AN81" s="504"/>
      <c r="AO81" s="504"/>
      <c r="AP81" s="504" t="s">
        <v>1099</v>
      </c>
      <c r="AQ81" s="504"/>
      <c r="AR81" s="504"/>
      <c r="AS81" s="504"/>
      <c r="AT81" s="504"/>
      <c r="AU81" s="504"/>
      <c r="AV81" s="504"/>
      <c r="AW81" s="507" t="s">
        <v>614</v>
      </c>
      <c r="AX81" s="504"/>
      <c r="AY81" s="504"/>
      <c r="AZ81" s="504"/>
      <c r="BA81" s="504"/>
      <c r="BB81" s="504"/>
      <c r="BC81" s="507" t="s">
        <v>613</v>
      </c>
      <c r="BD81" s="504"/>
      <c r="BE81" s="504"/>
      <c r="BF81" s="504"/>
      <c r="BG81" s="504"/>
      <c r="BI81" s="505"/>
      <c r="BJ81"/>
      <c r="BK81"/>
      <c r="BL81"/>
      <c r="BM81"/>
      <c r="BN81"/>
      <c r="BO81"/>
      <c r="BP81"/>
      <c r="BQ81"/>
      <c r="BR81"/>
      <c r="BS81"/>
      <c r="BT81"/>
      <c r="BU81"/>
      <c r="BV81"/>
      <c r="BW81"/>
      <c r="BX81"/>
      <c r="BY81"/>
      <c r="BZ81" s="504"/>
      <c r="CA81" s="504"/>
      <c r="CB81" s="504"/>
      <c r="CC81" s="504"/>
      <c r="CD81" s="504"/>
      <c r="CE81" s="504"/>
      <c r="CF81" s="504"/>
      <c r="CG81" s="504"/>
      <c r="CH81" s="504"/>
      <c r="CI81" s="504"/>
      <c r="CJ81" s="504"/>
      <c r="CK81" s="504"/>
      <c r="CL81" s="504"/>
      <c r="CM81" s="504"/>
      <c r="CN81" s="504"/>
      <c r="CO81" s="504"/>
      <c r="CP81" s="504"/>
      <c r="CQ81" s="504"/>
      <c r="CR81" s="504"/>
      <c r="CS81" s="504"/>
      <c r="CT81" s="504"/>
      <c r="CU81" s="504"/>
      <c r="CV81" s="504"/>
      <c r="CW81" s="504"/>
      <c r="CX81" s="504"/>
      <c r="CY81" s="504"/>
      <c r="CZ81" s="504"/>
      <c r="DA81" s="504"/>
      <c r="DB81" s="504"/>
      <c r="DC81" s="504"/>
      <c r="DD81" s="504"/>
      <c r="DE81" s="504"/>
      <c r="DF81" s="504"/>
      <c r="DG81" s="504"/>
      <c r="DH81" s="504"/>
      <c r="DI81" s="504"/>
      <c r="DJ81" s="504"/>
      <c r="DK81" s="504"/>
      <c r="DL81" s="504"/>
      <c r="DM81" s="504"/>
      <c r="DN81" s="504"/>
      <c r="DO81" s="504"/>
      <c r="DP81" s="504"/>
      <c r="DQ81" s="504"/>
      <c r="DR81" s="504"/>
      <c r="DS81" s="504"/>
      <c r="DT81" s="504"/>
      <c r="DU81" s="504"/>
      <c r="DV81" s="504"/>
      <c r="DW81" s="504"/>
      <c r="DX81" s="504"/>
      <c r="DY81" s="504"/>
      <c r="DZ81" s="504"/>
      <c r="EA81" s="504"/>
      <c r="EB81" s="504"/>
      <c r="EC81" s="504"/>
      <c r="ED81" s="504"/>
      <c r="EE81" s="504"/>
      <c r="EF81" s="504"/>
      <c r="EG81" s="504"/>
      <c r="EH81" s="504"/>
      <c r="EI81" s="504"/>
      <c r="EJ81" s="504"/>
      <c r="EK81" s="504"/>
      <c r="EL81" s="504"/>
      <c r="EM81" s="504"/>
      <c r="EN81" s="504"/>
      <c r="EO81" s="504"/>
      <c r="EP81" s="504"/>
      <c r="EQ81" s="504"/>
      <c r="ER81" s="504"/>
      <c r="ES81" s="504"/>
      <c r="ET81" s="504"/>
      <c r="EU81" s="504"/>
      <c r="EV81" s="504"/>
      <c r="EW81" s="504"/>
      <c r="EX81" s="504"/>
      <c r="EY81" s="504"/>
      <c r="EZ81" s="504"/>
      <c r="FA81" s="504"/>
      <c r="FB81" s="504"/>
      <c r="FC81" s="504"/>
      <c r="FD81" s="504"/>
      <c r="FE81" s="504"/>
      <c r="FF81" s="504"/>
      <c r="FG81" s="504"/>
      <c r="FH81" s="504"/>
      <c r="FI81" s="504"/>
      <c r="FJ81" s="504"/>
      <c r="FK81" s="504"/>
      <c r="FL81" s="504"/>
      <c r="FM81" s="504"/>
      <c r="FN81" s="504"/>
      <c r="FO81" s="504"/>
      <c r="FP81" s="504"/>
      <c r="FQ81" s="504"/>
      <c r="FR81" s="504"/>
      <c r="FS81" s="504"/>
      <c r="FT81" s="504"/>
      <c r="FU81" s="504"/>
      <c r="FV81" s="504"/>
      <c r="FW81" s="504"/>
      <c r="FX81" s="504"/>
      <c r="FY81" s="504"/>
      <c r="FZ81" s="504"/>
      <c r="GA81" s="504"/>
      <c r="GB81" s="504"/>
      <c r="GC81" s="504"/>
      <c r="GD81" s="504"/>
      <c r="GE81" s="504"/>
      <c r="GF81" s="504"/>
      <c r="GG81" s="504"/>
      <c r="GH81" s="504"/>
      <c r="GI81" s="504"/>
      <c r="GJ81" s="504"/>
      <c r="GK81" s="504"/>
      <c r="GL81" s="504"/>
      <c r="GM81" s="504"/>
      <c r="GN81" s="504"/>
      <c r="GO81" s="504"/>
      <c r="GP81" s="504"/>
      <c r="GQ81" s="504"/>
      <c r="GR81" s="504"/>
      <c r="GS81" s="504"/>
      <c r="GT81" s="504"/>
      <c r="GU81" s="504"/>
      <c r="GV81" s="504"/>
      <c r="GW81" s="504"/>
      <c r="GX81" s="504"/>
      <c r="GY81" s="504"/>
      <c r="GZ81" s="504"/>
      <c r="HA81" s="504"/>
      <c r="HB81" s="504"/>
      <c r="HC81" s="504"/>
      <c r="HD81" s="504"/>
      <c r="HE81" s="504"/>
      <c r="HF81" s="504"/>
      <c r="HG81" s="504"/>
      <c r="HH81" s="504"/>
      <c r="HI81" s="504"/>
      <c r="HJ81" s="504"/>
      <c r="HK81" s="504"/>
      <c r="HL81" s="504"/>
      <c r="HM81" s="504"/>
      <c r="HN81" s="504"/>
      <c r="HO81" s="504"/>
      <c r="HP81" s="504"/>
      <c r="HQ81" s="504"/>
      <c r="HR81" s="504"/>
      <c r="HS81" s="504"/>
      <c r="HT81" s="504"/>
      <c r="HU81" s="504"/>
      <c r="HV81" s="504"/>
      <c r="HW81" s="504"/>
      <c r="HX81" s="504"/>
      <c r="HY81" s="504"/>
      <c r="HZ81" s="504"/>
      <c r="IA81" s="504"/>
      <c r="IB81" s="504"/>
      <c r="IC81" s="504"/>
      <c r="ID81" s="504"/>
      <c r="IE81" s="504"/>
      <c r="IF81" s="504"/>
      <c r="IG81" s="504"/>
      <c r="IH81" s="504"/>
      <c r="II81" s="504"/>
      <c r="IJ81" s="504"/>
      <c r="IK81" s="504"/>
      <c r="IL81" s="504"/>
      <c r="IM81" s="504"/>
      <c r="IN81" s="504"/>
      <c r="IO81" s="504"/>
      <c r="IP81" s="504"/>
      <c r="IQ81" s="504"/>
      <c r="IR81" s="504"/>
      <c r="IS81" s="504"/>
      <c r="IT81" s="504"/>
      <c r="IU81" s="504"/>
      <c r="IV81" s="504"/>
      <c r="IW81" s="504"/>
      <c r="IX81" s="504"/>
      <c r="IY81" s="504"/>
      <c r="IZ81" s="504"/>
      <c r="JA81" s="504"/>
      <c r="JB81" s="504"/>
      <c r="JC81" s="504"/>
      <c r="JD81" s="504"/>
      <c r="JE81" s="504"/>
      <c r="JF81" s="504"/>
      <c r="JG81" s="504"/>
      <c r="JH81" s="504"/>
      <c r="JI81" s="504"/>
      <c r="JJ81" s="504"/>
      <c r="JK81" s="504"/>
      <c r="JL81" s="504"/>
      <c r="JM81" s="504"/>
      <c r="JN81" s="504"/>
      <c r="JO81" s="504"/>
      <c r="JP81" s="504"/>
      <c r="JQ81" s="504"/>
      <c r="JR81" s="504"/>
      <c r="JS81" s="504"/>
      <c r="JT81" s="504"/>
      <c r="JU81" s="504"/>
      <c r="JV81" s="504"/>
      <c r="JW81" s="504"/>
      <c r="JX81" s="504"/>
      <c r="JY81" s="504"/>
      <c r="JZ81" s="504"/>
      <c r="KA81" s="504"/>
      <c r="KB81" s="504"/>
      <c r="KC81" s="504"/>
      <c r="KD81" s="504"/>
      <c r="KE81" s="504"/>
      <c r="KF81" s="504"/>
      <c r="KG81" s="504"/>
      <c r="KH81" s="504"/>
      <c r="KI81" s="504"/>
      <c r="KJ81" s="504"/>
      <c r="KK81" s="504"/>
      <c r="KL81" s="504"/>
      <c r="KM81" s="504"/>
      <c r="KN81" s="504"/>
      <c r="KO81" s="504"/>
      <c r="KP81" s="504"/>
      <c r="KQ81" s="504"/>
      <c r="KR81" s="504"/>
      <c r="KS81" s="504"/>
      <c r="KT81" s="504"/>
      <c r="KU81" s="504"/>
      <c r="KV81" s="504"/>
      <c r="KW81" s="504"/>
      <c r="KX81" s="504"/>
      <c r="KY81" s="504"/>
      <c r="KZ81" s="504"/>
      <c r="LA81" s="504"/>
      <c r="LB81" s="504"/>
      <c r="LC81" s="504"/>
      <c r="LD81" s="504"/>
      <c r="LE81" s="504"/>
      <c r="LF81" s="504"/>
      <c r="LG81" s="504"/>
      <c r="LH81" s="504"/>
      <c r="LI81" s="504"/>
      <c r="LJ81" s="504"/>
      <c r="LK81" s="504"/>
      <c r="LL81" s="504"/>
      <c r="LM81" s="504"/>
      <c r="LN81" s="504"/>
      <c r="LO81" s="504"/>
      <c r="LP81" s="504"/>
      <c r="LQ81" s="504"/>
      <c r="LR81" s="504"/>
      <c r="LS81" s="504"/>
      <c r="LT81" s="504"/>
      <c r="LU81" s="504"/>
      <c r="LV81" s="504"/>
      <c r="LW81" s="504"/>
      <c r="LX81" s="504"/>
      <c r="LY81" s="504"/>
      <c r="LZ81" s="504"/>
      <c r="MA81" s="504"/>
      <c r="MB81" s="504"/>
      <c r="MC81" s="504"/>
      <c r="MD81" s="504"/>
      <c r="ME81" s="504"/>
      <c r="MF81" s="504"/>
      <c r="MG81" s="504"/>
      <c r="MH81" s="504"/>
      <c r="MI81" s="504"/>
      <c r="MJ81" s="504"/>
      <c r="MK81" s="504"/>
      <c r="ML81" s="504"/>
      <c r="MM81" s="504"/>
      <c r="MN81" s="504"/>
      <c r="MO81" s="504"/>
      <c r="MP81" s="504"/>
      <c r="MQ81" s="504"/>
      <c r="MR81" s="504"/>
      <c r="MS81" s="504"/>
      <c r="MT81" s="504"/>
      <c r="MU81" s="504"/>
      <c r="MV81" s="504"/>
      <c r="MW81" s="504"/>
      <c r="MX81" s="504"/>
      <c r="MY81" s="504"/>
      <c r="MZ81" s="504"/>
      <c r="NA81" s="504"/>
      <c r="NB81" s="504"/>
      <c r="NC81" s="504"/>
      <c r="ND81" s="504"/>
      <c r="NE81" s="504"/>
      <c r="NF81" s="504"/>
      <c r="NG81" s="504"/>
      <c r="NH81" s="504"/>
      <c r="NI81" s="504"/>
      <c r="NJ81" s="504"/>
      <c r="NK81" s="504"/>
      <c r="NL81" s="504"/>
      <c r="NM81" s="504"/>
      <c r="NN81" s="504"/>
      <c r="NO81" s="504"/>
      <c r="NP81" s="504"/>
      <c r="NQ81" s="504"/>
      <c r="NR81" s="504"/>
      <c r="NS81" s="504"/>
      <c r="NT81" s="504"/>
      <c r="NU81" s="504"/>
      <c r="NV81" s="504"/>
      <c r="NW81" s="504"/>
      <c r="NX81" s="504"/>
      <c r="NY81" s="504"/>
      <c r="NZ81" s="504"/>
      <c r="OA81" s="504"/>
      <c r="OB81" s="504"/>
      <c r="OC81" s="504"/>
      <c r="OD81" s="504"/>
      <c r="OE81" s="504"/>
      <c r="OF81" s="504"/>
      <c r="OG81" s="504"/>
      <c r="OH81" s="504"/>
      <c r="OI81" s="504"/>
      <c r="OJ81" s="504"/>
      <c r="OK81" s="504"/>
      <c r="OL81" s="504"/>
      <c r="OM81" s="504"/>
      <c r="ON81" s="504"/>
      <c r="OO81" s="504"/>
      <c r="OP81" s="504"/>
      <c r="OQ81" s="504"/>
      <c r="OR81" s="504"/>
      <c r="OS81" s="504"/>
      <c r="OT81" s="504"/>
      <c r="OU81" s="504"/>
      <c r="OV81" s="504"/>
      <c r="OW81" s="504"/>
      <c r="OX81" s="504"/>
      <c r="OY81" s="504"/>
      <c r="OZ81" s="504"/>
      <c r="PA81" s="504"/>
      <c r="PB81" s="504"/>
      <c r="PC81" s="504"/>
      <c r="PD81" s="504"/>
      <c r="PE81" s="504"/>
      <c r="PF81" s="504"/>
      <c r="PG81" s="504"/>
      <c r="PH81" s="504"/>
      <c r="PI81" s="504"/>
      <c r="PJ81" s="504"/>
      <c r="PK81" s="504"/>
      <c r="PL81" s="504"/>
      <c r="PM81" s="504"/>
      <c r="PN81" s="504"/>
      <c r="PO81" s="504"/>
      <c r="PP81" s="504"/>
      <c r="PQ81" s="504"/>
      <c r="PR81" s="504"/>
      <c r="PS81" s="504"/>
      <c r="PT81" s="504"/>
      <c r="PU81" s="504"/>
      <c r="PV81" s="504"/>
      <c r="PW81" s="504"/>
      <c r="PX81" s="504"/>
      <c r="PY81" s="504"/>
      <c r="PZ81" s="504"/>
      <c r="QA81" s="504"/>
      <c r="QB81" s="504"/>
      <c r="QC81" s="504"/>
      <c r="QD81" s="504"/>
      <c r="QE81" s="504"/>
      <c r="QF81" s="504"/>
      <c r="QG81" s="504"/>
      <c r="QH81" s="504"/>
      <c r="QI81" s="504"/>
      <c r="QJ81" s="504"/>
      <c r="QK81" s="504"/>
      <c r="QL81" s="504"/>
      <c r="QM81" s="504"/>
      <c r="QN81" s="504"/>
      <c r="QO81" s="504"/>
      <c r="QP81" s="504"/>
      <c r="QQ81" s="504"/>
      <c r="QR81" s="504"/>
      <c r="QS81" s="504"/>
      <c r="QT81" s="504"/>
      <c r="QU81" s="504"/>
      <c r="QV81" s="504"/>
      <c r="QW81" s="504"/>
      <c r="QX81" s="504"/>
      <c r="QY81" s="504"/>
      <c r="QZ81" s="504"/>
      <c r="RA81" s="504"/>
      <c r="RB81" s="504"/>
      <c r="RC81" s="504"/>
      <c r="RD81" s="504"/>
      <c r="RE81" s="504"/>
      <c r="RF81" s="504"/>
      <c r="RG81" s="504"/>
      <c r="RH81" s="504"/>
      <c r="RI81" s="504"/>
      <c r="RJ81" s="504"/>
      <c r="RK81" s="504"/>
      <c r="RL81" s="504"/>
      <c r="RM81" s="504"/>
      <c r="RN81" s="504"/>
      <c r="RO81" s="504"/>
      <c r="RP81" s="504"/>
      <c r="RQ81" s="504"/>
      <c r="RR81" s="504"/>
      <c r="RS81" s="504"/>
      <c r="RT81" s="504"/>
      <c r="RU81" s="504"/>
      <c r="RV81" s="504"/>
      <c r="RW81" s="504"/>
      <c r="RX81" s="504"/>
      <c r="RY81" s="504"/>
      <c r="RZ81" s="504"/>
      <c r="SA81" s="504"/>
      <c r="SB81" s="504"/>
      <c r="SC81" s="504"/>
      <c r="SD81" s="504"/>
      <c r="SE81" s="504"/>
      <c r="SF81" s="504"/>
      <c r="SG81" s="504"/>
      <c r="SH81" s="504"/>
      <c r="SI81" s="504"/>
      <c r="SJ81" s="504"/>
      <c r="SK81" s="504"/>
      <c r="SL81" s="504"/>
      <c r="SM81" s="504"/>
      <c r="SN81" s="504"/>
      <c r="SO81" s="504"/>
      <c r="SP81" s="504"/>
      <c r="SQ81" s="504"/>
      <c r="SR81" s="504"/>
      <c r="SS81" s="504"/>
      <c r="ST81" s="504"/>
      <c r="SU81" s="504"/>
      <c r="SV81" s="504"/>
      <c r="SW81" s="504"/>
      <c r="SX81" s="504"/>
      <c r="SY81" s="504"/>
      <c r="SZ81" s="504"/>
      <c r="TA81" s="504"/>
      <c r="TB81" s="504"/>
      <c r="TC81" s="504"/>
      <c r="TD81" s="504"/>
      <c r="TE81" s="504"/>
      <c r="TF81" s="504"/>
      <c r="TG81" s="504"/>
      <c r="TH81" s="504"/>
      <c r="TI81" s="504"/>
      <c r="TJ81" s="504"/>
      <c r="TK81" s="504"/>
      <c r="TL81" s="504"/>
      <c r="TM81" s="504"/>
      <c r="TN81" s="504"/>
      <c r="TO81" s="504"/>
      <c r="TP81" s="504"/>
      <c r="TQ81" s="504"/>
      <c r="TR81" s="504"/>
      <c r="TS81" s="504"/>
      <c r="TT81" s="504"/>
      <c r="TU81" s="504"/>
      <c r="TV81" s="504"/>
      <c r="TW81" s="504"/>
      <c r="TX81" s="504"/>
      <c r="TY81" s="504"/>
      <c r="TZ81" s="504"/>
      <c r="UA81" s="504"/>
      <c r="UB81" s="504"/>
      <c r="UC81" s="504"/>
      <c r="UD81" s="504"/>
      <c r="UE81" s="504"/>
      <c r="UF81" s="504"/>
      <c r="UG81" s="504"/>
      <c r="UH81" s="504"/>
      <c r="UI81" s="504"/>
      <c r="UJ81" s="504"/>
      <c r="UK81" s="504"/>
      <c r="UL81" s="504"/>
      <c r="UM81" s="504"/>
      <c r="UN81" s="504"/>
      <c r="UO81" s="504"/>
      <c r="UP81" s="504"/>
      <c r="UQ81" s="504"/>
      <c r="UR81" s="504"/>
      <c r="US81" s="504"/>
      <c r="UT81" s="504"/>
      <c r="UU81" s="504"/>
      <c r="UV81" s="504"/>
      <c r="UW81" s="504"/>
      <c r="UX81" s="504"/>
      <c r="UY81" s="504"/>
      <c r="UZ81" s="504"/>
      <c r="VA81" s="504"/>
      <c r="VB81" s="504"/>
      <c r="VC81" s="504"/>
      <c r="VD81" s="504"/>
      <c r="VE81" s="504"/>
      <c r="VF81" s="504"/>
      <c r="VG81" s="504"/>
      <c r="VH81" s="504"/>
      <c r="VI81" s="504"/>
      <c r="VJ81" s="504"/>
      <c r="VK81" s="504"/>
      <c r="VL81" s="504"/>
      <c r="VM81" s="504"/>
      <c r="VN81" s="504"/>
      <c r="VO81" s="504"/>
      <c r="VP81" s="504"/>
      <c r="VQ81" s="504"/>
      <c r="VR81" s="504"/>
      <c r="VS81" s="504"/>
      <c r="VT81" s="504"/>
      <c r="VU81" s="504"/>
      <c r="VV81" s="504"/>
      <c r="VW81" s="504"/>
      <c r="VX81" s="504"/>
      <c r="VY81" s="504"/>
      <c r="VZ81" s="504"/>
      <c r="WA81" s="504"/>
      <c r="WB81" s="504"/>
      <c r="WC81" s="504"/>
      <c r="WD81" s="504"/>
      <c r="WE81" s="504"/>
      <c r="WF81" s="504"/>
      <c r="WG81" s="504"/>
      <c r="WH81" s="504"/>
      <c r="WI81" s="504"/>
      <c r="WJ81" s="504"/>
      <c r="WK81" s="504"/>
      <c r="WL81" s="504"/>
      <c r="WM81" s="504"/>
      <c r="WN81" s="504"/>
      <c r="WO81" s="504"/>
      <c r="WP81" s="504"/>
      <c r="WQ81" s="504"/>
      <c r="WR81" s="504"/>
      <c r="WS81" s="504"/>
      <c r="WT81" s="504"/>
      <c r="WU81" s="504"/>
      <c r="WV81" s="504"/>
      <c r="WW81" s="504"/>
      <c r="WX81" s="504"/>
      <c r="WY81" s="504"/>
      <c r="WZ81" s="504"/>
      <c r="XA81" s="504"/>
      <c r="XB81" s="504"/>
      <c r="XC81" s="504"/>
      <c r="XD81" s="504"/>
      <c r="XE81" s="504"/>
      <c r="XF81" s="504"/>
      <c r="XG81" s="504"/>
      <c r="XH81" s="504"/>
      <c r="XI81" s="504"/>
      <c r="XJ81" s="504"/>
      <c r="XK81" s="504"/>
      <c r="XL81" s="504"/>
      <c r="XM81" s="504"/>
      <c r="XN81" s="504"/>
      <c r="XO81" s="504"/>
      <c r="XP81" s="504"/>
      <c r="XQ81" s="504"/>
      <c r="XR81" s="504"/>
      <c r="XS81" s="504"/>
      <c r="XT81" s="504"/>
      <c r="XU81" s="504"/>
      <c r="XV81" s="504"/>
      <c r="XW81" s="504"/>
      <c r="XX81" s="504"/>
      <c r="XY81" s="504"/>
      <c r="XZ81" s="504"/>
      <c r="YA81" s="504"/>
      <c r="YB81" s="504"/>
      <c r="YC81" s="504"/>
      <c r="YD81" s="504"/>
      <c r="YE81" s="504"/>
      <c r="YF81" s="504"/>
      <c r="YG81" s="504"/>
      <c r="YH81" s="504"/>
      <c r="YI81" s="504"/>
      <c r="YJ81" s="504"/>
      <c r="YK81" s="504"/>
      <c r="YL81" s="504"/>
      <c r="YM81" s="504"/>
      <c r="YN81" s="504"/>
      <c r="YO81" s="504"/>
      <c r="YP81" s="504"/>
      <c r="YQ81" s="504"/>
      <c r="YR81" s="504"/>
      <c r="YS81" s="504"/>
      <c r="YT81" s="504"/>
      <c r="YU81" s="504"/>
      <c r="YV81" s="504"/>
      <c r="YW81" s="504"/>
      <c r="YX81" s="504"/>
      <c r="YY81" s="504"/>
      <c r="YZ81" s="504"/>
      <c r="ZA81" s="504"/>
      <c r="ZB81" s="504"/>
      <c r="ZC81" s="504"/>
      <c r="ZD81" s="504"/>
      <c r="ZE81" s="504"/>
      <c r="ZF81" s="504"/>
      <c r="ZG81" s="504"/>
      <c r="ZH81" s="504"/>
      <c r="ZI81" s="504"/>
      <c r="ZJ81" s="504"/>
      <c r="ZK81" s="504"/>
      <c r="ZL81" s="504"/>
      <c r="ZM81" s="504"/>
      <c r="ZN81" s="504"/>
      <c r="ZO81" s="504"/>
      <c r="ZP81" s="504"/>
      <c r="ZQ81" s="504"/>
      <c r="ZR81" s="504"/>
      <c r="ZS81" s="504"/>
      <c r="ZT81" s="504"/>
      <c r="ZU81" s="504"/>
      <c r="ZV81" s="504"/>
      <c r="ZW81" s="504"/>
      <c r="ZX81" s="504"/>
      <c r="ZY81" s="504"/>
      <c r="ZZ81" s="504"/>
      <c r="AAA81" s="504"/>
      <c r="AAB81" s="504"/>
      <c r="AAC81" s="504"/>
      <c r="AAD81" s="504"/>
      <c r="AAE81" s="504"/>
      <c r="AAF81" s="504"/>
      <c r="AAG81" s="504"/>
      <c r="AAH81" s="504"/>
      <c r="AAI81" s="504"/>
      <c r="AAJ81" s="504"/>
      <c r="AAK81" s="504"/>
      <c r="AAL81" s="504"/>
      <c r="AAM81" s="504"/>
      <c r="AAN81" s="504"/>
      <c r="AAO81" s="504"/>
      <c r="AAP81" s="504"/>
      <c r="AAQ81" s="504"/>
      <c r="AAR81" s="504"/>
      <c r="AAS81" s="504"/>
      <c r="AAT81" s="504"/>
      <c r="AAU81" s="504"/>
      <c r="AAV81" s="504"/>
      <c r="AAW81" s="504"/>
      <c r="AAX81" s="504"/>
      <c r="AAY81" s="504"/>
      <c r="AAZ81" s="504"/>
      <c r="ABA81" s="504"/>
      <c r="ABB81" s="504"/>
      <c r="ABC81" s="504"/>
      <c r="ABD81" s="504"/>
      <c r="ABE81" s="504"/>
      <c r="ABF81" s="504"/>
      <c r="ABG81" s="504"/>
      <c r="ABH81" s="504"/>
      <c r="ABI81" s="504"/>
      <c r="ABJ81" s="504"/>
      <c r="ABK81" s="504"/>
      <c r="ABL81" s="504"/>
      <c r="ABM81" s="504"/>
      <c r="ABN81" s="504"/>
      <c r="ABO81" s="504"/>
      <c r="ABP81" s="504"/>
      <c r="ABQ81" s="504"/>
      <c r="ABR81" s="504"/>
      <c r="ABS81" s="504"/>
      <c r="ABT81" s="504"/>
      <c r="ABU81" s="504"/>
      <c r="ABV81" s="504"/>
      <c r="ABW81" s="504"/>
      <c r="ABX81" s="504"/>
      <c r="ABY81" s="504"/>
      <c r="ABZ81" s="504"/>
      <c r="ACA81" s="504"/>
      <c r="ACB81" s="504"/>
      <c r="ACC81" s="504"/>
      <c r="ACD81" s="504"/>
      <c r="ACE81" s="504"/>
      <c r="ACF81" s="504"/>
      <c r="ACG81" s="504"/>
      <c r="ACH81" s="504"/>
      <c r="ACI81" s="504"/>
      <c r="ACJ81" s="504"/>
      <c r="ACK81" s="504"/>
      <c r="ACL81" s="504"/>
      <c r="ACM81" s="504"/>
      <c r="ACN81" s="504"/>
      <c r="ACO81" s="504"/>
      <c r="ACP81" s="504"/>
      <c r="ACQ81" s="504"/>
      <c r="ACR81" s="504"/>
      <c r="ACS81" s="504"/>
      <c r="ACT81" s="504"/>
      <c r="ACU81" s="504"/>
      <c r="ACV81" s="504"/>
      <c r="ACW81" s="504"/>
      <c r="ACX81" s="504"/>
      <c r="ACY81" s="504"/>
      <c r="ACZ81" s="504"/>
      <c r="ADA81" s="504"/>
      <c r="ADB81" s="504"/>
      <c r="ADC81" s="504"/>
      <c r="ADD81" s="504"/>
      <c r="ADE81" s="504"/>
      <c r="ADF81" s="504"/>
      <c r="ADG81" s="504"/>
      <c r="ADH81" s="504"/>
      <c r="ADI81" s="504"/>
      <c r="ADJ81" s="504"/>
      <c r="ADK81" s="504"/>
      <c r="ADL81" s="504"/>
      <c r="ADM81" s="504"/>
      <c r="ADN81" s="504"/>
      <c r="ADO81" s="504"/>
      <c r="ADP81" s="504"/>
      <c r="ADQ81" s="504"/>
      <c r="ADR81" s="504"/>
      <c r="ADS81" s="504"/>
      <c r="ADT81" s="504"/>
      <c r="ADU81" s="504"/>
      <c r="ADV81" s="504"/>
      <c r="ADW81" s="504"/>
      <c r="ADX81" s="504"/>
      <c r="ADY81" s="504"/>
      <c r="ADZ81" s="504"/>
      <c r="AEA81" s="504"/>
      <c r="AEB81" s="504"/>
      <c r="AEC81" s="504"/>
      <c r="AED81" s="504"/>
      <c r="AEE81" s="504"/>
      <c r="AEF81" s="504"/>
      <c r="AEG81" s="504"/>
      <c r="AEH81" s="504"/>
      <c r="AEI81" s="504"/>
      <c r="AEJ81" s="504"/>
      <c r="AEK81" s="504"/>
      <c r="AEL81" s="504"/>
      <c r="AEM81" s="504"/>
      <c r="AEN81" s="504"/>
      <c r="AEO81" s="504"/>
      <c r="AEP81" s="504"/>
      <c r="AEQ81" s="504"/>
      <c r="AER81" s="504"/>
      <c r="AES81" s="504"/>
      <c r="AET81" s="504"/>
      <c r="AEU81" s="504"/>
      <c r="AEV81" s="504"/>
      <c r="AEW81" s="504"/>
      <c r="AEX81" s="504"/>
      <c r="AEY81" s="504"/>
      <c r="AEZ81" s="504"/>
      <c r="AFA81" s="504"/>
      <c r="AFB81" s="504"/>
      <c r="AFC81" s="504"/>
      <c r="AFD81" s="504"/>
      <c r="AFE81" s="504"/>
      <c r="AFF81" s="504"/>
      <c r="AFG81" s="504"/>
      <c r="AFH81" s="504"/>
      <c r="AFI81" s="504"/>
      <c r="AFJ81" s="504"/>
      <c r="AFK81" s="504"/>
      <c r="AFL81" s="504"/>
      <c r="AFM81" s="504"/>
      <c r="AFN81" s="504"/>
      <c r="AFO81" s="504"/>
      <c r="AFP81" s="504"/>
      <c r="AFQ81" s="504"/>
      <c r="AFR81" s="504"/>
      <c r="AFS81" s="504"/>
      <c r="AFT81" s="504"/>
      <c r="AFU81" s="504"/>
      <c r="AFV81" s="504"/>
      <c r="AFW81" s="504"/>
      <c r="AFX81" s="504"/>
      <c r="AFY81" s="504"/>
      <c r="AFZ81" s="504"/>
      <c r="AGA81" s="504"/>
      <c r="AGB81" s="504"/>
      <c r="AGC81" s="504"/>
      <c r="AGD81" s="504"/>
      <c r="AGE81" s="504"/>
      <c r="AGF81" s="504"/>
      <c r="AGG81" s="504"/>
      <c r="AGH81" s="504"/>
      <c r="AGI81" s="504"/>
      <c r="AGJ81" s="504"/>
      <c r="AGK81" s="504"/>
      <c r="AGL81" s="504"/>
      <c r="AGM81" s="504"/>
      <c r="AGN81" s="504"/>
      <c r="AGO81" s="504"/>
      <c r="AGP81" s="504"/>
      <c r="AGQ81" s="504"/>
      <c r="AGR81" s="504"/>
      <c r="AGS81" s="504"/>
      <c r="AGT81" s="504"/>
      <c r="AGU81" s="504"/>
      <c r="AGV81" s="504"/>
      <c r="AGW81" s="504"/>
      <c r="AGX81" s="504"/>
      <c r="AGY81" s="504"/>
      <c r="AGZ81" s="504"/>
      <c r="AHA81" s="504"/>
      <c r="AHB81" s="504"/>
      <c r="AHC81" s="504"/>
      <c r="AHD81" s="504"/>
      <c r="AHE81" s="504"/>
      <c r="AHF81" s="504"/>
      <c r="AHG81" s="504"/>
      <c r="AHH81" s="504"/>
      <c r="AHI81" s="504"/>
      <c r="AHJ81" s="504"/>
      <c r="AHK81" s="504"/>
      <c r="AHL81" s="504"/>
      <c r="AHM81" s="504"/>
      <c r="AHN81" s="504"/>
      <c r="AHO81" s="504"/>
      <c r="AHP81" s="504"/>
      <c r="AHQ81" s="504"/>
      <c r="AHR81" s="504"/>
      <c r="AHS81" s="504"/>
      <c r="AHT81" s="504"/>
      <c r="AHU81" s="504"/>
      <c r="AHV81" s="504"/>
      <c r="AHW81" s="504"/>
      <c r="AHX81" s="504"/>
      <c r="AHY81" s="504"/>
      <c r="AHZ81" s="504"/>
      <c r="AIA81" s="504"/>
      <c r="AIB81" s="504"/>
      <c r="AIC81" s="504"/>
      <c r="AID81" s="504"/>
      <c r="AIE81" s="504"/>
      <c r="AIF81" s="504"/>
      <c r="AIG81" s="504"/>
      <c r="AIH81" s="504"/>
      <c r="AII81" s="504"/>
      <c r="AIJ81" s="504"/>
      <c r="AIK81" s="504"/>
      <c r="AIL81" s="504"/>
      <c r="AIM81" s="504"/>
      <c r="AIN81" s="504"/>
      <c r="AIO81" s="504"/>
      <c r="AIP81" s="504"/>
      <c r="AIQ81" s="504"/>
      <c r="AIR81" s="504"/>
      <c r="AIS81" s="504"/>
      <c r="AIT81" s="504"/>
      <c r="AIU81" s="504"/>
      <c r="AIV81" s="504"/>
      <c r="AIW81" s="504"/>
      <c r="AIX81" s="504"/>
      <c r="AIY81" s="504"/>
      <c r="AIZ81" s="504"/>
      <c r="AJA81" s="504"/>
      <c r="AJB81" s="504"/>
      <c r="AJC81" s="504"/>
      <c r="AJD81" s="504"/>
      <c r="AJE81" s="504"/>
      <c r="AJF81" s="504"/>
      <c r="AJG81" s="504"/>
      <c r="AJH81" s="504"/>
      <c r="AJI81" s="504"/>
      <c r="AJJ81" s="504"/>
      <c r="AJK81" s="504"/>
      <c r="AJL81" s="504"/>
      <c r="AJM81" s="504"/>
      <c r="AJN81" s="504"/>
      <c r="AJO81" s="504"/>
      <c r="AJP81" s="504"/>
      <c r="AJQ81" s="504"/>
      <c r="AJR81" s="504"/>
      <c r="AJS81" s="504"/>
      <c r="AJT81" s="504"/>
      <c r="AJU81" s="504"/>
      <c r="AJV81" s="504"/>
      <c r="AJW81" s="504"/>
      <c r="AJX81" s="504"/>
      <c r="AJY81" s="504"/>
      <c r="AJZ81" s="504"/>
      <c r="AKA81" s="504"/>
      <c r="AKB81" s="504"/>
      <c r="AKC81" s="504"/>
      <c r="AKD81" s="504"/>
      <c r="AKE81" s="504"/>
      <c r="AKF81" s="504"/>
      <c r="AKG81" s="504"/>
      <c r="AKH81" s="504"/>
      <c r="AKI81" s="504"/>
      <c r="AKJ81" s="504"/>
      <c r="AKK81" s="504"/>
      <c r="AKL81" s="504"/>
      <c r="AKM81" s="504"/>
      <c r="AKN81" s="504"/>
      <c r="AKO81" s="504"/>
      <c r="AKP81" s="504"/>
      <c r="AKQ81" s="504"/>
      <c r="AKR81" s="504"/>
      <c r="AKS81" s="504"/>
      <c r="AKT81" s="504"/>
      <c r="AKU81" s="504"/>
      <c r="AKV81" s="504"/>
      <c r="AKW81" s="504"/>
      <c r="AKX81" s="504"/>
      <c r="AKY81" s="504"/>
      <c r="AKZ81" s="504"/>
      <c r="ALA81" s="504"/>
      <c r="ALB81" s="504"/>
      <c r="ALC81" s="504"/>
      <c r="ALD81" s="504"/>
      <c r="ALE81" s="504"/>
      <c r="ALF81" s="504"/>
      <c r="ALG81" s="504"/>
      <c r="ALH81" s="504"/>
      <c r="ALI81" s="504"/>
      <c r="ALJ81" s="504"/>
      <c r="ALK81" s="504"/>
      <c r="ALL81" s="504"/>
      <c r="ALM81" s="504"/>
      <c r="ALN81" s="504"/>
      <c r="ALO81" s="504"/>
      <c r="ALP81" s="504"/>
      <c r="ALQ81" s="504"/>
      <c r="ALR81" s="504"/>
      <c r="ALS81" s="504"/>
      <c r="ALT81" s="504"/>
      <c r="ALU81" s="504"/>
      <c r="ALV81" s="504"/>
      <c r="ALW81" s="504"/>
      <c r="ALX81" s="504"/>
      <c r="ALY81" s="504"/>
      <c r="ALZ81" s="504"/>
      <c r="AMA81" s="504"/>
      <c r="AMB81" s="504"/>
      <c r="AMC81" s="504"/>
      <c r="AMD81" s="504"/>
      <c r="AME81" s="504"/>
      <c r="AMF81" s="504"/>
      <c r="AMG81" s="504"/>
      <c r="AMH81" s="504"/>
      <c r="AMI81" s="504"/>
      <c r="AMJ81" s="504"/>
    </row>
    <row r="82" spans="1:1024" s="506" customFormat="1" ht="12.75" customHeight="1" x14ac:dyDescent="0.15">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c r="AA82" s="504"/>
      <c r="AB82" s="504"/>
      <c r="AC82" s="504"/>
      <c r="AD82" s="504"/>
      <c r="AE82" s="504"/>
      <c r="AF82" s="504"/>
      <c r="AG82" s="504"/>
      <c r="AH82" s="504"/>
      <c r="AI82" s="504"/>
      <c r="AJ82" s="504"/>
      <c r="AK82" s="504"/>
      <c r="AL82" s="504"/>
      <c r="AM82" s="504"/>
      <c r="AN82" s="504"/>
      <c r="AO82" s="504"/>
      <c r="AP82" s="504" t="s">
        <v>1098</v>
      </c>
      <c r="AQ82" s="504"/>
      <c r="AR82" s="504"/>
      <c r="AS82" s="504"/>
      <c r="AT82" s="504"/>
      <c r="AU82" s="504"/>
      <c r="AV82" s="504"/>
      <c r="AW82" s="507" t="s">
        <v>616</v>
      </c>
      <c r="AX82" s="504"/>
      <c r="AY82" s="504"/>
      <c r="AZ82" s="504"/>
      <c r="BA82" s="504"/>
      <c r="BB82" s="504"/>
      <c r="BC82" s="507" t="s">
        <v>615</v>
      </c>
      <c r="BD82" s="504"/>
      <c r="BE82" s="504"/>
      <c r="BF82" s="504"/>
      <c r="BG82" s="504"/>
      <c r="BI82" s="505"/>
      <c r="BJ82"/>
      <c r="BK82"/>
      <c r="BL82"/>
      <c r="BM82"/>
      <c r="BN82"/>
      <c r="BO82"/>
      <c r="BP82"/>
      <c r="BQ82"/>
      <c r="BR82"/>
      <c r="BS82"/>
      <c r="BT82"/>
      <c r="BU82"/>
      <c r="BV82"/>
      <c r="BW82"/>
      <c r="BX82"/>
      <c r="BY82"/>
      <c r="BZ82" s="504"/>
      <c r="CA82" s="504"/>
      <c r="CB82" s="504"/>
      <c r="CC82" s="504"/>
      <c r="CD82" s="504"/>
      <c r="CE82" s="504"/>
      <c r="CF82" s="504"/>
      <c r="CG82" s="504"/>
      <c r="CH82" s="504"/>
      <c r="CI82" s="504"/>
      <c r="CJ82" s="504"/>
      <c r="CK82" s="504"/>
      <c r="CL82" s="504"/>
      <c r="CM82" s="504"/>
      <c r="CN82" s="504"/>
      <c r="CO82" s="504"/>
      <c r="CP82" s="504"/>
      <c r="CQ82" s="504"/>
      <c r="CR82" s="504"/>
      <c r="CS82" s="504"/>
      <c r="CT82" s="504"/>
      <c r="CU82" s="504"/>
      <c r="CV82" s="504"/>
      <c r="CW82" s="504"/>
      <c r="CX82" s="504"/>
      <c r="CY82" s="504"/>
      <c r="CZ82" s="504"/>
      <c r="DA82" s="504"/>
      <c r="DB82" s="504"/>
      <c r="DC82" s="504"/>
      <c r="DD82" s="504"/>
      <c r="DE82" s="504"/>
      <c r="DF82" s="504"/>
      <c r="DG82" s="504"/>
      <c r="DH82" s="504"/>
      <c r="DI82" s="504"/>
      <c r="DJ82" s="504"/>
      <c r="DK82" s="504"/>
      <c r="DL82" s="504"/>
      <c r="DM82" s="504"/>
      <c r="DN82" s="504"/>
      <c r="DO82" s="504"/>
      <c r="DP82" s="504"/>
      <c r="DQ82" s="504"/>
      <c r="DR82" s="504"/>
      <c r="DS82" s="504"/>
      <c r="DT82" s="504"/>
      <c r="DU82" s="504"/>
      <c r="DV82" s="504"/>
      <c r="DW82" s="504"/>
      <c r="DX82" s="504"/>
      <c r="DY82" s="504"/>
      <c r="DZ82" s="504"/>
      <c r="EA82" s="504"/>
      <c r="EB82" s="504"/>
      <c r="EC82" s="504"/>
      <c r="ED82" s="504"/>
      <c r="EE82" s="504"/>
      <c r="EF82" s="504"/>
      <c r="EG82" s="504"/>
      <c r="EH82" s="504"/>
      <c r="EI82" s="504"/>
      <c r="EJ82" s="504"/>
      <c r="EK82" s="504"/>
      <c r="EL82" s="504"/>
      <c r="EM82" s="504"/>
      <c r="EN82" s="504"/>
      <c r="EO82" s="504"/>
      <c r="EP82" s="504"/>
      <c r="EQ82" s="504"/>
      <c r="ER82" s="504"/>
      <c r="ES82" s="504"/>
      <c r="ET82" s="504"/>
      <c r="EU82" s="504"/>
      <c r="EV82" s="504"/>
      <c r="EW82" s="504"/>
      <c r="EX82" s="504"/>
      <c r="EY82" s="504"/>
      <c r="EZ82" s="504"/>
      <c r="FA82" s="504"/>
      <c r="FB82" s="504"/>
      <c r="FC82" s="504"/>
      <c r="FD82" s="504"/>
      <c r="FE82" s="504"/>
      <c r="FF82" s="504"/>
      <c r="FG82" s="504"/>
      <c r="FH82" s="504"/>
      <c r="FI82" s="504"/>
      <c r="FJ82" s="504"/>
      <c r="FK82" s="504"/>
      <c r="FL82" s="504"/>
      <c r="FM82" s="504"/>
      <c r="FN82" s="504"/>
      <c r="FO82" s="504"/>
      <c r="FP82" s="504"/>
      <c r="FQ82" s="504"/>
      <c r="FR82" s="504"/>
      <c r="FS82" s="504"/>
      <c r="FT82" s="504"/>
      <c r="FU82" s="504"/>
      <c r="FV82" s="504"/>
      <c r="FW82" s="504"/>
      <c r="FX82" s="504"/>
      <c r="FY82" s="504"/>
      <c r="FZ82" s="504"/>
      <c r="GA82" s="504"/>
      <c r="GB82" s="504"/>
      <c r="GC82" s="504"/>
      <c r="GD82" s="504"/>
      <c r="GE82" s="504"/>
      <c r="GF82" s="504"/>
      <c r="GG82" s="504"/>
      <c r="GH82" s="504"/>
      <c r="GI82" s="504"/>
      <c r="GJ82" s="504"/>
      <c r="GK82" s="504"/>
      <c r="GL82" s="504"/>
      <c r="GM82" s="504"/>
      <c r="GN82" s="504"/>
      <c r="GO82" s="504"/>
      <c r="GP82" s="504"/>
      <c r="GQ82" s="504"/>
      <c r="GR82" s="504"/>
      <c r="GS82" s="504"/>
      <c r="GT82" s="504"/>
      <c r="GU82" s="504"/>
      <c r="GV82" s="504"/>
      <c r="GW82" s="504"/>
      <c r="GX82" s="504"/>
      <c r="GY82" s="504"/>
      <c r="GZ82" s="504"/>
      <c r="HA82" s="504"/>
      <c r="HB82" s="504"/>
      <c r="HC82" s="504"/>
      <c r="HD82" s="504"/>
      <c r="HE82" s="504"/>
      <c r="HF82" s="504"/>
      <c r="HG82" s="504"/>
      <c r="HH82" s="504"/>
      <c r="HI82" s="504"/>
      <c r="HJ82" s="504"/>
      <c r="HK82" s="504"/>
      <c r="HL82" s="504"/>
      <c r="HM82" s="504"/>
      <c r="HN82" s="504"/>
      <c r="HO82" s="504"/>
      <c r="HP82" s="504"/>
      <c r="HQ82" s="504"/>
      <c r="HR82" s="504"/>
      <c r="HS82" s="504"/>
      <c r="HT82" s="504"/>
      <c r="HU82" s="504"/>
      <c r="HV82" s="504"/>
      <c r="HW82" s="504"/>
      <c r="HX82" s="504"/>
      <c r="HY82" s="504"/>
      <c r="HZ82" s="504"/>
      <c r="IA82" s="504"/>
      <c r="IB82" s="504"/>
      <c r="IC82" s="504"/>
      <c r="ID82" s="504"/>
      <c r="IE82" s="504"/>
      <c r="IF82" s="504"/>
      <c r="IG82" s="504"/>
      <c r="IH82" s="504"/>
      <c r="II82" s="504"/>
      <c r="IJ82" s="504"/>
      <c r="IK82" s="504"/>
      <c r="IL82" s="504"/>
      <c r="IM82" s="504"/>
      <c r="IN82" s="504"/>
      <c r="IO82" s="504"/>
      <c r="IP82" s="504"/>
      <c r="IQ82" s="504"/>
      <c r="IR82" s="504"/>
      <c r="IS82" s="504"/>
      <c r="IT82" s="504"/>
      <c r="IU82" s="504"/>
      <c r="IV82" s="504"/>
      <c r="IW82" s="504"/>
      <c r="IX82" s="504"/>
      <c r="IY82" s="504"/>
      <c r="IZ82" s="504"/>
      <c r="JA82" s="504"/>
      <c r="JB82" s="504"/>
      <c r="JC82" s="504"/>
      <c r="JD82" s="504"/>
      <c r="JE82" s="504"/>
      <c r="JF82" s="504"/>
      <c r="JG82" s="504"/>
      <c r="JH82" s="504"/>
      <c r="JI82" s="504"/>
      <c r="JJ82" s="504"/>
      <c r="JK82" s="504"/>
      <c r="JL82" s="504"/>
      <c r="JM82" s="504"/>
      <c r="JN82" s="504"/>
      <c r="JO82" s="504"/>
      <c r="JP82" s="504"/>
      <c r="JQ82" s="504"/>
      <c r="JR82" s="504"/>
      <c r="JS82" s="504"/>
      <c r="JT82" s="504"/>
      <c r="JU82" s="504"/>
      <c r="JV82" s="504"/>
      <c r="JW82" s="504"/>
      <c r="JX82" s="504"/>
      <c r="JY82" s="504"/>
      <c r="JZ82" s="504"/>
      <c r="KA82" s="504"/>
      <c r="KB82" s="504"/>
      <c r="KC82" s="504"/>
      <c r="KD82" s="504"/>
      <c r="KE82" s="504"/>
      <c r="KF82" s="504"/>
      <c r="KG82" s="504"/>
      <c r="KH82" s="504"/>
      <c r="KI82" s="504"/>
      <c r="KJ82" s="504"/>
      <c r="KK82" s="504"/>
      <c r="KL82" s="504"/>
      <c r="KM82" s="504"/>
      <c r="KN82" s="504"/>
      <c r="KO82" s="504"/>
      <c r="KP82" s="504"/>
      <c r="KQ82" s="504"/>
      <c r="KR82" s="504"/>
      <c r="KS82" s="504"/>
      <c r="KT82" s="504"/>
      <c r="KU82" s="504"/>
      <c r="KV82" s="504"/>
      <c r="KW82" s="504"/>
      <c r="KX82" s="504"/>
      <c r="KY82" s="504"/>
      <c r="KZ82" s="504"/>
      <c r="LA82" s="504"/>
      <c r="LB82" s="504"/>
      <c r="LC82" s="504"/>
      <c r="LD82" s="504"/>
      <c r="LE82" s="504"/>
      <c r="LF82" s="504"/>
      <c r="LG82" s="504"/>
      <c r="LH82" s="504"/>
      <c r="LI82" s="504"/>
      <c r="LJ82" s="504"/>
      <c r="LK82" s="504"/>
      <c r="LL82" s="504"/>
      <c r="LM82" s="504"/>
      <c r="LN82" s="504"/>
      <c r="LO82" s="504"/>
      <c r="LP82" s="504"/>
      <c r="LQ82" s="504"/>
      <c r="LR82" s="504"/>
      <c r="LS82" s="504"/>
      <c r="LT82" s="504"/>
      <c r="LU82" s="504"/>
      <c r="LV82" s="504"/>
      <c r="LW82" s="504"/>
      <c r="LX82" s="504"/>
      <c r="LY82" s="504"/>
      <c r="LZ82" s="504"/>
      <c r="MA82" s="504"/>
      <c r="MB82" s="504"/>
      <c r="MC82" s="504"/>
      <c r="MD82" s="504"/>
      <c r="ME82" s="504"/>
      <c r="MF82" s="504"/>
      <c r="MG82" s="504"/>
      <c r="MH82" s="504"/>
      <c r="MI82" s="504"/>
      <c r="MJ82" s="504"/>
      <c r="MK82" s="504"/>
      <c r="ML82" s="504"/>
      <c r="MM82" s="504"/>
      <c r="MN82" s="504"/>
      <c r="MO82" s="504"/>
      <c r="MP82" s="504"/>
      <c r="MQ82" s="504"/>
      <c r="MR82" s="504"/>
      <c r="MS82" s="504"/>
      <c r="MT82" s="504"/>
      <c r="MU82" s="504"/>
      <c r="MV82" s="504"/>
      <c r="MW82" s="504"/>
      <c r="MX82" s="504"/>
      <c r="MY82" s="504"/>
      <c r="MZ82" s="504"/>
      <c r="NA82" s="504"/>
      <c r="NB82" s="504"/>
      <c r="NC82" s="504"/>
      <c r="ND82" s="504"/>
      <c r="NE82" s="504"/>
      <c r="NF82" s="504"/>
      <c r="NG82" s="504"/>
      <c r="NH82" s="504"/>
      <c r="NI82" s="504"/>
      <c r="NJ82" s="504"/>
      <c r="NK82" s="504"/>
      <c r="NL82" s="504"/>
      <c r="NM82" s="504"/>
      <c r="NN82" s="504"/>
      <c r="NO82" s="504"/>
      <c r="NP82" s="504"/>
      <c r="NQ82" s="504"/>
      <c r="NR82" s="504"/>
      <c r="NS82" s="504"/>
      <c r="NT82" s="504"/>
      <c r="NU82" s="504"/>
      <c r="NV82" s="504"/>
      <c r="NW82" s="504"/>
      <c r="NX82" s="504"/>
      <c r="NY82" s="504"/>
      <c r="NZ82" s="504"/>
      <c r="OA82" s="504"/>
      <c r="OB82" s="504"/>
      <c r="OC82" s="504"/>
      <c r="OD82" s="504"/>
      <c r="OE82" s="504"/>
      <c r="OF82" s="504"/>
      <c r="OG82" s="504"/>
      <c r="OH82" s="504"/>
      <c r="OI82" s="504"/>
      <c r="OJ82" s="504"/>
      <c r="OK82" s="504"/>
      <c r="OL82" s="504"/>
      <c r="OM82" s="504"/>
      <c r="ON82" s="504"/>
      <c r="OO82" s="504"/>
      <c r="OP82" s="504"/>
      <c r="OQ82" s="504"/>
      <c r="OR82" s="504"/>
      <c r="OS82" s="504"/>
      <c r="OT82" s="504"/>
      <c r="OU82" s="504"/>
      <c r="OV82" s="504"/>
      <c r="OW82" s="504"/>
      <c r="OX82" s="504"/>
      <c r="OY82" s="504"/>
      <c r="OZ82" s="504"/>
      <c r="PA82" s="504"/>
      <c r="PB82" s="504"/>
      <c r="PC82" s="504"/>
      <c r="PD82" s="504"/>
      <c r="PE82" s="504"/>
      <c r="PF82" s="504"/>
      <c r="PG82" s="504"/>
      <c r="PH82" s="504"/>
      <c r="PI82" s="504"/>
      <c r="PJ82" s="504"/>
      <c r="PK82" s="504"/>
      <c r="PL82" s="504"/>
      <c r="PM82" s="504"/>
      <c r="PN82" s="504"/>
      <c r="PO82" s="504"/>
      <c r="PP82" s="504"/>
      <c r="PQ82" s="504"/>
      <c r="PR82" s="504"/>
      <c r="PS82" s="504"/>
      <c r="PT82" s="504"/>
      <c r="PU82" s="504"/>
      <c r="PV82" s="504"/>
      <c r="PW82" s="504"/>
      <c r="PX82" s="504"/>
      <c r="PY82" s="504"/>
      <c r="PZ82" s="504"/>
      <c r="QA82" s="504"/>
      <c r="QB82" s="504"/>
      <c r="QC82" s="504"/>
      <c r="QD82" s="504"/>
      <c r="QE82" s="504"/>
      <c r="QF82" s="504"/>
      <c r="QG82" s="504"/>
      <c r="QH82" s="504"/>
      <c r="QI82" s="504"/>
      <c r="QJ82" s="504"/>
      <c r="QK82" s="504"/>
      <c r="QL82" s="504"/>
      <c r="QM82" s="504"/>
      <c r="QN82" s="504"/>
      <c r="QO82" s="504"/>
      <c r="QP82" s="504"/>
      <c r="QQ82" s="504"/>
      <c r="QR82" s="504"/>
      <c r="QS82" s="504"/>
      <c r="QT82" s="504"/>
      <c r="QU82" s="504"/>
      <c r="QV82" s="504"/>
      <c r="QW82" s="504"/>
      <c r="QX82" s="504"/>
      <c r="QY82" s="504"/>
      <c r="QZ82" s="504"/>
      <c r="RA82" s="504"/>
      <c r="RB82" s="504"/>
      <c r="RC82" s="504"/>
      <c r="RD82" s="504"/>
      <c r="RE82" s="504"/>
      <c r="RF82" s="504"/>
      <c r="RG82" s="504"/>
      <c r="RH82" s="504"/>
      <c r="RI82" s="504"/>
      <c r="RJ82" s="504"/>
      <c r="RK82" s="504"/>
      <c r="RL82" s="504"/>
      <c r="RM82" s="504"/>
      <c r="RN82" s="504"/>
      <c r="RO82" s="504"/>
      <c r="RP82" s="504"/>
      <c r="RQ82" s="504"/>
      <c r="RR82" s="504"/>
      <c r="RS82" s="504"/>
      <c r="RT82" s="504"/>
      <c r="RU82" s="504"/>
      <c r="RV82" s="504"/>
      <c r="RW82" s="504"/>
      <c r="RX82" s="504"/>
      <c r="RY82" s="504"/>
      <c r="RZ82" s="504"/>
      <c r="SA82" s="504"/>
      <c r="SB82" s="504"/>
      <c r="SC82" s="504"/>
      <c r="SD82" s="504"/>
      <c r="SE82" s="504"/>
      <c r="SF82" s="504"/>
      <c r="SG82" s="504"/>
      <c r="SH82" s="504"/>
      <c r="SI82" s="504"/>
      <c r="SJ82" s="504"/>
      <c r="SK82" s="504"/>
      <c r="SL82" s="504"/>
      <c r="SM82" s="504"/>
      <c r="SN82" s="504"/>
      <c r="SO82" s="504"/>
      <c r="SP82" s="504"/>
      <c r="SQ82" s="504"/>
      <c r="SR82" s="504"/>
      <c r="SS82" s="504"/>
      <c r="ST82" s="504"/>
      <c r="SU82" s="504"/>
      <c r="SV82" s="504"/>
      <c r="SW82" s="504"/>
      <c r="SX82" s="504"/>
      <c r="SY82" s="504"/>
      <c r="SZ82" s="504"/>
      <c r="TA82" s="504"/>
      <c r="TB82" s="504"/>
      <c r="TC82" s="504"/>
      <c r="TD82" s="504"/>
      <c r="TE82" s="504"/>
      <c r="TF82" s="504"/>
      <c r="TG82" s="504"/>
      <c r="TH82" s="504"/>
      <c r="TI82" s="504"/>
      <c r="TJ82" s="504"/>
      <c r="TK82" s="504"/>
      <c r="TL82" s="504"/>
      <c r="TM82" s="504"/>
      <c r="TN82" s="504"/>
      <c r="TO82" s="504"/>
      <c r="TP82" s="504"/>
      <c r="TQ82" s="504"/>
      <c r="TR82" s="504"/>
      <c r="TS82" s="504"/>
      <c r="TT82" s="504"/>
      <c r="TU82" s="504"/>
      <c r="TV82" s="504"/>
      <c r="TW82" s="504"/>
      <c r="TX82" s="504"/>
      <c r="TY82" s="504"/>
      <c r="TZ82" s="504"/>
      <c r="UA82" s="504"/>
      <c r="UB82" s="504"/>
      <c r="UC82" s="504"/>
      <c r="UD82" s="504"/>
      <c r="UE82" s="504"/>
      <c r="UF82" s="504"/>
      <c r="UG82" s="504"/>
      <c r="UH82" s="504"/>
      <c r="UI82" s="504"/>
      <c r="UJ82" s="504"/>
      <c r="UK82" s="504"/>
      <c r="UL82" s="504"/>
      <c r="UM82" s="504"/>
      <c r="UN82" s="504"/>
      <c r="UO82" s="504"/>
      <c r="UP82" s="504"/>
      <c r="UQ82" s="504"/>
      <c r="UR82" s="504"/>
      <c r="US82" s="504"/>
      <c r="UT82" s="504"/>
      <c r="UU82" s="504"/>
      <c r="UV82" s="504"/>
      <c r="UW82" s="504"/>
      <c r="UX82" s="504"/>
      <c r="UY82" s="504"/>
      <c r="UZ82" s="504"/>
      <c r="VA82" s="504"/>
      <c r="VB82" s="504"/>
      <c r="VC82" s="504"/>
      <c r="VD82" s="504"/>
      <c r="VE82" s="504"/>
      <c r="VF82" s="504"/>
      <c r="VG82" s="504"/>
      <c r="VH82" s="504"/>
      <c r="VI82" s="504"/>
      <c r="VJ82" s="504"/>
      <c r="VK82" s="504"/>
      <c r="VL82" s="504"/>
      <c r="VM82" s="504"/>
      <c r="VN82" s="504"/>
      <c r="VO82" s="504"/>
      <c r="VP82" s="504"/>
      <c r="VQ82" s="504"/>
      <c r="VR82" s="504"/>
      <c r="VS82" s="504"/>
      <c r="VT82" s="504"/>
      <c r="VU82" s="504"/>
      <c r="VV82" s="504"/>
      <c r="VW82" s="504"/>
      <c r="VX82" s="504"/>
      <c r="VY82" s="504"/>
      <c r="VZ82" s="504"/>
      <c r="WA82" s="504"/>
      <c r="WB82" s="504"/>
      <c r="WC82" s="504"/>
      <c r="WD82" s="504"/>
      <c r="WE82" s="504"/>
      <c r="WF82" s="504"/>
      <c r="WG82" s="504"/>
      <c r="WH82" s="504"/>
      <c r="WI82" s="504"/>
      <c r="WJ82" s="504"/>
      <c r="WK82" s="504"/>
      <c r="WL82" s="504"/>
      <c r="WM82" s="504"/>
      <c r="WN82" s="504"/>
      <c r="WO82" s="504"/>
      <c r="WP82" s="504"/>
      <c r="WQ82" s="504"/>
      <c r="WR82" s="504"/>
      <c r="WS82" s="504"/>
      <c r="WT82" s="504"/>
      <c r="WU82" s="504"/>
      <c r="WV82" s="504"/>
      <c r="WW82" s="504"/>
      <c r="WX82" s="504"/>
      <c r="WY82" s="504"/>
      <c r="WZ82" s="504"/>
      <c r="XA82" s="504"/>
      <c r="XB82" s="504"/>
      <c r="XC82" s="504"/>
      <c r="XD82" s="504"/>
      <c r="XE82" s="504"/>
      <c r="XF82" s="504"/>
      <c r="XG82" s="504"/>
      <c r="XH82" s="504"/>
      <c r="XI82" s="504"/>
      <c r="XJ82" s="504"/>
      <c r="XK82" s="504"/>
      <c r="XL82" s="504"/>
      <c r="XM82" s="504"/>
      <c r="XN82" s="504"/>
      <c r="XO82" s="504"/>
      <c r="XP82" s="504"/>
      <c r="XQ82" s="504"/>
      <c r="XR82" s="504"/>
      <c r="XS82" s="504"/>
      <c r="XT82" s="504"/>
      <c r="XU82" s="504"/>
      <c r="XV82" s="504"/>
      <c r="XW82" s="504"/>
      <c r="XX82" s="504"/>
      <c r="XY82" s="504"/>
      <c r="XZ82" s="504"/>
      <c r="YA82" s="504"/>
      <c r="YB82" s="504"/>
      <c r="YC82" s="504"/>
      <c r="YD82" s="504"/>
      <c r="YE82" s="504"/>
      <c r="YF82" s="504"/>
      <c r="YG82" s="504"/>
      <c r="YH82" s="504"/>
      <c r="YI82" s="504"/>
      <c r="YJ82" s="504"/>
      <c r="YK82" s="504"/>
      <c r="YL82" s="504"/>
      <c r="YM82" s="504"/>
      <c r="YN82" s="504"/>
      <c r="YO82" s="504"/>
      <c r="YP82" s="504"/>
      <c r="YQ82" s="504"/>
      <c r="YR82" s="504"/>
      <c r="YS82" s="504"/>
      <c r="YT82" s="504"/>
      <c r="YU82" s="504"/>
      <c r="YV82" s="504"/>
      <c r="YW82" s="504"/>
      <c r="YX82" s="504"/>
      <c r="YY82" s="504"/>
      <c r="YZ82" s="504"/>
      <c r="ZA82" s="504"/>
      <c r="ZB82" s="504"/>
      <c r="ZC82" s="504"/>
      <c r="ZD82" s="504"/>
      <c r="ZE82" s="504"/>
      <c r="ZF82" s="504"/>
      <c r="ZG82" s="504"/>
      <c r="ZH82" s="504"/>
      <c r="ZI82" s="504"/>
      <c r="ZJ82" s="504"/>
      <c r="ZK82" s="504"/>
      <c r="ZL82" s="504"/>
      <c r="ZM82" s="504"/>
      <c r="ZN82" s="504"/>
      <c r="ZO82" s="504"/>
      <c r="ZP82" s="504"/>
      <c r="ZQ82" s="504"/>
      <c r="ZR82" s="504"/>
      <c r="ZS82" s="504"/>
      <c r="ZT82" s="504"/>
      <c r="ZU82" s="504"/>
      <c r="ZV82" s="504"/>
      <c r="ZW82" s="504"/>
      <c r="ZX82" s="504"/>
      <c r="ZY82" s="504"/>
      <c r="ZZ82" s="504"/>
      <c r="AAA82" s="504"/>
      <c r="AAB82" s="504"/>
      <c r="AAC82" s="504"/>
      <c r="AAD82" s="504"/>
      <c r="AAE82" s="504"/>
      <c r="AAF82" s="504"/>
      <c r="AAG82" s="504"/>
      <c r="AAH82" s="504"/>
      <c r="AAI82" s="504"/>
      <c r="AAJ82" s="504"/>
      <c r="AAK82" s="504"/>
      <c r="AAL82" s="504"/>
      <c r="AAM82" s="504"/>
      <c r="AAN82" s="504"/>
      <c r="AAO82" s="504"/>
      <c r="AAP82" s="504"/>
      <c r="AAQ82" s="504"/>
      <c r="AAR82" s="504"/>
      <c r="AAS82" s="504"/>
      <c r="AAT82" s="504"/>
      <c r="AAU82" s="504"/>
      <c r="AAV82" s="504"/>
      <c r="AAW82" s="504"/>
      <c r="AAX82" s="504"/>
      <c r="AAY82" s="504"/>
      <c r="AAZ82" s="504"/>
      <c r="ABA82" s="504"/>
      <c r="ABB82" s="504"/>
      <c r="ABC82" s="504"/>
      <c r="ABD82" s="504"/>
      <c r="ABE82" s="504"/>
      <c r="ABF82" s="504"/>
      <c r="ABG82" s="504"/>
      <c r="ABH82" s="504"/>
      <c r="ABI82" s="504"/>
      <c r="ABJ82" s="504"/>
      <c r="ABK82" s="504"/>
      <c r="ABL82" s="504"/>
      <c r="ABM82" s="504"/>
      <c r="ABN82" s="504"/>
      <c r="ABO82" s="504"/>
      <c r="ABP82" s="504"/>
      <c r="ABQ82" s="504"/>
      <c r="ABR82" s="504"/>
      <c r="ABS82" s="504"/>
      <c r="ABT82" s="504"/>
      <c r="ABU82" s="504"/>
      <c r="ABV82" s="504"/>
      <c r="ABW82" s="504"/>
      <c r="ABX82" s="504"/>
      <c r="ABY82" s="504"/>
      <c r="ABZ82" s="504"/>
      <c r="ACA82" s="504"/>
      <c r="ACB82" s="504"/>
      <c r="ACC82" s="504"/>
      <c r="ACD82" s="504"/>
      <c r="ACE82" s="504"/>
      <c r="ACF82" s="504"/>
      <c r="ACG82" s="504"/>
      <c r="ACH82" s="504"/>
      <c r="ACI82" s="504"/>
      <c r="ACJ82" s="504"/>
      <c r="ACK82" s="504"/>
      <c r="ACL82" s="504"/>
      <c r="ACM82" s="504"/>
      <c r="ACN82" s="504"/>
      <c r="ACO82" s="504"/>
      <c r="ACP82" s="504"/>
      <c r="ACQ82" s="504"/>
      <c r="ACR82" s="504"/>
      <c r="ACS82" s="504"/>
      <c r="ACT82" s="504"/>
      <c r="ACU82" s="504"/>
      <c r="ACV82" s="504"/>
      <c r="ACW82" s="504"/>
      <c r="ACX82" s="504"/>
      <c r="ACY82" s="504"/>
      <c r="ACZ82" s="504"/>
      <c r="ADA82" s="504"/>
      <c r="ADB82" s="504"/>
      <c r="ADC82" s="504"/>
      <c r="ADD82" s="504"/>
      <c r="ADE82" s="504"/>
      <c r="ADF82" s="504"/>
      <c r="ADG82" s="504"/>
      <c r="ADH82" s="504"/>
      <c r="ADI82" s="504"/>
      <c r="ADJ82" s="504"/>
      <c r="ADK82" s="504"/>
      <c r="ADL82" s="504"/>
      <c r="ADM82" s="504"/>
      <c r="ADN82" s="504"/>
      <c r="ADO82" s="504"/>
      <c r="ADP82" s="504"/>
      <c r="ADQ82" s="504"/>
      <c r="ADR82" s="504"/>
      <c r="ADS82" s="504"/>
      <c r="ADT82" s="504"/>
      <c r="ADU82" s="504"/>
      <c r="ADV82" s="504"/>
      <c r="ADW82" s="504"/>
      <c r="ADX82" s="504"/>
      <c r="ADY82" s="504"/>
      <c r="ADZ82" s="504"/>
      <c r="AEA82" s="504"/>
      <c r="AEB82" s="504"/>
      <c r="AEC82" s="504"/>
      <c r="AED82" s="504"/>
      <c r="AEE82" s="504"/>
      <c r="AEF82" s="504"/>
      <c r="AEG82" s="504"/>
      <c r="AEH82" s="504"/>
      <c r="AEI82" s="504"/>
      <c r="AEJ82" s="504"/>
      <c r="AEK82" s="504"/>
      <c r="AEL82" s="504"/>
      <c r="AEM82" s="504"/>
      <c r="AEN82" s="504"/>
      <c r="AEO82" s="504"/>
      <c r="AEP82" s="504"/>
      <c r="AEQ82" s="504"/>
      <c r="AER82" s="504"/>
      <c r="AES82" s="504"/>
      <c r="AET82" s="504"/>
      <c r="AEU82" s="504"/>
      <c r="AEV82" s="504"/>
      <c r="AEW82" s="504"/>
      <c r="AEX82" s="504"/>
      <c r="AEY82" s="504"/>
      <c r="AEZ82" s="504"/>
      <c r="AFA82" s="504"/>
      <c r="AFB82" s="504"/>
      <c r="AFC82" s="504"/>
      <c r="AFD82" s="504"/>
      <c r="AFE82" s="504"/>
      <c r="AFF82" s="504"/>
      <c r="AFG82" s="504"/>
      <c r="AFH82" s="504"/>
      <c r="AFI82" s="504"/>
      <c r="AFJ82" s="504"/>
      <c r="AFK82" s="504"/>
      <c r="AFL82" s="504"/>
      <c r="AFM82" s="504"/>
      <c r="AFN82" s="504"/>
      <c r="AFO82" s="504"/>
      <c r="AFP82" s="504"/>
      <c r="AFQ82" s="504"/>
      <c r="AFR82" s="504"/>
      <c r="AFS82" s="504"/>
      <c r="AFT82" s="504"/>
      <c r="AFU82" s="504"/>
      <c r="AFV82" s="504"/>
      <c r="AFW82" s="504"/>
      <c r="AFX82" s="504"/>
      <c r="AFY82" s="504"/>
      <c r="AFZ82" s="504"/>
      <c r="AGA82" s="504"/>
      <c r="AGB82" s="504"/>
      <c r="AGC82" s="504"/>
      <c r="AGD82" s="504"/>
      <c r="AGE82" s="504"/>
      <c r="AGF82" s="504"/>
      <c r="AGG82" s="504"/>
      <c r="AGH82" s="504"/>
      <c r="AGI82" s="504"/>
      <c r="AGJ82" s="504"/>
      <c r="AGK82" s="504"/>
      <c r="AGL82" s="504"/>
      <c r="AGM82" s="504"/>
      <c r="AGN82" s="504"/>
      <c r="AGO82" s="504"/>
      <c r="AGP82" s="504"/>
      <c r="AGQ82" s="504"/>
      <c r="AGR82" s="504"/>
      <c r="AGS82" s="504"/>
      <c r="AGT82" s="504"/>
      <c r="AGU82" s="504"/>
      <c r="AGV82" s="504"/>
      <c r="AGW82" s="504"/>
      <c r="AGX82" s="504"/>
      <c r="AGY82" s="504"/>
      <c r="AGZ82" s="504"/>
      <c r="AHA82" s="504"/>
      <c r="AHB82" s="504"/>
      <c r="AHC82" s="504"/>
      <c r="AHD82" s="504"/>
      <c r="AHE82" s="504"/>
      <c r="AHF82" s="504"/>
      <c r="AHG82" s="504"/>
      <c r="AHH82" s="504"/>
      <c r="AHI82" s="504"/>
      <c r="AHJ82" s="504"/>
      <c r="AHK82" s="504"/>
      <c r="AHL82" s="504"/>
      <c r="AHM82" s="504"/>
      <c r="AHN82" s="504"/>
      <c r="AHO82" s="504"/>
      <c r="AHP82" s="504"/>
      <c r="AHQ82" s="504"/>
      <c r="AHR82" s="504"/>
      <c r="AHS82" s="504"/>
      <c r="AHT82" s="504"/>
      <c r="AHU82" s="504"/>
      <c r="AHV82" s="504"/>
      <c r="AHW82" s="504"/>
      <c r="AHX82" s="504"/>
      <c r="AHY82" s="504"/>
      <c r="AHZ82" s="504"/>
      <c r="AIA82" s="504"/>
      <c r="AIB82" s="504"/>
      <c r="AIC82" s="504"/>
      <c r="AID82" s="504"/>
      <c r="AIE82" s="504"/>
      <c r="AIF82" s="504"/>
      <c r="AIG82" s="504"/>
      <c r="AIH82" s="504"/>
      <c r="AII82" s="504"/>
      <c r="AIJ82" s="504"/>
      <c r="AIK82" s="504"/>
      <c r="AIL82" s="504"/>
      <c r="AIM82" s="504"/>
      <c r="AIN82" s="504"/>
      <c r="AIO82" s="504"/>
      <c r="AIP82" s="504"/>
      <c r="AIQ82" s="504"/>
      <c r="AIR82" s="504"/>
      <c r="AIS82" s="504"/>
      <c r="AIT82" s="504"/>
      <c r="AIU82" s="504"/>
      <c r="AIV82" s="504"/>
      <c r="AIW82" s="504"/>
      <c r="AIX82" s="504"/>
      <c r="AIY82" s="504"/>
      <c r="AIZ82" s="504"/>
      <c r="AJA82" s="504"/>
      <c r="AJB82" s="504"/>
      <c r="AJC82" s="504"/>
      <c r="AJD82" s="504"/>
      <c r="AJE82" s="504"/>
      <c r="AJF82" s="504"/>
      <c r="AJG82" s="504"/>
      <c r="AJH82" s="504"/>
      <c r="AJI82" s="504"/>
      <c r="AJJ82" s="504"/>
      <c r="AJK82" s="504"/>
      <c r="AJL82" s="504"/>
      <c r="AJM82" s="504"/>
      <c r="AJN82" s="504"/>
      <c r="AJO82" s="504"/>
      <c r="AJP82" s="504"/>
      <c r="AJQ82" s="504"/>
      <c r="AJR82" s="504"/>
      <c r="AJS82" s="504"/>
      <c r="AJT82" s="504"/>
      <c r="AJU82" s="504"/>
      <c r="AJV82" s="504"/>
      <c r="AJW82" s="504"/>
      <c r="AJX82" s="504"/>
      <c r="AJY82" s="504"/>
      <c r="AJZ82" s="504"/>
      <c r="AKA82" s="504"/>
      <c r="AKB82" s="504"/>
      <c r="AKC82" s="504"/>
      <c r="AKD82" s="504"/>
      <c r="AKE82" s="504"/>
      <c r="AKF82" s="504"/>
      <c r="AKG82" s="504"/>
      <c r="AKH82" s="504"/>
      <c r="AKI82" s="504"/>
      <c r="AKJ82" s="504"/>
      <c r="AKK82" s="504"/>
      <c r="AKL82" s="504"/>
      <c r="AKM82" s="504"/>
      <c r="AKN82" s="504"/>
      <c r="AKO82" s="504"/>
      <c r="AKP82" s="504"/>
      <c r="AKQ82" s="504"/>
      <c r="AKR82" s="504"/>
      <c r="AKS82" s="504"/>
      <c r="AKT82" s="504"/>
      <c r="AKU82" s="504"/>
      <c r="AKV82" s="504"/>
      <c r="AKW82" s="504"/>
      <c r="AKX82" s="504"/>
      <c r="AKY82" s="504"/>
      <c r="AKZ82" s="504"/>
      <c r="ALA82" s="504"/>
      <c r="ALB82" s="504"/>
      <c r="ALC82" s="504"/>
      <c r="ALD82" s="504"/>
      <c r="ALE82" s="504"/>
      <c r="ALF82" s="504"/>
      <c r="ALG82" s="504"/>
      <c r="ALH82" s="504"/>
      <c r="ALI82" s="504"/>
      <c r="ALJ82" s="504"/>
      <c r="ALK82" s="504"/>
      <c r="ALL82" s="504"/>
      <c r="ALM82" s="504"/>
      <c r="ALN82" s="504"/>
      <c r="ALO82" s="504"/>
      <c r="ALP82" s="504"/>
      <c r="ALQ82" s="504"/>
      <c r="ALR82" s="504"/>
      <c r="ALS82" s="504"/>
      <c r="ALT82" s="504"/>
      <c r="ALU82" s="504"/>
      <c r="ALV82" s="504"/>
      <c r="ALW82" s="504"/>
      <c r="ALX82" s="504"/>
      <c r="ALY82" s="504"/>
      <c r="ALZ82" s="504"/>
      <c r="AMA82" s="504"/>
      <c r="AMB82" s="504"/>
      <c r="AMC82" s="504"/>
      <c r="AMD82" s="504"/>
      <c r="AME82" s="504"/>
      <c r="AMF82" s="504"/>
      <c r="AMG82" s="504"/>
      <c r="AMH82" s="504"/>
      <c r="AMI82" s="504"/>
      <c r="AMJ82" s="504"/>
    </row>
    <row r="83" spans="1:1024" s="506" customFormat="1" ht="12.75" customHeight="1" x14ac:dyDescent="0.15">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c r="AA83" s="504"/>
      <c r="AB83" s="504"/>
      <c r="AC83" s="504"/>
      <c r="AD83" s="504"/>
      <c r="AE83" s="504"/>
      <c r="AF83" s="504"/>
      <c r="AG83" s="504"/>
      <c r="AH83" s="504"/>
      <c r="AI83" s="504"/>
      <c r="AJ83" s="504"/>
      <c r="AK83" s="504"/>
      <c r="AL83" s="504"/>
      <c r="AM83" s="504"/>
      <c r="AN83" s="504"/>
      <c r="AO83" s="504"/>
      <c r="AP83" s="504" t="s">
        <v>1097</v>
      </c>
      <c r="AQ83" s="504"/>
      <c r="AR83" s="504"/>
      <c r="AS83" s="504"/>
      <c r="AT83" s="504"/>
      <c r="AU83" s="504"/>
      <c r="AV83" s="504"/>
      <c r="AW83" s="507" t="s">
        <v>618</v>
      </c>
      <c r="AX83" s="504"/>
      <c r="AY83" s="504"/>
      <c r="AZ83" s="504"/>
      <c r="BA83" s="504"/>
      <c r="BB83" s="504"/>
      <c r="BC83" s="507" t="s">
        <v>617</v>
      </c>
      <c r="BD83" s="504"/>
      <c r="BE83" s="504"/>
      <c r="BF83" s="504"/>
      <c r="BG83" s="504"/>
      <c r="BI83" s="505"/>
      <c r="BJ83"/>
      <c r="BK83"/>
      <c r="BL83"/>
      <c r="BM83"/>
      <c r="BN83"/>
      <c r="BO83"/>
      <c r="BP83"/>
      <c r="BQ83"/>
      <c r="BR83"/>
      <c r="BS83"/>
      <c r="BT83"/>
      <c r="BU83"/>
      <c r="BV83"/>
      <c r="BW83"/>
      <c r="BX83"/>
      <c r="BY83"/>
      <c r="BZ83" s="504"/>
      <c r="CA83" s="504"/>
      <c r="CB83" s="504"/>
      <c r="CC83" s="504"/>
      <c r="CD83" s="504"/>
      <c r="CE83" s="504"/>
      <c r="CF83" s="504"/>
      <c r="CG83" s="504"/>
      <c r="CH83" s="504"/>
      <c r="CI83" s="504"/>
      <c r="CJ83" s="504"/>
      <c r="CK83" s="504"/>
      <c r="CL83" s="504"/>
      <c r="CM83" s="504"/>
      <c r="CN83" s="504"/>
      <c r="CO83" s="504"/>
      <c r="CP83" s="504"/>
      <c r="CQ83" s="504"/>
      <c r="CR83" s="504"/>
      <c r="CS83" s="504"/>
      <c r="CT83" s="504"/>
      <c r="CU83" s="504"/>
      <c r="CV83" s="504"/>
      <c r="CW83" s="504"/>
      <c r="CX83" s="504"/>
      <c r="CY83" s="504"/>
      <c r="CZ83" s="504"/>
      <c r="DA83" s="504"/>
      <c r="DB83" s="504"/>
      <c r="DC83" s="504"/>
      <c r="DD83" s="504"/>
      <c r="DE83" s="504"/>
      <c r="DF83" s="504"/>
      <c r="DG83" s="504"/>
      <c r="DH83" s="504"/>
      <c r="DI83" s="504"/>
      <c r="DJ83" s="504"/>
      <c r="DK83" s="504"/>
      <c r="DL83" s="504"/>
      <c r="DM83" s="504"/>
      <c r="DN83" s="504"/>
      <c r="DO83" s="504"/>
      <c r="DP83" s="504"/>
      <c r="DQ83" s="504"/>
      <c r="DR83" s="504"/>
      <c r="DS83" s="504"/>
      <c r="DT83" s="504"/>
      <c r="DU83" s="504"/>
      <c r="DV83" s="504"/>
      <c r="DW83" s="504"/>
      <c r="DX83" s="504"/>
      <c r="DY83" s="504"/>
      <c r="DZ83" s="504"/>
      <c r="EA83" s="504"/>
      <c r="EB83" s="504"/>
      <c r="EC83" s="504"/>
      <c r="ED83" s="504"/>
      <c r="EE83" s="504"/>
      <c r="EF83" s="504"/>
      <c r="EG83" s="504"/>
      <c r="EH83" s="504"/>
      <c r="EI83" s="504"/>
      <c r="EJ83" s="504"/>
      <c r="EK83" s="504"/>
      <c r="EL83" s="504"/>
      <c r="EM83" s="504"/>
      <c r="EN83" s="504"/>
      <c r="EO83" s="504"/>
      <c r="EP83" s="504"/>
      <c r="EQ83" s="504"/>
      <c r="ER83" s="504"/>
      <c r="ES83" s="504"/>
      <c r="ET83" s="504"/>
      <c r="EU83" s="504"/>
      <c r="EV83" s="504"/>
      <c r="EW83" s="504"/>
      <c r="EX83" s="504"/>
      <c r="EY83" s="504"/>
      <c r="EZ83" s="504"/>
      <c r="FA83" s="504"/>
      <c r="FB83" s="504"/>
      <c r="FC83" s="504"/>
      <c r="FD83" s="504"/>
      <c r="FE83" s="504"/>
      <c r="FF83" s="504"/>
      <c r="FG83" s="504"/>
      <c r="FH83" s="504"/>
      <c r="FI83" s="504"/>
      <c r="FJ83" s="504"/>
      <c r="FK83" s="504"/>
      <c r="FL83" s="504"/>
      <c r="FM83" s="504"/>
      <c r="FN83" s="504"/>
      <c r="FO83" s="504"/>
      <c r="FP83" s="504"/>
      <c r="FQ83" s="504"/>
      <c r="FR83" s="504"/>
      <c r="FS83" s="504"/>
      <c r="FT83" s="504"/>
      <c r="FU83" s="504"/>
      <c r="FV83" s="504"/>
      <c r="FW83" s="504"/>
      <c r="FX83" s="504"/>
      <c r="FY83" s="504"/>
      <c r="FZ83" s="504"/>
      <c r="GA83" s="504"/>
      <c r="GB83" s="504"/>
      <c r="GC83" s="504"/>
      <c r="GD83" s="504"/>
      <c r="GE83" s="504"/>
      <c r="GF83" s="504"/>
      <c r="GG83" s="504"/>
      <c r="GH83" s="504"/>
      <c r="GI83" s="504"/>
      <c r="GJ83" s="504"/>
      <c r="GK83" s="504"/>
      <c r="GL83" s="504"/>
      <c r="GM83" s="504"/>
      <c r="GN83" s="504"/>
      <c r="GO83" s="504"/>
      <c r="GP83" s="504"/>
      <c r="GQ83" s="504"/>
      <c r="GR83" s="504"/>
      <c r="GS83" s="504"/>
      <c r="GT83" s="504"/>
      <c r="GU83" s="504"/>
      <c r="GV83" s="504"/>
      <c r="GW83" s="504"/>
      <c r="GX83" s="504"/>
      <c r="GY83" s="504"/>
      <c r="GZ83" s="504"/>
      <c r="HA83" s="504"/>
      <c r="HB83" s="504"/>
      <c r="HC83" s="504"/>
      <c r="HD83" s="504"/>
      <c r="HE83" s="504"/>
      <c r="HF83" s="504"/>
      <c r="HG83" s="504"/>
      <c r="HH83" s="504"/>
      <c r="HI83" s="504"/>
      <c r="HJ83" s="504"/>
      <c r="HK83" s="504"/>
      <c r="HL83" s="504"/>
      <c r="HM83" s="504"/>
      <c r="HN83" s="504"/>
      <c r="HO83" s="504"/>
      <c r="HP83" s="504"/>
      <c r="HQ83" s="504"/>
      <c r="HR83" s="504"/>
      <c r="HS83" s="504"/>
      <c r="HT83" s="504"/>
      <c r="HU83" s="504"/>
      <c r="HV83" s="504"/>
      <c r="HW83" s="504"/>
      <c r="HX83" s="504"/>
      <c r="HY83" s="504"/>
      <c r="HZ83" s="504"/>
      <c r="IA83" s="504"/>
      <c r="IB83" s="504"/>
      <c r="IC83" s="504"/>
      <c r="ID83" s="504"/>
      <c r="IE83" s="504"/>
      <c r="IF83" s="504"/>
      <c r="IG83" s="504"/>
      <c r="IH83" s="504"/>
      <c r="II83" s="504"/>
      <c r="IJ83" s="504"/>
      <c r="IK83" s="504"/>
      <c r="IL83" s="504"/>
      <c r="IM83" s="504"/>
      <c r="IN83" s="504"/>
      <c r="IO83" s="504"/>
      <c r="IP83" s="504"/>
      <c r="IQ83" s="504"/>
      <c r="IR83" s="504"/>
      <c r="IS83" s="504"/>
      <c r="IT83" s="504"/>
      <c r="IU83" s="504"/>
      <c r="IV83" s="504"/>
      <c r="IW83" s="504"/>
      <c r="IX83" s="504"/>
      <c r="IY83" s="504"/>
      <c r="IZ83" s="504"/>
      <c r="JA83" s="504"/>
      <c r="JB83" s="504"/>
      <c r="JC83" s="504"/>
      <c r="JD83" s="504"/>
      <c r="JE83" s="504"/>
      <c r="JF83" s="504"/>
      <c r="JG83" s="504"/>
      <c r="JH83" s="504"/>
      <c r="JI83" s="504"/>
      <c r="JJ83" s="504"/>
      <c r="JK83" s="504"/>
      <c r="JL83" s="504"/>
      <c r="JM83" s="504"/>
      <c r="JN83" s="504"/>
      <c r="JO83" s="504"/>
      <c r="JP83" s="504"/>
      <c r="JQ83" s="504"/>
      <c r="JR83" s="504"/>
      <c r="JS83" s="504"/>
      <c r="JT83" s="504"/>
      <c r="JU83" s="504"/>
      <c r="JV83" s="504"/>
      <c r="JW83" s="504"/>
      <c r="JX83" s="504"/>
      <c r="JY83" s="504"/>
      <c r="JZ83" s="504"/>
      <c r="KA83" s="504"/>
      <c r="KB83" s="504"/>
      <c r="KC83" s="504"/>
      <c r="KD83" s="504"/>
      <c r="KE83" s="504"/>
      <c r="KF83" s="504"/>
      <c r="KG83" s="504"/>
      <c r="KH83" s="504"/>
      <c r="KI83" s="504"/>
      <c r="KJ83" s="504"/>
      <c r="KK83" s="504"/>
      <c r="KL83" s="504"/>
      <c r="KM83" s="504"/>
      <c r="KN83" s="504"/>
      <c r="KO83" s="504"/>
      <c r="KP83" s="504"/>
      <c r="KQ83" s="504"/>
      <c r="KR83" s="504"/>
      <c r="KS83" s="504"/>
      <c r="KT83" s="504"/>
      <c r="KU83" s="504"/>
      <c r="KV83" s="504"/>
      <c r="KW83" s="504"/>
      <c r="KX83" s="504"/>
      <c r="KY83" s="504"/>
      <c r="KZ83" s="504"/>
      <c r="LA83" s="504"/>
      <c r="LB83" s="504"/>
      <c r="LC83" s="504"/>
      <c r="LD83" s="504"/>
      <c r="LE83" s="504"/>
      <c r="LF83" s="504"/>
      <c r="LG83" s="504"/>
      <c r="LH83" s="504"/>
      <c r="LI83" s="504"/>
      <c r="LJ83" s="504"/>
      <c r="LK83" s="504"/>
      <c r="LL83" s="504"/>
      <c r="LM83" s="504"/>
      <c r="LN83" s="504"/>
      <c r="LO83" s="504"/>
      <c r="LP83" s="504"/>
      <c r="LQ83" s="504"/>
      <c r="LR83" s="504"/>
      <c r="LS83" s="504"/>
      <c r="LT83" s="504"/>
      <c r="LU83" s="504"/>
      <c r="LV83" s="504"/>
      <c r="LW83" s="504"/>
      <c r="LX83" s="504"/>
      <c r="LY83" s="504"/>
      <c r="LZ83" s="504"/>
      <c r="MA83" s="504"/>
      <c r="MB83" s="504"/>
      <c r="MC83" s="504"/>
      <c r="MD83" s="504"/>
      <c r="ME83" s="504"/>
      <c r="MF83" s="504"/>
      <c r="MG83" s="504"/>
      <c r="MH83" s="504"/>
      <c r="MI83" s="504"/>
      <c r="MJ83" s="504"/>
      <c r="MK83" s="504"/>
      <c r="ML83" s="504"/>
      <c r="MM83" s="504"/>
      <c r="MN83" s="504"/>
      <c r="MO83" s="504"/>
      <c r="MP83" s="504"/>
      <c r="MQ83" s="504"/>
      <c r="MR83" s="504"/>
      <c r="MS83" s="504"/>
      <c r="MT83" s="504"/>
      <c r="MU83" s="504"/>
      <c r="MV83" s="504"/>
      <c r="MW83" s="504"/>
      <c r="MX83" s="504"/>
      <c r="MY83" s="504"/>
      <c r="MZ83" s="504"/>
      <c r="NA83" s="504"/>
      <c r="NB83" s="504"/>
      <c r="NC83" s="504"/>
      <c r="ND83" s="504"/>
      <c r="NE83" s="504"/>
      <c r="NF83" s="504"/>
      <c r="NG83" s="504"/>
      <c r="NH83" s="504"/>
      <c r="NI83" s="504"/>
      <c r="NJ83" s="504"/>
      <c r="NK83" s="504"/>
      <c r="NL83" s="504"/>
      <c r="NM83" s="504"/>
      <c r="NN83" s="504"/>
      <c r="NO83" s="504"/>
      <c r="NP83" s="504"/>
      <c r="NQ83" s="504"/>
      <c r="NR83" s="504"/>
      <c r="NS83" s="504"/>
      <c r="NT83" s="504"/>
      <c r="NU83" s="504"/>
      <c r="NV83" s="504"/>
      <c r="NW83" s="504"/>
      <c r="NX83" s="504"/>
      <c r="NY83" s="504"/>
      <c r="NZ83" s="504"/>
      <c r="OA83" s="504"/>
      <c r="OB83" s="504"/>
      <c r="OC83" s="504"/>
      <c r="OD83" s="504"/>
      <c r="OE83" s="504"/>
      <c r="OF83" s="504"/>
      <c r="OG83" s="504"/>
      <c r="OH83" s="504"/>
      <c r="OI83" s="504"/>
      <c r="OJ83" s="504"/>
      <c r="OK83" s="504"/>
      <c r="OL83" s="504"/>
      <c r="OM83" s="504"/>
      <c r="ON83" s="504"/>
      <c r="OO83" s="504"/>
      <c r="OP83" s="504"/>
      <c r="OQ83" s="504"/>
      <c r="OR83" s="504"/>
      <c r="OS83" s="504"/>
      <c r="OT83" s="504"/>
      <c r="OU83" s="504"/>
      <c r="OV83" s="504"/>
      <c r="OW83" s="504"/>
      <c r="OX83" s="504"/>
      <c r="OY83" s="504"/>
      <c r="OZ83" s="504"/>
      <c r="PA83" s="504"/>
      <c r="PB83" s="504"/>
      <c r="PC83" s="504"/>
      <c r="PD83" s="504"/>
      <c r="PE83" s="504"/>
      <c r="PF83" s="504"/>
      <c r="PG83" s="504"/>
      <c r="PH83" s="504"/>
      <c r="PI83" s="504"/>
      <c r="PJ83" s="504"/>
      <c r="PK83" s="504"/>
      <c r="PL83" s="504"/>
      <c r="PM83" s="504"/>
      <c r="PN83" s="504"/>
      <c r="PO83" s="504"/>
      <c r="PP83" s="504"/>
      <c r="PQ83" s="504"/>
      <c r="PR83" s="504"/>
      <c r="PS83" s="504"/>
      <c r="PT83" s="504"/>
      <c r="PU83" s="504"/>
      <c r="PV83" s="504"/>
      <c r="PW83" s="504"/>
      <c r="PX83" s="504"/>
      <c r="PY83" s="504"/>
      <c r="PZ83" s="504"/>
      <c r="QA83" s="504"/>
      <c r="QB83" s="504"/>
      <c r="QC83" s="504"/>
      <c r="QD83" s="504"/>
      <c r="QE83" s="504"/>
      <c r="QF83" s="504"/>
      <c r="QG83" s="504"/>
      <c r="QH83" s="504"/>
      <c r="QI83" s="504"/>
      <c r="QJ83" s="504"/>
      <c r="QK83" s="504"/>
      <c r="QL83" s="504"/>
      <c r="QM83" s="504"/>
      <c r="QN83" s="504"/>
      <c r="QO83" s="504"/>
      <c r="QP83" s="504"/>
      <c r="QQ83" s="504"/>
      <c r="QR83" s="504"/>
      <c r="QS83" s="504"/>
      <c r="QT83" s="504"/>
      <c r="QU83" s="504"/>
      <c r="QV83" s="504"/>
      <c r="QW83" s="504"/>
      <c r="QX83" s="504"/>
      <c r="QY83" s="504"/>
      <c r="QZ83" s="504"/>
      <c r="RA83" s="504"/>
      <c r="RB83" s="504"/>
      <c r="RC83" s="504"/>
      <c r="RD83" s="504"/>
      <c r="RE83" s="504"/>
      <c r="RF83" s="504"/>
      <c r="RG83" s="504"/>
      <c r="RH83" s="504"/>
      <c r="RI83" s="504"/>
      <c r="RJ83" s="504"/>
      <c r="RK83" s="504"/>
      <c r="RL83" s="504"/>
      <c r="RM83" s="504"/>
      <c r="RN83" s="504"/>
      <c r="RO83" s="504"/>
      <c r="RP83" s="504"/>
      <c r="RQ83" s="504"/>
      <c r="RR83" s="504"/>
      <c r="RS83" s="504"/>
      <c r="RT83" s="504"/>
      <c r="RU83" s="504"/>
      <c r="RV83" s="504"/>
      <c r="RW83" s="504"/>
      <c r="RX83" s="504"/>
      <c r="RY83" s="504"/>
      <c r="RZ83" s="504"/>
      <c r="SA83" s="504"/>
      <c r="SB83" s="504"/>
      <c r="SC83" s="504"/>
      <c r="SD83" s="504"/>
      <c r="SE83" s="504"/>
      <c r="SF83" s="504"/>
      <c r="SG83" s="504"/>
      <c r="SH83" s="504"/>
      <c r="SI83" s="504"/>
      <c r="SJ83" s="504"/>
      <c r="SK83" s="504"/>
      <c r="SL83" s="504"/>
      <c r="SM83" s="504"/>
      <c r="SN83" s="504"/>
      <c r="SO83" s="504"/>
      <c r="SP83" s="504"/>
      <c r="SQ83" s="504"/>
      <c r="SR83" s="504"/>
      <c r="SS83" s="504"/>
      <c r="ST83" s="504"/>
      <c r="SU83" s="504"/>
      <c r="SV83" s="504"/>
      <c r="SW83" s="504"/>
      <c r="SX83" s="504"/>
      <c r="SY83" s="504"/>
      <c r="SZ83" s="504"/>
      <c r="TA83" s="504"/>
      <c r="TB83" s="504"/>
      <c r="TC83" s="504"/>
      <c r="TD83" s="504"/>
      <c r="TE83" s="504"/>
      <c r="TF83" s="504"/>
      <c r="TG83" s="504"/>
      <c r="TH83" s="504"/>
      <c r="TI83" s="504"/>
      <c r="TJ83" s="504"/>
      <c r="TK83" s="504"/>
      <c r="TL83" s="504"/>
      <c r="TM83" s="504"/>
      <c r="TN83" s="504"/>
      <c r="TO83" s="504"/>
      <c r="TP83" s="504"/>
      <c r="TQ83" s="504"/>
      <c r="TR83" s="504"/>
      <c r="TS83" s="504"/>
      <c r="TT83" s="504"/>
      <c r="TU83" s="504"/>
      <c r="TV83" s="504"/>
      <c r="TW83" s="504"/>
      <c r="TX83" s="504"/>
      <c r="TY83" s="504"/>
      <c r="TZ83" s="504"/>
      <c r="UA83" s="504"/>
      <c r="UB83" s="504"/>
      <c r="UC83" s="504"/>
      <c r="UD83" s="504"/>
      <c r="UE83" s="504"/>
      <c r="UF83" s="504"/>
      <c r="UG83" s="504"/>
      <c r="UH83" s="504"/>
      <c r="UI83" s="504"/>
      <c r="UJ83" s="504"/>
      <c r="UK83" s="504"/>
      <c r="UL83" s="504"/>
      <c r="UM83" s="504"/>
      <c r="UN83" s="504"/>
      <c r="UO83" s="504"/>
      <c r="UP83" s="504"/>
      <c r="UQ83" s="504"/>
      <c r="UR83" s="504"/>
      <c r="US83" s="504"/>
      <c r="UT83" s="504"/>
      <c r="UU83" s="504"/>
      <c r="UV83" s="504"/>
      <c r="UW83" s="504"/>
      <c r="UX83" s="504"/>
      <c r="UY83" s="504"/>
      <c r="UZ83" s="504"/>
      <c r="VA83" s="504"/>
      <c r="VB83" s="504"/>
      <c r="VC83" s="504"/>
      <c r="VD83" s="504"/>
      <c r="VE83" s="504"/>
      <c r="VF83" s="504"/>
      <c r="VG83" s="504"/>
      <c r="VH83" s="504"/>
      <c r="VI83" s="504"/>
      <c r="VJ83" s="504"/>
      <c r="VK83" s="504"/>
      <c r="VL83" s="504"/>
      <c r="VM83" s="504"/>
      <c r="VN83" s="504"/>
      <c r="VO83" s="504"/>
      <c r="VP83" s="504"/>
      <c r="VQ83" s="504"/>
      <c r="VR83" s="504"/>
      <c r="VS83" s="504"/>
      <c r="VT83" s="504"/>
      <c r="VU83" s="504"/>
      <c r="VV83" s="504"/>
      <c r="VW83" s="504"/>
      <c r="VX83" s="504"/>
      <c r="VY83" s="504"/>
      <c r="VZ83" s="504"/>
      <c r="WA83" s="504"/>
      <c r="WB83" s="504"/>
      <c r="WC83" s="504"/>
      <c r="WD83" s="504"/>
      <c r="WE83" s="504"/>
      <c r="WF83" s="504"/>
      <c r="WG83" s="504"/>
      <c r="WH83" s="504"/>
      <c r="WI83" s="504"/>
      <c r="WJ83" s="504"/>
      <c r="WK83" s="504"/>
      <c r="WL83" s="504"/>
      <c r="WM83" s="504"/>
      <c r="WN83" s="504"/>
      <c r="WO83" s="504"/>
      <c r="WP83" s="504"/>
      <c r="WQ83" s="504"/>
      <c r="WR83" s="504"/>
      <c r="WS83" s="504"/>
      <c r="WT83" s="504"/>
      <c r="WU83" s="504"/>
      <c r="WV83" s="504"/>
      <c r="WW83" s="504"/>
      <c r="WX83" s="504"/>
      <c r="WY83" s="504"/>
      <c r="WZ83" s="504"/>
      <c r="XA83" s="504"/>
      <c r="XB83" s="504"/>
      <c r="XC83" s="504"/>
      <c r="XD83" s="504"/>
      <c r="XE83" s="504"/>
      <c r="XF83" s="504"/>
      <c r="XG83" s="504"/>
      <c r="XH83" s="504"/>
      <c r="XI83" s="504"/>
      <c r="XJ83" s="504"/>
      <c r="XK83" s="504"/>
      <c r="XL83" s="504"/>
      <c r="XM83" s="504"/>
      <c r="XN83" s="504"/>
      <c r="XO83" s="504"/>
      <c r="XP83" s="504"/>
      <c r="XQ83" s="504"/>
      <c r="XR83" s="504"/>
      <c r="XS83" s="504"/>
      <c r="XT83" s="504"/>
      <c r="XU83" s="504"/>
      <c r="XV83" s="504"/>
      <c r="XW83" s="504"/>
      <c r="XX83" s="504"/>
      <c r="XY83" s="504"/>
      <c r="XZ83" s="504"/>
      <c r="YA83" s="504"/>
      <c r="YB83" s="504"/>
      <c r="YC83" s="504"/>
      <c r="YD83" s="504"/>
      <c r="YE83" s="504"/>
      <c r="YF83" s="504"/>
      <c r="YG83" s="504"/>
      <c r="YH83" s="504"/>
      <c r="YI83" s="504"/>
      <c r="YJ83" s="504"/>
      <c r="YK83" s="504"/>
      <c r="YL83" s="504"/>
      <c r="YM83" s="504"/>
      <c r="YN83" s="504"/>
      <c r="YO83" s="504"/>
      <c r="YP83" s="504"/>
      <c r="YQ83" s="504"/>
      <c r="YR83" s="504"/>
      <c r="YS83" s="504"/>
      <c r="YT83" s="504"/>
      <c r="YU83" s="504"/>
      <c r="YV83" s="504"/>
      <c r="YW83" s="504"/>
      <c r="YX83" s="504"/>
      <c r="YY83" s="504"/>
      <c r="YZ83" s="504"/>
      <c r="ZA83" s="504"/>
      <c r="ZB83" s="504"/>
      <c r="ZC83" s="504"/>
      <c r="ZD83" s="504"/>
      <c r="ZE83" s="504"/>
      <c r="ZF83" s="504"/>
      <c r="ZG83" s="504"/>
      <c r="ZH83" s="504"/>
      <c r="ZI83" s="504"/>
      <c r="ZJ83" s="504"/>
      <c r="ZK83" s="504"/>
      <c r="ZL83" s="504"/>
      <c r="ZM83" s="504"/>
      <c r="ZN83" s="504"/>
      <c r="ZO83" s="504"/>
      <c r="ZP83" s="504"/>
      <c r="ZQ83" s="504"/>
      <c r="ZR83" s="504"/>
      <c r="ZS83" s="504"/>
      <c r="ZT83" s="504"/>
      <c r="ZU83" s="504"/>
      <c r="ZV83" s="504"/>
      <c r="ZW83" s="504"/>
      <c r="ZX83" s="504"/>
      <c r="ZY83" s="504"/>
      <c r="ZZ83" s="504"/>
      <c r="AAA83" s="504"/>
      <c r="AAB83" s="504"/>
      <c r="AAC83" s="504"/>
      <c r="AAD83" s="504"/>
      <c r="AAE83" s="504"/>
      <c r="AAF83" s="504"/>
      <c r="AAG83" s="504"/>
      <c r="AAH83" s="504"/>
      <c r="AAI83" s="504"/>
      <c r="AAJ83" s="504"/>
      <c r="AAK83" s="504"/>
      <c r="AAL83" s="504"/>
      <c r="AAM83" s="504"/>
      <c r="AAN83" s="504"/>
      <c r="AAO83" s="504"/>
      <c r="AAP83" s="504"/>
      <c r="AAQ83" s="504"/>
      <c r="AAR83" s="504"/>
      <c r="AAS83" s="504"/>
      <c r="AAT83" s="504"/>
      <c r="AAU83" s="504"/>
      <c r="AAV83" s="504"/>
      <c r="AAW83" s="504"/>
      <c r="AAX83" s="504"/>
      <c r="AAY83" s="504"/>
      <c r="AAZ83" s="504"/>
      <c r="ABA83" s="504"/>
      <c r="ABB83" s="504"/>
      <c r="ABC83" s="504"/>
      <c r="ABD83" s="504"/>
      <c r="ABE83" s="504"/>
      <c r="ABF83" s="504"/>
      <c r="ABG83" s="504"/>
      <c r="ABH83" s="504"/>
      <c r="ABI83" s="504"/>
      <c r="ABJ83" s="504"/>
      <c r="ABK83" s="504"/>
      <c r="ABL83" s="504"/>
      <c r="ABM83" s="504"/>
      <c r="ABN83" s="504"/>
      <c r="ABO83" s="504"/>
      <c r="ABP83" s="504"/>
      <c r="ABQ83" s="504"/>
      <c r="ABR83" s="504"/>
      <c r="ABS83" s="504"/>
      <c r="ABT83" s="504"/>
      <c r="ABU83" s="504"/>
      <c r="ABV83" s="504"/>
      <c r="ABW83" s="504"/>
      <c r="ABX83" s="504"/>
      <c r="ABY83" s="504"/>
      <c r="ABZ83" s="504"/>
      <c r="ACA83" s="504"/>
      <c r="ACB83" s="504"/>
      <c r="ACC83" s="504"/>
      <c r="ACD83" s="504"/>
      <c r="ACE83" s="504"/>
      <c r="ACF83" s="504"/>
      <c r="ACG83" s="504"/>
      <c r="ACH83" s="504"/>
      <c r="ACI83" s="504"/>
      <c r="ACJ83" s="504"/>
      <c r="ACK83" s="504"/>
      <c r="ACL83" s="504"/>
      <c r="ACM83" s="504"/>
      <c r="ACN83" s="504"/>
      <c r="ACO83" s="504"/>
      <c r="ACP83" s="504"/>
      <c r="ACQ83" s="504"/>
      <c r="ACR83" s="504"/>
      <c r="ACS83" s="504"/>
      <c r="ACT83" s="504"/>
      <c r="ACU83" s="504"/>
      <c r="ACV83" s="504"/>
      <c r="ACW83" s="504"/>
      <c r="ACX83" s="504"/>
      <c r="ACY83" s="504"/>
      <c r="ACZ83" s="504"/>
      <c r="ADA83" s="504"/>
      <c r="ADB83" s="504"/>
      <c r="ADC83" s="504"/>
      <c r="ADD83" s="504"/>
      <c r="ADE83" s="504"/>
      <c r="ADF83" s="504"/>
      <c r="ADG83" s="504"/>
      <c r="ADH83" s="504"/>
      <c r="ADI83" s="504"/>
      <c r="ADJ83" s="504"/>
      <c r="ADK83" s="504"/>
      <c r="ADL83" s="504"/>
      <c r="ADM83" s="504"/>
      <c r="ADN83" s="504"/>
      <c r="ADO83" s="504"/>
      <c r="ADP83" s="504"/>
      <c r="ADQ83" s="504"/>
      <c r="ADR83" s="504"/>
      <c r="ADS83" s="504"/>
      <c r="ADT83" s="504"/>
      <c r="ADU83" s="504"/>
      <c r="ADV83" s="504"/>
      <c r="ADW83" s="504"/>
      <c r="ADX83" s="504"/>
      <c r="ADY83" s="504"/>
      <c r="ADZ83" s="504"/>
      <c r="AEA83" s="504"/>
      <c r="AEB83" s="504"/>
      <c r="AEC83" s="504"/>
      <c r="AED83" s="504"/>
      <c r="AEE83" s="504"/>
      <c r="AEF83" s="504"/>
      <c r="AEG83" s="504"/>
      <c r="AEH83" s="504"/>
      <c r="AEI83" s="504"/>
      <c r="AEJ83" s="504"/>
      <c r="AEK83" s="504"/>
      <c r="AEL83" s="504"/>
      <c r="AEM83" s="504"/>
      <c r="AEN83" s="504"/>
      <c r="AEO83" s="504"/>
      <c r="AEP83" s="504"/>
      <c r="AEQ83" s="504"/>
      <c r="AER83" s="504"/>
      <c r="AES83" s="504"/>
      <c r="AET83" s="504"/>
      <c r="AEU83" s="504"/>
      <c r="AEV83" s="504"/>
      <c r="AEW83" s="504"/>
      <c r="AEX83" s="504"/>
      <c r="AEY83" s="504"/>
      <c r="AEZ83" s="504"/>
      <c r="AFA83" s="504"/>
      <c r="AFB83" s="504"/>
      <c r="AFC83" s="504"/>
      <c r="AFD83" s="504"/>
      <c r="AFE83" s="504"/>
      <c r="AFF83" s="504"/>
      <c r="AFG83" s="504"/>
      <c r="AFH83" s="504"/>
      <c r="AFI83" s="504"/>
      <c r="AFJ83" s="504"/>
      <c r="AFK83" s="504"/>
      <c r="AFL83" s="504"/>
      <c r="AFM83" s="504"/>
      <c r="AFN83" s="504"/>
      <c r="AFO83" s="504"/>
      <c r="AFP83" s="504"/>
      <c r="AFQ83" s="504"/>
      <c r="AFR83" s="504"/>
      <c r="AFS83" s="504"/>
      <c r="AFT83" s="504"/>
      <c r="AFU83" s="504"/>
      <c r="AFV83" s="504"/>
      <c r="AFW83" s="504"/>
      <c r="AFX83" s="504"/>
      <c r="AFY83" s="504"/>
      <c r="AFZ83" s="504"/>
      <c r="AGA83" s="504"/>
      <c r="AGB83" s="504"/>
      <c r="AGC83" s="504"/>
      <c r="AGD83" s="504"/>
      <c r="AGE83" s="504"/>
      <c r="AGF83" s="504"/>
      <c r="AGG83" s="504"/>
      <c r="AGH83" s="504"/>
      <c r="AGI83" s="504"/>
      <c r="AGJ83" s="504"/>
      <c r="AGK83" s="504"/>
      <c r="AGL83" s="504"/>
      <c r="AGM83" s="504"/>
      <c r="AGN83" s="504"/>
      <c r="AGO83" s="504"/>
      <c r="AGP83" s="504"/>
      <c r="AGQ83" s="504"/>
      <c r="AGR83" s="504"/>
      <c r="AGS83" s="504"/>
      <c r="AGT83" s="504"/>
      <c r="AGU83" s="504"/>
      <c r="AGV83" s="504"/>
      <c r="AGW83" s="504"/>
      <c r="AGX83" s="504"/>
      <c r="AGY83" s="504"/>
      <c r="AGZ83" s="504"/>
      <c r="AHA83" s="504"/>
      <c r="AHB83" s="504"/>
      <c r="AHC83" s="504"/>
      <c r="AHD83" s="504"/>
      <c r="AHE83" s="504"/>
      <c r="AHF83" s="504"/>
      <c r="AHG83" s="504"/>
      <c r="AHH83" s="504"/>
      <c r="AHI83" s="504"/>
      <c r="AHJ83" s="504"/>
      <c r="AHK83" s="504"/>
      <c r="AHL83" s="504"/>
      <c r="AHM83" s="504"/>
      <c r="AHN83" s="504"/>
      <c r="AHO83" s="504"/>
      <c r="AHP83" s="504"/>
      <c r="AHQ83" s="504"/>
      <c r="AHR83" s="504"/>
      <c r="AHS83" s="504"/>
      <c r="AHT83" s="504"/>
      <c r="AHU83" s="504"/>
      <c r="AHV83" s="504"/>
      <c r="AHW83" s="504"/>
      <c r="AHX83" s="504"/>
      <c r="AHY83" s="504"/>
      <c r="AHZ83" s="504"/>
      <c r="AIA83" s="504"/>
      <c r="AIB83" s="504"/>
      <c r="AIC83" s="504"/>
      <c r="AID83" s="504"/>
      <c r="AIE83" s="504"/>
      <c r="AIF83" s="504"/>
      <c r="AIG83" s="504"/>
      <c r="AIH83" s="504"/>
      <c r="AII83" s="504"/>
      <c r="AIJ83" s="504"/>
      <c r="AIK83" s="504"/>
      <c r="AIL83" s="504"/>
      <c r="AIM83" s="504"/>
      <c r="AIN83" s="504"/>
      <c r="AIO83" s="504"/>
      <c r="AIP83" s="504"/>
      <c r="AIQ83" s="504"/>
      <c r="AIR83" s="504"/>
      <c r="AIS83" s="504"/>
      <c r="AIT83" s="504"/>
      <c r="AIU83" s="504"/>
      <c r="AIV83" s="504"/>
      <c r="AIW83" s="504"/>
      <c r="AIX83" s="504"/>
      <c r="AIY83" s="504"/>
      <c r="AIZ83" s="504"/>
      <c r="AJA83" s="504"/>
      <c r="AJB83" s="504"/>
      <c r="AJC83" s="504"/>
      <c r="AJD83" s="504"/>
      <c r="AJE83" s="504"/>
      <c r="AJF83" s="504"/>
      <c r="AJG83" s="504"/>
      <c r="AJH83" s="504"/>
      <c r="AJI83" s="504"/>
      <c r="AJJ83" s="504"/>
      <c r="AJK83" s="504"/>
      <c r="AJL83" s="504"/>
      <c r="AJM83" s="504"/>
      <c r="AJN83" s="504"/>
      <c r="AJO83" s="504"/>
      <c r="AJP83" s="504"/>
      <c r="AJQ83" s="504"/>
      <c r="AJR83" s="504"/>
      <c r="AJS83" s="504"/>
      <c r="AJT83" s="504"/>
      <c r="AJU83" s="504"/>
      <c r="AJV83" s="504"/>
      <c r="AJW83" s="504"/>
      <c r="AJX83" s="504"/>
      <c r="AJY83" s="504"/>
      <c r="AJZ83" s="504"/>
      <c r="AKA83" s="504"/>
      <c r="AKB83" s="504"/>
      <c r="AKC83" s="504"/>
      <c r="AKD83" s="504"/>
      <c r="AKE83" s="504"/>
      <c r="AKF83" s="504"/>
      <c r="AKG83" s="504"/>
      <c r="AKH83" s="504"/>
      <c r="AKI83" s="504"/>
      <c r="AKJ83" s="504"/>
      <c r="AKK83" s="504"/>
      <c r="AKL83" s="504"/>
      <c r="AKM83" s="504"/>
      <c r="AKN83" s="504"/>
      <c r="AKO83" s="504"/>
      <c r="AKP83" s="504"/>
      <c r="AKQ83" s="504"/>
      <c r="AKR83" s="504"/>
      <c r="AKS83" s="504"/>
      <c r="AKT83" s="504"/>
      <c r="AKU83" s="504"/>
      <c r="AKV83" s="504"/>
      <c r="AKW83" s="504"/>
      <c r="AKX83" s="504"/>
      <c r="AKY83" s="504"/>
      <c r="AKZ83" s="504"/>
      <c r="ALA83" s="504"/>
      <c r="ALB83" s="504"/>
      <c r="ALC83" s="504"/>
      <c r="ALD83" s="504"/>
      <c r="ALE83" s="504"/>
      <c r="ALF83" s="504"/>
      <c r="ALG83" s="504"/>
      <c r="ALH83" s="504"/>
      <c r="ALI83" s="504"/>
      <c r="ALJ83" s="504"/>
      <c r="ALK83" s="504"/>
      <c r="ALL83" s="504"/>
      <c r="ALM83" s="504"/>
      <c r="ALN83" s="504"/>
      <c r="ALO83" s="504"/>
      <c r="ALP83" s="504"/>
      <c r="ALQ83" s="504"/>
      <c r="ALR83" s="504"/>
      <c r="ALS83" s="504"/>
      <c r="ALT83" s="504"/>
      <c r="ALU83" s="504"/>
      <c r="ALV83" s="504"/>
      <c r="ALW83" s="504"/>
      <c r="ALX83" s="504"/>
      <c r="ALY83" s="504"/>
      <c r="ALZ83" s="504"/>
      <c r="AMA83" s="504"/>
      <c r="AMB83" s="504"/>
      <c r="AMC83" s="504"/>
      <c r="AMD83" s="504"/>
      <c r="AME83" s="504"/>
      <c r="AMF83" s="504"/>
      <c r="AMG83" s="504"/>
      <c r="AMH83" s="504"/>
      <c r="AMI83" s="504"/>
      <c r="AMJ83" s="504"/>
    </row>
    <row r="84" spans="1:1024" s="506" customFormat="1" ht="12.75" customHeight="1" x14ac:dyDescent="0.15">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c r="AA84" s="504"/>
      <c r="AB84" s="504"/>
      <c r="AC84" s="504"/>
      <c r="AD84" s="504"/>
      <c r="AE84" s="504"/>
      <c r="AF84" s="504"/>
      <c r="AG84" s="504"/>
      <c r="AH84" s="504"/>
      <c r="AI84" s="504"/>
      <c r="AJ84" s="504"/>
      <c r="AK84" s="504"/>
      <c r="AL84" s="504"/>
      <c r="AM84" s="504"/>
      <c r="AN84" s="504"/>
      <c r="AO84" s="504"/>
      <c r="AP84" s="504" t="s">
        <v>1096</v>
      </c>
      <c r="AQ84" s="504"/>
      <c r="AR84" s="504"/>
      <c r="AS84" s="504"/>
      <c r="AT84" s="504"/>
      <c r="AU84" s="504"/>
      <c r="AV84" s="504"/>
      <c r="AW84" s="507" t="s">
        <v>620</v>
      </c>
      <c r="AX84" s="504"/>
      <c r="AY84" s="504"/>
      <c r="AZ84" s="504"/>
      <c r="BA84" s="504"/>
      <c r="BB84" s="504"/>
      <c r="BC84" s="507" t="s">
        <v>1172</v>
      </c>
      <c r="BD84" s="504"/>
      <c r="BE84" s="504"/>
      <c r="BF84" s="504"/>
      <c r="BG84" s="504"/>
      <c r="BI84" s="505"/>
      <c r="BJ84"/>
      <c r="BK84"/>
      <c r="BL84"/>
      <c r="BM84"/>
      <c r="BN84"/>
      <c r="BO84"/>
      <c r="BP84"/>
      <c r="BQ84"/>
      <c r="BR84"/>
      <c r="BS84"/>
      <c r="BT84"/>
      <c r="BU84"/>
      <c r="BV84"/>
      <c r="BW84"/>
      <c r="BX84"/>
      <c r="BY84"/>
      <c r="BZ84" s="504"/>
      <c r="CA84" s="504"/>
      <c r="CB84" s="504"/>
      <c r="CC84" s="504"/>
      <c r="CD84" s="504"/>
      <c r="CE84" s="504"/>
      <c r="CF84" s="504"/>
      <c r="CG84" s="504"/>
      <c r="CH84" s="504"/>
      <c r="CI84" s="504"/>
      <c r="CJ84" s="504"/>
      <c r="CK84" s="504"/>
      <c r="CL84" s="504"/>
      <c r="CM84" s="504"/>
      <c r="CN84" s="504"/>
      <c r="CO84" s="504"/>
      <c r="CP84" s="504"/>
      <c r="CQ84" s="504"/>
      <c r="CR84" s="504"/>
      <c r="CS84" s="504"/>
      <c r="CT84" s="504"/>
      <c r="CU84" s="504"/>
      <c r="CV84" s="504"/>
      <c r="CW84" s="504"/>
      <c r="CX84" s="504"/>
      <c r="CY84" s="504"/>
      <c r="CZ84" s="504"/>
      <c r="DA84" s="504"/>
      <c r="DB84" s="504"/>
      <c r="DC84" s="504"/>
      <c r="DD84" s="504"/>
      <c r="DE84" s="504"/>
      <c r="DF84" s="504"/>
      <c r="DG84" s="504"/>
      <c r="DH84" s="504"/>
      <c r="DI84" s="504"/>
      <c r="DJ84" s="504"/>
      <c r="DK84" s="504"/>
      <c r="DL84" s="504"/>
      <c r="DM84" s="504"/>
      <c r="DN84" s="504"/>
      <c r="DO84" s="504"/>
      <c r="DP84" s="504"/>
      <c r="DQ84" s="504"/>
      <c r="DR84" s="504"/>
      <c r="DS84" s="504"/>
      <c r="DT84" s="504"/>
      <c r="DU84" s="504"/>
      <c r="DV84" s="504"/>
      <c r="DW84" s="504"/>
      <c r="DX84" s="504"/>
      <c r="DY84" s="504"/>
      <c r="DZ84" s="504"/>
      <c r="EA84" s="504"/>
      <c r="EB84" s="504"/>
      <c r="EC84" s="504"/>
      <c r="ED84" s="504"/>
      <c r="EE84" s="504"/>
      <c r="EF84" s="504"/>
      <c r="EG84" s="504"/>
      <c r="EH84" s="504"/>
      <c r="EI84" s="504"/>
      <c r="EJ84" s="504"/>
      <c r="EK84" s="504"/>
      <c r="EL84" s="504"/>
      <c r="EM84" s="504"/>
      <c r="EN84" s="504"/>
      <c r="EO84" s="504"/>
      <c r="EP84" s="504"/>
      <c r="EQ84" s="504"/>
      <c r="ER84" s="504"/>
      <c r="ES84" s="504"/>
      <c r="ET84" s="504"/>
      <c r="EU84" s="504"/>
      <c r="EV84" s="504"/>
      <c r="EW84" s="504"/>
      <c r="EX84" s="504"/>
      <c r="EY84" s="504"/>
      <c r="EZ84" s="504"/>
      <c r="FA84" s="504"/>
      <c r="FB84" s="504"/>
      <c r="FC84" s="504"/>
      <c r="FD84" s="504"/>
      <c r="FE84" s="504"/>
      <c r="FF84" s="504"/>
      <c r="FG84" s="504"/>
      <c r="FH84" s="504"/>
      <c r="FI84" s="504"/>
      <c r="FJ84" s="504"/>
      <c r="FK84" s="504"/>
      <c r="FL84" s="504"/>
      <c r="FM84" s="504"/>
      <c r="FN84" s="504"/>
      <c r="FO84" s="504"/>
      <c r="FP84" s="504"/>
      <c r="FQ84" s="504"/>
      <c r="FR84" s="504"/>
      <c r="FS84" s="504"/>
      <c r="FT84" s="504"/>
      <c r="FU84" s="504"/>
      <c r="FV84" s="504"/>
      <c r="FW84" s="504"/>
      <c r="FX84" s="504"/>
      <c r="FY84" s="504"/>
      <c r="FZ84" s="504"/>
      <c r="GA84" s="504"/>
      <c r="GB84" s="504"/>
      <c r="GC84" s="504"/>
      <c r="GD84" s="504"/>
      <c r="GE84" s="504"/>
      <c r="GF84" s="504"/>
      <c r="GG84" s="504"/>
      <c r="GH84" s="504"/>
      <c r="GI84" s="504"/>
      <c r="GJ84" s="504"/>
      <c r="GK84" s="504"/>
      <c r="GL84" s="504"/>
      <c r="GM84" s="504"/>
      <c r="GN84" s="504"/>
      <c r="GO84" s="504"/>
      <c r="GP84" s="504"/>
      <c r="GQ84" s="504"/>
      <c r="GR84" s="504"/>
      <c r="GS84" s="504"/>
      <c r="GT84" s="504"/>
      <c r="GU84" s="504"/>
      <c r="GV84" s="504"/>
      <c r="GW84" s="504"/>
      <c r="GX84" s="504"/>
      <c r="GY84" s="504"/>
      <c r="GZ84" s="504"/>
      <c r="HA84" s="504"/>
      <c r="HB84" s="504"/>
      <c r="HC84" s="504"/>
      <c r="HD84" s="504"/>
      <c r="HE84" s="504"/>
      <c r="HF84" s="504"/>
      <c r="HG84" s="504"/>
      <c r="HH84" s="504"/>
      <c r="HI84" s="504"/>
      <c r="HJ84" s="504"/>
      <c r="HK84" s="504"/>
      <c r="HL84" s="504"/>
      <c r="HM84" s="504"/>
      <c r="HN84" s="504"/>
      <c r="HO84" s="504"/>
      <c r="HP84" s="504"/>
      <c r="HQ84" s="504"/>
      <c r="HR84" s="504"/>
      <c r="HS84" s="504"/>
      <c r="HT84" s="504"/>
      <c r="HU84" s="504"/>
      <c r="HV84" s="504"/>
      <c r="HW84" s="504"/>
      <c r="HX84" s="504"/>
      <c r="HY84" s="504"/>
      <c r="HZ84" s="504"/>
      <c r="IA84" s="504"/>
      <c r="IB84" s="504"/>
      <c r="IC84" s="504"/>
      <c r="ID84" s="504"/>
      <c r="IE84" s="504"/>
      <c r="IF84" s="504"/>
      <c r="IG84" s="504"/>
      <c r="IH84" s="504"/>
      <c r="II84" s="504"/>
      <c r="IJ84" s="504"/>
      <c r="IK84" s="504"/>
      <c r="IL84" s="504"/>
      <c r="IM84" s="504"/>
      <c r="IN84" s="504"/>
      <c r="IO84" s="504"/>
      <c r="IP84" s="504"/>
      <c r="IQ84" s="504"/>
      <c r="IR84" s="504"/>
      <c r="IS84" s="504"/>
      <c r="IT84" s="504"/>
      <c r="IU84" s="504"/>
      <c r="IV84" s="504"/>
      <c r="IW84" s="504"/>
      <c r="IX84" s="504"/>
      <c r="IY84" s="504"/>
      <c r="IZ84" s="504"/>
      <c r="JA84" s="504"/>
      <c r="JB84" s="504"/>
      <c r="JC84" s="504"/>
      <c r="JD84" s="504"/>
      <c r="JE84" s="504"/>
      <c r="JF84" s="504"/>
      <c r="JG84" s="504"/>
      <c r="JH84" s="504"/>
      <c r="JI84" s="504"/>
      <c r="JJ84" s="504"/>
      <c r="JK84" s="504"/>
      <c r="JL84" s="504"/>
      <c r="JM84" s="504"/>
      <c r="JN84" s="504"/>
      <c r="JO84" s="504"/>
      <c r="JP84" s="504"/>
      <c r="JQ84" s="504"/>
      <c r="JR84" s="504"/>
      <c r="JS84" s="504"/>
      <c r="JT84" s="504"/>
      <c r="JU84" s="504"/>
      <c r="JV84" s="504"/>
      <c r="JW84" s="504"/>
      <c r="JX84" s="504"/>
      <c r="JY84" s="504"/>
      <c r="JZ84" s="504"/>
      <c r="KA84" s="504"/>
      <c r="KB84" s="504"/>
      <c r="KC84" s="504"/>
      <c r="KD84" s="504"/>
      <c r="KE84" s="504"/>
      <c r="KF84" s="504"/>
      <c r="KG84" s="504"/>
      <c r="KH84" s="504"/>
      <c r="KI84" s="504"/>
      <c r="KJ84" s="504"/>
      <c r="KK84" s="504"/>
      <c r="KL84" s="504"/>
      <c r="KM84" s="504"/>
      <c r="KN84" s="504"/>
      <c r="KO84" s="504"/>
      <c r="KP84" s="504"/>
      <c r="KQ84" s="504"/>
      <c r="KR84" s="504"/>
      <c r="KS84" s="504"/>
      <c r="KT84" s="504"/>
      <c r="KU84" s="504"/>
      <c r="KV84" s="504"/>
      <c r="KW84" s="504"/>
      <c r="KX84" s="504"/>
      <c r="KY84" s="504"/>
      <c r="KZ84" s="504"/>
      <c r="LA84" s="504"/>
      <c r="LB84" s="504"/>
      <c r="LC84" s="504"/>
      <c r="LD84" s="504"/>
      <c r="LE84" s="504"/>
      <c r="LF84" s="504"/>
      <c r="LG84" s="504"/>
      <c r="LH84" s="504"/>
      <c r="LI84" s="504"/>
      <c r="LJ84" s="504"/>
      <c r="LK84" s="504"/>
      <c r="LL84" s="504"/>
      <c r="LM84" s="504"/>
      <c r="LN84" s="504"/>
      <c r="LO84" s="504"/>
      <c r="LP84" s="504"/>
      <c r="LQ84" s="504"/>
      <c r="LR84" s="504"/>
      <c r="LS84" s="504"/>
      <c r="LT84" s="504"/>
      <c r="LU84" s="504"/>
      <c r="LV84" s="504"/>
      <c r="LW84" s="504"/>
      <c r="LX84" s="504"/>
      <c r="LY84" s="504"/>
      <c r="LZ84" s="504"/>
      <c r="MA84" s="504"/>
      <c r="MB84" s="504"/>
      <c r="MC84" s="504"/>
      <c r="MD84" s="504"/>
      <c r="ME84" s="504"/>
      <c r="MF84" s="504"/>
      <c r="MG84" s="504"/>
      <c r="MH84" s="504"/>
      <c r="MI84" s="504"/>
      <c r="MJ84" s="504"/>
      <c r="MK84" s="504"/>
      <c r="ML84" s="504"/>
      <c r="MM84" s="504"/>
      <c r="MN84" s="504"/>
      <c r="MO84" s="504"/>
      <c r="MP84" s="504"/>
      <c r="MQ84" s="504"/>
      <c r="MR84" s="504"/>
      <c r="MS84" s="504"/>
      <c r="MT84" s="504"/>
      <c r="MU84" s="504"/>
      <c r="MV84" s="504"/>
      <c r="MW84" s="504"/>
      <c r="MX84" s="504"/>
      <c r="MY84" s="504"/>
      <c r="MZ84" s="504"/>
      <c r="NA84" s="504"/>
      <c r="NB84" s="504"/>
      <c r="NC84" s="504"/>
      <c r="ND84" s="504"/>
      <c r="NE84" s="504"/>
      <c r="NF84" s="504"/>
      <c r="NG84" s="504"/>
      <c r="NH84" s="504"/>
      <c r="NI84" s="504"/>
      <c r="NJ84" s="504"/>
      <c r="NK84" s="504"/>
      <c r="NL84" s="504"/>
      <c r="NM84" s="504"/>
      <c r="NN84" s="504"/>
      <c r="NO84" s="504"/>
      <c r="NP84" s="504"/>
      <c r="NQ84" s="504"/>
      <c r="NR84" s="504"/>
      <c r="NS84" s="504"/>
      <c r="NT84" s="504"/>
      <c r="NU84" s="504"/>
      <c r="NV84" s="504"/>
      <c r="NW84" s="504"/>
      <c r="NX84" s="504"/>
      <c r="NY84" s="504"/>
      <c r="NZ84" s="504"/>
      <c r="OA84" s="504"/>
      <c r="OB84" s="504"/>
      <c r="OC84" s="504"/>
      <c r="OD84" s="504"/>
      <c r="OE84" s="504"/>
      <c r="OF84" s="504"/>
      <c r="OG84" s="504"/>
      <c r="OH84" s="504"/>
      <c r="OI84" s="504"/>
      <c r="OJ84" s="504"/>
      <c r="OK84" s="504"/>
      <c r="OL84" s="504"/>
      <c r="OM84" s="504"/>
      <c r="ON84" s="504"/>
      <c r="OO84" s="504"/>
      <c r="OP84" s="504"/>
      <c r="OQ84" s="504"/>
      <c r="OR84" s="504"/>
      <c r="OS84" s="504"/>
      <c r="OT84" s="504"/>
      <c r="OU84" s="504"/>
      <c r="OV84" s="504"/>
      <c r="OW84" s="504"/>
      <c r="OX84" s="504"/>
      <c r="OY84" s="504"/>
      <c r="OZ84" s="504"/>
      <c r="PA84" s="504"/>
      <c r="PB84" s="504"/>
      <c r="PC84" s="504"/>
      <c r="PD84" s="504"/>
      <c r="PE84" s="504"/>
      <c r="PF84" s="504"/>
      <c r="PG84" s="504"/>
      <c r="PH84" s="504"/>
      <c r="PI84" s="504"/>
      <c r="PJ84" s="504"/>
      <c r="PK84" s="504"/>
      <c r="PL84" s="504"/>
      <c r="PM84" s="504"/>
      <c r="PN84" s="504"/>
      <c r="PO84" s="504"/>
      <c r="PP84" s="504"/>
      <c r="PQ84" s="504"/>
      <c r="PR84" s="504"/>
      <c r="PS84" s="504"/>
      <c r="PT84" s="504"/>
      <c r="PU84" s="504"/>
      <c r="PV84" s="504"/>
      <c r="PW84" s="504"/>
      <c r="PX84" s="504"/>
      <c r="PY84" s="504"/>
      <c r="PZ84" s="504"/>
      <c r="QA84" s="504"/>
      <c r="QB84" s="504"/>
      <c r="QC84" s="504"/>
      <c r="QD84" s="504"/>
      <c r="QE84" s="504"/>
      <c r="QF84" s="504"/>
      <c r="QG84" s="504"/>
      <c r="QH84" s="504"/>
      <c r="QI84" s="504"/>
      <c r="QJ84" s="504"/>
      <c r="QK84" s="504"/>
      <c r="QL84" s="504"/>
      <c r="QM84" s="504"/>
      <c r="QN84" s="504"/>
      <c r="QO84" s="504"/>
      <c r="QP84" s="504"/>
      <c r="QQ84" s="504"/>
      <c r="QR84" s="504"/>
      <c r="QS84" s="504"/>
      <c r="QT84" s="504"/>
      <c r="QU84" s="504"/>
      <c r="QV84" s="504"/>
      <c r="QW84" s="504"/>
      <c r="QX84" s="504"/>
      <c r="QY84" s="504"/>
      <c r="QZ84" s="504"/>
      <c r="RA84" s="504"/>
      <c r="RB84" s="504"/>
      <c r="RC84" s="504"/>
      <c r="RD84" s="504"/>
      <c r="RE84" s="504"/>
      <c r="RF84" s="504"/>
      <c r="RG84" s="504"/>
      <c r="RH84" s="504"/>
      <c r="RI84" s="504"/>
      <c r="RJ84" s="504"/>
      <c r="RK84" s="504"/>
      <c r="RL84" s="504"/>
      <c r="RM84" s="504"/>
      <c r="RN84" s="504"/>
      <c r="RO84" s="504"/>
      <c r="RP84" s="504"/>
      <c r="RQ84" s="504"/>
      <c r="RR84" s="504"/>
      <c r="RS84" s="504"/>
      <c r="RT84" s="504"/>
      <c r="RU84" s="504"/>
      <c r="RV84" s="504"/>
      <c r="RW84" s="504"/>
      <c r="RX84" s="504"/>
      <c r="RY84" s="504"/>
      <c r="RZ84" s="504"/>
      <c r="SA84" s="504"/>
      <c r="SB84" s="504"/>
      <c r="SC84" s="504"/>
      <c r="SD84" s="504"/>
      <c r="SE84" s="504"/>
      <c r="SF84" s="504"/>
      <c r="SG84" s="504"/>
      <c r="SH84" s="504"/>
      <c r="SI84" s="504"/>
      <c r="SJ84" s="504"/>
      <c r="SK84" s="504"/>
      <c r="SL84" s="504"/>
      <c r="SM84" s="504"/>
      <c r="SN84" s="504"/>
      <c r="SO84" s="504"/>
      <c r="SP84" s="504"/>
      <c r="SQ84" s="504"/>
      <c r="SR84" s="504"/>
      <c r="SS84" s="504"/>
      <c r="ST84" s="504"/>
      <c r="SU84" s="504"/>
      <c r="SV84" s="504"/>
      <c r="SW84" s="504"/>
      <c r="SX84" s="504"/>
      <c r="SY84" s="504"/>
      <c r="SZ84" s="504"/>
      <c r="TA84" s="504"/>
      <c r="TB84" s="504"/>
      <c r="TC84" s="504"/>
      <c r="TD84" s="504"/>
      <c r="TE84" s="504"/>
      <c r="TF84" s="504"/>
      <c r="TG84" s="504"/>
      <c r="TH84" s="504"/>
      <c r="TI84" s="504"/>
      <c r="TJ84" s="504"/>
      <c r="TK84" s="504"/>
      <c r="TL84" s="504"/>
      <c r="TM84" s="504"/>
      <c r="TN84" s="504"/>
      <c r="TO84" s="504"/>
      <c r="TP84" s="504"/>
      <c r="TQ84" s="504"/>
      <c r="TR84" s="504"/>
      <c r="TS84" s="504"/>
      <c r="TT84" s="504"/>
      <c r="TU84" s="504"/>
      <c r="TV84" s="504"/>
      <c r="TW84" s="504"/>
      <c r="TX84" s="504"/>
      <c r="TY84" s="504"/>
      <c r="TZ84" s="504"/>
      <c r="UA84" s="504"/>
      <c r="UB84" s="504"/>
      <c r="UC84" s="504"/>
      <c r="UD84" s="504"/>
      <c r="UE84" s="504"/>
      <c r="UF84" s="504"/>
      <c r="UG84" s="504"/>
      <c r="UH84" s="504"/>
      <c r="UI84" s="504"/>
      <c r="UJ84" s="504"/>
      <c r="UK84" s="504"/>
      <c r="UL84" s="504"/>
      <c r="UM84" s="504"/>
      <c r="UN84" s="504"/>
      <c r="UO84" s="504"/>
      <c r="UP84" s="504"/>
      <c r="UQ84" s="504"/>
      <c r="UR84" s="504"/>
      <c r="US84" s="504"/>
      <c r="UT84" s="504"/>
      <c r="UU84" s="504"/>
      <c r="UV84" s="504"/>
      <c r="UW84" s="504"/>
      <c r="UX84" s="504"/>
      <c r="UY84" s="504"/>
      <c r="UZ84" s="504"/>
      <c r="VA84" s="504"/>
      <c r="VB84" s="504"/>
      <c r="VC84" s="504"/>
      <c r="VD84" s="504"/>
      <c r="VE84" s="504"/>
      <c r="VF84" s="504"/>
      <c r="VG84" s="504"/>
      <c r="VH84" s="504"/>
      <c r="VI84" s="504"/>
      <c r="VJ84" s="504"/>
      <c r="VK84" s="504"/>
      <c r="VL84" s="504"/>
      <c r="VM84" s="504"/>
      <c r="VN84" s="504"/>
      <c r="VO84" s="504"/>
      <c r="VP84" s="504"/>
      <c r="VQ84" s="504"/>
      <c r="VR84" s="504"/>
      <c r="VS84" s="504"/>
      <c r="VT84" s="504"/>
      <c r="VU84" s="504"/>
      <c r="VV84" s="504"/>
      <c r="VW84" s="504"/>
      <c r="VX84" s="504"/>
      <c r="VY84" s="504"/>
      <c r="VZ84" s="504"/>
      <c r="WA84" s="504"/>
      <c r="WB84" s="504"/>
      <c r="WC84" s="504"/>
      <c r="WD84" s="504"/>
      <c r="WE84" s="504"/>
      <c r="WF84" s="504"/>
      <c r="WG84" s="504"/>
      <c r="WH84" s="504"/>
      <c r="WI84" s="504"/>
      <c r="WJ84" s="504"/>
      <c r="WK84" s="504"/>
      <c r="WL84" s="504"/>
      <c r="WM84" s="504"/>
      <c r="WN84" s="504"/>
      <c r="WO84" s="504"/>
      <c r="WP84" s="504"/>
      <c r="WQ84" s="504"/>
      <c r="WR84" s="504"/>
      <c r="WS84" s="504"/>
      <c r="WT84" s="504"/>
      <c r="WU84" s="504"/>
      <c r="WV84" s="504"/>
      <c r="WW84" s="504"/>
      <c r="WX84" s="504"/>
      <c r="WY84" s="504"/>
      <c r="WZ84" s="504"/>
      <c r="XA84" s="504"/>
      <c r="XB84" s="504"/>
      <c r="XC84" s="504"/>
      <c r="XD84" s="504"/>
      <c r="XE84" s="504"/>
      <c r="XF84" s="504"/>
      <c r="XG84" s="504"/>
      <c r="XH84" s="504"/>
      <c r="XI84" s="504"/>
      <c r="XJ84" s="504"/>
      <c r="XK84" s="504"/>
      <c r="XL84" s="504"/>
      <c r="XM84" s="504"/>
      <c r="XN84" s="504"/>
      <c r="XO84" s="504"/>
      <c r="XP84" s="504"/>
      <c r="XQ84" s="504"/>
      <c r="XR84" s="504"/>
      <c r="XS84" s="504"/>
      <c r="XT84" s="504"/>
      <c r="XU84" s="504"/>
      <c r="XV84" s="504"/>
      <c r="XW84" s="504"/>
      <c r="XX84" s="504"/>
      <c r="XY84" s="504"/>
      <c r="XZ84" s="504"/>
      <c r="YA84" s="504"/>
      <c r="YB84" s="504"/>
      <c r="YC84" s="504"/>
      <c r="YD84" s="504"/>
      <c r="YE84" s="504"/>
      <c r="YF84" s="504"/>
      <c r="YG84" s="504"/>
      <c r="YH84" s="504"/>
      <c r="YI84" s="504"/>
      <c r="YJ84" s="504"/>
      <c r="YK84" s="504"/>
      <c r="YL84" s="504"/>
      <c r="YM84" s="504"/>
      <c r="YN84" s="504"/>
      <c r="YO84" s="504"/>
      <c r="YP84" s="504"/>
      <c r="YQ84" s="504"/>
      <c r="YR84" s="504"/>
      <c r="YS84" s="504"/>
      <c r="YT84" s="504"/>
      <c r="YU84" s="504"/>
      <c r="YV84" s="504"/>
      <c r="YW84" s="504"/>
      <c r="YX84" s="504"/>
      <c r="YY84" s="504"/>
      <c r="YZ84" s="504"/>
      <c r="ZA84" s="504"/>
      <c r="ZB84" s="504"/>
      <c r="ZC84" s="504"/>
      <c r="ZD84" s="504"/>
      <c r="ZE84" s="504"/>
      <c r="ZF84" s="504"/>
      <c r="ZG84" s="504"/>
      <c r="ZH84" s="504"/>
      <c r="ZI84" s="504"/>
      <c r="ZJ84" s="504"/>
      <c r="ZK84" s="504"/>
      <c r="ZL84" s="504"/>
      <c r="ZM84" s="504"/>
      <c r="ZN84" s="504"/>
      <c r="ZO84" s="504"/>
      <c r="ZP84" s="504"/>
      <c r="ZQ84" s="504"/>
      <c r="ZR84" s="504"/>
      <c r="ZS84" s="504"/>
      <c r="ZT84" s="504"/>
      <c r="ZU84" s="504"/>
      <c r="ZV84" s="504"/>
      <c r="ZW84" s="504"/>
      <c r="ZX84" s="504"/>
      <c r="ZY84" s="504"/>
      <c r="ZZ84" s="504"/>
      <c r="AAA84" s="504"/>
      <c r="AAB84" s="504"/>
      <c r="AAC84" s="504"/>
      <c r="AAD84" s="504"/>
      <c r="AAE84" s="504"/>
      <c r="AAF84" s="504"/>
      <c r="AAG84" s="504"/>
      <c r="AAH84" s="504"/>
      <c r="AAI84" s="504"/>
      <c r="AAJ84" s="504"/>
      <c r="AAK84" s="504"/>
      <c r="AAL84" s="504"/>
      <c r="AAM84" s="504"/>
      <c r="AAN84" s="504"/>
      <c r="AAO84" s="504"/>
      <c r="AAP84" s="504"/>
      <c r="AAQ84" s="504"/>
      <c r="AAR84" s="504"/>
      <c r="AAS84" s="504"/>
      <c r="AAT84" s="504"/>
      <c r="AAU84" s="504"/>
      <c r="AAV84" s="504"/>
      <c r="AAW84" s="504"/>
      <c r="AAX84" s="504"/>
      <c r="AAY84" s="504"/>
      <c r="AAZ84" s="504"/>
      <c r="ABA84" s="504"/>
      <c r="ABB84" s="504"/>
      <c r="ABC84" s="504"/>
      <c r="ABD84" s="504"/>
      <c r="ABE84" s="504"/>
      <c r="ABF84" s="504"/>
      <c r="ABG84" s="504"/>
      <c r="ABH84" s="504"/>
      <c r="ABI84" s="504"/>
      <c r="ABJ84" s="504"/>
      <c r="ABK84" s="504"/>
      <c r="ABL84" s="504"/>
      <c r="ABM84" s="504"/>
      <c r="ABN84" s="504"/>
      <c r="ABO84" s="504"/>
      <c r="ABP84" s="504"/>
      <c r="ABQ84" s="504"/>
      <c r="ABR84" s="504"/>
      <c r="ABS84" s="504"/>
      <c r="ABT84" s="504"/>
      <c r="ABU84" s="504"/>
      <c r="ABV84" s="504"/>
      <c r="ABW84" s="504"/>
      <c r="ABX84" s="504"/>
      <c r="ABY84" s="504"/>
      <c r="ABZ84" s="504"/>
      <c r="ACA84" s="504"/>
      <c r="ACB84" s="504"/>
      <c r="ACC84" s="504"/>
      <c r="ACD84" s="504"/>
      <c r="ACE84" s="504"/>
      <c r="ACF84" s="504"/>
      <c r="ACG84" s="504"/>
      <c r="ACH84" s="504"/>
      <c r="ACI84" s="504"/>
      <c r="ACJ84" s="504"/>
      <c r="ACK84" s="504"/>
      <c r="ACL84" s="504"/>
      <c r="ACM84" s="504"/>
      <c r="ACN84" s="504"/>
      <c r="ACO84" s="504"/>
      <c r="ACP84" s="504"/>
      <c r="ACQ84" s="504"/>
      <c r="ACR84" s="504"/>
      <c r="ACS84" s="504"/>
      <c r="ACT84" s="504"/>
      <c r="ACU84" s="504"/>
      <c r="ACV84" s="504"/>
      <c r="ACW84" s="504"/>
      <c r="ACX84" s="504"/>
      <c r="ACY84" s="504"/>
      <c r="ACZ84" s="504"/>
      <c r="ADA84" s="504"/>
      <c r="ADB84" s="504"/>
      <c r="ADC84" s="504"/>
      <c r="ADD84" s="504"/>
      <c r="ADE84" s="504"/>
      <c r="ADF84" s="504"/>
      <c r="ADG84" s="504"/>
      <c r="ADH84" s="504"/>
      <c r="ADI84" s="504"/>
      <c r="ADJ84" s="504"/>
      <c r="ADK84" s="504"/>
      <c r="ADL84" s="504"/>
      <c r="ADM84" s="504"/>
      <c r="ADN84" s="504"/>
      <c r="ADO84" s="504"/>
      <c r="ADP84" s="504"/>
      <c r="ADQ84" s="504"/>
      <c r="ADR84" s="504"/>
      <c r="ADS84" s="504"/>
      <c r="ADT84" s="504"/>
      <c r="ADU84" s="504"/>
      <c r="ADV84" s="504"/>
      <c r="ADW84" s="504"/>
      <c r="ADX84" s="504"/>
      <c r="ADY84" s="504"/>
      <c r="ADZ84" s="504"/>
      <c r="AEA84" s="504"/>
      <c r="AEB84" s="504"/>
      <c r="AEC84" s="504"/>
      <c r="AED84" s="504"/>
      <c r="AEE84" s="504"/>
      <c r="AEF84" s="504"/>
      <c r="AEG84" s="504"/>
      <c r="AEH84" s="504"/>
      <c r="AEI84" s="504"/>
      <c r="AEJ84" s="504"/>
      <c r="AEK84" s="504"/>
      <c r="AEL84" s="504"/>
      <c r="AEM84" s="504"/>
      <c r="AEN84" s="504"/>
      <c r="AEO84" s="504"/>
      <c r="AEP84" s="504"/>
      <c r="AEQ84" s="504"/>
      <c r="AER84" s="504"/>
      <c r="AES84" s="504"/>
      <c r="AET84" s="504"/>
      <c r="AEU84" s="504"/>
      <c r="AEV84" s="504"/>
      <c r="AEW84" s="504"/>
      <c r="AEX84" s="504"/>
      <c r="AEY84" s="504"/>
      <c r="AEZ84" s="504"/>
      <c r="AFA84" s="504"/>
      <c r="AFB84" s="504"/>
      <c r="AFC84" s="504"/>
      <c r="AFD84" s="504"/>
      <c r="AFE84" s="504"/>
      <c r="AFF84" s="504"/>
      <c r="AFG84" s="504"/>
      <c r="AFH84" s="504"/>
      <c r="AFI84" s="504"/>
      <c r="AFJ84" s="504"/>
      <c r="AFK84" s="504"/>
      <c r="AFL84" s="504"/>
      <c r="AFM84" s="504"/>
      <c r="AFN84" s="504"/>
      <c r="AFO84" s="504"/>
      <c r="AFP84" s="504"/>
      <c r="AFQ84" s="504"/>
      <c r="AFR84" s="504"/>
      <c r="AFS84" s="504"/>
      <c r="AFT84" s="504"/>
      <c r="AFU84" s="504"/>
      <c r="AFV84" s="504"/>
      <c r="AFW84" s="504"/>
      <c r="AFX84" s="504"/>
      <c r="AFY84" s="504"/>
      <c r="AFZ84" s="504"/>
      <c r="AGA84" s="504"/>
      <c r="AGB84" s="504"/>
      <c r="AGC84" s="504"/>
      <c r="AGD84" s="504"/>
      <c r="AGE84" s="504"/>
      <c r="AGF84" s="504"/>
      <c r="AGG84" s="504"/>
      <c r="AGH84" s="504"/>
      <c r="AGI84" s="504"/>
      <c r="AGJ84" s="504"/>
      <c r="AGK84" s="504"/>
      <c r="AGL84" s="504"/>
      <c r="AGM84" s="504"/>
      <c r="AGN84" s="504"/>
      <c r="AGO84" s="504"/>
      <c r="AGP84" s="504"/>
      <c r="AGQ84" s="504"/>
      <c r="AGR84" s="504"/>
      <c r="AGS84" s="504"/>
      <c r="AGT84" s="504"/>
      <c r="AGU84" s="504"/>
      <c r="AGV84" s="504"/>
      <c r="AGW84" s="504"/>
      <c r="AGX84" s="504"/>
      <c r="AGY84" s="504"/>
      <c r="AGZ84" s="504"/>
      <c r="AHA84" s="504"/>
      <c r="AHB84" s="504"/>
      <c r="AHC84" s="504"/>
      <c r="AHD84" s="504"/>
      <c r="AHE84" s="504"/>
      <c r="AHF84" s="504"/>
      <c r="AHG84" s="504"/>
      <c r="AHH84" s="504"/>
      <c r="AHI84" s="504"/>
      <c r="AHJ84" s="504"/>
      <c r="AHK84" s="504"/>
      <c r="AHL84" s="504"/>
      <c r="AHM84" s="504"/>
      <c r="AHN84" s="504"/>
      <c r="AHO84" s="504"/>
      <c r="AHP84" s="504"/>
      <c r="AHQ84" s="504"/>
      <c r="AHR84" s="504"/>
      <c r="AHS84" s="504"/>
      <c r="AHT84" s="504"/>
      <c r="AHU84" s="504"/>
      <c r="AHV84" s="504"/>
      <c r="AHW84" s="504"/>
      <c r="AHX84" s="504"/>
      <c r="AHY84" s="504"/>
      <c r="AHZ84" s="504"/>
      <c r="AIA84" s="504"/>
      <c r="AIB84" s="504"/>
      <c r="AIC84" s="504"/>
      <c r="AID84" s="504"/>
      <c r="AIE84" s="504"/>
      <c r="AIF84" s="504"/>
      <c r="AIG84" s="504"/>
      <c r="AIH84" s="504"/>
      <c r="AII84" s="504"/>
      <c r="AIJ84" s="504"/>
      <c r="AIK84" s="504"/>
      <c r="AIL84" s="504"/>
      <c r="AIM84" s="504"/>
      <c r="AIN84" s="504"/>
      <c r="AIO84" s="504"/>
      <c r="AIP84" s="504"/>
      <c r="AIQ84" s="504"/>
      <c r="AIR84" s="504"/>
      <c r="AIS84" s="504"/>
      <c r="AIT84" s="504"/>
      <c r="AIU84" s="504"/>
      <c r="AIV84" s="504"/>
      <c r="AIW84" s="504"/>
      <c r="AIX84" s="504"/>
      <c r="AIY84" s="504"/>
      <c r="AIZ84" s="504"/>
      <c r="AJA84" s="504"/>
      <c r="AJB84" s="504"/>
      <c r="AJC84" s="504"/>
      <c r="AJD84" s="504"/>
      <c r="AJE84" s="504"/>
      <c r="AJF84" s="504"/>
      <c r="AJG84" s="504"/>
      <c r="AJH84" s="504"/>
      <c r="AJI84" s="504"/>
      <c r="AJJ84" s="504"/>
      <c r="AJK84" s="504"/>
      <c r="AJL84" s="504"/>
      <c r="AJM84" s="504"/>
      <c r="AJN84" s="504"/>
      <c r="AJO84" s="504"/>
      <c r="AJP84" s="504"/>
      <c r="AJQ84" s="504"/>
      <c r="AJR84" s="504"/>
      <c r="AJS84" s="504"/>
      <c r="AJT84" s="504"/>
      <c r="AJU84" s="504"/>
      <c r="AJV84" s="504"/>
      <c r="AJW84" s="504"/>
      <c r="AJX84" s="504"/>
      <c r="AJY84" s="504"/>
      <c r="AJZ84" s="504"/>
      <c r="AKA84" s="504"/>
      <c r="AKB84" s="504"/>
      <c r="AKC84" s="504"/>
      <c r="AKD84" s="504"/>
      <c r="AKE84" s="504"/>
      <c r="AKF84" s="504"/>
      <c r="AKG84" s="504"/>
      <c r="AKH84" s="504"/>
      <c r="AKI84" s="504"/>
      <c r="AKJ84" s="504"/>
      <c r="AKK84" s="504"/>
      <c r="AKL84" s="504"/>
      <c r="AKM84" s="504"/>
      <c r="AKN84" s="504"/>
      <c r="AKO84" s="504"/>
      <c r="AKP84" s="504"/>
      <c r="AKQ84" s="504"/>
      <c r="AKR84" s="504"/>
      <c r="AKS84" s="504"/>
      <c r="AKT84" s="504"/>
      <c r="AKU84" s="504"/>
      <c r="AKV84" s="504"/>
      <c r="AKW84" s="504"/>
      <c r="AKX84" s="504"/>
      <c r="AKY84" s="504"/>
      <c r="AKZ84" s="504"/>
      <c r="ALA84" s="504"/>
      <c r="ALB84" s="504"/>
      <c r="ALC84" s="504"/>
      <c r="ALD84" s="504"/>
      <c r="ALE84" s="504"/>
      <c r="ALF84" s="504"/>
      <c r="ALG84" s="504"/>
      <c r="ALH84" s="504"/>
      <c r="ALI84" s="504"/>
      <c r="ALJ84" s="504"/>
      <c r="ALK84" s="504"/>
      <c r="ALL84" s="504"/>
      <c r="ALM84" s="504"/>
      <c r="ALN84" s="504"/>
      <c r="ALO84" s="504"/>
      <c r="ALP84" s="504"/>
      <c r="ALQ84" s="504"/>
      <c r="ALR84" s="504"/>
      <c r="ALS84" s="504"/>
      <c r="ALT84" s="504"/>
      <c r="ALU84" s="504"/>
      <c r="ALV84" s="504"/>
      <c r="ALW84" s="504"/>
      <c r="ALX84" s="504"/>
      <c r="ALY84" s="504"/>
      <c r="ALZ84" s="504"/>
      <c r="AMA84" s="504"/>
      <c r="AMB84" s="504"/>
      <c r="AMC84" s="504"/>
      <c r="AMD84" s="504"/>
      <c r="AME84" s="504"/>
      <c r="AMF84" s="504"/>
      <c r="AMG84" s="504"/>
      <c r="AMH84" s="504"/>
      <c r="AMI84" s="504"/>
      <c r="AMJ84" s="504"/>
    </row>
    <row r="85" spans="1:1024" s="506" customFormat="1" ht="12.75" customHeight="1" x14ac:dyDescent="0.15">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c r="AA85" s="504"/>
      <c r="AB85" s="504"/>
      <c r="AC85" s="504"/>
      <c r="AD85" s="504"/>
      <c r="AE85" s="504"/>
      <c r="AF85" s="504"/>
      <c r="AG85" s="504"/>
      <c r="AH85" s="504"/>
      <c r="AI85" s="504"/>
      <c r="AJ85" s="504"/>
      <c r="AK85" s="504"/>
      <c r="AL85" s="504"/>
      <c r="AM85" s="504"/>
      <c r="AN85" s="504"/>
      <c r="AO85" s="504"/>
      <c r="AP85" s="504" t="s">
        <v>1095</v>
      </c>
      <c r="AQ85" s="504"/>
      <c r="AR85" s="504"/>
      <c r="AS85" s="504"/>
      <c r="AT85" s="504"/>
      <c r="AU85" s="504"/>
      <c r="AV85" s="504"/>
      <c r="AW85" s="507" t="s">
        <v>622</v>
      </c>
      <c r="AX85" s="504"/>
      <c r="AY85" s="504"/>
      <c r="AZ85" s="504"/>
      <c r="BA85" s="504"/>
      <c r="BB85" s="504"/>
      <c r="BC85" s="507" t="s">
        <v>1173</v>
      </c>
      <c r="BD85" s="504"/>
      <c r="BE85" s="504"/>
      <c r="BF85" s="504"/>
      <c r="BG85" s="504"/>
      <c r="BI85" s="505"/>
      <c r="BJ85"/>
      <c r="BK85"/>
      <c r="BL85"/>
      <c r="BM85"/>
      <c r="BN85"/>
      <c r="BO85"/>
      <c r="BP85"/>
      <c r="BQ85"/>
      <c r="BR85"/>
      <c r="BS85"/>
      <c r="BT85"/>
      <c r="BU85"/>
      <c r="BV85"/>
      <c r="BW85"/>
      <c r="BX85"/>
      <c r="BY85"/>
      <c r="BZ85" s="504"/>
      <c r="CA85" s="504"/>
      <c r="CB85" s="504"/>
      <c r="CC85" s="504"/>
      <c r="CD85" s="504"/>
      <c r="CE85" s="504"/>
      <c r="CF85" s="504"/>
      <c r="CG85" s="504"/>
      <c r="CH85" s="504"/>
      <c r="CI85" s="504"/>
      <c r="CJ85" s="504"/>
      <c r="CK85" s="504"/>
      <c r="CL85" s="504"/>
      <c r="CM85" s="504"/>
      <c r="CN85" s="504"/>
      <c r="CO85" s="504"/>
      <c r="CP85" s="504"/>
      <c r="CQ85" s="504"/>
      <c r="CR85" s="504"/>
      <c r="CS85" s="504"/>
      <c r="CT85" s="504"/>
      <c r="CU85" s="504"/>
      <c r="CV85" s="504"/>
      <c r="CW85" s="504"/>
      <c r="CX85" s="504"/>
      <c r="CY85" s="504"/>
      <c r="CZ85" s="504"/>
      <c r="DA85" s="504"/>
      <c r="DB85" s="504"/>
      <c r="DC85" s="504"/>
      <c r="DD85" s="504"/>
      <c r="DE85" s="504"/>
      <c r="DF85" s="504"/>
      <c r="DG85" s="504"/>
      <c r="DH85" s="504"/>
      <c r="DI85" s="504"/>
      <c r="DJ85" s="504"/>
      <c r="DK85" s="504"/>
      <c r="DL85" s="504"/>
      <c r="DM85" s="504"/>
      <c r="DN85" s="504"/>
      <c r="DO85" s="504"/>
      <c r="DP85" s="504"/>
      <c r="DQ85" s="504"/>
      <c r="DR85" s="504"/>
      <c r="DS85" s="504"/>
      <c r="DT85" s="504"/>
      <c r="DU85" s="504"/>
      <c r="DV85" s="504"/>
      <c r="DW85" s="504"/>
      <c r="DX85" s="504"/>
      <c r="DY85" s="504"/>
      <c r="DZ85" s="504"/>
      <c r="EA85" s="504"/>
      <c r="EB85" s="504"/>
      <c r="EC85" s="504"/>
      <c r="ED85" s="504"/>
      <c r="EE85" s="504"/>
      <c r="EF85" s="504"/>
      <c r="EG85" s="504"/>
      <c r="EH85" s="504"/>
      <c r="EI85" s="504"/>
      <c r="EJ85" s="504"/>
      <c r="EK85" s="504"/>
      <c r="EL85" s="504"/>
      <c r="EM85" s="504"/>
      <c r="EN85" s="504"/>
      <c r="EO85" s="504"/>
      <c r="EP85" s="504"/>
      <c r="EQ85" s="504"/>
      <c r="ER85" s="504"/>
      <c r="ES85" s="504"/>
      <c r="ET85" s="504"/>
      <c r="EU85" s="504"/>
      <c r="EV85" s="504"/>
      <c r="EW85" s="504"/>
      <c r="EX85" s="504"/>
      <c r="EY85" s="504"/>
      <c r="EZ85" s="504"/>
      <c r="FA85" s="504"/>
      <c r="FB85" s="504"/>
      <c r="FC85" s="504"/>
      <c r="FD85" s="504"/>
      <c r="FE85" s="504"/>
      <c r="FF85" s="504"/>
      <c r="FG85" s="504"/>
      <c r="FH85" s="504"/>
      <c r="FI85" s="504"/>
      <c r="FJ85" s="504"/>
      <c r="FK85" s="504"/>
      <c r="FL85" s="504"/>
      <c r="FM85" s="504"/>
      <c r="FN85" s="504"/>
      <c r="FO85" s="504"/>
      <c r="FP85" s="504"/>
      <c r="FQ85" s="504"/>
      <c r="FR85" s="504"/>
      <c r="FS85" s="504"/>
      <c r="FT85" s="504"/>
      <c r="FU85" s="504"/>
      <c r="FV85" s="504"/>
      <c r="FW85" s="504"/>
      <c r="FX85" s="504"/>
      <c r="FY85" s="504"/>
      <c r="FZ85" s="504"/>
      <c r="GA85" s="504"/>
      <c r="GB85" s="504"/>
      <c r="GC85" s="504"/>
      <c r="GD85" s="504"/>
      <c r="GE85" s="504"/>
      <c r="GF85" s="504"/>
      <c r="GG85" s="504"/>
      <c r="GH85" s="504"/>
      <c r="GI85" s="504"/>
      <c r="GJ85" s="504"/>
      <c r="GK85" s="504"/>
      <c r="GL85" s="504"/>
      <c r="GM85" s="504"/>
      <c r="GN85" s="504"/>
      <c r="GO85" s="504"/>
      <c r="GP85" s="504"/>
      <c r="GQ85" s="504"/>
      <c r="GR85" s="504"/>
      <c r="GS85" s="504"/>
      <c r="GT85" s="504"/>
      <c r="GU85" s="504"/>
      <c r="GV85" s="504"/>
      <c r="GW85" s="504"/>
      <c r="GX85" s="504"/>
      <c r="GY85" s="504"/>
      <c r="GZ85" s="504"/>
      <c r="HA85" s="504"/>
      <c r="HB85" s="504"/>
      <c r="HC85" s="504"/>
      <c r="HD85" s="504"/>
      <c r="HE85" s="504"/>
      <c r="HF85" s="504"/>
      <c r="HG85" s="504"/>
      <c r="HH85" s="504"/>
      <c r="HI85" s="504"/>
      <c r="HJ85" s="504"/>
      <c r="HK85" s="504"/>
      <c r="HL85" s="504"/>
      <c r="HM85" s="504"/>
      <c r="HN85" s="504"/>
      <c r="HO85" s="504"/>
      <c r="HP85" s="504"/>
      <c r="HQ85" s="504"/>
      <c r="HR85" s="504"/>
      <c r="HS85" s="504"/>
      <c r="HT85" s="504"/>
      <c r="HU85" s="504"/>
      <c r="HV85" s="504"/>
      <c r="HW85" s="504"/>
      <c r="HX85" s="504"/>
      <c r="HY85" s="504"/>
      <c r="HZ85" s="504"/>
      <c r="IA85" s="504"/>
      <c r="IB85" s="504"/>
      <c r="IC85" s="504"/>
      <c r="ID85" s="504"/>
      <c r="IE85" s="504"/>
      <c r="IF85" s="504"/>
      <c r="IG85" s="504"/>
      <c r="IH85" s="504"/>
      <c r="II85" s="504"/>
      <c r="IJ85" s="504"/>
      <c r="IK85" s="504"/>
      <c r="IL85" s="504"/>
      <c r="IM85" s="504"/>
      <c r="IN85" s="504"/>
      <c r="IO85" s="504"/>
      <c r="IP85" s="504"/>
      <c r="IQ85" s="504"/>
      <c r="IR85" s="504"/>
      <c r="IS85" s="504"/>
      <c r="IT85" s="504"/>
      <c r="IU85" s="504"/>
      <c r="IV85" s="504"/>
      <c r="IW85" s="504"/>
      <c r="IX85" s="504"/>
      <c r="IY85" s="504"/>
      <c r="IZ85" s="504"/>
      <c r="JA85" s="504"/>
      <c r="JB85" s="504"/>
      <c r="JC85" s="504"/>
      <c r="JD85" s="504"/>
      <c r="JE85" s="504"/>
      <c r="JF85" s="504"/>
      <c r="JG85" s="504"/>
      <c r="JH85" s="504"/>
      <c r="JI85" s="504"/>
      <c r="JJ85" s="504"/>
      <c r="JK85" s="504"/>
      <c r="JL85" s="504"/>
      <c r="JM85" s="504"/>
      <c r="JN85" s="504"/>
      <c r="JO85" s="504"/>
      <c r="JP85" s="504"/>
      <c r="JQ85" s="504"/>
      <c r="JR85" s="504"/>
      <c r="JS85" s="504"/>
      <c r="JT85" s="504"/>
      <c r="JU85" s="504"/>
      <c r="JV85" s="504"/>
      <c r="JW85" s="504"/>
      <c r="JX85" s="504"/>
      <c r="JY85" s="504"/>
      <c r="JZ85" s="504"/>
      <c r="KA85" s="504"/>
      <c r="KB85" s="504"/>
      <c r="KC85" s="504"/>
      <c r="KD85" s="504"/>
      <c r="KE85" s="504"/>
      <c r="KF85" s="504"/>
      <c r="KG85" s="504"/>
      <c r="KH85" s="504"/>
      <c r="KI85" s="504"/>
      <c r="KJ85" s="504"/>
      <c r="KK85" s="504"/>
      <c r="KL85" s="504"/>
      <c r="KM85" s="504"/>
      <c r="KN85" s="504"/>
      <c r="KO85" s="504"/>
      <c r="KP85" s="504"/>
      <c r="KQ85" s="504"/>
      <c r="KR85" s="504"/>
      <c r="KS85" s="504"/>
      <c r="KT85" s="504"/>
      <c r="KU85" s="504"/>
      <c r="KV85" s="504"/>
      <c r="KW85" s="504"/>
      <c r="KX85" s="504"/>
      <c r="KY85" s="504"/>
      <c r="KZ85" s="504"/>
      <c r="LA85" s="504"/>
      <c r="LB85" s="504"/>
      <c r="LC85" s="504"/>
      <c r="LD85" s="504"/>
      <c r="LE85" s="504"/>
      <c r="LF85" s="504"/>
      <c r="LG85" s="504"/>
      <c r="LH85" s="504"/>
      <c r="LI85" s="504"/>
      <c r="LJ85" s="504"/>
      <c r="LK85" s="504"/>
      <c r="LL85" s="504"/>
      <c r="LM85" s="504"/>
      <c r="LN85" s="504"/>
      <c r="LO85" s="504"/>
      <c r="LP85" s="504"/>
      <c r="LQ85" s="504"/>
      <c r="LR85" s="504"/>
      <c r="LS85" s="504"/>
      <c r="LT85" s="504"/>
      <c r="LU85" s="504"/>
      <c r="LV85" s="504"/>
      <c r="LW85" s="504"/>
      <c r="LX85" s="504"/>
      <c r="LY85" s="504"/>
      <c r="LZ85" s="504"/>
      <c r="MA85" s="504"/>
      <c r="MB85" s="504"/>
      <c r="MC85" s="504"/>
      <c r="MD85" s="504"/>
      <c r="ME85" s="504"/>
      <c r="MF85" s="504"/>
      <c r="MG85" s="504"/>
      <c r="MH85" s="504"/>
      <c r="MI85" s="504"/>
      <c r="MJ85" s="504"/>
      <c r="MK85" s="504"/>
      <c r="ML85" s="504"/>
      <c r="MM85" s="504"/>
      <c r="MN85" s="504"/>
      <c r="MO85" s="504"/>
      <c r="MP85" s="504"/>
      <c r="MQ85" s="504"/>
      <c r="MR85" s="504"/>
      <c r="MS85" s="504"/>
      <c r="MT85" s="504"/>
      <c r="MU85" s="504"/>
      <c r="MV85" s="504"/>
      <c r="MW85" s="504"/>
      <c r="MX85" s="504"/>
      <c r="MY85" s="504"/>
      <c r="MZ85" s="504"/>
      <c r="NA85" s="504"/>
      <c r="NB85" s="504"/>
      <c r="NC85" s="504"/>
      <c r="ND85" s="504"/>
      <c r="NE85" s="504"/>
      <c r="NF85" s="504"/>
      <c r="NG85" s="504"/>
      <c r="NH85" s="504"/>
      <c r="NI85" s="504"/>
      <c r="NJ85" s="504"/>
      <c r="NK85" s="504"/>
      <c r="NL85" s="504"/>
      <c r="NM85" s="504"/>
      <c r="NN85" s="504"/>
      <c r="NO85" s="504"/>
      <c r="NP85" s="504"/>
      <c r="NQ85" s="504"/>
      <c r="NR85" s="504"/>
      <c r="NS85" s="504"/>
      <c r="NT85" s="504"/>
      <c r="NU85" s="504"/>
      <c r="NV85" s="504"/>
      <c r="NW85" s="504"/>
      <c r="NX85" s="504"/>
      <c r="NY85" s="504"/>
      <c r="NZ85" s="504"/>
      <c r="OA85" s="504"/>
      <c r="OB85" s="504"/>
      <c r="OC85" s="504"/>
      <c r="OD85" s="504"/>
      <c r="OE85" s="504"/>
      <c r="OF85" s="504"/>
      <c r="OG85" s="504"/>
      <c r="OH85" s="504"/>
      <c r="OI85" s="504"/>
      <c r="OJ85" s="504"/>
      <c r="OK85" s="504"/>
      <c r="OL85" s="504"/>
      <c r="OM85" s="504"/>
      <c r="ON85" s="504"/>
      <c r="OO85" s="504"/>
      <c r="OP85" s="504"/>
      <c r="OQ85" s="504"/>
      <c r="OR85" s="504"/>
      <c r="OS85" s="504"/>
      <c r="OT85" s="504"/>
      <c r="OU85" s="504"/>
      <c r="OV85" s="504"/>
      <c r="OW85" s="504"/>
      <c r="OX85" s="504"/>
      <c r="OY85" s="504"/>
      <c r="OZ85" s="504"/>
      <c r="PA85" s="504"/>
      <c r="PB85" s="504"/>
      <c r="PC85" s="504"/>
      <c r="PD85" s="504"/>
      <c r="PE85" s="504"/>
      <c r="PF85" s="504"/>
      <c r="PG85" s="504"/>
      <c r="PH85" s="504"/>
      <c r="PI85" s="504"/>
      <c r="PJ85" s="504"/>
      <c r="PK85" s="504"/>
      <c r="PL85" s="504"/>
      <c r="PM85" s="504"/>
      <c r="PN85" s="504"/>
      <c r="PO85" s="504"/>
      <c r="PP85" s="504"/>
      <c r="PQ85" s="504"/>
      <c r="PR85" s="504"/>
      <c r="PS85" s="504"/>
      <c r="PT85" s="504"/>
      <c r="PU85" s="504"/>
      <c r="PV85" s="504"/>
      <c r="PW85" s="504"/>
      <c r="PX85" s="504"/>
      <c r="PY85" s="504"/>
      <c r="PZ85" s="504"/>
      <c r="QA85" s="504"/>
      <c r="QB85" s="504"/>
      <c r="QC85" s="504"/>
      <c r="QD85" s="504"/>
      <c r="QE85" s="504"/>
      <c r="QF85" s="504"/>
      <c r="QG85" s="504"/>
      <c r="QH85" s="504"/>
      <c r="QI85" s="504"/>
      <c r="QJ85" s="504"/>
      <c r="QK85" s="504"/>
      <c r="QL85" s="504"/>
      <c r="QM85" s="504"/>
      <c r="QN85" s="504"/>
      <c r="QO85" s="504"/>
      <c r="QP85" s="504"/>
      <c r="QQ85" s="504"/>
      <c r="QR85" s="504"/>
      <c r="QS85" s="504"/>
      <c r="QT85" s="504"/>
      <c r="QU85" s="504"/>
      <c r="QV85" s="504"/>
      <c r="QW85" s="504"/>
      <c r="QX85" s="504"/>
      <c r="QY85" s="504"/>
      <c r="QZ85" s="504"/>
      <c r="RA85" s="504"/>
      <c r="RB85" s="504"/>
      <c r="RC85" s="504"/>
      <c r="RD85" s="504"/>
      <c r="RE85" s="504"/>
      <c r="RF85" s="504"/>
      <c r="RG85" s="504"/>
      <c r="RH85" s="504"/>
      <c r="RI85" s="504"/>
      <c r="RJ85" s="504"/>
      <c r="RK85" s="504"/>
      <c r="RL85" s="504"/>
      <c r="RM85" s="504"/>
      <c r="RN85" s="504"/>
      <c r="RO85" s="504"/>
      <c r="RP85" s="504"/>
      <c r="RQ85" s="504"/>
      <c r="RR85" s="504"/>
      <c r="RS85" s="504"/>
      <c r="RT85" s="504"/>
      <c r="RU85" s="504"/>
      <c r="RV85" s="504"/>
      <c r="RW85" s="504"/>
      <c r="RX85" s="504"/>
      <c r="RY85" s="504"/>
      <c r="RZ85" s="504"/>
      <c r="SA85" s="504"/>
      <c r="SB85" s="504"/>
      <c r="SC85" s="504"/>
      <c r="SD85" s="504"/>
      <c r="SE85" s="504"/>
      <c r="SF85" s="504"/>
      <c r="SG85" s="504"/>
      <c r="SH85" s="504"/>
      <c r="SI85" s="504"/>
      <c r="SJ85" s="504"/>
      <c r="SK85" s="504"/>
      <c r="SL85" s="504"/>
      <c r="SM85" s="504"/>
      <c r="SN85" s="504"/>
      <c r="SO85" s="504"/>
      <c r="SP85" s="504"/>
      <c r="SQ85" s="504"/>
      <c r="SR85" s="504"/>
      <c r="SS85" s="504"/>
      <c r="ST85" s="504"/>
      <c r="SU85" s="504"/>
      <c r="SV85" s="504"/>
      <c r="SW85" s="504"/>
      <c r="SX85" s="504"/>
      <c r="SY85" s="504"/>
      <c r="SZ85" s="504"/>
      <c r="TA85" s="504"/>
      <c r="TB85" s="504"/>
      <c r="TC85" s="504"/>
      <c r="TD85" s="504"/>
      <c r="TE85" s="504"/>
      <c r="TF85" s="504"/>
      <c r="TG85" s="504"/>
      <c r="TH85" s="504"/>
      <c r="TI85" s="504"/>
      <c r="TJ85" s="504"/>
      <c r="TK85" s="504"/>
      <c r="TL85" s="504"/>
      <c r="TM85" s="504"/>
      <c r="TN85" s="504"/>
      <c r="TO85" s="504"/>
      <c r="TP85" s="504"/>
      <c r="TQ85" s="504"/>
      <c r="TR85" s="504"/>
      <c r="TS85" s="504"/>
      <c r="TT85" s="504"/>
      <c r="TU85" s="504"/>
      <c r="TV85" s="504"/>
      <c r="TW85" s="504"/>
      <c r="TX85" s="504"/>
      <c r="TY85" s="504"/>
      <c r="TZ85" s="504"/>
      <c r="UA85" s="504"/>
      <c r="UB85" s="504"/>
      <c r="UC85" s="504"/>
      <c r="UD85" s="504"/>
      <c r="UE85" s="504"/>
      <c r="UF85" s="504"/>
      <c r="UG85" s="504"/>
      <c r="UH85" s="504"/>
      <c r="UI85" s="504"/>
      <c r="UJ85" s="504"/>
      <c r="UK85" s="504"/>
      <c r="UL85" s="504"/>
      <c r="UM85" s="504"/>
      <c r="UN85" s="504"/>
      <c r="UO85" s="504"/>
      <c r="UP85" s="504"/>
      <c r="UQ85" s="504"/>
      <c r="UR85" s="504"/>
      <c r="US85" s="504"/>
      <c r="UT85" s="504"/>
      <c r="UU85" s="504"/>
      <c r="UV85" s="504"/>
      <c r="UW85" s="504"/>
      <c r="UX85" s="504"/>
      <c r="UY85" s="504"/>
      <c r="UZ85" s="504"/>
      <c r="VA85" s="504"/>
      <c r="VB85" s="504"/>
      <c r="VC85" s="504"/>
      <c r="VD85" s="504"/>
      <c r="VE85" s="504"/>
      <c r="VF85" s="504"/>
      <c r="VG85" s="504"/>
      <c r="VH85" s="504"/>
      <c r="VI85" s="504"/>
      <c r="VJ85" s="504"/>
      <c r="VK85" s="504"/>
      <c r="VL85" s="504"/>
      <c r="VM85" s="504"/>
      <c r="VN85" s="504"/>
      <c r="VO85" s="504"/>
      <c r="VP85" s="504"/>
      <c r="VQ85" s="504"/>
      <c r="VR85" s="504"/>
      <c r="VS85" s="504"/>
      <c r="VT85" s="504"/>
      <c r="VU85" s="504"/>
      <c r="VV85" s="504"/>
      <c r="VW85" s="504"/>
      <c r="VX85" s="504"/>
      <c r="VY85" s="504"/>
      <c r="VZ85" s="504"/>
      <c r="WA85" s="504"/>
      <c r="WB85" s="504"/>
      <c r="WC85" s="504"/>
      <c r="WD85" s="504"/>
      <c r="WE85" s="504"/>
      <c r="WF85" s="504"/>
      <c r="WG85" s="504"/>
      <c r="WH85" s="504"/>
      <c r="WI85" s="504"/>
      <c r="WJ85" s="504"/>
      <c r="WK85" s="504"/>
      <c r="WL85" s="504"/>
      <c r="WM85" s="504"/>
      <c r="WN85" s="504"/>
      <c r="WO85" s="504"/>
      <c r="WP85" s="504"/>
      <c r="WQ85" s="504"/>
      <c r="WR85" s="504"/>
      <c r="WS85" s="504"/>
      <c r="WT85" s="504"/>
      <c r="WU85" s="504"/>
      <c r="WV85" s="504"/>
      <c r="WW85" s="504"/>
      <c r="WX85" s="504"/>
      <c r="WY85" s="504"/>
      <c r="WZ85" s="504"/>
      <c r="XA85" s="504"/>
      <c r="XB85" s="504"/>
      <c r="XC85" s="504"/>
      <c r="XD85" s="504"/>
      <c r="XE85" s="504"/>
      <c r="XF85" s="504"/>
      <c r="XG85" s="504"/>
      <c r="XH85" s="504"/>
      <c r="XI85" s="504"/>
      <c r="XJ85" s="504"/>
      <c r="XK85" s="504"/>
      <c r="XL85" s="504"/>
      <c r="XM85" s="504"/>
      <c r="XN85" s="504"/>
      <c r="XO85" s="504"/>
      <c r="XP85" s="504"/>
      <c r="XQ85" s="504"/>
      <c r="XR85" s="504"/>
      <c r="XS85" s="504"/>
      <c r="XT85" s="504"/>
      <c r="XU85" s="504"/>
      <c r="XV85" s="504"/>
      <c r="XW85" s="504"/>
      <c r="XX85" s="504"/>
      <c r="XY85" s="504"/>
      <c r="XZ85" s="504"/>
      <c r="YA85" s="504"/>
      <c r="YB85" s="504"/>
      <c r="YC85" s="504"/>
      <c r="YD85" s="504"/>
      <c r="YE85" s="504"/>
      <c r="YF85" s="504"/>
      <c r="YG85" s="504"/>
      <c r="YH85" s="504"/>
      <c r="YI85" s="504"/>
      <c r="YJ85" s="504"/>
      <c r="YK85" s="504"/>
      <c r="YL85" s="504"/>
      <c r="YM85" s="504"/>
      <c r="YN85" s="504"/>
      <c r="YO85" s="504"/>
      <c r="YP85" s="504"/>
      <c r="YQ85" s="504"/>
      <c r="YR85" s="504"/>
      <c r="YS85" s="504"/>
      <c r="YT85" s="504"/>
      <c r="YU85" s="504"/>
      <c r="YV85" s="504"/>
      <c r="YW85" s="504"/>
      <c r="YX85" s="504"/>
      <c r="YY85" s="504"/>
      <c r="YZ85" s="504"/>
      <c r="ZA85" s="504"/>
      <c r="ZB85" s="504"/>
      <c r="ZC85" s="504"/>
      <c r="ZD85" s="504"/>
      <c r="ZE85" s="504"/>
      <c r="ZF85" s="504"/>
      <c r="ZG85" s="504"/>
      <c r="ZH85" s="504"/>
      <c r="ZI85" s="504"/>
      <c r="ZJ85" s="504"/>
      <c r="ZK85" s="504"/>
      <c r="ZL85" s="504"/>
      <c r="ZM85" s="504"/>
      <c r="ZN85" s="504"/>
      <c r="ZO85" s="504"/>
      <c r="ZP85" s="504"/>
      <c r="ZQ85" s="504"/>
      <c r="ZR85" s="504"/>
      <c r="ZS85" s="504"/>
      <c r="ZT85" s="504"/>
      <c r="ZU85" s="504"/>
      <c r="ZV85" s="504"/>
      <c r="ZW85" s="504"/>
      <c r="ZX85" s="504"/>
      <c r="ZY85" s="504"/>
      <c r="ZZ85" s="504"/>
      <c r="AAA85" s="504"/>
      <c r="AAB85" s="504"/>
      <c r="AAC85" s="504"/>
      <c r="AAD85" s="504"/>
      <c r="AAE85" s="504"/>
      <c r="AAF85" s="504"/>
      <c r="AAG85" s="504"/>
      <c r="AAH85" s="504"/>
      <c r="AAI85" s="504"/>
      <c r="AAJ85" s="504"/>
      <c r="AAK85" s="504"/>
      <c r="AAL85" s="504"/>
      <c r="AAM85" s="504"/>
      <c r="AAN85" s="504"/>
      <c r="AAO85" s="504"/>
      <c r="AAP85" s="504"/>
      <c r="AAQ85" s="504"/>
      <c r="AAR85" s="504"/>
      <c r="AAS85" s="504"/>
      <c r="AAT85" s="504"/>
      <c r="AAU85" s="504"/>
      <c r="AAV85" s="504"/>
      <c r="AAW85" s="504"/>
      <c r="AAX85" s="504"/>
      <c r="AAY85" s="504"/>
      <c r="AAZ85" s="504"/>
      <c r="ABA85" s="504"/>
      <c r="ABB85" s="504"/>
      <c r="ABC85" s="504"/>
      <c r="ABD85" s="504"/>
      <c r="ABE85" s="504"/>
      <c r="ABF85" s="504"/>
      <c r="ABG85" s="504"/>
      <c r="ABH85" s="504"/>
      <c r="ABI85" s="504"/>
      <c r="ABJ85" s="504"/>
      <c r="ABK85" s="504"/>
      <c r="ABL85" s="504"/>
      <c r="ABM85" s="504"/>
      <c r="ABN85" s="504"/>
      <c r="ABO85" s="504"/>
      <c r="ABP85" s="504"/>
      <c r="ABQ85" s="504"/>
      <c r="ABR85" s="504"/>
      <c r="ABS85" s="504"/>
      <c r="ABT85" s="504"/>
      <c r="ABU85" s="504"/>
      <c r="ABV85" s="504"/>
      <c r="ABW85" s="504"/>
      <c r="ABX85" s="504"/>
      <c r="ABY85" s="504"/>
      <c r="ABZ85" s="504"/>
      <c r="ACA85" s="504"/>
      <c r="ACB85" s="504"/>
      <c r="ACC85" s="504"/>
      <c r="ACD85" s="504"/>
      <c r="ACE85" s="504"/>
      <c r="ACF85" s="504"/>
      <c r="ACG85" s="504"/>
      <c r="ACH85" s="504"/>
      <c r="ACI85" s="504"/>
      <c r="ACJ85" s="504"/>
      <c r="ACK85" s="504"/>
      <c r="ACL85" s="504"/>
      <c r="ACM85" s="504"/>
      <c r="ACN85" s="504"/>
      <c r="ACO85" s="504"/>
      <c r="ACP85" s="504"/>
      <c r="ACQ85" s="504"/>
      <c r="ACR85" s="504"/>
      <c r="ACS85" s="504"/>
      <c r="ACT85" s="504"/>
      <c r="ACU85" s="504"/>
      <c r="ACV85" s="504"/>
      <c r="ACW85" s="504"/>
      <c r="ACX85" s="504"/>
      <c r="ACY85" s="504"/>
      <c r="ACZ85" s="504"/>
      <c r="ADA85" s="504"/>
      <c r="ADB85" s="504"/>
      <c r="ADC85" s="504"/>
      <c r="ADD85" s="504"/>
      <c r="ADE85" s="504"/>
      <c r="ADF85" s="504"/>
      <c r="ADG85" s="504"/>
      <c r="ADH85" s="504"/>
      <c r="ADI85" s="504"/>
      <c r="ADJ85" s="504"/>
      <c r="ADK85" s="504"/>
      <c r="ADL85" s="504"/>
      <c r="ADM85" s="504"/>
      <c r="ADN85" s="504"/>
      <c r="ADO85" s="504"/>
      <c r="ADP85" s="504"/>
      <c r="ADQ85" s="504"/>
      <c r="ADR85" s="504"/>
      <c r="ADS85" s="504"/>
      <c r="ADT85" s="504"/>
      <c r="ADU85" s="504"/>
      <c r="ADV85" s="504"/>
      <c r="ADW85" s="504"/>
      <c r="ADX85" s="504"/>
      <c r="ADY85" s="504"/>
      <c r="ADZ85" s="504"/>
      <c r="AEA85" s="504"/>
      <c r="AEB85" s="504"/>
      <c r="AEC85" s="504"/>
      <c r="AED85" s="504"/>
      <c r="AEE85" s="504"/>
      <c r="AEF85" s="504"/>
      <c r="AEG85" s="504"/>
      <c r="AEH85" s="504"/>
      <c r="AEI85" s="504"/>
      <c r="AEJ85" s="504"/>
      <c r="AEK85" s="504"/>
      <c r="AEL85" s="504"/>
      <c r="AEM85" s="504"/>
      <c r="AEN85" s="504"/>
      <c r="AEO85" s="504"/>
      <c r="AEP85" s="504"/>
      <c r="AEQ85" s="504"/>
      <c r="AER85" s="504"/>
      <c r="AES85" s="504"/>
      <c r="AET85" s="504"/>
      <c r="AEU85" s="504"/>
      <c r="AEV85" s="504"/>
      <c r="AEW85" s="504"/>
      <c r="AEX85" s="504"/>
      <c r="AEY85" s="504"/>
      <c r="AEZ85" s="504"/>
      <c r="AFA85" s="504"/>
      <c r="AFB85" s="504"/>
      <c r="AFC85" s="504"/>
      <c r="AFD85" s="504"/>
      <c r="AFE85" s="504"/>
      <c r="AFF85" s="504"/>
      <c r="AFG85" s="504"/>
      <c r="AFH85" s="504"/>
      <c r="AFI85" s="504"/>
      <c r="AFJ85" s="504"/>
      <c r="AFK85" s="504"/>
      <c r="AFL85" s="504"/>
      <c r="AFM85" s="504"/>
      <c r="AFN85" s="504"/>
      <c r="AFO85" s="504"/>
      <c r="AFP85" s="504"/>
      <c r="AFQ85" s="504"/>
      <c r="AFR85" s="504"/>
      <c r="AFS85" s="504"/>
      <c r="AFT85" s="504"/>
      <c r="AFU85" s="504"/>
      <c r="AFV85" s="504"/>
      <c r="AFW85" s="504"/>
      <c r="AFX85" s="504"/>
      <c r="AFY85" s="504"/>
      <c r="AFZ85" s="504"/>
      <c r="AGA85" s="504"/>
      <c r="AGB85" s="504"/>
      <c r="AGC85" s="504"/>
      <c r="AGD85" s="504"/>
      <c r="AGE85" s="504"/>
      <c r="AGF85" s="504"/>
      <c r="AGG85" s="504"/>
      <c r="AGH85" s="504"/>
      <c r="AGI85" s="504"/>
      <c r="AGJ85" s="504"/>
      <c r="AGK85" s="504"/>
      <c r="AGL85" s="504"/>
      <c r="AGM85" s="504"/>
      <c r="AGN85" s="504"/>
      <c r="AGO85" s="504"/>
      <c r="AGP85" s="504"/>
      <c r="AGQ85" s="504"/>
      <c r="AGR85" s="504"/>
      <c r="AGS85" s="504"/>
      <c r="AGT85" s="504"/>
      <c r="AGU85" s="504"/>
      <c r="AGV85" s="504"/>
      <c r="AGW85" s="504"/>
      <c r="AGX85" s="504"/>
      <c r="AGY85" s="504"/>
      <c r="AGZ85" s="504"/>
      <c r="AHA85" s="504"/>
      <c r="AHB85" s="504"/>
      <c r="AHC85" s="504"/>
      <c r="AHD85" s="504"/>
      <c r="AHE85" s="504"/>
      <c r="AHF85" s="504"/>
      <c r="AHG85" s="504"/>
      <c r="AHH85" s="504"/>
      <c r="AHI85" s="504"/>
      <c r="AHJ85" s="504"/>
      <c r="AHK85" s="504"/>
      <c r="AHL85" s="504"/>
      <c r="AHM85" s="504"/>
      <c r="AHN85" s="504"/>
      <c r="AHO85" s="504"/>
      <c r="AHP85" s="504"/>
      <c r="AHQ85" s="504"/>
      <c r="AHR85" s="504"/>
      <c r="AHS85" s="504"/>
      <c r="AHT85" s="504"/>
      <c r="AHU85" s="504"/>
      <c r="AHV85" s="504"/>
      <c r="AHW85" s="504"/>
      <c r="AHX85" s="504"/>
      <c r="AHY85" s="504"/>
      <c r="AHZ85" s="504"/>
      <c r="AIA85" s="504"/>
      <c r="AIB85" s="504"/>
      <c r="AIC85" s="504"/>
      <c r="AID85" s="504"/>
      <c r="AIE85" s="504"/>
      <c r="AIF85" s="504"/>
      <c r="AIG85" s="504"/>
      <c r="AIH85" s="504"/>
      <c r="AII85" s="504"/>
      <c r="AIJ85" s="504"/>
      <c r="AIK85" s="504"/>
      <c r="AIL85" s="504"/>
      <c r="AIM85" s="504"/>
      <c r="AIN85" s="504"/>
      <c r="AIO85" s="504"/>
      <c r="AIP85" s="504"/>
      <c r="AIQ85" s="504"/>
      <c r="AIR85" s="504"/>
      <c r="AIS85" s="504"/>
      <c r="AIT85" s="504"/>
      <c r="AIU85" s="504"/>
      <c r="AIV85" s="504"/>
      <c r="AIW85" s="504"/>
      <c r="AIX85" s="504"/>
      <c r="AIY85" s="504"/>
      <c r="AIZ85" s="504"/>
      <c r="AJA85" s="504"/>
      <c r="AJB85" s="504"/>
      <c r="AJC85" s="504"/>
      <c r="AJD85" s="504"/>
      <c r="AJE85" s="504"/>
      <c r="AJF85" s="504"/>
      <c r="AJG85" s="504"/>
      <c r="AJH85" s="504"/>
      <c r="AJI85" s="504"/>
      <c r="AJJ85" s="504"/>
      <c r="AJK85" s="504"/>
      <c r="AJL85" s="504"/>
      <c r="AJM85" s="504"/>
      <c r="AJN85" s="504"/>
      <c r="AJO85" s="504"/>
      <c r="AJP85" s="504"/>
      <c r="AJQ85" s="504"/>
      <c r="AJR85" s="504"/>
      <c r="AJS85" s="504"/>
      <c r="AJT85" s="504"/>
      <c r="AJU85" s="504"/>
      <c r="AJV85" s="504"/>
      <c r="AJW85" s="504"/>
      <c r="AJX85" s="504"/>
      <c r="AJY85" s="504"/>
      <c r="AJZ85" s="504"/>
      <c r="AKA85" s="504"/>
      <c r="AKB85" s="504"/>
      <c r="AKC85" s="504"/>
      <c r="AKD85" s="504"/>
      <c r="AKE85" s="504"/>
      <c r="AKF85" s="504"/>
      <c r="AKG85" s="504"/>
      <c r="AKH85" s="504"/>
      <c r="AKI85" s="504"/>
      <c r="AKJ85" s="504"/>
      <c r="AKK85" s="504"/>
      <c r="AKL85" s="504"/>
      <c r="AKM85" s="504"/>
      <c r="AKN85" s="504"/>
      <c r="AKO85" s="504"/>
      <c r="AKP85" s="504"/>
      <c r="AKQ85" s="504"/>
      <c r="AKR85" s="504"/>
      <c r="AKS85" s="504"/>
      <c r="AKT85" s="504"/>
      <c r="AKU85" s="504"/>
      <c r="AKV85" s="504"/>
      <c r="AKW85" s="504"/>
      <c r="AKX85" s="504"/>
      <c r="AKY85" s="504"/>
      <c r="AKZ85" s="504"/>
      <c r="ALA85" s="504"/>
      <c r="ALB85" s="504"/>
      <c r="ALC85" s="504"/>
      <c r="ALD85" s="504"/>
      <c r="ALE85" s="504"/>
      <c r="ALF85" s="504"/>
      <c r="ALG85" s="504"/>
      <c r="ALH85" s="504"/>
      <c r="ALI85" s="504"/>
      <c r="ALJ85" s="504"/>
      <c r="ALK85" s="504"/>
      <c r="ALL85" s="504"/>
      <c r="ALM85" s="504"/>
      <c r="ALN85" s="504"/>
      <c r="ALO85" s="504"/>
      <c r="ALP85" s="504"/>
      <c r="ALQ85" s="504"/>
      <c r="ALR85" s="504"/>
      <c r="ALS85" s="504"/>
      <c r="ALT85" s="504"/>
      <c r="ALU85" s="504"/>
      <c r="ALV85" s="504"/>
      <c r="ALW85" s="504"/>
      <c r="ALX85" s="504"/>
      <c r="ALY85" s="504"/>
      <c r="ALZ85" s="504"/>
      <c r="AMA85" s="504"/>
      <c r="AMB85" s="504"/>
      <c r="AMC85" s="504"/>
      <c r="AMD85" s="504"/>
      <c r="AME85" s="504"/>
      <c r="AMF85" s="504"/>
      <c r="AMG85" s="504"/>
      <c r="AMH85" s="504"/>
      <c r="AMI85" s="504"/>
      <c r="AMJ85" s="504"/>
    </row>
    <row r="86" spans="1:1024" s="506" customFormat="1" ht="12.75" customHeight="1" x14ac:dyDescent="0.15">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c r="AA86" s="504"/>
      <c r="AB86" s="504"/>
      <c r="AC86" s="504"/>
      <c r="AD86" s="504"/>
      <c r="AE86" s="504"/>
      <c r="AF86" s="504"/>
      <c r="AG86" s="504"/>
      <c r="AH86" s="504"/>
      <c r="AI86" s="504"/>
      <c r="AJ86" s="504"/>
      <c r="AK86" s="504"/>
      <c r="AL86" s="504"/>
      <c r="AM86" s="504"/>
      <c r="AN86" s="504"/>
      <c r="AO86" s="504"/>
      <c r="AP86" s="504" t="s">
        <v>1094</v>
      </c>
      <c r="AQ86" s="504"/>
      <c r="AR86" s="504"/>
      <c r="AS86" s="504"/>
      <c r="AT86" s="504"/>
      <c r="AU86" s="504"/>
      <c r="AV86" s="504"/>
      <c r="AW86" s="507" t="s">
        <v>624</v>
      </c>
      <c r="AX86" s="504"/>
      <c r="AY86" s="504"/>
      <c r="AZ86" s="504"/>
      <c r="BA86" s="504"/>
      <c r="BB86" s="504"/>
      <c r="BC86" s="507" t="s">
        <v>1174</v>
      </c>
      <c r="BD86" s="504"/>
      <c r="BE86" s="504"/>
      <c r="BF86" s="504"/>
      <c r="BG86" s="504"/>
      <c r="BI86" s="505"/>
      <c r="BJ86"/>
      <c r="BK86"/>
      <c r="BL86"/>
      <c r="BM86"/>
      <c r="BN86"/>
      <c r="BO86"/>
      <c r="BP86"/>
      <c r="BQ86"/>
      <c r="BR86"/>
      <c r="BS86"/>
      <c r="BT86"/>
      <c r="BU86"/>
      <c r="BV86"/>
      <c r="BW86"/>
      <c r="BX86"/>
      <c r="BY86"/>
      <c r="BZ86" s="504"/>
      <c r="CA86" s="504"/>
      <c r="CB86" s="504"/>
      <c r="CC86" s="504"/>
      <c r="CD86" s="504"/>
      <c r="CE86" s="504"/>
      <c r="CF86" s="504"/>
      <c r="CG86" s="504"/>
      <c r="CH86" s="504"/>
      <c r="CI86" s="504"/>
      <c r="CJ86" s="504"/>
      <c r="CK86" s="504"/>
      <c r="CL86" s="504"/>
      <c r="CM86" s="504"/>
      <c r="CN86" s="504"/>
      <c r="CO86" s="504"/>
      <c r="CP86" s="504"/>
      <c r="CQ86" s="504"/>
      <c r="CR86" s="504"/>
      <c r="CS86" s="504"/>
      <c r="CT86" s="504"/>
      <c r="CU86" s="504"/>
      <c r="CV86" s="504"/>
      <c r="CW86" s="504"/>
      <c r="CX86" s="504"/>
      <c r="CY86" s="504"/>
      <c r="CZ86" s="504"/>
      <c r="DA86" s="504"/>
      <c r="DB86" s="504"/>
      <c r="DC86" s="504"/>
      <c r="DD86" s="504"/>
      <c r="DE86" s="504"/>
      <c r="DF86" s="504"/>
      <c r="DG86" s="504"/>
      <c r="DH86" s="504"/>
      <c r="DI86" s="504"/>
      <c r="DJ86" s="504"/>
      <c r="DK86" s="504"/>
      <c r="DL86" s="504"/>
      <c r="DM86" s="504"/>
      <c r="DN86" s="504"/>
      <c r="DO86" s="504"/>
      <c r="DP86" s="504"/>
      <c r="DQ86" s="504"/>
      <c r="DR86" s="504"/>
      <c r="DS86" s="504"/>
      <c r="DT86" s="504"/>
      <c r="DU86" s="504"/>
      <c r="DV86" s="504"/>
      <c r="DW86" s="504"/>
      <c r="DX86" s="504"/>
      <c r="DY86" s="504"/>
      <c r="DZ86" s="504"/>
      <c r="EA86" s="504"/>
      <c r="EB86" s="504"/>
      <c r="EC86" s="504"/>
      <c r="ED86" s="504"/>
      <c r="EE86" s="504"/>
      <c r="EF86" s="504"/>
      <c r="EG86" s="504"/>
      <c r="EH86" s="504"/>
      <c r="EI86" s="504"/>
      <c r="EJ86" s="504"/>
      <c r="EK86" s="504"/>
      <c r="EL86" s="504"/>
      <c r="EM86" s="504"/>
      <c r="EN86" s="504"/>
      <c r="EO86" s="504"/>
      <c r="EP86" s="504"/>
      <c r="EQ86" s="504"/>
      <c r="ER86" s="504"/>
      <c r="ES86" s="504"/>
      <c r="ET86" s="504"/>
      <c r="EU86" s="504"/>
      <c r="EV86" s="504"/>
      <c r="EW86" s="504"/>
      <c r="EX86" s="504"/>
      <c r="EY86" s="504"/>
      <c r="EZ86" s="504"/>
      <c r="FA86" s="504"/>
      <c r="FB86" s="504"/>
      <c r="FC86" s="504"/>
      <c r="FD86" s="504"/>
      <c r="FE86" s="504"/>
      <c r="FF86" s="504"/>
      <c r="FG86" s="504"/>
      <c r="FH86" s="504"/>
      <c r="FI86" s="504"/>
      <c r="FJ86" s="504"/>
      <c r="FK86" s="504"/>
      <c r="FL86" s="504"/>
      <c r="FM86" s="504"/>
      <c r="FN86" s="504"/>
      <c r="FO86" s="504"/>
      <c r="FP86" s="504"/>
      <c r="FQ86" s="504"/>
      <c r="FR86" s="504"/>
      <c r="FS86" s="504"/>
      <c r="FT86" s="504"/>
      <c r="FU86" s="504"/>
      <c r="FV86" s="504"/>
      <c r="FW86" s="504"/>
      <c r="FX86" s="504"/>
      <c r="FY86" s="504"/>
      <c r="FZ86" s="504"/>
      <c r="GA86" s="504"/>
      <c r="GB86" s="504"/>
      <c r="GC86" s="504"/>
      <c r="GD86" s="504"/>
      <c r="GE86" s="504"/>
      <c r="GF86" s="504"/>
      <c r="GG86" s="504"/>
      <c r="GH86" s="504"/>
      <c r="GI86" s="504"/>
      <c r="GJ86" s="504"/>
      <c r="GK86" s="504"/>
      <c r="GL86" s="504"/>
      <c r="GM86" s="504"/>
      <c r="GN86" s="504"/>
      <c r="GO86" s="504"/>
      <c r="GP86" s="504"/>
      <c r="GQ86" s="504"/>
      <c r="GR86" s="504"/>
      <c r="GS86" s="504"/>
      <c r="GT86" s="504"/>
      <c r="GU86" s="504"/>
      <c r="GV86" s="504"/>
      <c r="GW86" s="504"/>
      <c r="GX86" s="504"/>
      <c r="GY86" s="504"/>
      <c r="GZ86" s="504"/>
      <c r="HA86" s="504"/>
      <c r="HB86" s="504"/>
      <c r="HC86" s="504"/>
      <c r="HD86" s="504"/>
      <c r="HE86" s="504"/>
      <c r="HF86" s="504"/>
      <c r="HG86" s="504"/>
      <c r="HH86" s="504"/>
      <c r="HI86" s="504"/>
      <c r="HJ86" s="504"/>
      <c r="HK86" s="504"/>
      <c r="HL86" s="504"/>
      <c r="HM86" s="504"/>
      <c r="HN86" s="504"/>
      <c r="HO86" s="504"/>
      <c r="HP86" s="504"/>
      <c r="HQ86" s="504"/>
      <c r="HR86" s="504"/>
      <c r="HS86" s="504"/>
      <c r="HT86" s="504"/>
      <c r="HU86" s="504"/>
      <c r="HV86" s="504"/>
      <c r="HW86" s="504"/>
      <c r="HX86" s="504"/>
      <c r="HY86" s="504"/>
      <c r="HZ86" s="504"/>
      <c r="IA86" s="504"/>
      <c r="IB86" s="504"/>
      <c r="IC86" s="504"/>
      <c r="ID86" s="504"/>
      <c r="IE86" s="504"/>
      <c r="IF86" s="504"/>
      <c r="IG86" s="504"/>
      <c r="IH86" s="504"/>
      <c r="II86" s="504"/>
      <c r="IJ86" s="504"/>
      <c r="IK86" s="504"/>
      <c r="IL86" s="504"/>
      <c r="IM86" s="504"/>
      <c r="IN86" s="504"/>
      <c r="IO86" s="504"/>
      <c r="IP86" s="504"/>
      <c r="IQ86" s="504"/>
      <c r="IR86" s="504"/>
      <c r="IS86" s="504"/>
      <c r="IT86" s="504"/>
      <c r="IU86" s="504"/>
      <c r="IV86" s="504"/>
      <c r="IW86" s="504"/>
      <c r="IX86" s="504"/>
      <c r="IY86" s="504"/>
      <c r="IZ86" s="504"/>
      <c r="JA86" s="504"/>
      <c r="JB86" s="504"/>
      <c r="JC86" s="504"/>
      <c r="JD86" s="504"/>
      <c r="JE86" s="504"/>
      <c r="JF86" s="504"/>
      <c r="JG86" s="504"/>
      <c r="JH86" s="504"/>
      <c r="JI86" s="504"/>
      <c r="JJ86" s="504"/>
      <c r="JK86" s="504"/>
      <c r="JL86" s="504"/>
      <c r="JM86" s="504"/>
      <c r="JN86" s="504"/>
      <c r="JO86" s="504"/>
      <c r="JP86" s="504"/>
      <c r="JQ86" s="504"/>
      <c r="JR86" s="504"/>
      <c r="JS86" s="504"/>
      <c r="JT86" s="504"/>
      <c r="JU86" s="504"/>
      <c r="JV86" s="504"/>
      <c r="JW86" s="504"/>
      <c r="JX86" s="504"/>
      <c r="JY86" s="504"/>
      <c r="JZ86" s="504"/>
      <c r="KA86" s="504"/>
      <c r="KB86" s="504"/>
      <c r="KC86" s="504"/>
      <c r="KD86" s="504"/>
      <c r="KE86" s="504"/>
      <c r="KF86" s="504"/>
      <c r="KG86" s="504"/>
      <c r="KH86" s="504"/>
      <c r="KI86" s="504"/>
      <c r="KJ86" s="504"/>
      <c r="KK86" s="504"/>
      <c r="KL86" s="504"/>
      <c r="KM86" s="504"/>
      <c r="KN86" s="504"/>
      <c r="KO86" s="504"/>
      <c r="KP86" s="504"/>
      <c r="KQ86" s="504"/>
      <c r="KR86" s="504"/>
      <c r="KS86" s="504"/>
      <c r="KT86" s="504"/>
      <c r="KU86" s="504"/>
      <c r="KV86" s="504"/>
      <c r="KW86" s="504"/>
      <c r="KX86" s="504"/>
      <c r="KY86" s="504"/>
      <c r="KZ86" s="504"/>
      <c r="LA86" s="504"/>
      <c r="LB86" s="504"/>
      <c r="LC86" s="504"/>
      <c r="LD86" s="504"/>
      <c r="LE86" s="504"/>
      <c r="LF86" s="504"/>
      <c r="LG86" s="504"/>
      <c r="LH86" s="504"/>
      <c r="LI86" s="504"/>
      <c r="LJ86" s="504"/>
      <c r="LK86" s="504"/>
      <c r="LL86" s="504"/>
      <c r="LM86" s="504"/>
      <c r="LN86" s="504"/>
      <c r="LO86" s="504"/>
      <c r="LP86" s="504"/>
      <c r="LQ86" s="504"/>
      <c r="LR86" s="504"/>
      <c r="LS86" s="504"/>
      <c r="LT86" s="504"/>
      <c r="LU86" s="504"/>
      <c r="LV86" s="504"/>
      <c r="LW86" s="504"/>
      <c r="LX86" s="504"/>
      <c r="LY86" s="504"/>
      <c r="LZ86" s="504"/>
      <c r="MA86" s="504"/>
      <c r="MB86" s="504"/>
      <c r="MC86" s="504"/>
      <c r="MD86" s="504"/>
      <c r="ME86" s="504"/>
      <c r="MF86" s="504"/>
      <c r="MG86" s="504"/>
      <c r="MH86" s="504"/>
      <c r="MI86" s="504"/>
      <c r="MJ86" s="504"/>
      <c r="MK86" s="504"/>
      <c r="ML86" s="504"/>
      <c r="MM86" s="504"/>
      <c r="MN86" s="504"/>
      <c r="MO86" s="504"/>
      <c r="MP86" s="504"/>
      <c r="MQ86" s="504"/>
      <c r="MR86" s="504"/>
      <c r="MS86" s="504"/>
      <c r="MT86" s="504"/>
      <c r="MU86" s="504"/>
      <c r="MV86" s="504"/>
      <c r="MW86" s="504"/>
      <c r="MX86" s="504"/>
      <c r="MY86" s="504"/>
      <c r="MZ86" s="504"/>
      <c r="NA86" s="504"/>
      <c r="NB86" s="504"/>
      <c r="NC86" s="504"/>
      <c r="ND86" s="504"/>
      <c r="NE86" s="504"/>
      <c r="NF86" s="504"/>
      <c r="NG86" s="504"/>
      <c r="NH86" s="504"/>
      <c r="NI86" s="504"/>
      <c r="NJ86" s="504"/>
      <c r="NK86" s="504"/>
      <c r="NL86" s="504"/>
      <c r="NM86" s="504"/>
      <c r="NN86" s="504"/>
      <c r="NO86" s="504"/>
      <c r="NP86" s="504"/>
      <c r="NQ86" s="504"/>
      <c r="NR86" s="504"/>
      <c r="NS86" s="504"/>
      <c r="NT86" s="504"/>
      <c r="NU86" s="504"/>
      <c r="NV86" s="504"/>
      <c r="NW86" s="504"/>
      <c r="NX86" s="504"/>
      <c r="NY86" s="504"/>
      <c r="NZ86" s="504"/>
      <c r="OA86" s="504"/>
      <c r="OB86" s="504"/>
      <c r="OC86" s="504"/>
      <c r="OD86" s="504"/>
      <c r="OE86" s="504"/>
      <c r="OF86" s="504"/>
      <c r="OG86" s="504"/>
      <c r="OH86" s="504"/>
      <c r="OI86" s="504"/>
      <c r="OJ86" s="504"/>
      <c r="OK86" s="504"/>
      <c r="OL86" s="504"/>
      <c r="OM86" s="504"/>
      <c r="ON86" s="504"/>
      <c r="OO86" s="504"/>
      <c r="OP86" s="504"/>
      <c r="OQ86" s="504"/>
      <c r="OR86" s="504"/>
      <c r="OS86" s="504"/>
      <c r="OT86" s="504"/>
      <c r="OU86" s="504"/>
      <c r="OV86" s="504"/>
      <c r="OW86" s="504"/>
      <c r="OX86" s="504"/>
      <c r="OY86" s="504"/>
      <c r="OZ86" s="504"/>
      <c r="PA86" s="504"/>
      <c r="PB86" s="504"/>
      <c r="PC86" s="504"/>
      <c r="PD86" s="504"/>
      <c r="PE86" s="504"/>
      <c r="PF86" s="504"/>
      <c r="PG86" s="504"/>
      <c r="PH86" s="504"/>
      <c r="PI86" s="504"/>
      <c r="PJ86" s="504"/>
      <c r="PK86" s="504"/>
      <c r="PL86" s="504"/>
      <c r="PM86" s="504"/>
      <c r="PN86" s="504"/>
      <c r="PO86" s="504"/>
      <c r="PP86" s="504"/>
      <c r="PQ86" s="504"/>
      <c r="PR86" s="504"/>
      <c r="PS86" s="504"/>
      <c r="PT86" s="504"/>
      <c r="PU86" s="504"/>
      <c r="PV86" s="504"/>
      <c r="PW86" s="504"/>
      <c r="PX86" s="504"/>
      <c r="PY86" s="504"/>
      <c r="PZ86" s="504"/>
      <c r="QA86" s="504"/>
      <c r="QB86" s="504"/>
      <c r="QC86" s="504"/>
      <c r="QD86" s="504"/>
      <c r="QE86" s="504"/>
      <c r="QF86" s="504"/>
      <c r="QG86" s="504"/>
      <c r="QH86" s="504"/>
      <c r="QI86" s="504"/>
      <c r="QJ86" s="504"/>
      <c r="QK86" s="504"/>
      <c r="QL86" s="504"/>
      <c r="QM86" s="504"/>
      <c r="QN86" s="504"/>
      <c r="QO86" s="504"/>
      <c r="QP86" s="504"/>
      <c r="QQ86" s="504"/>
      <c r="QR86" s="504"/>
      <c r="QS86" s="504"/>
      <c r="QT86" s="504"/>
      <c r="QU86" s="504"/>
      <c r="QV86" s="504"/>
      <c r="QW86" s="504"/>
      <c r="QX86" s="504"/>
      <c r="QY86" s="504"/>
      <c r="QZ86" s="504"/>
      <c r="RA86" s="504"/>
      <c r="RB86" s="504"/>
      <c r="RC86" s="504"/>
      <c r="RD86" s="504"/>
      <c r="RE86" s="504"/>
      <c r="RF86" s="504"/>
      <c r="RG86" s="504"/>
      <c r="RH86" s="504"/>
      <c r="RI86" s="504"/>
      <c r="RJ86" s="504"/>
      <c r="RK86" s="504"/>
      <c r="RL86" s="504"/>
      <c r="RM86" s="504"/>
      <c r="RN86" s="504"/>
      <c r="RO86" s="504"/>
      <c r="RP86" s="504"/>
      <c r="RQ86" s="504"/>
      <c r="RR86" s="504"/>
      <c r="RS86" s="504"/>
      <c r="RT86" s="504"/>
      <c r="RU86" s="504"/>
      <c r="RV86" s="504"/>
      <c r="RW86" s="504"/>
      <c r="RX86" s="504"/>
      <c r="RY86" s="504"/>
      <c r="RZ86" s="504"/>
      <c r="SA86" s="504"/>
      <c r="SB86" s="504"/>
      <c r="SC86" s="504"/>
      <c r="SD86" s="504"/>
      <c r="SE86" s="504"/>
      <c r="SF86" s="504"/>
      <c r="SG86" s="504"/>
      <c r="SH86" s="504"/>
      <c r="SI86" s="504"/>
      <c r="SJ86" s="504"/>
      <c r="SK86" s="504"/>
      <c r="SL86" s="504"/>
      <c r="SM86" s="504"/>
      <c r="SN86" s="504"/>
      <c r="SO86" s="504"/>
      <c r="SP86" s="504"/>
      <c r="SQ86" s="504"/>
      <c r="SR86" s="504"/>
      <c r="SS86" s="504"/>
      <c r="ST86" s="504"/>
      <c r="SU86" s="504"/>
      <c r="SV86" s="504"/>
      <c r="SW86" s="504"/>
      <c r="SX86" s="504"/>
      <c r="SY86" s="504"/>
      <c r="SZ86" s="504"/>
      <c r="TA86" s="504"/>
      <c r="TB86" s="504"/>
      <c r="TC86" s="504"/>
      <c r="TD86" s="504"/>
      <c r="TE86" s="504"/>
      <c r="TF86" s="504"/>
      <c r="TG86" s="504"/>
      <c r="TH86" s="504"/>
      <c r="TI86" s="504"/>
      <c r="TJ86" s="504"/>
      <c r="TK86" s="504"/>
      <c r="TL86" s="504"/>
      <c r="TM86" s="504"/>
      <c r="TN86" s="504"/>
      <c r="TO86" s="504"/>
      <c r="TP86" s="504"/>
      <c r="TQ86" s="504"/>
      <c r="TR86" s="504"/>
      <c r="TS86" s="504"/>
      <c r="TT86" s="504"/>
      <c r="TU86" s="504"/>
      <c r="TV86" s="504"/>
      <c r="TW86" s="504"/>
      <c r="TX86" s="504"/>
      <c r="TY86" s="504"/>
      <c r="TZ86" s="504"/>
      <c r="UA86" s="504"/>
      <c r="UB86" s="504"/>
      <c r="UC86" s="504"/>
      <c r="UD86" s="504"/>
      <c r="UE86" s="504"/>
      <c r="UF86" s="504"/>
      <c r="UG86" s="504"/>
      <c r="UH86" s="504"/>
      <c r="UI86" s="504"/>
      <c r="UJ86" s="504"/>
      <c r="UK86" s="504"/>
      <c r="UL86" s="504"/>
      <c r="UM86" s="504"/>
      <c r="UN86" s="504"/>
      <c r="UO86" s="504"/>
      <c r="UP86" s="504"/>
      <c r="UQ86" s="504"/>
      <c r="UR86" s="504"/>
      <c r="US86" s="504"/>
      <c r="UT86" s="504"/>
      <c r="UU86" s="504"/>
      <c r="UV86" s="504"/>
      <c r="UW86" s="504"/>
      <c r="UX86" s="504"/>
      <c r="UY86" s="504"/>
      <c r="UZ86" s="504"/>
      <c r="VA86" s="504"/>
      <c r="VB86" s="504"/>
      <c r="VC86" s="504"/>
      <c r="VD86" s="504"/>
      <c r="VE86" s="504"/>
      <c r="VF86" s="504"/>
      <c r="VG86" s="504"/>
      <c r="VH86" s="504"/>
      <c r="VI86" s="504"/>
      <c r="VJ86" s="504"/>
      <c r="VK86" s="504"/>
      <c r="VL86" s="504"/>
      <c r="VM86" s="504"/>
      <c r="VN86" s="504"/>
      <c r="VO86" s="504"/>
      <c r="VP86" s="504"/>
      <c r="VQ86" s="504"/>
      <c r="VR86" s="504"/>
      <c r="VS86" s="504"/>
      <c r="VT86" s="504"/>
      <c r="VU86" s="504"/>
      <c r="VV86" s="504"/>
      <c r="VW86" s="504"/>
      <c r="VX86" s="504"/>
      <c r="VY86" s="504"/>
      <c r="VZ86" s="504"/>
      <c r="WA86" s="504"/>
      <c r="WB86" s="504"/>
      <c r="WC86" s="504"/>
      <c r="WD86" s="504"/>
      <c r="WE86" s="504"/>
      <c r="WF86" s="504"/>
      <c r="WG86" s="504"/>
      <c r="WH86" s="504"/>
      <c r="WI86" s="504"/>
      <c r="WJ86" s="504"/>
      <c r="WK86" s="504"/>
      <c r="WL86" s="504"/>
      <c r="WM86" s="504"/>
      <c r="WN86" s="504"/>
      <c r="WO86" s="504"/>
      <c r="WP86" s="504"/>
      <c r="WQ86" s="504"/>
      <c r="WR86" s="504"/>
      <c r="WS86" s="504"/>
      <c r="WT86" s="504"/>
      <c r="WU86" s="504"/>
      <c r="WV86" s="504"/>
      <c r="WW86" s="504"/>
      <c r="WX86" s="504"/>
      <c r="WY86" s="504"/>
      <c r="WZ86" s="504"/>
      <c r="XA86" s="504"/>
      <c r="XB86" s="504"/>
      <c r="XC86" s="504"/>
      <c r="XD86" s="504"/>
      <c r="XE86" s="504"/>
      <c r="XF86" s="504"/>
      <c r="XG86" s="504"/>
      <c r="XH86" s="504"/>
      <c r="XI86" s="504"/>
      <c r="XJ86" s="504"/>
      <c r="XK86" s="504"/>
      <c r="XL86" s="504"/>
      <c r="XM86" s="504"/>
      <c r="XN86" s="504"/>
      <c r="XO86" s="504"/>
      <c r="XP86" s="504"/>
      <c r="XQ86" s="504"/>
      <c r="XR86" s="504"/>
      <c r="XS86" s="504"/>
      <c r="XT86" s="504"/>
      <c r="XU86" s="504"/>
      <c r="XV86" s="504"/>
      <c r="XW86" s="504"/>
      <c r="XX86" s="504"/>
      <c r="XY86" s="504"/>
      <c r="XZ86" s="504"/>
      <c r="YA86" s="504"/>
      <c r="YB86" s="504"/>
      <c r="YC86" s="504"/>
      <c r="YD86" s="504"/>
      <c r="YE86" s="504"/>
      <c r="YF86" s="504"/>
      <c r="YG86" s="504"/>
      <c r="YH86" s="504"/>
      <c r="YI86" s="504"/>
      <c r="YJ86" s="504"/>
      <c r="YK86" s="504"/>
      <c r="YL86" s="504"/>
      <c r="YM86" s="504"/>
      <c r="YN86" s="504"/>
      <c r="YO86" s="504"/>
      <c r="YP86" s="504"/>
      <c r="YQ86" s="504"/>
      <c r="YR86" s="504"/>
      <c r="YS86" s="504"/>
      <c r="YT86" s="504"/>
      <c r="YU86" s="504"/>
      <c r="YV86" s="504"/>
      <c r="YW86" s="504"/>
      <c r="YX86" s="504"/>
      <c r="YY86" s="504"/>
      <c r="YZ86" s="504"/>
      <c r="ZA86" s="504"/>
      <c r="ZB86" s="504"/>
      <c r="ZC86" s="504"/>
      <c r="ZD86" s="504"/>
      <c r="ZE86" s="504"/>
      <c r="ZF86" s="504"/>
      <c r="ZG86" s="504"/>
      <c r="ZH86" s="504"/>
      <c r="ZI86" s="504"/>
      <c r="ZJ86" s="504"/>
      <c r="ZK86" s="504"/>
      <c r="ZL86" s="504"/>
      <c r="ZM86" s="504"/>
      <c r="ZN86" s="504"/>
      <c r="ZO86" s="504"/>
      <c r="ZP86" s="504"/>
      <c r="ZQ86" s="504"/>
      <c r="ZR86" s="504"/>
      <c r="ZS86" s="504"/>
      <c r="ZT86" s="504"/>
      <c r="ZU86" s="504"/>
      <c r="ZV86" s="504"/>
      <c r="ZW86" s="504"/>
      <c r="ZX86" s="504"/>
      <c r="ZY86" s="504"/>
      <c r="ZZ86" s="504"/>
      <c r="AAA86" s="504"/>
      <c r="AAB86" s="504"/>
      <c r="AAC86" s="504"/>
      <c r="AAD86" s="504"/>
      <c r="AAE86" s="504"/>
      <c r="AAF86" s="504"/>
      <c r="AAG86" s="504"/>
      <c r="AAH86" s="504"/>
      <c r="AAI86" s="504"/>
      <c r="AAJ86" s="504"/>
      <c r="AAK86" s="504"/>
      <c r="AAL86" s="504"/>
      <c r="AAM86" s="504"/>
      <c r="AAN86" s="504"/>
      <c r="AAO86" s="504"/>
      <c r="AAP86" s="504"/>
      <c r="AAQ86" s="504"/>
      <c r="AAR86" s="504"/>
      <c r="AAS86" s="504"/>
      <c r="AAT86" s="504"/>
      <c r="AAU86" s="504"/>
      <c r="AAV86" s="504"/>
      <c r="AAW86" s="504"/>
      <c r="AAX86" s="504"/>
      <c r="AAY86" s="504"/>
      <c r="AAZ86" s="504"/>
      <c r="ABA86" s="504"/>
      <c r="ABB86" s="504"/>
      <c r="ABC86" s="504"/>
      <c r="ABD86" s="504"/>
      <c r="ABE86" s="504"/>
      <c r="ABF86" s="504"/>
      <c r="ABG86" s="504"/>
      <c r="ABH86" s="504"/>
      <c r="ABI86" s="504"/>
      <c r="ABJ86" s="504"/>
      <c r="ABK86" s="504"/>
      <c r="ABL86" s="504"/>
      <c r="ABM86" s="504"/>
      <c r="ABN86" s="504"/>
      <c r="ABO86" s="504"/>
      <c r="ABP86" s="504"/>
      <c r="ABQ86" s="504"/>
      <c r="ABR86" s="504"/>
      <c r="ABS86" s="504"/>
      <c r="ABT86" s="504"/>
      <c r="ABU86" s="504"/>
      <c r="ABV86" s="504"/>
      <c r="ABW86" s="504"/>
      <c r="ABX86" s="504"/>
      <c r="ABY86" s="504"/>
      <c r="ABZ86" s="504"/>
      <c r="ACA86" s="504"/>
      <c r="ACB86" s="504"/>
      <c r="ACC86" s="504"/>
      <c r="ACD86" s="504"/>
      <c r="ACE86" s="504"/>
      <c r="ACF86" s="504"/>
      <c r="ACG86" s="504"/>
      <c r="ACH86" s="504"/>
      <c r="ACI86" s="504"/>
      <c r="ACJ86" s="504"/>
      <c r="ACK86" s="504"/>
      <c r="ACL86" s="504"/>
      <c r="ACM86" s="504"/>
      <c r="ACN86" s="504"/>
      <c r="ACO86" s="504"/>
      <c r="ACP86" s="504"/>
      <c r="ACQ86" s="504"/>
      <c r="ACR86" s="504"/>
      <c r="ACS86" s="504"/>
      <c r="ACT86" s="504"/>
      <c r="ACU86" s="504"/>
      <c r="ACV86" s="504"/>
      <c r="ACW86" s="504"/>
      <c r="ACX86" s="504"/>
      <c r="ACY86" s="504"/>
      <c r="ACZ86" s="504"/>
      <c r="ADA86" s="504"/>
      <c r="ADB86" s="504"/>
      <c r="ADC86" s="504"/>
      <c r="ADD86" s="504"/>
      <c r="ADE86" s="504"/>
      <c r="ADF86" s="504"/>
      <c r="ADG86" s="504"/>
      <c r="ADH86" s="504"/>
      <c r="ADI86" s="504"/>
      <c r="ADJ86" s="504"/>
      <c r="ADK86" s="504"/>
      <c r="ADL86" s="504"/>
      <c r="ADM86" s="504"/>
      <c r="ADN86" s="504"/>
      <c r="ADO86" s="504"/>
      <c r="ADP86" s="504"/>
      <c r="ADQ86" s="504"/>
      <c r="ADR86" s="504"/>
      <c r="ADS86" s="504"/>
      <c r="ADT86" s="504"/>
      <c r="ADU86" s="504"/>
      <c r="ADV86" s="504"/>
      <c r="ADW86" s="504"/>
      <c r="ADX86" s="504"/>
      <c r="ADY86" s="504"/>
      <c r="ADZ86" s="504"/>
      <c r="AEA86" s="504"/>
      <c r="AEB86" s="504"/>
      <c r="AEC86" s="504"/>
      <c r="AED86" s="504"/>
      <c r="AEE86" s="504"/>
      <c r="AEF86" s="504"/>
      <c r="AEG86" s="504"/>
      <c r="AEH86" s="504"/>
      <c r="AEI86" s="504"/>
      <c r="AEJ86" s="504"/>
      <c r="AEK86" s="504"/>
      <c r="AEL86" s="504"/>
      <c r="AEM86" s="504"/>
      <c r="AEN86" s="504"/>
      <c r="AEO86" s="504"/>
      <c r="AEP86" s="504"/>
      <c r="AEQ86" s="504"/>
      <c r="AER86" s="504"/>
      <c r="AES86" s="504"/>
      <c r="AET86" s="504"/>
      <c r="AEU86" s="504"/>
      <c r="AEV86" s="504"/>
      <c r="AEW86" s="504"/>
      <c r="AEX86" s="504"/>
      <c r="AEY86" s="504"/>
      <c r="AEZ86" s="504"/>
      <c r="AFA86" s="504"/>
      <c r="AFB86" s="504"/>
      <c r="AFC86" s="504"/>
      <c r="AFD86" s="504"/>
      <c r="AFE86" s="504"/>
      <c r="AFF86" s="504"/>
      <c r="AFG86" s="504"/>
      <c r="AFH86" s="504"/>
      <c r="AFI86" s="504"/>
      <c r="AFJ86" s="504"/>
      <c r="AFK86" s="504"/>
      <c r="AFL86" s="504"/>
      <c r="AFM86" s="504"/>
      <c r="AFN86" s="504"/>
      <c r="AFO86" s="504"/>
      <c r="AFP86" s="504"/>
      <c r="AFQ86" s="504"/>
      <c r="AFR86" s="504"/>
      <c r="AFS86" s="504"/>
      <c r="AFT86" s="504"/>
      <c r="AFU86" s="504"/>
      <c r="AFV86" s="504"/>
      <c r="AFW86" s="504"/>
      <c r="AFX86" s="504"/>
      <c r="AFY86" s="504"/>
      <c r="AFZ86" s="504"/>
      <c r="AGA86" s="504"/>
      <c r="AGB86" s="504"/>
      <c r="AGC86" s="504"/>
      <c r="AGD86" s="504"/>
      <c r="AGE86" s="504"/>
      <c r="AGF86" s="504"/>
      <c r="AGG86" s="504"/>
      <c r="AGH86" s="504"/>
      <c r="AGI86" s="504"/>
      <c r="AGJ86" s="504"/>
      <c r="AGK86" s="504"/>
      <c r="AGL86" s="504"/>
      <c r="AGM86" s="504"/>
      <c r="AGN86" s="504"/>
      <c r="AGO86" s="504"/>
      <c r="AGP86" s="504"/>
      <c r="AGQ86" s="504"/>
      <c r="AGR86" s="504"/>
      <c r="AGS86" s="504"/>
      <c r="AGT86" s="504"/>
      <c r="AGU86" s="504"/>
      <c r="AGV86" s="504"/>
      <c r="AGW86" s="504"/>
      <c r="AGX86" s="504"/>
      <c r="AGY86" s="504"/>
      <c r="AGZ86" s="504"/>
      <c r="AHA86" s="504"/>
      <c r="AHB86" s="504"/>
      <c r="AHC86" s="504"/>
      <c r="AHD86" s="504"/>
      <c r="AHE86" s="504"/>
      <c r="AHF86" s="504"/>
      <c r="AHG86" s="504"/>
      <c r="AHH86" s="504"/>
      <c r="AHI86" s="504"/>
      <c r="AHJ86" s="504"/>
      <c r="AHK86" s="504"/>
      <c r="AHL86" s="504"/>
      <c r="AHM86" s="504"/>
      <c r="AHN86" s="504"/>
      <c r="AHO86" s="504"/>
      <c r="AHP86" s="504"/>
      <c r="AHQ86" s="504"/>
      <c r="AHR86" s="504"/>
      <c r="AHS86" s="504"/>
      <c r="AHT86" s="504"/>
      <c r="AHU86" s="504"/>
      <c r="AHV86" s="504"/>
      <c r="AHW86" s="504"/>
      <c r="AHX86" s="504"/>
      <c r="AHY86" s="504"/>
      <c r="AHZ86" s="504"/>
      <c r="AIA86" s="504"/>
      <c r="AIB86" s="504"/>
      <c r="AIC86" s="504"/>
      <c r="AID86" s="504"/>
      <c r="AIE86" s="504"/>
      <c r="AIF86" s="504"/>
      <c r="AIG86" s="504"/>
      <c r="AIH86" s="504"/>
      <c r="AII86" s="504"/>
      <c r="AIJ86" s="504"/>
      <c r="AIK86" s="504"/>
      <c r="AIL86" s="504"/>
      <c r="AIM86" s="504"/>
      <c r="AIN86" s="504"/>
      <c r="AIO86" s="504"/>
      <c r="AIP86" s="504"/>
      <c r="AIQ86" s="504"/>
      <c r="AIR86" s="504"/>
      <c r="AIS86" s="504"/>
      <c r="AIT86" s="504"/>
      <c r="AIU86" s="504"/>
      <c r="AIV86" s="504"/>
      <c r="AIW86" s="504"/>
      <c r="AIX86" s="504"/>
      <c r="AIY86" s="504"/>
      <c r="AIZ86" s="504"/>
      <c r="AJA86" s="504"/>
      <c r="AJB86" s="504"/>
      <c r="AJC86" s="504"/>
      <c r="AJD86" s="504"/>
      <c r="AJE86" s="504"/>
      <c r="AJF86" s="504"/>
      <c r="AJG86" s="504"/>
      <c r="AJH86" s="504"/>
      <c r="AJI86" s="504"/>
      <c r="AJJ86" s="504"/>
      <c r="AJK86" s="504"/>
      <c r="AJL86" s="504"/>
      <c r="AJM86" s="504"/>
      <c r="AJN86" s="504"/>
      <c r="AJO86" s="504"/>
      <c r="AJP86" s="504"/>
      <c r="AJQ86" s="504"/>
      <c r="AJR86" s="504"/>
      <c r="AJS86" s="504"/>
      <c r="AJT86" s="504"/>
      <c r="AJU86" s="504"/>
      <c r="AJV86" s="504"/>
      <c r="AJW86" s="504"/>
      <c r="AJX86" s="504"/>
      <c r="AJY86" s="504"/>
      <c r="AJZ86" s="504"/>
      <c r="AKA86" s="504"/>
      <c r="AKB86" s="504"/>
      <c r="AKC86" s="504"/>
      <c r="AKD86" s="504"/>
      <c r="AKE86" s="504"/>
      <c r="AKF86" s="504"/>
      <c r="AKG86" s="504"/>
      <c r="AKH86" s="504"/>
      <c r="AKI86" s="504"/>
      <c r="AKJ86" s="504"/>
      <c r="AKK86" s="504"/>
      <c r="AKL86" s="504"/>
      <c r="AKM86" s="504"/>
      <c r="AKN86" s="504"/>
      <c r="AKO86" s="504"/>
      <c r="AKP86" s="504"/>
      <c r="AKQ86" s="504"/>
      <c r="AKR86" s="504"/>
      <c r="AKS86" s="504"/>
      <c r="AKT86" s="504"/>
      <c r="AKU86" s="504"/>
      <c r="AKV86" s="504"/>
      <c r="AKW86" s="504"/>
      <c r="AKX86" s="504"/>
      <c r="AKY86" s="504"/>
      <c r="AKZ86" s="504"/>
      <c r="ALA86" s="504"/>
      <c r="ALB86" s="504"/>
      <c r="ALC86" s="504"/>
      <c r="ALD86" s="504"/>
      <c r="ALE86" s="504"/>
      <c r="ALF86" s="504"/>
      <c r="ALG86" s="504"/>
      <c r="ALH86" s="504"/>
      <c r="ALI86" s="504"/>
      <c r="ALJ86" s="504"/>
      <c r="ALK86" s="504"/>
      <c r="ALL86" s="504"/>
      <c r="ALM86" s="504"/>
      <c r="ALN86" s="504"/>
      <c r="ALO86" s="504"/>
      <c r="ALP86" s="504"/>
      <c r="ALQ86" s="504"/>
      <c r="ALR86" s="504"/>
      <c r="ALS86" s="504"/>
      <c r="ALT86" s="504"/>
      <c r="ALU86" s="504"/>
      <c r="ALV86" s="504"/>
      <c r="ALW86" s="504"/>
      <c r="ALX86" s="504"/>
      <c r="ALY86" s="504"/>
      <c r="ALZ86" s="504"/>
      <c r="AMA86" s="504"/>
      <c r="AMB86" s="504"/>
      <c r="AMC86" s="504"/>
      <c r="AMD86" s="504"/>
      <c r="AME86" s="504"/>
      <c r="AMF86" s="504"/>
      <c r="AMG86" s="504"/>
      <c r="AMH86" s="504"/>
      <c r="AMI86" s="504"/>
      <c r="AMJ86" s="504"/>
    </row>
    <row r="87" spans="1:1024" s="506" customFormat="1" ht="12.75" customHeight="1" x14ac:dyDescent="0.15">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c r="AA87" s="504"/>
      <c r="AB87" s="504"/>
      <c r="AC87" s="504"/>
      <c r="AD87" s="504"/>
      <c r="AE87" s="504"/>
      <c r="AF87" s="504"/>
      <c r="AG87" s="504"/>
      <c r="AH87" s="504"/>
      <c r="AI87" s="504"/>
      <c r="AJ87" s="504"/>
      <c r="AK87" s="504"/>
      <c r="AL87" s="504"/>
      <c r="AM87" s="504"/>
      <c r="AN87" s="504"/>
      <c r="AO87" s="504"/>
      <c r="AP87" s="504" t="s">
        <v>1093</v>
      </c>
      <c r="AQ87" s="504"/>
      <c r="AR87" s="504"/>
      <c r="AS87" s="504"/>
      <c r="AT87" s="504"/>
      <c r="AU87" s="504"/>
      <c r="AV87" s="504"/>
      <c r="AW87" s="507" t="s">
        <v>626</v>
      </c>
      <c r="AX87" s="504"/>
      <c r="AY87" s="504"/>
      <c r="AZ87" s="504"/>
      <c r="BA87" s="504"/>
      <c r="BB87" s="504"/>
      <c r="BC87" s="507" t="s">
        <v>1175</v>
      </c>
      <c r="BD87" s="504"/>
      <c r="BE87" s="504"/>
      <c r="BF87" s="504"/>
      <c r="BG87" s="504"/>
      <c r="BI87" s="505"/>
      <c r="BJ87"/>
      <c r="BK87"/>
      <c r="BL87"/>
      <c r="BM87"/>
      <c r="BN87"/>
      <c r="BO87"/>
      <c r="BP87"/>
      <c r="BQ87"/>
      <c r="BR87"/>
      <c r="BS87"/>
      <c r="BT87"/>
      <c r="BU87"/>
      <c r="BV87"/>
      <c r="BW87"/>
      <c r="BX87"/>
      <c r="BY87"/>
      <c r="BZ87" s="504"/>
      <c r="CA87" s="504"/>
      <c r="CB87" s="504"/>
      <c r="CC87" s="504"/>
      <c r="CD87" s="504"/>
      <c r="CE87" s="504"/>
      <c r="CF87" s="504"/>
      <c r="CG87" s="504"/>
      <c r="CH87" s="504"/>
      <c r="CI87" s="504"/>
      <c r="CJ87" s="504"/>
      <c r="CK87" s="504"/>
      <c r="CL87" s="504"/>
      <c r="CM87" s="504"/>
      <c r="CN87" s="504"/>
      <c r="CO87" s="504"/>
      <c r="CP87" s="504"/>
      <c r="CQ87" s="504"/>
      <c r="CR87" s="504"/>
      <c r="CS87" s="504"/>
      <c r="CT87" s="504"/>
      <c r="CU87" s="504"/>
      <c r="CV87" s="504"/>
      <c r="CW87" s="504"/>
      <c r="CX87" s="504"/>
      <c r="CY87" s="504"/>
      <c r="CZ87" s="504"/>
      <c r="DA87" s="504"/>
      <c r="DB87" s="504"/>
      <c r="DC87" s="504"/>
      <c r="DD87" s="504"/>
      <c r="DE87" s="504"/>
      <c r="DF87" s="504"/>
      <c r="DG87" s="504"/>
      <c r="DH87" s="504"/>
      <c r="DI87" s="504"/>
      <c r="DJ87" s="504"/>
      <c r="DK87" s="504"/>
      <c r="DL87" s="504"/>
      <c r="DM87" s="504"/>
      <c r="DN87" s="504"/>
      <c r="DO87" s="504"/>
      <c r="DP87" s="504"/>
      <c r="DQ87" s="504"/>
      <c r="DR87" s="504"/>
      <c r="DS87" s="504"/>
      <c r="DT87" s="504"/>
      <c r="DU87" s="504"/>
      <c r="DV87" s="504"/>
      <c r="DW87" s="504"/>
      <c r="DX87" s="504"/>
      <c r="DY87" s="504"/>
      <c r="DZ87" s="504"/>
      <c r="EA87" s="504"/>
      <c r="EB87" s="504"/>
      <c r="EC87" s="504"/>
      <c r="ED87" s="504"/>
      <c r="EE87" s="504"/>
      <c r="EF87" s="504"/>
      <c r="EG87" s="504"/>
      <c r="EH87" s="504"/>
      <c r="EI87" s="504"/>
      <c r="EJ87" s="504"/>
      <c r="EK87" s="504"/>
      <c r="EL87" s="504"/>
      <c r="EM87" s="504"/>
      <c r="EN87" s="504"/>
      <c r="EO87" s="504"/>
      <c r="EP87" s="504"/>
      <c r="EQ87" s="504"/>
      <c r="ER87" s="504"/>
      <c r="ES87" s="504"/>
      <c r="ET87" s="504"/>
      <c r="EU87" s="504"/>
      <c r="EV87" s="504"/>
      <c r="EW87" s="504"/>
      <c r="EX87" s="504"/>
      <c r="EY87" s="504"/>
      <c r="EZ87" s="504"/>
      <c r="FA87" s="504"/>
      <c r="FB87" s="504"/>
      <c r="FC87" s="504"/>
      <c r="FD87" s="504"/>
      <c r="FE87" s="504"/>
      <c r="FF87" s="504"/>
      <c r="FG87" s="504"/>
      <c r="FH87" s="504"/>
      <c r="FI87" s="504"/>
      <c r="FJ87" s="504"/>
      <c r="FK87" s="504"/>
      <c r="FL87" s="504"/>
      <c r="FM87" s="504"/>
      <c r="FN87" s="504"/>
      <c r="FO87" s="504"/>
      <c r="FP87" s="504"/>
      <c r="FQ87" s="504"/>
      <c r="FR87" s="504"/>
      <c r="FS87" s="504"/>
      <c r="FT87" s="504"/>
      <c r="FU87" s="504"/>
      <c r="FV87" s="504"/>
      <c r="FW87" s="504"/>
      <c r="FX87" s="504"/>
      <c r="FY87" s="504"/>
      <c r="FZ87" s="504"/>
      <c r="GA87" s="504"/>
      <c r="GB87" s="504"/>
      <c r="GC87" s="504"/>
      <c r="GD87" s="504"/>
      <c r="GE87" s="504"/>
      <c r="GF87" s="504"/>
      <c r="GG87" s="504"/>
      <c r="GH87" s="504"/>
      <c r="GI87" s="504"/>
      <c r="GJ87" s="504"/>
      <c r="GK87" s="504"/>
      <c r="GL87" s="504"/>
      <c r="GM87" s="504"/>
      <c r="GN87" s="504"/>
      <c r="GO87" s="504"/>
      <c r="GP87" s="504"/>
      <c r="GQ87" s="504"/>
      <c r="GR87" s="504"/>
      <c r="GS87" s="504"/>
      <c r="GT87" s="504"/>
      <c r="GU87" s="504"/>
      <c r="GV87" s="504"/>
      <c r="GW87" s="504"/>
      <c r="GX87" s="504"/>
      <c r="GY87" s="504"/>
      <c r="GZ87" s="504"/>
      <c r="HA87" s="504"/>
      <c r="HB87" s="504"/>
      <c r="HC87" s="504"/>
      <c r="HD87" s="504"/>
      <c r="HE87" s="504"/>
      <c r="HF87" s="504"/>
      <c r="HG87" s="504"/>
      <c r="HH87" s="504"/>
      <c r="HI87" s="504"/>
      <c r="HJ87" s="504"/>
      <c r="HK87" s="504"/>
      <c r="HL87" s="504"/>
      <c r="HM87" s="504"/>
      <c r="HN87" s="504"/>
      <c r="HO87" s="504"/>
      <c r="HP87" s="504"/>
      <c r="HQ87" s="504"/>
      <c r="HR87" s="504"/>
      <c r="HS87" s="504"/>
      <c r="HT87" s="504"/>
      <c r="HU87" s="504"/>
      <c r="HV87" s="504"/>
      <c r="HW87" s="504"/>
      <c r="HX87" s="504"/>
      <c r="HY87" s="504"/>
      <c r="HZ87" s="504"/>
      <c r="IA87" s="504"/>
      <c r="IB87" s="504"/>
      <c r="IC87" s="504"/>
      <c r="ID87" s="504"/>
      <c r="IE87" s="504"/>
      <c r="IF87" s="504"/>
      <c r="IG87" s="504"/>
      <c r="IH87" s="504"/>
      <c r="II87" s="504"/>
      <c r="IJ87" s="504"/>
      <c r="IK87" s="504"/>
      <c r="IL87" s="504"/>
      <c r="IM87" s="504"/>
      <c r="IN87" s="504"/>
      <c r="IO87" s="504"/>
      <c r="IP87" s="504"/>
      <c r="IQ87" s="504"/>
      <c r="IR87" s="504"/>
      <c r="IS87" s="504"/>
      <c r="IT87" s="504"/>
      <c r="IU87" s="504"/>
      <c r="IV87" s="504"/>
      <c r="IW87" s="504"/>
      <c r="IX87" s="504"/>
      <c r="IY87" s="504"/>
      <c r="IZ87" s="504"/>
      <c r="JA87" s="504"/>
      <c r="JB87" s="504"/>
      <c r="JC87" s="504"/>
      <c r="JD87" s="504"/>
      <c r="JE87" s="504"/>
      <c r="JF87" s="504"/>
      <c r="JG87" s="504"/>
      <c r="JH87" s="504"/>
      <c r="JI87" s="504"/>
      <c r="JJ87" s="504"/>
      <c r="JK87" s="504"/>
      <c r="JL87" s="504"/>
      <c r="JM87" s="504"/>
      <c r="JN87" s="504"/>
      <c r="JO87" s="504"/>
      <c r="JP87" s="504"/>
      <c r="JQ87" s="504"/>
      <c r="JR87" s="504"/>
      <c r="JS87" s="504"/>
      <c r="JT87" s="504"/>
      <c r="JU87" s="504"/>
      <c r="JV87" s="504"/>
      <c r="JW87" s="504"/>
      <c r="JX87" s="504"/>
      <c r="JY87" s="504"/>
      <c r="JZ87" s="504"/>
      <c r="KA87" s="504"/>
      <c r="KB87" s="504"/>
      <c r="KC87" s="504"/>
      <c r="KD87" s="504"/>
      <c r="KE87" s="504"/>
      <c r="KF87" s="504"/>
      <c r="KG87" s="504"/>
      <c r="KH87" s="504"/>
      <c r="KI87" s="504"/>
      <c r="KJ87" s="504"/>
      <c r="KK87" s="504"/>
      <c r="KL87" s="504"/>
      <c r="KM87" s="504"/>
      <c r="KN87" s="504"/>
      <c r="KO87" s="504"/>
      <c r="KP87" s="504"/>
      <c r="KQ87" s="504"/>
      <c r="KR87" s="504"/>
      <c r="KS87" s="504"/>
      <c r="KT87" s="504"/>
      <c r="KU87" s="504"/>
      <c r="KV87" s="504"/>
      <c r="KW87" s="504"/>
      <c r="KX87" s="504"/>
      <c r="KY87" s="504"/>
      <c r="KZ87" s="504"/>
      <c r="LA87" s="504"/>
      <c r="LB87" s="504"/>
      <c r="LC87" s="504"/>
      <c r="LD87" s="504"/>
      <c r="LE87" s="504"/>
      <c r="LF87" s="504"/>
      <c r="LG87" s="504"/>
      <c r="LH87" s="504"/>
      <c r="LI87" s="504"/>
      <c r="LJ87" s="504"/>
      <c r="LK87" s="504"/>
      <c r="LL87" s="504"/>
      <c r="LM87" s="504"/>
      <c r="LN87" s="504"/>
      <c r="LO87" s="504"/>
      <c r="LP87" s="504"/>
      <c r="LQ87" s="504"/>
      <c r="LR87" s="504"/>
      <c r="LS87" s="504"/>
      <c r="LT87" s="504"/>
      <c r="LU87" s="504"/>
      <c r="LV87" s="504"/>
      <c r="LW87" s="504"/>
      <c r="LX87" s="504"/>
      <c r="LY87" s="504"/>
      <c r="LZ87" s="504"/>
      <c r="MA87" s="504"/>
      <c r="MB87" s="504"/>
      <c r="MC87" s="504"/>
      <c r="MD87" s="504"/>
      <c r="ME87" s="504"/>
      <c r="MF87" s="504"/>
      <c r="MG87" s="504"/>
      <c r="MH87" s="504"/>
      <c r="MI87" s="504"/>
      <c r="MJ87" s="504"/>
      <c r="MK87" s="504"/>
      <c r="ML87" s="504"/>
      <c r="MM87" s="504"/>
      <c r="MN87" s="504"/>
      <c r="MO87" s="504"/>
      <c r="MP87" s="504"/>
      <c r="MQ87" s="504"/>
      <c r="MR87" s="504"/>
      <c r="MS87" s="504"/>
      <c r="MT87" s="504"/>
      <c r="MU87" s="504"/>
      <c r="MV87" s="504"/>
      <c r="MW87" s="504"/>
      <c r="MX87" s="504"/>
      <c r="MY87" s="504"/>
      <c r="MZ87" s="504"/>
      <c r="NA87" s="504"/>
      <c r="NB87" s="504"/>
      <c r="NC87" s="504"/>
      <c r="ND87" s="504"/>
      <c r="NE87" s="504"/>
      <c r="NF87" s="504"/>
      <c r="NG87" s="504"/>
      <c r="NH87" s="504"/>
      <c r="NI87" s="504"/>
      <c r="NJ87" s="504"/>
      <c r="NK87" s="504"/>
      <c r="NL87" s="504"/>
      <c r="NM87" s="504"/>
      <c r="NN87" s="504"/>
      <c r="NO87" s="504"/>
      <c r="NP87" s="504"/>
      <c r="NQ87" s="504"/>
      <c r="NR87" s="504"/>
      <c r="NS87" s="504"/>
      <c r="NT87" s="504"/>
      <c r="NU87" s="504"/>
      <c r="NV87" s="504"/>
      <c r="NW87" s="504"/>
      <c r="NX87" s="504"/>
      <c r="NY87" s="504"/>
      <c r="NZ87" s="504"/>
      <c r="OA87" s="504"/>
      <c r="OB87" s="504"/>
      <c r="OC87" s="504"/>
      <c r="OD87" s="504"/>
      <c r="OE87" s="504"/>
      <c r="OF87" s="504"/>
      <c r="OG87" s="504"/>
      <c r="OH87" s="504"/>
      <c r="OI87" s="504"/>
      <c r="OJ87" s="504"/>
      <c r="OK87" s="504"/>
      <c r="OL87" s="504"/>
      <c r="OM87" s="504"/>
      <c r="ON87" s="504"/>
      <c r="OO87" s="504"/>
      <c r="OP87" s="504"/>
      <c r="OQ87" s="504"/>
      <c r="OR87" s="504"/>
      <c r="OS87" s="504"/>
      <c r="OT87" s="504"/>
      <c r="OU87" s="504"/>
      <c r="OV87" s="504"/>
      <c r="OW87" s="504"/>
      <c r="OX87" s="504"/>
      <c r="OY87" s="504"/>
      <c r="OZ87" s="504"/>
      <c r="PA87" s="504"/>
      <c r="PB87" s="504"/>
      <c r="PC87" s="504"/>
      <c r="PD87" s="504"/>
      <c r="PE87" s="504"/>
      <c r="PF87" s="504"/>
      <c r="PG87" s="504"/>
      <c r="PH87" s="504"/>
      <c r="PI87" s="504"/>
      <c r="PJ87" s="504"/>
      <c r="PK87" s="504"/>
      <c r="PL87" s="504"/>
      <c r="PM87" s="504"/>
      <c r="PN87" s="504"/>
      <c r="PO87" s="504"/>
      <c r="PP87" s="504"/>
      <c r="PQ87" s="504"/>
      <c r="PR87" s="504"/>
      <c r="PS87" s="504"/>
      <c r="PT87" s="504"/>
      <c r="PU87" s="504"/>
      <c r="PV87" s="504"/>
      <c r="PW87" s="504"/>
      <c r="PX87" s="504"/>
      <c r="PY87" s="504"/>
      <c r="PZ87" s="504"/>
      <c r="QA87" s="504"/>
      <c r="QB87" s="504"/>
      <c r="QC87" s="504"/>
      <c r="QD87" s="504"/>
      <c r="QE87" s="504"/>
      <c r="QF87" s="504"/>
      <c r="QG87" s="504"/>
      <c r="QH87" s="504"/>
      <c r="QI87" s="504"/>
      <c r="QJ87" s="504"/>
      <c r="QK87" s="504"/>
      <c r="QL87" s="504"/>
      <c r="QM87" s="504"/>
      <c r="QN87" s="504"/>
      <c r="QO87" s="504"/>
      <c r="QP87" s="504"/>
      <c r="QQ87" s="504"/>
      <c r="QR87" s="504"/>
      <c r="QS87" s="504"/>
      <c r="QT87" s="504"/>
      <c r="QU87" s="504"/>
      <c r="QV87" s="504"/>
      <c r="QW87" s="504"/>
      <c r="QX87" s="504"/>
      <c r="QY87" s="504"/>
      <c r="QZ87" s="504"/>
      <c r="RA87" s="504"/>
      <c r="RB87" s="504"/>
      <c r="RC87" s="504"/>
      <c r="RD87" s="504"/>
      <c r="RE87" s="504"/>
      <c r="RF87" s="504"/>
      <c r="RG87" s="504"/>
      <c r="RH87" s="504"/>
      <c r="RI87" s="504"/>
      <c r="RJ87" s="504"/>
      <c r="RK87" s="504"/>
      <c r="RL87" s="504"/>
      <c r="RM87" s="504"/>
      <c r="RN87" s="504"/>
      <c r="RO87" s="504"/>
      <c r="RP87" s="504"/>
      <c r="RQ87" s="504"/>
      <c r="RR87" s="504"/>
      <c r="RS87" s="504"/>
      <c r="RT87" s="504"/>
      <c r="RU87" s="504"/>
      <c r="RV87" s="504"/>
      <c r="RW87" s="504"/>
      <c r="RX87" s="504"/>
      <c r="RY87" s="504"/>
      <c r="RZ87" s="504"/>
      <c r="SA87" s="504"/>
      <c r="SB87" s="504"/>
      <c r="SC87" s="504"/>
      <c r="SD87" s="504"/>
      <c r="SE87" s="504"/>
      <c r="SF87" s="504"/>
      <c r="SG87" s="504"/>
      <c r="SH87" s="504"/>
      <c r="SI87" s="504"/>
      <c r="SJ87" s="504"/>
      <c r="SK87" s="504"/>
      <c r="SL87" s="504"/>
      <c r="SM87" s="504"/>
      <c r="SN87" s="504"/>
      <c r="SO87" s="504"/>
      <c r="SP87" s="504"/>
      <c r="SQ87" s="504"/>
      <c r="SR87" s="504"/>
      <c r="SS87" s="504"/>
      <c r="ST87" s="504"/>
      <c r="SU87" s="504"/>
      <c r="SV87" s="504"/>
      <c r="SW87" s="504"/>
      <c r="SX87" s="504"/>
      <c r="SY87" s="504"/>
      <c r="SZ87" s="504"/>
      <c r="TA87" s="504"/>
      <c r="TB87" s="504"/>
      <c r="TC87" s="504"/>
      <c r="TD87" s="504"/>
      <c r="TE87" s="504"/>
      <c r="TF87" s="504"/>
      <c r="TG87" s="504"/>
      <c r="TH87" s="504"/>
      <c r="TI87" s="504"/>
      <c r="TJ87" s="504"/>
      <c r="TK87" s="504"/>
      <c r="TL87" s="504"/>
      <c r="TM87" s="504"/>
      <c r="TN87" s="504"/>
      <c r="TO87" s="504"/>
      <c r="TP87" s="504"/>
      <c r="TQ87" s="504"/>
      <c r="TR87" s="504"/>
      <c r="TS87" s="504"/>
      <c r="TT87" s="504"/>
      <c r="TU87" s="504"/>
      <c r="TV87" s="504"/>
      <c r="TW87" s="504"/>
      <c r="TX87" s="504"/>
      <c r="TY87" s="504"/>
      <c r="TZ87" s="504"/>
      <c r="UA87" s="504"/>
      <c r="UB87" s="504"/>
      <c r="UC87" s="504"/>
      <c r="UD87" s="504"/>
      <c r="UE87" s="504"/>
      <c r="UF87" s="504"/>
      <c r="UG87" s="504"/>
      <c r="UH87" s="504"/>
      <c r="UI87" s="504"/>
      <c r="UJ87" s="504"/>
      <c r="UK87" s="504"/>
      <c r="UL87" s="504"/>
      <c r="UM87" s="504"/>
      <c r="UN87" s="504"/>
      <c r="UO87" s="504"/>
      <c r="UP87" s="504"/>
      <c r="UQ87" s="504"/>
      <c r="UR87" s="504"/>
      <c r="US87" s="504"/>
      <c r="UT87" s="504"/>
      <c r="UU87" s="504"/>
      <c r="UV87" s="504"/>
      <c r="UW87" s="504"/>
      <c r="UX87" s="504"/>
      <c r="UY87" s="504"/>
      <c r="UZ87" s="504"/>
      <c r="VA87" s="504"/>
      <c r="VB87" s="504"/>
      <c r="VC87" s="504"/>
      <c r="VD87" s="504"/>
      <c r="VE87" s="504"/>
      <c r="VF87" s="504"/>
      <c r="VG87" s="504"/>
      <c r="VH87" s="504"/>
      <c r="VI87" s="504"/>
      <c r="VJ87" s="504"/>
      <c r="VK87" s="504"/>
      <c r="VL87" s="504"/>
      <c r="VM87" s="504"/>
      <c r="VN87" s="504"/>
      <c r="VO87" s="504"/>
      <c r="VP87" s="504"/>
      <c r="VQ87" s="504"/>
      <c r="VR87" s="504"/>
      <c r="VS87" s="504"/>
      <c r="VT87" s="504"/>
      <c r="VU87" s="504"/>
      <c r="VV87" s="504"/>
      <c r="VW87" s="504"/>
      <c r="VX87" s="504"/>
      <c r="VY87" s="504"/>
      <c r="VZ87" s="504"/>
      <c r="WA87" s="504"/>
      <c r="WB87" s="504"/>
      <c r="WC87" s="504"/>
      <c r="WD87" s="504"/>
      <c r="WE87" s="504"/>
      <c r="WF87" s="504"/>
      <c r="WG87" s="504"/>
      <c r="WH87" s="504"/>
      <c r="WI87" s="504"/>
      <c r="WJ87" s="504"/>
      <c r="WK87" s="504"/>
      <c r="WL87" s="504"/>
      <c r="WM87" s="504"/>
      <c r="WN87" s="504"/>
      <c r="WO87" s="504"/>
      <c r="WP87" s="504"/>
      <c r="WQ87" s="504"/>
      <c r="WR87" s="504"/>
      <c r="WS87" s="504"/>
      <c r="WT87" s="504"/>
      <c r="WU87" s="504"/>
      <c r="WV87" s="504"/>
      <c r="WW87" s="504"/>
      <c r="WX87" s="504"/>
      <c r="WY87" s="504"/>
      <c r="WZ87" s="504"/>
      <c r="XA87" s="504"/>
      <c r="XB87" s="504"/>
      <c r="XC87" s="504"/>
      <c r="XD87" s="504"/>
      <c r="XE87" s="504"/>
      <c r="XF87" s="504"/>
      <c r="XG87" s="504"/>
      <c r="XH87" s="504"/>
      <c r="XI87" s="504"/>
      <c r="XJ87" s="504"/>
      <c r="XK87" s="504"/>
      <c r="XL87" s="504"/>
      <c r="XM87" s="504"/>
      <c r="XN87" s="504"/>
      <c r="XO87" s="504"/>
      <c r="XP87" s="504"/>
      <c r="XQ87" s="504"/>
      <c r="XR87" s="504"/>
      <c r="XS87" s="504"/>
      <c r="XT87" s="504"/>
      <c r="XU87" s="504"/>
      <c r="XV87" s="504"/>
      <c r="XW87" s="504"/>
      <c r="XX87" s="504"/>
      <c r="XY87" s="504"/>
      <c r="XZ87" s="504"/>
      <c r="YA87" s="504"/>
      <c r="YB87" s="504"/>
      <c r="YC87" s="504"/>
      <c r="YD87" s="504"/>
      <c r="YE87" s="504"/>
      <c r="YF87" s="504"/>
      <c r="YG87" s="504"/>
      <c r="YH87" s="504"/>
      <c r="YI87" s="504"/>
      <c r="YJ87" s="504"/>
      <c r="YK87" s="504"/>
      <c r="YL87" s="504"/>
      <c r="YM87" s="504"/>
      <c r="YN87" s="504"/>
      <c r="YO87" s="504"/>
      <c r="YP87" s="504"/>
      <c r="YQ87" s="504"/>
      <c r="YR87" s="504"/>
      <c r="YS87" s="504"/>
      <c r="YT87" s="504"/>
      <c r="YU87" s="504"/>
      <c r="YV87" s="504"/>
      <c r="YW87" s="504"/>
      <c r="YX87" s="504"/>
      <c r="YY87" s="504"/>
      <c r="YZ87" s="504"/>
      <c r="ZA87" s="504"/>
      <c r="ZB87" s="504"/>
      <c r="ZC87" s="504"/>
      <c r="ZD87" s="504"/>
      <c r="ZE87" s="504"/>
      <c r="ZF87" s="504"/>
      <c r="ZG87" s="504"/>
      <c r="ZH87" s="504"/>
      <c r="ZI87" s="504"/>
      <c r="ZJ87" s="504"/>
      <c r="ZK87" s="504"/>
      <c r="ZL87" s="504"/>
      <c r="ZM87" s="504"/>
      <c r="ZN87" s="504"/>
      <c r="ZO87" s="504"/>
      <c r="ZP87" s="504"/>
      <c r="ZQ87" s="504"/>
      <c r="ZR87" s="504"/>
      <c r="ZS87" s="504"/>
      <c r="ZT87" s="504"/>
      <c r="ZU87" s="504"/>
      <c r="ZV87" s="504"/>
      <c r="ZW87" s="504"/>
      <c r="ZX87" s="504"/>
      <c r="ZY87" s="504"/>
      <c r="ZZ87" s="504"/>
      <c r="AAA87" s="504"/>
      <c r="AAB87" s="504"/>
      <c r="AAC87" s="504"/>
      <c r="AAD87" s="504"/>
      <c r="AAE87" s="504"/>
      <c r="AAF87" s="504"/>
      <c r="AAG87" s="504"/>
      <c r="AAH87" s="504"/>
      <c r="AAI87" s="504"/>
      <c r="AAJ87" s="504"/>
      <c r="AAK87" s="504"/>
      <c r="AAL87" s="504"/>
      <c r="AAM87" s="504"/>
      <c r="AAN87" s="504"/>
      <c r="AAO87" s="504"/>
      <c r="AAP87" s="504"/>
      <c r="AAQ87" s="504"/>
      <c r="AAR87" s="504"/>
      <c r="AAS87" s="504"/>
      <c r="AAT87" s="504"/>
      <c r="AAU87" s="504"/>
      <c r="AAV87" s="504"/>
      <c r="AAW87" s="504"/>
      <c r="AAX87" s="504"/>
      <c r="AAY87" s="504"/>
      <c r="AAZ87" s="504"/>
      <c r="ABA87" s="504"/>
      <c r="ABB87" s="504"/>
      <c r="ABC87" s="504"/>
      <c r="ABD87" s="504"/>
      <c r="ABE87" s="504"/>
      <c r="ABF87" s="504"/>
      <c r="ABG87" s="504"/>
      <c r="ABH87" s="504"/>
      <c r="ABI87" s="504"/>
      <c r="ABJ87" s="504"/>
      <c r="ABK87" s="504"/>
      <c r="ABL87" s="504"/>
      <c r="ABM87" s="504"/>
      <c r="ABN87" s="504"/>
      <c r="ABO87" s="504"/>
      <c r="ABP87" s="504"/>
      <c r="ABQ87" s="504"/>
      <c r="ABR87" s="504"/>
      <c r="ABS87" s="504"/>
      <c r="ABT87" s="504"/>
      <c r="ABU87" s="504"/>
      <c r="ABV87" s="504"/>
      <c r="ABW87" s="504"/>
      <c r="ABX87" s="504"/>
      <c r="ABY87" s="504"/>
      <c r="ABZ87" s="504"/>
      <c r="ACA87" s="504"/>
      <c r="ACB87" s="504"/>
      <c r="ACC87" s="504"/>
      <c r="ACD87" s="504"/>
      <c r="ACE87" s="504"/>
      <c r="ACF87" s="504"/>
      <c r="ACG87" s="504"/>
      <c r="ACH87" s="504"/>
      <c r="ACI87" s="504"/>
      <c r="ACJ87" s="504"/>
      <c r="ACK87" s="504"/>
      <c r="ACL87" s="504"/>
      <c r="ACM87" s="504"/>
      <c r="ACN87" s="504"/>
      <c r="ACO87" s="504"/>
      <c r="ACP87" s="504"/>
      <c r="ACQ87" s="504"/>
      <c r="ACR87" s="504"/>
      <c r="ACS87" s="504"/>
      <c r="ACT87" s="504"/>
      <c r="ACU87" s="504"/>
      <c r="ACV87" s="504"/>
      <c r="ACW87" s="504"/>
      <c r="ACX87" s="504"/>
      <c r="ACY87" s="504"/>
      <c r="ACZ87" s="504"/>
      <c r="ADA87" s="504"/>
      <c r="ADB87" s="504"/>
      <c r="ADC87" s="504"/>
      <c r="ADD87" s="504"/>
      <c r="ADE87" s="504"/>
      <c r="ADF87" s="504"/>
      <c r="ADG87" s="504"/>
      <c r="ADH87" s="504"/>
      <c r="ADI87" s="504"/>
      <c r="ADJ87" s="504"/>
      <c r="ADK87" s="504"/>
      <c r="ADL87" s="504"/>
      <c r="ADM87" s="504"/>
      <c r="ADN87" s="504"/>
      <c r="ADO87" s="504"/>
      <c r="ADP87" s="504"/>
      <c r="ADQ87" s="504"/>
      <c r="ADR87" s="504"/>
      <c r="ADS87" s="504"/>
      <c r="ADT87" s="504"/>
      <c r="ADU87" s="504"/>
      <c r="ADV87" s="504"/>
      <c r="ADW87" s="504"/>
      <c r="ADX87" s="504"/>
      <c r="ADY87" s="504"/>
      <c r="ADZ87" s="504"/>
      <c r="AEA87" s="504"/>
      <c r="AEB87" s="504"/>
      <c r="AEC87" s="504"/>
      <c r="AED87" s="504"/>
      <c r="AEE87" s="504"/>
      <c r="AEF87" s="504"/>
      <c r="AEG87" s="504"/>
      <c r="AEH87" s="504"/>
      <c r="AEI87" s="504"/>
      <c r="AEJ87" s="504"/>
      <c r="AEK87" s="504"/>
      <c r="AEL87" s="504"/>
      <c r="AEM87" s="504"/>
      <c r="AEN87" s="504"/>
      <c r="AEO87" s="504"/>
      <c r="AEP87" s="504"/>
      <c r="AEQ87" s="504"/>
      <c r="AER87" s="504"/>
      <c r="AES87" s="504"/>
      <c r="AET87" s="504"/>
      <c r="AEU87" s="504"/>
      <c r="AEV87" s="504"/>
      <c r="AEW87" s="504"/>
      <c r="AEX87" s="504"/>
      <c r="AEY87" s="504"/>
      <c r="AEZ87" s="504"/>
      <c r="AFA87" s="504"/>
      <c r="AFB87" s="504"/>
      <c r="AFC87" s="504"/>
      <c r="AFD87" s="504"/>
      <c r="AFE87" s="504"/>
      <c r="AFF87" s="504"/>
      <c r="AFG87" s="504"/>
      <c r="AFH87" s="504"/>
      <c r="AFI87" s="504"/>
      <c r="AFJ87" s="504"/>
      <c r="AFK87" s="504"/>
      <c r="AFL87" s="504"/>
      <c r="AFM87" s="504"/>
      <c r="AFN87" s="504"/>
      <c r="AFO87" s="504"/>
      <c r="AFP87" s="504"/>
      <c r="AFQ87" s="504"/>
      <c r="AFR87" s="504"/>
      <c r="AFS87" s="504"/>
      <c r="AFT87" s="504"/>
      <c r="AFU87" s="504"/>
      <c r="AFV87" s="504"/>
      <c r="AFW87" s="504"/>
      <c r="AFX87" s="504"/>
      <c r="AFY87" s="504"/>
      <c r="AFZ87" s="504"/>
      <c r="AGA87" s="504"/>
      <c r="AGB87" s="504"/>
      <c r="AGC87" s="504"/>
      <c r="AGD87" s="504"/>
      <c r="AGE87" s="504"/>
      <c r="AGF87" s="504"/>
      <c r="AGG87" s="504"/>
      <c r="AGH87" s="504"/>
      <c r="AGI87" s="504"/>
      <c r="AGJ87" s="504"/>
      <c r="AGK87" s="504"/>
      <c r="AGL87" s="504"/>
      <c r="AGM87" s="504"/>
      <c r="AGN87" s="504"/>
      <c r="AGO87" s="504"/>
      <c r="AGP87" s="504"/>
      <c r="AGQ87" s="504"/>
      <c r="AGR87" s="504"/>
      <c r="AGS87" s="504"/>
      <c r="AGT87" s="504"/>
      <c r="AGU87" s="504"/>
      <c r="AGV87" s="504"/>
      <c r="AGW87" s="504"/>
      <c r="AGX87" s="504"/>
      <c r="AGY87" s="504"/>
      <c r="AGZ87" s="504"/>
      <c r="AHA87" s="504"/>
      <c r="AHB87" s="504"/>
      <c r="AHC87" s="504"/>
      <c r="AHD87" s="504"/>
      <c r="AHE87" s="504"/>
      <c r="AHF87" s="504"/>
      <c r="AHG87" s="504"/>
      <c r="AHH87" s="504"/>
      <c r="AHI87" s="504"/>
      <c r="AHJ87" s="504"/>
      <c r="AHK87" s="504"/>
      <c r="AHL87" s="504"/>
      <c r="AHM87" s="504"/>
      <c r="AHN87" s="504"/>
      <c r="AHO87" s="504"/>
      <c r="AHP87" s="504"/>
      <c r="AHQ87" s="504"/>
      <c r="AHR87" s="504"/>
      <c r="AHS87" s="504"/>
      <c r="AHT87" s="504"/>
      <c r="AHU87" s="504"/>
      <c r="AHV87" s="504"/>
      <c r="AHW87" s="504"/>
      <c r="AHX87" s="504"/>
      <c r="AHY87" s="504"/>
      <c r="AHZ87" s="504"/>
      <c r="AIA87" s="504"/>
      <c r="AIB87" s="504"/>
      <c r="AIC87" s="504"/>
      <c r="AID87" s="504"/>
      <c r="AIE87" s="504"/>
      <c r="AIF87" s="504"/>
      <c r="AIG87" s="504"/>
      <c r="AIH87" s="504"/>
      <c r="AII87" s="504"/>
      <c r="AIJ87" s="504"/>
      <c r="AIK87" s="504"/>
      <c r="AIL87" s="504"/>
      <c r="AIM87" s="504"/>
      <c r="AIN87" s="504"/>
      <c r="AIO87" s="504"/>
      <c r="AIP87" s="504"/>
      <c r="AIQ87" s="504"/>
      <c r="AIR87" s="504"/>
      <c r="AIS87" s="504"/>
      <c r="AIT87" s="504"/>
      <c r="AIU87" s="504"/>
      <c r="AIV87" s="504"/>
      <c r="AIW87" s="504"/>
      <c r="AIX87" s="504"/>
      <c r="AIY87" s="504"/>
      <c r="AIZ87" s="504"/>
      <c r="AJA87" s="504"/>
      <c r="AJB87" s="504"/>
      <c r="AJC87" s="504"/>
      <c r="AJD87" s="504"/>
      <c r="AJE87" s="504"/>
      <c r="AJF87" s="504"/>
      <c r="AJG87" s="504"/>
      <c r="AJH87" s="504"/>
      <c r="AJI87" s="504"/>
      <c r="AJJ87" s="504"/>
      <c r="AJK87" s="504"/>
      <c r="AJL87" s="504"/>
      <c r="AJM87" s="504"/>
      <c r="AJN87" s="504"/>
      <c r="AJO87" s="504"/>
      <c r="AJP87" s="504"/>
      <c r="AJQ87" s="504"/>
      <c r="AJR87" s="504"/>
      <c r="AJS87" s="504"/>
      <c r="AJT87" s="504"/>
      <c r="AJU87" s="504"/>
      <c r="AJV87" s="504"/>
      <c r="AJW87" s="504"/>
      <c r="AJX87" s="504"/>
      <c r="AJY87" s="504"/>
      <c r="AJZ87" s="504"/>
      <c r="AKA87" s="504"/>
      <c r="AKB87" s="504"/>
      <c r="AKC87" s="504"/>
      <c r="AKD87" s="504"/>
      <c r="AKE87" s="504"/>
      <c r="AKF87" s="504"/>
      <c r="AKG87" s="504"/>
      <c r="AKH87" s="504"/>
      <c r="AKI87" s="504"/>
      <c r="AKJ87" s="504"/>
      <c r="AKK87" s="504"/>
      <c r="AKL87" s="504"/>
      <c r="AKM87" s="504"/>
      <c r="AKN87" s="504"/>
      <c r="AKO87" s="504"/>
      <c r="AKP87" s="504"/>
      <c r="AKQ87" s="504"/>
      <c r="AKR87" s="504"/>
      <c r="AKS87" s="504"/>
      <c r="AKT87" s="504"/>
      <c r="AKU87" s="504"/>
      <c r="AKV87" s="504"/>
      <c r="AKW87" s="504"/>
      <c r="AKX87" s="504"/>
      <c r="AKY87" s="504"/>
      <c r="AKZ87" s="504"/>
      <c r="ALA87" s="504"/>
      <c r="ALB87" s="504"/>
      <c r="ALC87" s="504"/>
      <c r="ALD87" s="504"/>
      <c r="ALE87" s="504"/>
      <c r="ALF87" s="504"/>
      <c r="ALG87" s="504"/>
      <c r="ALH87" s="504"/>
      <c r="ALI87" s="504"/>
      <c r="ALJ87" s="504"/>
      <c r="ALK87" s="504"/>
      <c r="ALL87" s="504"/>
      <c r="ALM87" s="504"/>
      <c r="ALN87" s="504"/>
      <c r="ALO87" s="504"/>
      <c r="ALP87" s="504"/>
      <c r="ALQ87" s="504"/>
      <c r="ALR87" s="504"/>
      <c r="ALS87" s="504"/>
      <c r="ALT87" s="504"/>
      <c r="ALU87" s="504"/>
      <c r="ALV87" s="504"/>
      <c r="ALW87" s="504"/>
      <c r="ALX87" s="504"/>
      <c r="ALY87" s="504"/>
      <c r="ALZ87" s="504"/>
      <c r="AMA87" s="504"/>
      <c r="AMB87" s="504"/>
      <c r="AMC87" s="504"/>
      <c r="AMD87" s="504"/>
      <c r="AME87" s="504"/>
      <c r="AMF87" s="504"/>
      <c r="AMG87" s="504"/>
      <c r="AMH87" s="504"/>
      <c r="AMI87" s="504"/>
      <c r="AMJ87" s="504"/>
    </row>
    <row r="88" spans="1:1024" s="506" customFormat="1" ht="12.75" customHeight="1" x14ac:dyDescent="0.15">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c r="AA88" s="504"/>
      <c r="AB88" s="504"/>
      <c r="AC88" s="504"/>
      <c r="AD88" s="504"/>
      <c r="AE88" s="504"/>
      <c r="AF88" s="504"/>
      <c r="AG88" s="504"/>
      <c r="AH88" s="504"/>
      <c r="AI88" s="504"/>
      <c r="AJ88" s="504"/>
      <c r="AK88" s="504"/>
      <c r="AL88" s="504"/>
      <c r="AM88" s="504"/>
      <c r="AN88" s="504"/>
      <c r="AO88" s="504"/>
      <c r="AP88" s="504" t="s">
        <v>1092</v>
      </c>
      <c r="AQ88" s="504"/>
      <c r="AR88" s="504"/>
      <c r="AS88" s="504"/>
      <c r="AT88" s="504"/>
      <c r="AU88" s="504"/>
      <c r="AV88" s="504"/>
      <c r="AW88" s="507" t="s">
        <v>628</v>
      </c>
      <c r="AX88" s="504"/>
      <c r="AY88" s="504"/>
      <c r="AZ88" s="504"/>
      <c r="BA88" s="504"/>
      <c r="BB88" s="504"/>
      <c r="BC88" s="507" t="s">
        <v>1176</v>
      </c>
      <c r="BD88" s="504"/>
      <c r="BE88" s="504"/>
      <c r="BF88" s="504"/>
      <c r="BG88" s="504"/>
      <c r="BI88" s="505"/>
      <c r="BJ88"/>
      <c r="BK88"/>
      <c r="BL88"/>
      <c r="BM88"/>
      <c r="BN88"/>
      <c r="BO88"/>
      <c r="BP88"/>
      <c r="BQ88"/>
      <c r="BR88"/>
      <c r="BS88"/>
      <c r="BT88"/>
      <c r="BU88"/>
      <c r="BV88"/>
      <c r="BW88"/>
      <c r="BX88"/>
      <c r="BY88"/>
      <c r="BZ88" s="504"/>
      <c r="CA88" s="504"/>
      <c r="CB88" s="504"/>
      <c r="CC88" s="504"/>
      <c r="CD88" s="504"/>
      <c r="CE88" s="504"/>
      <c r="CF88" s="504"/>
      <c r="CG88" s="504"/>
      <c r="CH88" s="504"/>
      <c r="CI88" s="504"/>
      <c r="CJ88" s="504"/>
      <c r="CK88" s="504"/>
      <c r="CL88" s="504"/>
      <c r="CM88" s="504"/>
      <c r="CN88" s="504"/>
      <c r="CO88" s="504"/>
      <c r="CP88" s="504"/>
      <c r="CQ88" s="504"/>
      <c r="CR88" s="504"/>
      <c r="CS88" s="504"/>
      <c r="CT88" s="504"/>
      <c r="CU88" s="504"/>
      <c r="CV88" s="504"/>
      <c r="CW88" s="504"/>
      <c r="CX88" s="504"/>
      <c r="CY88" s="504"/>
      <c r="CZ88" s="504"/>
      <c r="DA88" s="504"/>
      <c r="DB88" s="504"/>
      <c r="DC88" s="504"/>
      <c r="DD88" s="504"/>
      <c r="DE88" s="504"/>
      <c r="DF88" s="504"/>
      <c r="DG88" s="504"/>
      <c r="DH88" s="504"/>
      <c r="DI88" s="504"/>
      <c r="DJ88" s="504"/>
      <c r="DK88" s="504"/>
      <c r="DL88" s="504"/>
      <c r="DM88" s="504"/>
      <c r="DN88" s="504"/>
      <c r="DO88" s="504"/>
      <c r="DP88" s="504"/>
      <c r="DQ88" s="504"/>
      <c r="DR88" s="504"/>
      <c r="DS88" s="504"/>
      <c r="DT88" s="504"/>
      <c r="DU88" s="504"/>
      <c r="DV88" s="504"/>
      <c r="DW88" s="504"/>
      <c r="DX88" s="504"/>
      <c r="DY88" s="504"/>
      <c r="DZ88" s="504"/>
      <c r="EA88" s="504"/>
      <c r="EB88" s="504"/>
      <c r="EC88" s="504"/>
      <c r="ED88" s="504"/>
      <c r="EE88" s="504"/>
      <c r="EF88" s="504"/>
      <c r="EG88" s="504"/>
      <c r="EH88" s="504"/>
      <c r="EI88" s="504"/>
      <c r="EJ88" s="504"/>
      <c r="EK88" s="504"/>
      <c r="EL88" s="504"/>
      <c r="EM88" s="504"/>
      <c r="EN88" s="504"/>
      <c r="EO88" s="504"/>
      <c r="EP88" s="504"/>
      <c r="EQ88" s="504"/>
      <c r="ER88" s="504"/>
      <c r="ES88" s="504"/>
      <c r="ET88" s="504"/>
      <c r="EU88" s="504"/>
      <c r="EV88" s="504"/>
      <c r="EW88" s="504"/>
      <c r="EX88" s="504"/>
      <c r="EY88" s="504"/>
      <c r="EZ88" s="504"/>
      <c r="FA88" s="504"/>
      <c r="FB88" s="504"/>
      <c r="FC88" s="504"/>
      <c r="FD88" s="504"/>
      <c r="FE88" s="504"/>
      <c r="FF88" s="504"/>
      <c r="FG88" s="504"/>
      <c r="FH88" s="504"/>
      <c r="FI88" s="504"/>
      <c r="FJ88" s="504"/>
      <c r="FK88" s="504"/>
      <c r="FL88" s="504"/>
      <c r="FM88" s="504"/>
      <c r="FN88" s="504"/>
      <c r="FO88" s="504"/>
      <c r="FP88" s="504"/>
      <c r="FQ88" s="504"/>
      <c r="FR88" s="504"/>
      <c r="FS88" s="504"/>
      <c r="FT88" s="504"/>
      <c r="FU88" s="504"/>
      <c r="FV88" s="504"/>
      <c r="FW88" s="504"/>
      <c r="FX88" s="504"/>
      <c r="FY88" s="504"/>
      <c r="FZ88" s="504"/>
      <c r="GA88" s="504"/>
      <c r="GB88" s="504"/>
      <c r="GC88" s="504"/>
      <c r="GD88" s="504"/>
      <c r="GE88" s="504"/>
      <c r="GF88" s="504"/>
      <c r="GG88" s="504"/>
      <c r="GH88" s="504"/>
      <c r="GI88" s="504"/>
      <c r="GJ88" s="504"/>
      <c r="GK88" s="504"/>
      <c r="GL88" s="504"/>
      <c r="GM88" s="504"/>
      <c r="GN88" s="504"/>
      <c r="GO88" s="504"/>
      <c r="GP88" s="504"/>
      <c r="GQ88" s="504"/>
      <c r="GR88" s="504"/>
      <c r="GS88" s="504"/>
      <c r="GT88" s="504"/>
      <c r="GU88" s="504"/>
      <c r="GV88" s="504"/>
      <c r="GW88" s="504"/>
      <c r="GX88" s="504"/>
      <c r="GY88" s="504"/>
      <c r="GZ88" s="504"/>
      <c r="HA88" s="504"/>
      <c r="HB88" s="504"/>
      <c r="HC88" s="504"/>
      <c r="HD88" s="504"/>
      <c r="HE88" s="504"/>
      <c r="HF88" s="504"/>
      <c r="HG88" s="504"/>
      <c r="HH88" s="504"/>
      <c r="HI88" s="504"/>
      <c r="HJ88" s="504"/>
      <c r="HK88" s="504"/>
      <c r="HL88" s="504"/>
      <c r="HM88" s="504"/>
      <c r="HN88" s="504"/>
      <c r="HO88" s="504"/>
      <c r="HP88" s="504"/>
      <c r="HQ88" s="504"/>
      <c r="HR88" s="504"/>
      <c r="HS88" s="504"/>
      <c r="HT88" s="504"/>
      <c r="HU88" s="504"/>
      <c r="HV88" s="504"/>
      <c r="HW88" s="504"/>
      <c r="HX88" s="504"/>
      <c r="HY88" s="504"/>
      <c r="HZ88" s="504"/>
      <c r="IA88" s="504"/>
      <c r="IB88" s="504"/>
      <c r="IC88" s="504"/>
      <c r="ID88" s="504"/>
      <c r="IE88" s="504"/>
      <c r="IF88" s="504"/>
      <c r="IG88" s="504"/>
      <c r="IH88" s="504"/>
      <c r="II88" s="504"/>
      <c r="IJ88" s="504"/>
      <c r="IK88" s="504"/>
      <c r="IL88" s="504"/>
      <c r="IM88" s="504"/>
      <c r="IN88" s="504"/>
      <c r="IO88" s="504"/>
      <c r="IP88" s="504"/>
      <c r="IQ88" s="504"/>
      <c r="IR88" s="504"/>
      <c r="IS88" s="504"/>
      <c r="IT88" s="504"/>
      <c r="IU88" s="504"/>
      <c r="IV88" s="504"/>
      <c r="IW88" s="504"/>
      <c r="IX88" s="504"/>
      <c r="IY88" s="504"/>
      <c r="IZ88" s="504"/>
      <c r="JA88" s="504"/>
      <c r="JB88" s="504"/>
      <c r="JC88" s="504"/>
      <c r="JD88" s="504"/>
      <c r="JE88" s="504"/>
      <c r="JF88" s="504"/>
      <c r="JG88" s="504"/>
      <c r="JH88" s="504"/>
      <c r="JI88" s="504"/>
      <c r="JJ88" s="504"/>
      <c r="JK88" s="504"/>
      <c r="JL88" s="504"/>
      <c r="JM88" s="504"/>
      <c r="JN88" s="504"/>
      <c r="JO88" s="504"/>
      <c r="JP88" s="504"/>
      <c r="JQ88" s="504"/>
      <c r="JR88" s="504"/>
      <c r="JS88" s="504"/>
      <c r="JT88" s="504"/>
      <c r="JU88" s="504"/>
      <c r="JV88" s="504"/>
      <c r="JW88" s="504"/>
      <c r="JX88" s="504"/>
      <c r="JY88" s="504"/>
      <c r="JZ88" s="504"/>
      <c r="KA88" s="504"/>
      <c r="KB88" s="504"/>
      <c r="KC88" s="504"/>
      <c r="KD88" s="504"/>
      <c r="KE88" s="504"/>
      <c r="KF88" s="504"/>
      <c r="KG88" s="504"/>
      <c r="KH88" s="504"/>
      <c r="KI88" s="504"/>
      <c r="KJ88" s="504"/>
      <c r="KK88" s="504"/>
      <c r="KL88" s="504"/>
      <c r="KM88" s="504"/>
      <c r="KN88" s="504"/>
      <c r="KO88" s="504"/>
      <c r="KP88" s="504"/>
      <c r="KQ88" s="504"/>
      <c r="KR88" s="504"/>
      <c r="KS88" s="504"/>
      <c r="KT88" s="504"/>
      <c r="KU88" s="504"/>
      <c r="KV88" s="504"/>
      <c r="KW88" s="504"/>
      <c r="KX88" s="504"/>
      <c r="KY88" s="504"/>
      <c r="KZ88" s="504"/>
      <c r="LA88" s="504"/>
      <c r="LB88" s="504"/>
      <c r="LC88" s="504"/>
      <c r="LD88" s="504"/>
      <c r="LE88" s="504"/>
      <c r="LF88" s="504"/>
      <c r="LG88" s="504"/>
      <c r="LH88" s="504"/>
      <c r="LI88" s="504"/>
      <c r="LJ88" s="504"/>
      <c r="LK88" s="504"/>
      <c r="LL88" s="504"/>
      <c r="LM88" s="504"/>
      <c r="LN88" s="504"/>
      <c r="LO88" s="504"/>
      <c r="LP88" s="504"/>
      <c r="LQ88" s="504"/>
      <c r="LR88" s="504"/>
      <c r="LS88" s="504"/>
      <c r="LT88" s="504"/>
      <c r="LU88" s="504"/>
      <c r="LV88" s="504"/>
      <c r="LW88" s="504"/>
      <c r="LX88" s="504"/>
      <c r="LY88" s="504"/>
      <c r="LZ88" s="504"/>
      <c r="MA88" s="504"/>
      <c r="MB88" s="504"/>
      <c r="MC88" s="504"/>
      <c r="MD88" s="504"/>
      <c r="ME88" s="504"/>
      <c r="MF88" s="504"/>
      <c r="MG88" s="504"/>
      <c r="MH88" s="504"/>
      <c r="MI88" s="504"/>
      <c r="MJ88" s="504"/>
      <c r="MK88" s="504"/>
      <c r="ML88" s="504"/>
      <c r="MM88" s="504"/>
      <c r="MN88" s="504"/>
      <c r="MO88" s="504"/>
      <c r="MP88" s="504"/>
      <c r="MQ88" s="504"/>
      <c r="MR88" s="504"/>
      <c r="MS88" s="504"/>
      <c r="MT88" s="504"/>
      <c r="MU88" s="504"/>
      <c r="MV88" s="504"/>
      <c r="MW88" s="504"/>
      <c r="MX88" s="504"/>
      <c r="MY88" s="504"/>
      <c r="MZ88" s="504"/>
      <c r="NA88" s="504"/>
      <c r="NB88" s="504"/>
      <c r="NC88" s="504"/>
      <c r="ND88" s="504"/>
      <c r="NE88" s="504"/>
      <c r="NF88" s="504"/>
      <c r="NG88" s="504"/>
      <c r="NH88" s="504"/>
      <c r="NI88" s="504"/>
      <c r="NJ88" s="504"/>
      <c r="NK88" s="504"/>
      <c r="NL88" s="504"/>
      <c r="NM88" s="504"/>
      <c r="NN88" s="504"/>
      <c r="NO88" s="504"/>
      <c r="NP88" s="504"/>
      <c r="NQ88" s="504"/>
      <c r="NR88" s="504"/>
      <c r="NS88" s="504"/>
      <c r="NT88" s="504"/>
      <c r="NU88" s="504"/>
      <c r="NV88" s="504"/>
      <c r="NW88" s="504"/>
      <c r="NX88" s="504"/>
      <c r="NY88" s="504"/>
      <c r="NZ88" s="504"/>
      <c r="OA88" s="504"/>
      <c r="OB88" s="504"/>
      <c r="OC88" s="504"/>
      <c r="OD88" s="504"/>
      <c r="OE88" s="504"/>
      <c r="OF88" s="504"/>
      <c r="OG88" s="504"/>
      <c r="OH88" s="504"/>
      <c r="OI88" s="504"/>
      <c r="OJ88" s="504"/>
      <c r="OK88" s="504"/>
      <c r="OL88" s="504"/>
      <c r="OM88" s="504"/>
      <c r="ON88" s="504"/>
      <c r="OO88" s="504"/>
      <c r="OP88" s="504"/>
      <c r="OQ88" s="504"/>
      <c r="OR88" s="504"/>
      <c r="OS88" s="504"/>
      <c r="OT88" s="504"/>
      <c r="OU88" s="504"/>
      <c r="OV88" s="504"/>
      <c r="OW88" s="504"/>
      <c r="OX88" s="504"/>
      <c r="OY88" s="504"/>
      <c r="OZ88" s="504"/>
      <c r="PA88" s="504"/>
      <c r="PB88" s="504"/>
      <c r="PC88" s="504"/>
      <c r="PD88" s="504"/>
      <c r="PE88" s="504"/>
      <c r="PF88" s="504"/>
      <c r="PG88" s="504"/>
      <c r="PH88" s="504"/>
      <c r="PI88" s="504"/>
      <c r="PJ88" s="504"/>
      <c r="PK88" s="504"/>
      <c r="PL88" s="504"/>
      <c r="PM88" s="504"/>
      <c r="PN88" s="504"/>
      <c r="PO88" s="504"/>
      <c r="PP88" s="504"/>
      <c r="PQ88" s="504"/>
      <c r="PR88" s="504"/>
      <c r="PS88" s="504"/>
      <c r="PT88" s="504"/>
      <c r="PU88" s="504"/>
      <c r="PV88" s="504"/>
      <c r="PW88" s="504"/>
      <c r="PX88" s="504"/>
      <c r="PY88" s="504"/>
      <c r="PZ88" s="504"/>
      <c r="QA88" s="504"/>
      <c r="QB88" s="504"/>
      <c r="QC88" s="504"/>
      <c r="QD88" s="504"/>
      <c r="QE88" s="504"/>
      <c r="QF88" s="504"/>
      <c r="QG88" s="504"/>
      <c r="QH88" s="504"/>
      <c r="QI88" s="504"/>
      <c r="QJ88" s="504"/>
      <c r="QK88" s="504"/>
      <c r="QL88" s="504"/>
      <c r="QM88" s="504"/>
      <c r="QN88" s="504"/>
      <c r="QO88" s="504"/>
      <c r="QP88" s="504"/>
      <c r="QQ88" s="504"/>
      <c r="QR88" s="504"/>
      <c r="QS88" s="504"/>
      <c r="QT88" s="504"/>
      <c r="QU88" s="504"/>
      <c r="QV88" s="504"/>
      <c r="QW88" s="504"/>
      <c r="QX88" s="504"/>
      <c r="QY88" s="504"/>
      <c r="QZ88" s="504"/>
      <c r="RA88" s="504"/>
      <c r="RB88" s="504"/>
      <c r="RC88" s="504"/>
      <c r="RD88" s="504"/>
      <c r="RE88" s="504"/>
      <c r="RF88" s="504"/>
      <c r="RG88" s="504"/>
      <c r="RH88" s="504"/>
      <c r="RI88" s="504"/>
      <c r="RJ88" s="504"/>
      <c r="RK88" s="504"/>
      <c r="RL88" s="504"/>
      <c r="RM88" s="504"/>
      <c r="RN88" s="504"/>
      <c r="RO88" s="504"/>
      <c r="RP88" s="504"/>
      <c r="RQ88" s="504"/>
      <c r="RR88" s="504"/>
      <c r="RS88" s="504"/>
      <c r="RT88" s="504"/>
      <c r="RU88" s="504"/>
      <c r="RV88" s="504"/>
      <c r="RW88" s="504"/>
      <c r="RX88" s="504"/>
      <c r="RY88" s="504"/>
      <c r="RZ88" s="504"/>
      <c r="SA88" s="504"/>
      <c r="SB88" s="504"/>
      <c r="SC88" s="504"/>
      <c r="SD88" s="504"/>
      <c r="SE88" s="504"/>
      <c r="SF88" s="504"/>
      <c r="SG88" s="504"/>
      <c r="SH88" s="504"/>
      <c r="SI88" s="504"/>
      <c r="SJ88" s="504"/>
      <c r="SK88" s="504"/>
      <c r="SL88" s="504"/>
      <c r="SM88" s="504"/>
      <c r="SN88" s="504"/>
      <c r="SO88" s="504"/>
      <c r="SP88" s="504"/>
      <c r="SQ88" s="504"/>
      <c r="SR88" s="504"/>
      <c r="SS88" s="504"/>
      <c r="ST88" s="504"/>
      <c r="SU88" s="504"/>
      <c r="SV88" s="504"/>
      <c r="SW88" s="504"/>
      <c r="SX88" s="504"/>
      <c r="SY88" s="504"/>
      <c r="SZ88" s="504"/>
      <c r="TA88" s="504"/>
      <c r="TB88" s="504"/>
      <c r="TC88" s="504"/>
      <c r="TD88" s="504"/>
      <c r="TE88" s="504"/>
      <c r="TF88" s="504"/>
      <c r="TG88" s="504"/>
      <c r="TH88" s="504"/>
      <c r="TI88" s="504"/>
      <c r="TJ88" s="504"/>
      <c r="TK88" s="504"/>
      <c r="TL88" s="504"/>
      <c r="TM88" s="504"/>
      <c r="TN88" s="504"/>
      <c r="TO88" s="504"/>
      <c r="TP88" s="504"/>
      <c r="TQ88" s="504"/>
      <c r="TR88" s="504"/>
      <c r="TS88" s="504"/>
      <c r="TT88" s="504"/>
      <c r="TU88" s="504"/>
      <c r="TV88" s="504"/>
      <c r="TW88" s="504"/>
      <c r="TX88" s="504"/>
      <c r="TY88" s="504"/>
      <c r="TZ88" s="504"/>
      <c r="UA88" s="504"/>
      <c r="UB88" s="504"/>
      <c r="UC88" s="504"/>
      <c r="UD88" s="504"/>
      <c r="UE88" s="504"/>
      <c r="UF88" s="504"/>
      <c r="UG88" s="504"/>
      <c r="UH88" s="504"/>
      <c r="UI88" s="504"/>
      <c r="UJ88" s="504"/>
      <c r="UK88" s="504"/>
      <c r="UL88" s="504"/>
      <c r="UM88" s="504"/>
      <c r="UN88" s="504"/>
      <c r="UO88" s="504"/>
      <c r="UP88" s="504"/>
      <c r="UQ88" s="504"/>
      <c r="UR88" s="504"/>
      <c r="US88" s="504"/>
      <c r="UT88" s="504"/>
      <c r="UU88" s="504"/>
      <c r="UV88" s="504"/>
      <c r="UW88" s="504"/>
      <c r="UX88" s="504"/>
      <c r="UY88" s="504"/>
      <c r="UZ88" s="504"/>
      <c r="VA88" s="504"/>
      <c r="VB88" s="504"/>
      <c r="VC88" s="504"/>
      <c r="VD88" s="504"/>
      <c r="VE88" s="504"/>
      <c r="VF88" s="504"/>
      <c r="VG88" s="504"/>
      <c r="VH88" s="504"/>
      <c r="VI88" s="504"/>
      <c r="VJ88" s="504"/>
      <c r="VK88" s="504"/>
      <c r="VL88" s="504"/>
      <c r="VM88" s="504"/>
      <c r="VN88" s="504"/>
      <c r="VO88" s="504"/>
      <c r="VP88" s="504"/>
      <c r="VQ88" s="504"/>
      <c r="VR88" s="504"/>
      <c r="VS88" s="504"/>
      <c r="VT88" s="504"/>
      <c r="VU88" s="504"/>
      <c r="VV88" s="504"/>
      <c r="VW88" s="504"/>
      <c r="VX88" s="504"/>
      <c r="VY88" s="504"/>
      <c r="VZ88" s="504"/>
      <c r="WA88" s="504"/>
      <c r="WB88" s="504"/>
      <c r="WC88" s="504"/>
      <c r="WD88" s="504"/>
      <c r="WE88" s="504"/>
      <c r="WF88" s="504"/>
      <c r="WG88" s="504"/>
      <c r="WH88" s="504"/>
      <c r="WI88" s="504"/>
      <c r="WJ88" s="504"/>
      <c r="WK88" s="504"/>
      <c r="WL88" s="504"/>
      <c r="WM88" s="504"/>
      <c r="WN88" s="504"/>
      <c r="WO88" s="504"/>
      <c r="WP88" s="504"/>
      <c r="WQ88" s="504"/>
      <c r="WR88" s="504"/>
      <c r="WS88" s="504"/>
      <c r="WT88" s="504"/>
      <c r="WU88" s="504"/>
      <c r="WV88" s="504"/>
      <c r="WW88" s="504"/>
      <c r="WX88" s="504"/>
      <c r="WY88" s="504"/>
      <c r="WZ88" s="504"/>
      <c r="XA88" s="504"/>
      <c r="XB88" s="504"/>
      <c r="XC88" s="504"/>
      <c r="XD88" s="504"/>
      <c r="XE88" s="504"/>
      <c r="XF88" s="504"/>
      <c r="XG88" s="504"/>
      <c r="XH88" s="504"/>
      <c r="XI88" s="504"/>
      <c r="XJ88" s="504"/>
      <c r="XK88" s="504"/>
      <c r="XL88" s="504"/>
      <c r="XM88" s="504"/>
      <c r="XN88" s="504"/>
      <c r="XO88" s="504"/>
      <c r="XP88" s="504"/>
      <c r="XQ88" s="504"/>
      <c r="XR88" s="504"/>
      <c r="XS88" s="504"/>
      <c r="XT88" s="504"/>
      <c r="XU88" s="504"/>
      <c r="XV88" s="504"/>
      <c r="XW88" s="504"/>
      <c r="XX88" s="504"/>
      <c r="XY88" s="504"/>
      <c r="XZ88" s="504"/>
      <c r="YA88" s="504"/>
      <c r="YB88" s="504"/>
      <c r="YC88" s="504"/>
      <c r="YD88" s="504"/>
      <c r="YE88" s="504"/>
      <c r="YF88" s="504"/>
      <c r="YG88" s="504"/>
      <c r="YH88" s="504"/>
      <c r="YI88" s="504"/>
      <c r="YJ88" s="504"/>
      <c r="YK88" s="504"/>
      <c r="YL88" s="504"/>
      <c r="YM88" s="504"/>
      <c r="YN88" s="504"/>
      <c r="YO88" s="504"/>
      <c r="YP88" s="504"/>
      <c r="YQ88" s="504"/>
      <c r="YR88" s="504"/>
      <c r="YS88" s="504"/>
      <c r="YT88" s="504"/>
      <c r="YU88" s="504"/>
      <c r="YV88" s="504"/>
      <c r="YW88" s="504"/>
      <c r="YX88" s="504"/>
      <c r="YY88" s="504"/>
      <c r="YZ88" s="504"/>
      <c r="ZA88" s="504"/>
      <c r="ZB88" s="504"/>
      <c r="ZC88" s="504"/>
      <c r="ZD88" s="504"/>
      <c r="ZE88" s="504"/>
      <c r="ZF88" s="504"/>
      <c r="ZG88" s="504"/>
      <c r="ZH88" s="504"/>
      <c r="ZI88" s="504"/>
      <c r="ZJ88" s="504"/>
      <c r="ZK88" s="504"/>
      <c r="ZL88" s="504"/>
      <c r="ZM88" s="504"/>
      <c r="ZN88" s="504"/>
      <c r="ZO88" s="504"/>
      <c r="ZP88" s="504"/>
      <c r="ZQ88" s="504"/>
      <c r="ZR88" s="504"/>
      <c r="ZS88" s="504"/>
      <c r="ZT88" s="504"/>
      <c r="ZU88" s="504"/>
      <c r="ZV88" s="504"/>
      <c r="ZW88" s="504"/>
      <c r="ZX88" s="504"/>
      <c r="ZY88" s="504"/>
      <c r="ZZ88" s="504"/>
      <c r="AAA88" s="504"/>
      <c r="AAB88" s="504"/>
      <c r="AAC88" s="504"/>
      <c r="AAD88" s="504"/>
      <c r="AAE88" s="504"/>
      <c r="AAF88" s="504"/>
      <c r="AAG88" s="504"/>
      <c r="AAH88" s="504"/>
      <c r="AAI88" s="504"/>
      <c r="AAJ88" s="504"/>
      <c r="AAK88" s="504"/>
      <c r="AAL88" s="504"/>
      <c r="AAM88" s="504"/>
      <c r="AAN88" s="504"/>
      <c r="AAO88" s="504"/>
      <c r="AAP88" s="504"/>
      <c r="AAQ88" s="504"/>
      <c r="AAR88" s="504"/>
      <c r="AAS88" s="504"/>
      <c r="AAT88" s="504"/>
      <c r="AAU88" s="504"/>
      <c r="AAV88" s="504"/>
      <c r="AAW88" s="504"/>
      <c r="AAX88" s="504"/>
      <c r="AAY88" s="504"/>
      <c r="AAZ88" s="504"/>
      <c r="ABA88" s="504"/>
      <c r="ABB88" s="504"/>
      <c r="ABC88" s="504"/>
      <c r="ABD88" s="504"/>
      <c r="ABE88" s="504"/>
      <c r="ABF88" s="504"/>
      <c r="ABG88" s="504"/>
      <c r="ABH88" s="504"/>
      <c r="ABI88" s="504"/>
      <c r="ABJ88" s="504"/>
      <c r="ABK88" s="504"/>
      <c r="ABL88" s="504"/>
      <c r="ABM88" s="504"/>
      <c r="ABN88" s="504"/>
      <c r="ABO88" s="504"/>
      <c r="ABP88" s="504"/>
      <c r="ABQ88" s="504"/>
      <c r="ABR88" s="504"/>
      <c r="ABS88" s="504"/>
      <c r="ABT88" s="504"/>
      <c r="ABU88" s="504"/>
      <c r="ABV88" s="504"/>
      <c r="ABW88" s="504"/>
      <c r="ABX88" s="504"/>
      <c r="ABY88" s="504"/>
      <c r="ABZ88" s="504"/>
      <c r="ACA88" s="504"/>
      <c r="ACB88" s="504"/>
      <c r="ACC88" s="504"/>
      <c r="ACD88" s="504"/>
      <c r="ACE88" s="504"/>
      <c r="ACF88" s="504"/>
      <c r="ACG88" s="504"/>
      <c r="ACH88" s="504"/>
      <c r="ACI88" s="504"/>
      <c r="ACJ88" s="504"/>
      <c r="ACK88" s="504"/>
      <c r="ACL88" s="504"/>
      <c r="ACM88" s="504"/>
      <c r="ACN88" s="504"/>
      <c r="ACO88" s="504"/>
      <c r="ACP88" s="504"/>
      <c r="ACQ88" s="504"/>
      <c r="ACR88" s="504"/>
      <c r="ACS88" s="504"/>
      <c r="ACT88" s="504"/>
      <c r="ACU88" s="504"/>
      <c r="ACV88" s="504"/>
      <c r="ACW88" s="504"/>
      <c r="ACX88" s="504"/>
      <c r="ACY88" s="504"/>
      <c r="ACZ88" s="504"/>
      <c r="ADA88" s="504"/>
      <c r="ADB88" s="504"/>
      <c r="ADC88" s="504"/>
      <c r="ADD88" s="504"/>
      <c r="ADE88" s="504"/>
      <c r="ADF88" s="504"/>
      <c r="ADG88" s="504"/>
      <c r="ADH88" s="504"/>
      <c r="ADI88" s="504"/>
      <c r="ADJ88" s="504"/>
      <c r="ADK88" s="504"/>
      <c r="ADL88" s="504"/>
      <c r="ADM88" s="504"/>
      <c r="ADN88" s="504"/>
      <c r="ADO88" s="504"/>
      <c r="ADP88" s="504"/>
      <c r="ADQ88" s="504"/>
      <c r="ADR88" s="504"/>
      <c r="ADS88" s="504"/>
      <c r="ADT88" s="504"/>
      <c r="ADU88" s="504"/>
      <c r="ADV88" s="504"/>
      <c r="ADW88" s="504"/>
      <c r="ADX88" s="504"/>
      <c r="ADY88" s="504"/>
      <c r="ADZ88" s="504"/>
      <c r="AEA88" s="504"/>
      <c r="AEB88" s="504"/>
      <c r="AEC88" s="504"/>
      <c r="AED88" s="504"/>
      <c r="AEE88" s="504"/>
      <c r="AEF88" s="504"/>
      <c r="AEG88" s="504"/>
      <c r="AEH88" s="504"/>
      <c r="AEI88" s="504"/>
      <c r="AEJ88" s="504"/>
      <c r="AEK88" s="504"/>
      <c r="AEL88" s="504"/>
      <c r="AEM88" s="504"/>
      <c r="AEN88" s="504"/>
      <c r="AEO88" s="504"/>
      <c r="AEP88" s="504"/>
      <c r="AEQ88" s="504"/>
      <c r="AER88" s="504"/>
      <c r="AES88" s="504"/>
      <c r="AET88" s="504"/>
      <c r="AEU88" s="504"/>
      <c r="AEV88" s="504"/>
      <c r="AEW88" s="504"/>
      <c r="AEX88" s="504"/>
      <c r="AEY88" s="504"/>
      <c r="AEZ88" s="504"/>
      <c r="AFA88" s="504"/>
      <c r="AFB88" s="504"/>
      <c r="AFC88" s="504"/>
      <c r="AFD88" s="504"/>
      <c r="AFE88" s="504"/>
      <c r="AFF88" s="504"/>
      <c r="AFG88" s="504"/>
      <c r="AFH88" s="504"/>
      <c r="AFI88" s="504"/>
      <c r="AFJ88" s="504"/>
      <c r="AFK88" s="504"/>
      <c r="AFL88" s="504"/>
      <c r="AFM88" s="504"/>
      <c r="AFN88" s="504"/>
      <c r="AFO88" s="504"/>
      <c r="AFP88" s="504"/>
      <c r="AFQ88" s="504"/>
      <c r="AFR88" s="504"/>
      <c r="AFS88" s="504"/>
      <c r="AFT88" s="504"/>
      <c r="AFU88" s="504"/>
      <c r="AFV88" s="504"/>
      <c r="AFW88" s="504"/>
      <c r="AFX88" s="504"/>
      <c r="AFY88" s="504"/>
      <c r="AFZ88" s="504"/>
      <c r="AGA88" s="504"/>
      <c r="AGB88" s="504"/>
      <c r="AGC88" s="504"/>
      <c r="AGD88" s="504"/>
      <c r="AGE88" s="504"/>
      <c r="AGF88" s="504"/>
      <c r="AGG88" s="504"/>
      <c r="AGH88" s="504"/>
      <c r="AGI88" s="504"/>
      <c r="AGJ88" s="504"/>
      <c r="AGK88" s="504"/>
      <c r="AGL88" s="504"/>
      <c r="AGM88" s="504"/>
      <c r="AGN88" s="504"/>
      <c r="AGO88" s="504"/>
      <c r="AGP88" s="504"/>
      <c r="AGQ88" s="504"/>
      <c r="AGR88" s="504"/>
      <c r="AGS88" s="504"/>
      <c r="AGT88" s="504"/>
      <c r="AGU88" s="504"/>
      <c r="AGV88" s="504"/>
      <c r="AGW88" s="504"/>
      <c r="AGX88" s="504"/>
      <c r="AGY88" s="504"/>
      <c r="AGZ88" s="504"/>
      <c r="AHA88" s="504"/>
      <c r="AHB88" s="504"/>
      <c r="AHC88" s="504"/>
      <c r="AHD88" s="504"/>
      <c r="AHE88" s="504"/>
      <c r="AHF88" s="504"/>
      <c r="AHG88" s="504"/>
      <c r="AHH88" s="504"/>
      <c r="AHI88" s="504"/>
      <c r="AHJ88" s="504"/>
      <c r="AHK88" s="504"/>
      <c r="AHL88" s="504"/>
      <c r="AHM88" s="504"/>
      <c r="AHN88" s="504"/>
      <c r="AHO88" s="504"/>
      <c r="AHP88" s="504"/>
      <c r="AHQ88" s="504"/>
      <c r="AHR88" s="504"/>
      <c r="AHS88" s="504"/>
      <c r="AHT88" s="504"/>
      <c r="AHU88" s="504"/>
      <c r="AHV88" s="504"/>
      <c r="AHW88" s="504"/>
      <c r="AHX88" s="504"/>
      <c r="AHY88" s="504"/>
      <c r="AHZ88" s="504"/>
      <c r="AIA88" s="504"/>
      <c r="AIB88" s="504"/>
      <c r="AIC88" s="504"/>
      <c r="AID88" s="504"/>
      <c r="AIE88" s="504"/>
      <c r="AIF88" s="504"/>
      <c r="AIG88" s="504"/>
      <c r="AIH88" s="504"/>
      <c r="AII88" s="504"/>
      <c r="AIJ88" s="504"/>
      <c r="AIK88" s="504"/>
      <c r="AIL88" s="504"/>
      <c r="AIM88" s="504"/>
      <c r="AIN88" s="504"/>
      <c r="AIO88" s="504"/>
      <c r="AIP88" s="504"/>
      <c r="AIQ88" s="504"/>
      <c r="AIR88" s="504"/>
      <c r="AIS88" s="504"/>
      <c r="AIT88" s="504"/>
      <c r="AIU88" s="504"/>
      <c r="AIV88" s="504"/>
      <c r="AIW88" s="504"/>
      <c r="AIX88" s="504"/>
      <c r="AIY88" s="504"/>
      <c r="AIZ88" s="504"/>
      <c r="AJA88" s="504"/>
      <c r="AJB88" s="504"/>
      <c r="AJC88" s="504"/>
      <c r="AJD88" s="504"/>
      <c r="AJE88" s="504"/>
      <c r="AJF88" s="504"/>
      <c r="AJG88" s="504"/>
      <c r="AJH88" s="504"/>
      <c r="AJI88" s="504"/>
      <c r="AJJ88" s="504"/>
      <c r="AJK88" s="504"/>
      <c r="AJL88" s="504"/>
      <c r="AJM88" s="504"/>
      <c r="AJN88" s="504"/>
      <c r="AJO88" s="504"/>
      <c r="AJP88" s="504"/>
      <c r="AJQ88" s="504"/>
      <c r="AJR88" s="504"/>
      <c r="AJS88" s="504"/>
      <c r="AJT88" s="504"/>
      <c r="AJU88" s="504"/>
      <c r="AJV88" s="504"/>
      <c r="AJW88" s="504"/>
      <c r="AJX88" s="504"/>
      <c r="AJY88" s="504"/>
      <c r="AJZ88" s="504"/>
      <c r="AKA88" s="504"/>
      <c r="AKB88" s="504"/>
      <c r="AKC88" s="504"/>
      <c r="AKD88" s="504"/>
      <c r="AKE88" s="504"/>
      <c r="AKF88" s="504"/>
      <c r="AKG88" s="504"/>
      <c r="AKH88" s="504"/>
      <c r="AKI88" s="504"/>
      <c r="AKJ88" s="504"/>
      <c r="AKK88" s="504"/>
      <c r="AKL88" s="504"/>
      <c r="AKM88" s="504"/>
      <c r="AKN88" s="504"/>
      <c r="AKO88" s="504"/>
      <c r="AKP88" s="504"/>
      <c r="AKQ88" s="504"/>
      <c r="AKR88" s="504"/>
      <c r="AKS88" s="504"/>
      <c r="AKT88" s="504"/>
      <c r="AKU88" s="504"/>
      <c r="AKV88" s="504"/>
      <c r="AKW88" s="504"/>
      <c r="AKX88" s="504"/>
      <c r="AKY88" s="504"/>
      <c r="AKZ88" s="504"/>
      <c r="ALA88" s="504"/>
      <c r="ALB88" s="504"/>
      <c r="ALC88" s="504"/>
      <c r="ALD88" s="504"/>
      <c r="ALE88" s="504"/>
      <c r="ALF88" s="504"/>
      <c r="ALG88" s="504"/>
      <c r="ALH88" s="504"/>
      <c r="ALI88" s="504"/>
      <c r="ALJ88" s="504"/>
      <c r="ALK88" s="504"/>
      <c r="ALL88" s="504"/>
      <c r="ALM88" s="504"/>
      <c r="ALN88" s="504"/>
      <c r="ALO88" s="504"/>
      <c r="ALP88" s="504"/>
      <c r="ALQ88" s="504"/>
      <c r="ALR88" s="504"/>
      <c r="ALS88" s="504"/>
      <c r="ALT88" s="504"/>
      <c r="ALU88" s="504"/>
      <c r="ALV88" s="504"/>
      <c r="ALW88" s="504"/>
      <c r="ALX88" s="504"/>
      <c r="ALY88" s="504"/>
      <c r="ALZ88" s="504"/>
      <c r="AMA88" s="504"/>
      <c r="AMB88" s="504"/>
      <c r="AMC88" s="504"/>
      <c r="AMD88" s="504"/>
      <c r="AME88" s="504"/>
      <c r="AMF88" s="504"/>
      <c r="AMG88" s="504"/>
      <c r="AMH88" s="504"/>
      <c r="AMI88" s="504"/>
      <c r="AMJ88" s="504"/>
    </row>
    <row r="89" spans="1:1024" s="506" customFormat="1" ht="12.75" customHeight="1" x14ac:dyDescent="0.15">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c r="AA89" s="504"/>
      <c r="AB89" s="504"/>
      <c r="AC89" s="504"/>
      <c r="AD89" s="504"/>
      <c r="AE89" s="504"/>
      <c r="AF89" s="504"/>
      <c r="AG89" s="504"/>
      <c r="AH89" s="504"/>
      <c r="AI89" s="504"/>
      <c r="AJ89" s="504"/>
      <c r="AK89" s="504"/>
      <c r="AL89" s="504"/>
      <c r="AM89" s="504"/>
      <c r="AN89" s="504"/>
      <c r="AO89" s="504"/>
      <c r="AP89" s="504" t="s">
        <v>1091</v>
      </c>
      <c r="AQ89" s="504"/>
      <c r="AR89" s="504"/>
      <c r="AS89" s="504"/>
      <c r="AT89" s="504"/>
      <c r="AU89" s="504"/>
      <c r="AV89" s="504"/>
      <c r="AW89" s="507" t="s">
        <v>630</v>
      </c>
      <c r="AX89" s="504"/>
      <c r="AY89" s="504"/>
      <c r="AZ89" s="504"/>
      <c r="BA89" s="504"/>
      <c r="BB89" s="504"/>
      <c r="BC89" s="507" t="s">
        <v>1177</v>
      </c>
      <c r="BD89" s="504"/>
      <c r="BE89" s="504"/>
      <c r="BF89" s="504"/>
      <c r="BG89" s="504"/>
      <c r="BI89" s="505"/>
      <c r="BJ89"/>
      <c r="BK89"/>
      <c r="BL89"/>
      <c r="BM89"/>
      <c r="BN89"/>
      <c r="BO89"/>
      <c r="BP89"/>
      <c r="BQ89"/>
      <c r="BR89"/>
      <c r="BS89"/>
      <c r="BT89"/>
      <c r="BU89"/>
      <c r="BV89"/>
      <c r="BW89"/>
      <c r="BX89"/>
      <c r="BY89"/>
      <c r="BZ89" s="504"/>
      <c r="CA89" s="504"/>
      <c r="CB89" s="504"/>
      <c r="CC89" s="504"/>
      <c r="CD89" s="504"/>
      <c r="CE89" s="504"/>
      <c r="CF89" s="504"/>
      <c r="CG89" s="504"/>
      <c r="CH89" s="504"/>
      <c r="CI89" s="504"/>
      <c r="CJ89" s="504"/>
      <c r="CK89" s="504"/>
      <c r="CL89" s="504"/>
      <c r="CM89" s="504"/>
      <c r="CN89" s="504"/>
      <c r="CO89" s="504"/>
      <c r="CP89" s="504"/>
      <c r="CQ89" s="504"/>
      <c r="CR89" s="504"/>
      <c r="CS89" s="504"/>
      <c r="CT89" s="504"/>
      <c r="CU89" s="504"/>
      <c r="CV89" s="504"/>
      <c r="CW89" s="504"/>
      <c r="CX89" s="504"/>
      <c r="CY89" s="504"/>
      <c r="CZ89" s="504"/>
      <c r="DA89" s="504"/>
      <c r="DB89" s="504"/>
      <c r="DC89" s="504"/>
      <c r="DD89" s="504"/>
      <c r="DE89" s="504"/>
      <c r="DF89" s="504"/>
      <c r="DG89" s="504"/>
      <c r="DH89" s="504"/>
      <c r="DI89" s="504"/>
      <c r="DJ89" s="504"/>
      <c r="DK89" s="504"/>
      <c r="DL89" s="504"/>
      <c r="DM89" s="504"/>
      <c r="DN89" s="504"/>
      <c r="DO89" s="504"/>
      <c r="DP89" s="504"/>
      <c r="DQ89" s="504"/>
      <c r="DR89" s="504"/>
      <c r="DS89" s="504"/>
      <c r="DT89" s="504"/>
      <c r="DU89" s="504"/>
      <c r="DV89" s="504"/>
      <c r="DW89" s="504"/>
      <c r="DX89" s="504"/>
      <c r="DY89" s="504"/>
      <c r="DZ89" s="504"/>
      <c r="EA89" s="504"/>
      <c r="EB89" s="504"/>
      <c r="EC89" s="504"/>
      <c r="ED89" s="504"/>
      <c r="EE89" s="504"/>
      <c r="EF89" s="504"/>
      <c r="EG89" s="504"/>
      <c r="EH89" s="504"/>
      <c r="EI89" s="504"/>
      <c r="EJ89" s="504"/>
      <c r="EK89" s="504"/>
      <c r="EL89" s="504"/>
      <c r="EM89" s="504"/>
      <c r="EN89" s="504"/>
      <c r="EO89" s="504"/>
      <c r="EP89" s="504"/>
      <c r="EQ89" s="504"/>
      <c r="ER89" s="504"/>
      <c r="ES89" s="504"/>
      <c r="ET89" s="504"/>
      <c r="EU89" s="504"/>
      <c r="EV89" s="504"/>
      <c r="EW89" s="504"/>
      <c r="EX89" s="504"/>
      <c r="EY89" s="504"/>
      <c r="EZ89" s="504"/>
      <c r="FA89" s="504"/>
      <c r="FB89" s="504"/>
      <c r="FC89" s="504"/>
      <c r="FD89" s="504"/>
      <c r="FE89" s="504"/>
      <c r="FF89" s="504"/>
      <c r="FG89" s="504"/>
      <c r="FH89" s="504"/>
      <c r="FI89" s="504"/>
      <c r="FJ89" s="504"/>
      <c r="FK89" s="504"/>
      <c r="FL89" s="504"/>
      <c r="FM89" s="504"/>
      <c r="FN89" s="504"/>
      <c r="FO89" s="504"/>
      <c r="FP89" s="504"/>
      <c r="FQ89" s="504"/>
      <c r="FR89" s="504"/>
      <c r="FS89" s="504"/>
      <c r="FT89" s="504"/>
      <c r="FU89" s="504"/>
      <c r="FV89" s="504"/>
      <c r="FW89" s="504"/>
      <c r="FX89" s="504"/>
      <c r="FY89" s="504"/>
      <c r="FZ89" s="504"/>
      <c r="GA89" s="504"/>
      <c r="GB89" s="504"/>
      <c r="GC89" s="504"/>
      <c r="GD89" s="504"/>
      <c r="GE89" s="504"/>
      <c r="GF89" s="504"/>
      <c r="GG89" s="504"/>
      <c r="GH89" s="504"/>
      <c r="GI89" s="504"/>
      <c r="GJ89" s="504"/>
      <c r="GK89" s="504"/>
      <c r="GL89" s="504"/>
      <c r="GM89" s="504"/>
      <c r="GN89" s="504"/>
      <c r="GO89" s="504"/>
      <c r="GP89" s="504"/>
      <c r="GQ89" s="504"/>
      <c r="GR89" s="504"/>
      <c r="GS89" s="504"/>
      <c r="GT89" s="504"/>
      <c r="GU89" s="504"/>
      <c r="GV89" s="504"/>
      <c r="GW89" s="504"/>
      <c r="GX89" s="504"/>
      <c r="GY89" s="504"/>
      <c r="GZ89" s="504"/>
      <c r="HA89" s="504"/>
      <c r="HB89" s="504"/>
      <c r="HC89" s="504"/>
      <c r="HD89" s="504"/>
      <c r="HE89" s="504"/>
      <c r="HF89" s="504"/>
      <c r="HG89" s="504"/>
      <c r="HH89" s="504"/>
      <c r="HI89" s="504"/>
      <c r="HJ89" s="504"/>
      <c r="HK89" s="504"/>
      <c r="HL89" s="504"/>
      <c r="HM89" s="504"/>
      <c r="HN89" s="504"/>
      <c r="HO89" s="504"/>
      <c r="HP89" s="504"/>
      <c r="HQ89" s="504"/>
      <c r="HR89" s="504"/>
      <c r="HS89" s="504"/>
      <c r="HT89" s="504"/>
      <c r="HU89" s="504"/>
      <c r="HV89" s="504"/>
      <c r="HW89" s="504"/>
      <c r="HX89" s="504"/>
      <c r="HY89" s="504"/>
      <c r="HZ89" s="504"/>
      <c r="IA89" s="504"/>
      <c r="IB89" s="504"/>
      <c r="IC89" s="504"/>
      <c r="ID89" s="504"/>
      <c r="IE89" s="504"/>
      <c r="IF89" s="504"/>
      <c r="IG89" s="504"/>
      <c r="IH89" s="504"/>
      <c r="II89" s="504"/>
      <c r="IJ89" s="504"/>
      <c r="IK89" s="504"/>
      <c r="IL89" s="504"/>
      <c r="IM89" s="504"/>
      <c r="IN89" s="504"/>
      <c r="IO89" s="504"/>
      <c r="IP89" s="504"/>
      <c r="IQ89" s="504"/>
      <c r="IR89" s="504"/>
      <c r="IS89" s="504"/>
      <c r="IT89" s="504"/>
      <c r="IU89" s="504"/>
      <c r="IV89" s="504"/>
      <c r="IW89" s="504"/>
      <c r="IX89" s="504"/>
      <c r="IY89" s="504"/>
      <c r="IZ89" s="504"/>
      <c r="JA89" s="504"/>
      <c r="JB89" s="504"/>
      <c r="JC89" s="504"/>
      <c r="JD89" s="504"/>
      <c r="JE89" s="504"/>
      <c r="JF89" s="504"/>
      <c r="JG89" s="504"/>
      <c r="JH89" s="504"/>
      <c r="JI89" s="504"/>
      <c r="JJ89" s="504"/>
      <c r="JK89" s="504"/>
      <c r="JL89" s="504"/>
      <c r="JM89" s="504"/>
      <c r="JN89" s="504"/>
      <c r="JO89" s="504"/>
      <c r="JP89" s="504"/>
      <c r="JQ89" s="504"/>
      <c r="JR89" s="504"/>
      <c r="JS89" s="504"/>
      <c r="JT89" s="504"/>
      <c r="JU89" s="504"/>
      <c r="JV89" s="504"/>
      <c r="JW89" s="504"/>
      <c r="JX89" s="504"/>
      <c r="JY89" s="504"/>
      <c r="JZ89" s="504"/>
      <c r="KA89" s="504"/>
      <c r="KB89" s="504"/>
      <c r="KC89" s="504"/>
      <c r="KD89" s="504"/>
      <c r="KE89" s="504"/>
      <c r="KF89" s="504"/>
      <c r="KG89" s="504"/>
      <c r="KH89" s="504"/>
      <c r="KI89" s="504"/>
      <c r="KJ89" s="504"/>
      <c r="KK89" s="504"/>
      <c r="KL89" s="504"/>
      <c r="KM89" s="504"/>
      <c r="KN89" s="504"/>
      <c r="KO89" s="504"/>
      <c r="KP89" s="504"/>
      <c r="KQ89" s="504"/>
      <c r="KR89" s="504"/>
      <c r="KS89" s="504"/>
      <c r="KT89" s="504"/>
      <c r="KU89" s="504"/>
      <c r="KV89" s="504"/>
      <c r="KW89" s="504"/>
      <c r="KX89" s="504"/>
      <c r="KY89" s="504"/>
      <c r="KZ89" s="504"/>
      <c r="LA89" s="504"/>
      <c r="LB89" s="504"/>
      <c r="LC89" s="504"/>
      <c r="LD89" s="504"/>
      <c r="LE89" s="504"/>
      <c r="LF89" s="504"/>
      <c r="LG89" s="504"/>
      <c r="LH89" s="504"/>
      <c r="LI89" s="504"/>
      <c r="LJ89" s="504"/>
      <c r="LK89" s="504"/>
      <c r="LL89" s="504"/>
      <c r="LM89" s="504"/>
      <c r="LN89" s="504"/>
      <c r="LO89" s="504"/>
      <c r="LP89" s="504"/>
      <c r="LQ89" s="504"/>
      <c r="LR89" s="504"/>
      <c r="LS89" s="504"/>
      <c r="LT89" s="504"/>
      <c r="LU89" s="504"/>
      <c r="LV89" s="504"/>
      <c r="LW89" s="504"/>
      <c r="LX89" s="504"/>
      <c r="LY89" s="504"/>
      <c r="LZ89" s="504"/>
      <c r="MA89" s="504"/>
      <c r="MB89" s="504"/>
      <c r="MC89" s="504"/>
      <c r="MD89" s="504"/>
      <c r="ME89" s="504"/>
      <c r="MF89" s="504"/>
      <c r="MG89" s="504"/>
      <c r="MH89" s="504"/>
      <c r="MI89" s="504"/>
      <c r="MJ89" s="504"/>
      <c r="MK89" s="504"/>
      <c r="ML89" s="504"/>
      <c r="MM89" s="504"/>
      <c r="MN89" s="504"/>
      <c r="MO89" s="504"/>
      <c r="MP89" s="504"/>
      <c r="MQ89" s="504"/>
      <c r="MR89" s="504"/>
      <c r="MS89" s="504"/>
      <c r="MT89" s="504"/>
      <c r="MU89" s="504"/>
      <c r="MV89" s="504"/>
      <c r="MW89" s="504"/>
      <c r="MX89" s="504"/>
      <c r="MY89" s="504"/>
      <c r="MZ89" s="504"/>
      <c r="NA89" s="504"/>
      <c r="NB89" s="504"/>
      <c r="NC89" s="504"/>
      <c r="ND89" s="504"/>
      <c r="NE89" s="504"/>
      <c r="NF89" s="504"/>
      <c r="NG89" s="504"/>
      <c r="NH89" s="504"/>
      <c r="NI89" s="504"/>
      <c r="NJ89" s="504"/>
      <c r="NK89" s="504"/>
      <c r="NL89" s="504"/>
      <c r="NM89" s="504"/>
      <c r="NN89" s="504"/>
      <c r="NO89" s="504"/>
      <c r="NP89" s="504"/>
      <c r="NQ89" s="504"/>
      <c r="NR89" s="504"/>
      <c r="NS89" s="504"/>
      <c r="NT89" s="504"/>
      <c r="NU89" s="504"/>
      <c r="NV89" s="504"/>
      <c r="NW89" s="504"/>
      <c r="NX89" s="504"/>
      <c r="NY89" s="504"/>
      <c r="NZ89" s="504"/>
      <c r="OA89" s="504"/>
      <c r="OB89" s="504"/>
      <c r="OC89" s="504"/>
      <c r="OD89" s="504"/>
      <c r="OE89" s="504"/>
      <c r="OF89" s="504"/>
      <c r="OG89" s="504"/>
      <c r="OH89" s="504"/>
      <c r="OI89" s="504"/>
      <c r="OJ89" s="504"/>
      <c r="OK89" s="504"/>
      <c r="OL89" s="504"/>
      <c r="OM89" s="504"/>
      <c r="ON89" s="504"/>
      <c r="OO89" s="504"/>
      <c r="OP89" s="504"/>
      <c r="OQ89" s="504"/>
      <c r="OR89" s="504"/>
      <c r="OS89" s="504"/>
      <c r="OT89" s="504"/>
      <c r="OU89" s="504"/>
      <c r="OV89" s="504"/>
      <c r="OW89" s="504"/>
      <c r="OX89" s="504"/>
      <c r="OY89" s="504"/>
      <c r="OZ89" s="504"/>
      <c r="PA89" s="504"/>
      <c r="PB89" s="504"/>
      <c r="PC89" s="504"/>
      <c r="PD89" s="504"/>
      <c r="PE89" s="504"/>
      <c r="PF89" s="504"/>
      <c r="PG89" s="504"/>
      <c r="PH89" s="504"/>
      <c r="PI89" s="504"/>
      <c r="PJ89" s="504"/>
      <c r="PK89" s="504"/>
      <c r="PL89" s="504"/>
      <c r="PM89" s="504"/>
      <c r="PN89" s="504"/>
      <c r="PO89" s="504"/>
      <c r="PP89" s="504"/>
      <c r="PQ89" s="504"/>
      <c r="PR89" s="504"/>
      <c r="PS89" s="504"/>
      <c r="PT89" s="504"/>
      <c r="PU89" s="504"/>
      <c r="PV89" s="504"/>
      <c r="PW89" s="504"/>
      <c r="PX89" s="504"/>
      <c r="PY89" s="504"/>
      <c r="PZ89" s="504"/>
      <c r="QA89" s="504"/>
      <c r="QB89" s="504"/>
      <c r="QC89" s="504"/>
      <c r="QD89" s="504"/>
      <c r="QE89" s="504"/>
      <c r="QF89" s="504"/>
      <c r="QG89" s="504"/>
      <c r="QH89" s="504"/>
      <c r="QI89" s="504"/>
      <c r="QJ89" s="504"/>
      <c r="QK89" s="504"/>
      <c r="QL89" s="504"/>
      <c r="QM89" s="504"/>
      <c r="QN89" s="504"/>
      <c r="QO89" s="504"/>
      <c r="QP89" s="504"/>
      <c r="QQ89" s="504"/>
      <c r="QR89" s="504"/>
      <c r="QS89" s="504"/>
      <c r="QT89" s="504"/>
      <c r="QU89" s="504"/>
      <c r="QV89" s="504"/>
      <c r="QW89" s="504"/>
      <c r="QX89" s="504"/>
      <c r="QY89" s="504"/>
      <c r="QZ89" s="504"/>
      <c r="RA89" s="504"/>
      <c r="RB89" s="504"/>
      <c r="RC89" s="504"/>
      <c r="RD89" s="504"/>
      <c r="RE89" s="504"/>
      <c r="RF89" s="504"/>
      <c r="RG89" s="504"/>
      <c r="RH89" s="504"/>
      <c r="RI89" s="504"/>
      <c r="RJ89" s="504"/>
      <c r="RK89" s="504"/>
      <c r="RL89" s="504"/>
      <c r="RM89" s="504"/>
      <c r="RN89" s="504"/>
      <c r="RO89" s="504"/>
      <c r="RP89" s="504"/>
      <c r="RQ89" s="504"/>
      <c r="RR89" s="504"/>
      <c r="RS89" s="504"/>
      <c r="RT89" s="504"/>
      <c r="RU89" s="504"/>
      <c r="RV89" s="504"/>
      <c r="RW89" s="504"/>
      <c r="RX89" s="504"/>
      <c r="RY89" s="504"/>
      <c r="RZ89" s="504"/>
      <c r="SA89" s="504"/>
      <c r="SB89" s="504"/>
      <c r="SC89" s="504"/>
      <c r="SD89" s="504"/>
      <c r="SE89" s="504"/>
      <c r="SF89" s="504"/>
      <c r="SG89" s="504"/>
      <c r="SH89" s="504"/>
      <c r="SI89" s="504"/>
      <c r="SJ89" s="504"/>
      <c r="SK89" s="504"/>
      <c r="SL89" s="504"/>
      <c r="SM89" s="504"/>
      <c r="SN89" s="504"/>
      <c r="SO89" s="504"/>
      <c r="SP89" s="504"/>
      <c r="SQ89" s="504"/>
      <c r="SR89" s="504"/>
      <c r="SS89" s="504"/>
      <c r="ST89" s="504"/>
      <c r="SU89" s="504"/>
      <c r="SV89" s="504"/>
      <c r="SW89" s="504"/>
      <c r="SX89" s="504"/>
      <c r="SY89" s="504"/>
      <c r="SZ89" s="504"/>
      <c r="TA89" s="504"/>
      <c r="TB89" s="504"/>
      <c r="TC89" s="504"/>
      <c r="TD89" s="504"/>
      <c r="TE89" s="504"/>
      <c r="TF89" s="504"/>
      <c r="TG89" s="504"/>
      <c r="TH89" s="504"/>
      <c r="TI89" s="504"/>
      <c r="TJ89" s="504"/>
      <c r="TK89" s="504"/>
      <c r="TL89" s="504"/>
      <c r="TM89" s="504"/>
      <c r="TN89" s="504"/>
      <c r="TO89" s="504"/>
      <c r="TP89" s="504"/>
      <c r="TQ89" s="504"/>
      <c r="TR89" s="504"/>
      <c r="TS89" s="504"/>
      <c r="TT89" s="504"/>
      <c r="TU89" s="504"/>
      <c r="TV89" s="504"/>
      <c r="TW89" s="504"/>
      <c r="TX89" s="504"/>
      <c r="TY89" s="504"/>
      <c r="TZ89" s="504"/>
      <c r="UA89" s="504"/>
      <c r="UB89" s="504"/>
      <c r="UC89" s="504"/>
      <c r="UD89" s="504"/>
      <c r="UE89" s="504"/>
      <c r="UF89" s="504"/>
      <c r="UG89" s="504"/>
      <c r="UH89" s="504"/>
      <c r="UI89" s="504"/>
      <c r="UJ89" s="504"/>
      <c r="UK89" s="504"/>
      <c r="UL89" s="504"/>
      <c r="UM89" s="504"/>
      <c r="UN89" s="504"/>
      <c r="UO89" s="504"/>
      <c r="UP89" s="504"/>
      <c r="UQ89" s="504"/>
      <c r="UR89" s="504"/>
      <c r="US89" s="504"/>
      <c r="UT89" s="504"/>
      <c r="UU89" s="504"/>
      <c r="UV89" s="504"/>
      <c r="UW89" s="504"/>
      <c r="UX89" s="504"/>
      <c r="UY89" s="504"/>
      <c r="UZ89" s="504"/>
      <c r="VA89" s="504"/>
      <c r="VB89" s="504"/>
      <c r="VC89" s="504"/>
      <c r="VD89" s="504"/>
      <c r="VE89" s="504"/>
      <c r="VF89" s="504"/>
      <c r="VG89" s="504"/>
      <c r="VH89" s="504"/>
      <c r="VI89" s="504"/>
      <c r="VJ89" s="504"/>
      <c r="VK89" s="504"/>
      <c r="VL89" s="504"/>
      <c r="VM89" s="504"/>
      <c r="VN89" s="504"/>
      <c r="VO89" s="504"/>
      <c r="VP89" s="504"/>
      <c r="VQ89" s="504"/>
      <c r="VR89" s="504"/>
      <c r="VS89" s="504"/>
      <c r="VT89" s="504"/>
      <c r="VU89" s="504"/>
      <c r="VV89" s="504"/>
      <c r="VW89" s="504"/>
      <c r="VX89" s="504"/>
      <c r="VY89" s="504"/>
      <c r="VZ89" s="504"/>
      <c r="WA89" s="504"/>
      <c r="WB89" s="504"/>
      <c r="WC89" s="504"/>
      <c r="WD89" s="504"/>
      <c r="WE89" s="504"/>
      <c r="WF89" s="504"/>
      <c r="WG89" s="504"/>
      <c r="WH89" s="504"/>
      <c r="WI89" s="504"/>
      <c r="WJ89" s="504"/>
      <c r="WK89" s="504"/>
      <c r="WL89" s="504"/>
      <c r="WM89" s="504"/>
      <c r="WN89" s="504"/>
      <c r="WO89" s="504"/>
      <c r="WP89" s="504"/>
      <c r="WQ89" s="504"/>
      <c r="WR89" s="504"/>
      <c r="WS89" s="504"/>
      <c r="WT89" s="504"/>
      <c r="WU89" s="504"/>
      <c r="WV89" s="504"/>
      <c r="WW89" s="504"/>
      <c r="WX89" s="504"/>
      <c r="WY89" s="504"/>
      <c r="WZ89" s="504"/>
      <c r="XA89" s="504"/>
      <c r="XB89" s="504"/>
      <c r="XC89" s="504"/>
      <c r="XD89" s="504"/>
      <c r="XE89" s="504"/>
      <c r="XF89" s="504"/>
      <c r="XG89" s="504"/>
      <c r="XH89" s="504"/>
      <c r="XI89" s="504"/>
      <c r="XJ89" s="504"/>
      <c r="XK89" s="504"/>
      <c r="XL89" s="504"/>
      <c r="XM89" s="504"/>
      <c r="XN89" s="504"/>
      <c r="XO89" s="504"/>
      <c r="XP89" s="504"/>
      <c r="XQ89" s="504"/>
      <c r="XR89" s="504"/>
      <c r="XS89" s="504"/>
      <c r="XT89" s="504"/>
      <c r="XU89" s="504"/>
      <c r="XV89" s="504"/>
      <c r="XW89" s="504"/>
      <c r="XX89" s="504"/>
      <c r="XY89" s="504"/>
      <c r="XZ89" s="504"/>
      <c r="YA89" s="504"/>
      <c r="YB89" s="504"/>
      <c r="YC89" s="504"/>
      <c r="YD89" s="504"/>
      <c r="YE89" s="504"/>
      <c r="YF89" s="504"/>
      <c r="YG89" s="504"/>
      <c r="YH89" s="504"/>
      <c r="YI89" s="504"/>
      <c r="YJ89" s="504"/>
      <c r="YK89" s="504"/>
      <c r="YL89" s="504"/>
      <c r="YM89" s="504"/>
      <c r="YN89" s="504"/>
      <c r="YO89" s="504"/>
      <c r="YP89" s="504"/>
      <c r="YQ89" s="504"/>
      <c r="YR89" s="504"/>
      <c r="YS89" s="504"/>
      <c r="YT89" s="504"/>
      <c r="YU89" s="504"/>
      <c r="YV89" s="504"/>
      <c r="YW89" s="504"/>
      <c r="YX89" s="504"/>
      <c r="YY89" s="504"/>
      <c r="YZ89" s="504"/>
      <c r="ZA89" s="504"/>
      <c r="ZB89" s="504"/>
      <c r="ZC89" s="504"/>
      <c r="ZD89" s="504"/>
      <c r="ZE89" s="504"/>
      <c r="ZF89" s="504"/>
      <c r="ZG89" s="504"/>
      <c r="ZH89" s="504"/>
      <c r="ZI89" s="504"/>
      <c r="ZJ89" s="504"/>
      <c r="ZK89" s="504"/>
      <c r="ZL89" s="504"/>
      <c r="ZM89" s="504"/>
      <c r="ZN89" s="504"/>
      <c r="ZO89" s="504"/>
      <c r="ZP89" s="504"/>
      <c r="ZQ89" s="504"/>
      <c r="ZR89" s="504"/>
      <c r="ZS89" s="504"/>
      <c r="ZT89" s="504"/>
      <c r="ZU89" s="504"/>
      <c r="ZV89" s="504"/>
      <c r="ZW89" s="504"/>
      <c r="ZX89" s="504"/>
      <c r="ZY89" s="504"/>
      <c r="ZZ89" s="504"/>
      <c r="AAA89" s="504"/>
      <c r="AAB89" s="504"/>
      <c r="AAC89" s="504"/>
      <c r="AAD89" s="504"/>
      <c r="AAE89" s="504"/>
      <c r="AAF89" s="504"/>
      <c r="AAG89" s="504"/>
      <c r="AAH89" s="504"/>
      <c r="AAI89" s="504"/>
      <c r="AAJ89" s="504"/>
      <c r="AAK89" s="504"/>
      <c r="AAL89" s="504"/>
      <c r="AAM89" s="504"/>
      <c r="AAN89" s="504"/>
      <c r="AAO89" s="504"/>
      <c r="AAP89" s="504"/>
      <c r="AAQ89" s="504"/>
      <c r="AAR89" s="504"/>
      <c r="AAS89" s="504"/>
      <c r="AAT89" s="504"/>
      <c r="AAU89" s="504"/>
      <c r="AAV89" s="504"/>
      <c r="AAW89" s="504"/>
      <c r="AAX89" s="504"/>
      <c r="AAY89" s="504"/>
      <c r="AAZ89" s="504"/>
      <c r="ABA89" s="504"/>
      <c r="ABB89" s="504"/>
      <c r="ABC89" s="504"/>
      <c r="ABD89" s="504"/>
      <c r="ABE89" s="504"/>
      <c r="ABF89" s="504"/>
      <c r="ABG89" s="504"/>
      <c r="ABH89" s="504"/>
      <c r="ABI89" s="504"/>
      <c r="ABJ89" s="504"/>
      <c r="ABK89" s="504"/>
      <c r="ABL89" s="504"/>
      <c r="ABM89" s="504"/>
      <c r="ABN89" s="504"/>
      <c r="ABO89" s="504"/>
      <c r="ABP89" s="504"/>
      <c r="ABQ89" s="504"/>
      <c r="ABR89" s="504"/>
      <c r="ABS89" s="504"/>
      <c r="ABT89" s="504"/>
      <c r="ABU89" s="504"/>
      <c r="ABV89" s="504"/>
      <c r="ABW89" s="504"/>
      <c r="ABX89" s="504"/>
      <c r="ABY89" s="504"/>
      <c r="ABZ89" s="504"/>
      <c r="ACA89" s="504"/>
      <c r="ACB89" s="504"/>
      <c r="ACC89" s="504"/>
      <c r="ACD89" s="504"/>
      <c r="ACE89" s="504"/>
      <c r="ACF89" s="504"/>
      <c r="ACG89" s="504"/>
      <c r="ACH89" s="504"/>
      <c r="ACI89" s="504"/>
      <c r="ACJ89" s="504"/>
      <c r="ACK89" s="504"/>
      <c r="ACL89" s="504"/>
      <c r="ACM89" s="504"/>
      <c r="ACN89" s="504"/>
      <c r="ACO89" s="504"/>
      <c r="ACP89" s="504"/>
      <c r="ACQ89" s="504"/>
      <c r="ACR89" s="504"/>
      <c r="ACS89" s="504"/>
      <c r="ACT89" s="504"/>
      <c r="ACU89" s="504"/>
      <c r="ACV89" s="504"/>
      <c r="ACW89" s="504"/>
      <c r="ACX89" s="504"/>
      <c r="ACY89" s="504"/>
      <c r="ACZ89" s="504"/>
      <c r="ADA89" s="504"/>
      <c r="ADB89" s="504"/>
      <c r="ADC89" s="504"/>
      <c r="ADD89" s="504"/>
      <c r="ADE89" s="504"/>
      <c r="ADF89" s="504"/>
      <c r="ADG89" s="504"/>
      <c r="ADH89" s="504"/>
      <c r="ADI89" s="504"/>
      <c r="ADJ89" s="504"/>
      <c r="ADK89" s="504"/>
      <c r="ADL89" s="504"/>
      <c r="ADM89" s="504"/>
      <c r="ADN89" s="504"/>
      <c r="ADO89" s="504"/>
      <c r="ADP89" s="504"/>
      <c r="ADQ89" s="504"/>
      <c r="ADR89" s="504"/>
      <c r="ADS89" s="504"/>
      <c r="ADT89" s="504"/>
      <c r="ADU89" s="504"/>
      <c r="ADV89" s="504"/>
      <c r="ADW89" s="504"/>
      <c r="ADX89" s="504"/>
      <c r="ADY89" s="504"/>
      <c r="ADZ89" s="504"/>
      <c r="AEA89" s="504"/>
      <c r="AEB89" s="504"/>
      <c r="AEC89" s="504"/>
      <c r="AED89" s="504"/>
      <c r="AEE89" s="504"/>
      <c r="AEF89" s="504"/>
      <c r="AEG89" s="504"/>
      <c r="AEH89" s="504"/>
      <c r="AEI89" s="504"/>
      <c r="AEJ89" s="504"/>
      <c r="AEK89" s="504"/>
      <c r="AEL89" s="504"/>
      <c r="AEM89" s="504"/>
      <c r="AEN89" s="504"/>
      <c r="AEO89" s="504"/>
      <c r="AEP89" s="504"/>
      <c r="AEQ89" s="504"/>
      <c r="AER89" s="504"/>
      <c r="AES89" s="504"/>
      <c r="AET89" s="504"/>
      <c r="AEU89" s="504"/>
      <c r="AEV89" s="504"/>
      <c r="AEW89" s="504"/>
      <c r="AEX89" s="504"/>
      <c r="AEY89" s="504"/>
      <c r="AEZ89" s="504"/>
      <c r="AFA89" s="504"/>
      <c r="AFB89" s="504"/>
      <c r="AFC89" s="504"/>
      <c r="AFD89" s="504"/>
      <c r="AFE89" s="504"/>
      <c r="AFF89" s="504"/>
      <c r="AFG89" s="504"/>
      <c r="AFH89" s="504"/>
      <c r="AFI89" s="504"/>
      <c r="AFJ89" s="504"/>
      <c r="AFK89" s="504"/>
      <c r="AFL89" s="504"/>
      <c r="AFM89" s="504"/>
      <c r="AFN89" s="504"/>
      <c r="AFO89" s="504"/>
      <c r="AFP89" s="504"/>
      <c r="AFQ89" s="504"/>
      <c r="AFR89" s="504"/>
      <c r="AFS89" s="504"/>
      <c r="AFT89" s="504"/>
      <c r="AFU89" s="504"/>
      <c r="AFV89" s="504"/>
      <c r="AFW89" s="504"/>
      <c r="AFX89" s="504"/>
      <c r="AFY89" s="504"/>
      <c r="AFZ89" s="504"/>
      <c r="AGA89" s="504"/>
      <c r="AGB89" s="504"/>
      <c r="AGC89" s="504"/>
      <c r="AGD89" s="504"/>
      <c r="AGE89" s="504"/>
      <c r="AGF89" s="504"/>
      <c r="AGG89" s="504"/>
      <c r="AGH89" s="504"/>
      <c r="AGI89" s="504"/>
      <c r="AGJ89" s="504"/>
      <c r="AGK89" s="504"/>
      <c r="AGL89" s="504"/>
      <c r="AGM89" s="504"/>
      <c r="AGN89" s="504"/>
      <c r="AGO89" s="504"/>
      <c r="AGP89" s="504"/>
      <c r="AGQ89" s="504"/>
      <c r="AGR89" s="504"/>
      <c r="AGS89" s="504"/>
      <c r="AGT89" s="504"/>
      <c r="AGU89" s="504"/>
      <c r="AGV89" s="504"/>
      <c r="AGW89" s="504"/>
      <c r="AGX89" s="504"/>
      <c r="AGY89" s="504"/>
      <c r="AGZ89" s="504"/>
      <c r="AHA89" s="504"/>
      <c r="AHB89" s="504"/>
      <c r="AHC89" s="504"/>
      <c r="AHD89" s="504"/>
      <c r="AHE89" s="504"/>
      <c r="AHF89" s="504"/>
      <c r="AHG89" s="504"/>
      <c r="AHH89" s="504"/>
      <c r="AHI89" s="504"/>
      <c r="AHJ89" s="504"/>
      <c r="AHK89" s="504"/>
      <c r="AHL89" s="504"/>
      <c r="AHM89" s="504"/>
      <c r="AHN89" s="504"/>
      <c r="AHO89" s="504"/>
      <c r="AHP89" s="504"/>
      <c r="AHQ89" s="504"/>
      <c r="AHR89" s="504"/>
      <c r="AHS89" s="504"/>
      <c r="AHT89" s="504"/>
      <c r="AHU89" s="504"/>
      <c r="AHV89" s="504"/>
      <c r="AHW89" s="504"/>
      <c r="AHX89" s="504"/>
      <c r="AHY89" s="504"/>
      <c r="AHZ89" s="504"/>
      <c r="AIA89" s="504"/>
      <c r="AIB89" s="504"/>
      <c r="AIC89" s="504"/>
      <c r="AID89" s="504"/>
      <c r="AIE89" s="504"/>
      <c r="AIF89" s="504"/>
      <c r="AIG89" s="504"/>
      <c r="AIH89" s="504"/>
      <c r="AII89" s="504"/>
      <c r="AIJ89" s="504"/>
      <c r="AIK89" s="504"/>
      <c r="AIL89" s="504"/>
      <c r="AIM89" s="504"/>
      <c r="AIN89" s="504"/>
      <c r="AIO89" s="504"/>
      <c r="AIP89" s="504"/>
      <c r="AIQ89" s="504"/>
      <c r="AIR89" s="504"/>
      <c r="AIS89" s="504"/>
      <c r="AIT89" s="504"/>
      <c r="AIU89" s="504"/>
      <c r="AIV89" s="504"/>
      <c r="AIW89" s="504"/>
      <c r="AIX89" s="504"/>
      <c r="AIY89" s="504"/>
      <c r="AIZ89" s="504"/>
      <c r="AJA89" s="504"/>
      <c r="AJB89" s="504"/>
      <c r="AJC89" s="504"/>
      <c r="AJD89" s="504"/>
      <c r="AJE89" s="504"/>
      <c r="AJF89" s="504"/>
      <c r="AJG89" s="504"/>
      <c r="AJH89" s="504"/>
      <c r="AJI89" s="504"/>
      <c r="AJJ89" s="504"/>
      <c r="AJK89" s="504"/>
      <c r="AJL89" s="504"/>
      <c r="AJM89" s="504"/>
      <c r="AJN89" s="504"/>
      <c r="AJO89" s="504"/>
      <c r="AJP89" s="504"/>
      <c r="AJQ89" s="504"/>
      <c r="AJR89" s="504"/>
      <c r="AJS89" s="504"/>
      <c r="AJT89" s="504"/>
      <c r="AJU89" s="504"/>
      <c r="AJV89" s="504"/>
      <c r="AJW89" s="504"/>
      <c r="AJX89" s="504"/>
      <c r="AJY89" s="504"/>
      <c r="AJZ89" s="504"/>
      <c r="AKA89" s="504"/>
      <c r="AKB89" s="504"/>
      <c r="AKC89" s="504"/>
      <c r="AKD89" s="504"/>
      <c r="AKE89" s="504"/>
      <c r="AKF89" s="504"/>
      <c r="AKG89" s="504"/>
      <c r="AKH89" s="504"/>
      <c r="AKI89" s="504"/>
      <c r="AKJ89" s="504"/>
      <c r="AKK89" s="504"/>
      <c r="AKL89" s="504"/>
      <c r="AKM89" s="504"/>
      <c r="AKN89" s="504"/>
      <c r="AKO89" s="504"/>
      <c r="AKP89" s="504"/>
      <c r="AKQ89" s="504"/>
      <c r="AKR89" s="504"/>
      <c r="AKS89" s="504"/>
      <c r="AKT89" s="504"/>
      <c r="AKU89" s="504"/>
      <c r="AKV89" s="504"/>
      <c r="AKW89" s="504"/>
      <c r="AKX89" s="504"/>
      <c r="AKY89" s="504"/>
      <c r="AKZ89" s="504"/>
      <c r="ALA89" s="504"/>
      <c r="ALB89" s="504"/>
      <c r="ALC89" s="504"/>
      <c r="ALD89" s="504"/>
      <c r="ALE89" s="504"/>
      <c r="ALF89" s="504"/>
      <c r="ALG89" s="504"/>
      <c r="ALH89" s="504"/>
      <c r="ALI89" s="504"/>
      <c r="ALJ89" s="504"/>
      <c r="ALK89" s="504"/>
      <c r="ALL89" s="504"/>
      <c r="ALM89" s="504"/>
      <c r="ALN89" s="504"/>
      <c r="ALO89" s="504"/>
      <c r="ALP89" s="504"/>
      <c r="ALQ89" s="504"/>
      <c r="ALR89" s="504"/>
      <c r="ALS89" s="504"/>
      <c r="ALT89" s="504"/>
      <c r="ALU89" s="504"/>
      <c r="ALV89" s="504"/>
      <c r="ALW89" s="504"/>
      <c r="ALX89" s="504"/>
      <c r="ALY89" s="504"/>
      <c r="ALZ89" s="504"/>
      <c r="AMA89" s="504"/>
      <c r="AMB89" s="504"/>
      <c r="AMC89" s="504"/>
      <c r="AMD89" s="504"/>
      <c r="AME89" s="504"/>
      <c r="AMF89" s="504"/>
      <c r="AMG89" s="504"/>
      <c r="AMH89" s="504"/>
      <c r="AMI89" s="504"/>
      <c r="AMJ89" s="504"/>
    </row>
    <row r="90" spans="1:1024" s="506" customFormat="1" ht="12.75" customHeight="1" x14ac:dyDescent="0.15">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c r="AA90" s="504"/>
      <c r="AB90" s="504"/>
      <c r="AC90" s="504"/>
      <c r="AD90" s="504"/>
      <c r="AE90" s="504"/>
      <c r="AF90" s="504"/>
      <c r="AG90" s="504"/>
      <c r="AH90" s="504"/>
      <c r="AI90" s="504"/>
      <c r="AJ90" s="504"/>
      <c r="AK90" s="504"/>
      <c r="AL90" s="504"/>
      <c r="AM90" s="504"/>
      <c r="AN90" s="504"/>
      <c r="AO90" s="504"/>
      <c r="AP90" s="504" t="s">
        <v>1090</v>
      </c>
      <c r="AQ90" s="504"/>
      <c r="AR90" s="504"/>
      <c r="AS90" s="504"/>
      <c r="AT90" s="504"/>
      <c r="AU90" s="504"/>
      <c r="AV90" s="504"/>
      <c r="AW90" s="507" t="s">
        <v>632</v>
      </c>
      <c r="AX90" s="504"/>
      <c r="AY90" s="504"/>
      <c r="AZ90" s="504"/>
      <c r="BA90" s="504"/>
      <c r="BB90" s="504"/>
      <c r="BC90" s="507" t="s">
        <v>1178</v>
      </c>
      <c r="BD90" s="504"/>
      <c r="BE90" s="504"/>
      <c r="BF90" s="504"/>
      <c r="BG90" s="504"/>
      <c r="BI90" s="505"/>
      <c r="BJ90"/>
      <c r="BK90"/>
      <c r="BL90"/>
      <c r="BM90"/>
      <c r="BN90"/>
      <c r="BO90"/>
      <c r="BP90"/>
      <c r="BQ90"/>
      <c r="BR90"/>
      <c r="BS90"/>
      <c r="BT90"/>
      <c r="BU90"/>
      <c r="BV90"/>
      <c r="BW90"/>
      <c r="BX90"/>
      <c r="BY90"/>
      <c r="BZ90" s="504"/>
      <c r="CA90" s="504"/>
      <c r="CB90" s="504"/>
      <c r="CC90" s="504"/>
      <c r="CD90" s="504"/>
      <c r="CE90" s="504"/>
      <c r="CF90" s="504"/>
      <c r="CG90" s="504"/>
      <c r="CH90" s="504"/>
      <c r="CI90" s="504"/>
      <c r="CJ90" s="504"/>
      <c r="CK90" s="504"/>
      <c r="CL90" s="504"/>
      <c r="CM90" s="504"/>
      <c r="CN90" s="504"/>
      <c r="CO90" s="504"/>
      <c r="CP90" s="504"/>
      <c r="CQ90" s="504"/>
      <c r="CR90" s="504"/>
      <c r="CS90" s="504"/>
      <c r="CT90" s="504"/>
      <c r="CU90" s="504"/>
      <c r="CV90" s="504"/>
      <c r="CW90" s="504"/>
      <c r="CX90" s="504"/>
      <c r="CY90" s="504"/>
      <c r="CZ90" s="504"/>
      <c r="DA90" s="504"/>
      <c r="DB90" s="504"/>
      <c r="DC90" s="504"/>
      <c r="DD90" s="504"/>
      <c r="DE90" s="504"/>
      <c r="DF90" s="504"/>
      <c r="DG90" s="504"/>
      <c r="DH90" s="504"/>
      <c r="DI90" s="504"/>
      <c r="DJ90" s="504"/>
      <c r="DK90" s="504"/>
      <c r="DL90" s="504"/>
      <c r="DM90" s="504"/>
      <c r="DN90" s="504"/>
      <c r="DO90" s="504"/>
      <c r="DP90" s="504"/>
      <c r="DQ90" s="504"/>
      <c r="DR90" s="504"/>
      <c r="DS90" s="504"/>
      <c r="DT90" s="504"/>
      <c r="DU90" s="504"/>
      <c r="DV90" s="504"/>
      <c r="DW90" s="504"/>
      <c r="DX90" s="504"/>
      <c r="DY90" s="504"/>
      <c r="DZ90" s="504"/>
      <c r="EA90" s="504"/>
      <c r="EB90" s="504"/>
      <c r="EC90" s="504"/>
      <c r="ED90" s="504"/>
      <c r="EE90" s="504"/>
      <c r="EF90" s="504"/>
      <c r="EG90" s="504"/>
      <c r="EH90" s="504"/>
      <c r="EI90" s="504"/>
      <c r="EJ90" s="504"/>
      <c r="EK90" s="504"/>
      <c r="EL90" s="504"/>
      <c r="EM90" s="504"/>
      <c r="EN90" s="504"/>
      <c r="EO90" s="504"/>
      <c r="EP90" s="504"/>
      <c r="EQ90" s="504"/>
      <c r="ER90" s="504"/>
      <c r="ES90" s="504"/>
      <c r="ET90" s="504"/>
      <c r="EU90" s="504"/>
      <c r="EV90" s="504"/>
      <c r="EW90" s="504"/>
      <c r="EX90" s="504"/>
      <c r="EY90" s="504"/>
      <c r="EZ90" s="504"/>
      <c r="FA90" s="504"/>
      <c r="FB90" s="504"/>
      <c r="FC90" s="504"/>
      <c r="FD90" s="504"/>
      <c r="FE90" s="504"/>
      <c r="FF90" s="504"/>
      <c r="FG90" s="504"/>
      <c r="FH90" s="504"/>
      <c r="FI90" s="504"/>
      <c r="FJ90" s="504"/>
      <c r="FK90" s="504"/>
      <c r="FL90" s="504"/>
      <c r="FM90" s="504"/>
      <c r="FN90" s="504"/>
      <c r="FO90" s="504"/>
      <c r="FP90" s="504"/>
      <c r="FQ90" s="504"/>
      <c r="FR90" s="504"/>
      <c r="FS90" s="504"/>
      <c r="FT90" s="504"/>
      <c r="FU90" s="504"/>
      <c r="FV90" s="504"/>
      <c r="FW90" s="504"/>
      <c r="FX90" s="504"/>
      <c r="FY90" s="504"/>
      <c r="FZ90" s="504"/>
      <c r="GA90" s="504"/>
      <c r="GB90" s="504"/>
      <c r="GC90" s="504"/>
      <c r="GD90" s="504"/>
      <c r="GE90" s="504"/>
      <c r="GF90" s="504"/>
      <c r="GG90" s="504"/>
      <c r="GH90" s="504"/>
      <c r="GI90" s="504"/>
      <c r="GJ90" s="504"/>
      <c r="GK90" s="504"/>
      <c r="GL90" s="504"/>
      <c r="GM90" s="504"/>
      <c r="GN90" s="504"/>
      <c r="GO90" s="504"/>
      <c r="GP90" s="504"/>
      <c r="GQ90" s="504"/>
      <c r="GR90" s="504"/>
      <c r="GS90" s="504"/>
      <c r="GT90" s="504"/>
      <c r="GU90" s="504"/>
      <c r="GV90" s="504"/>
      <c r="GW90" s="504"/>
      <c r="GX90" s="504"/>
      <c r="GY90" s="504"/>
      <c r="GZ90" s="504"/>
      <c r="HA90" s="504"/>
      <c r="HB90" s="504"/>
      <c r="HC90" s="504"/>
      <c r="HD90" s="504"/>
      <c r="HE90" s="504"/>
      <c r="HF90" s="504"/>
      <c r="HG90" s="504"/>
      <c r="HH90" s="504"/>
      <c r="HI90" s="504"/>
      <c r="HJ90" s="504"/>
      <c r="HK90" s="504"/>
      <c r="HL90" s="504"/>
      <c r="HM90" s="504"/>
      <c r="HN90" s="504"/>
      <c r="HO90" s="504"/>
      <c r="HP90" s="504"/>
      <c r="HQ90" s="504"/>
      <c r="HR90" s="504"/>
      <c r="HS90" s="504"/>
      <c r="HT90" s="504"/>
      <c r="HU90" s="504"/>
      <c r="HV90" s="504"/>
      <c r="HW90" s="504"/>
      <c r="HX90" s="504"/>
      <c r="HY90" s="504"/>
      <c r="HZ90" s="504"/>
      <c r="IA90" s="504"/>
      <c r="IB90" s="504"/>
      <c r="IC90" s="504"/>
      <c r="ID90" s="504"/>
      <c r="IE90" s="504"/>
      <c r="IF90" s="504"/>
      <c r="IG90" s="504"/>
      <c r="IH90" s="504"/>
      <c r="II90" s="504"/>
      <c r="IJ90" s="504"/>
      <c r="IK90" s="504"/>
      <c r="IL90" s="504"/>
      <c r="IM90" s="504"/>
      <c r="IN90" s="504"/>
      <c r="IO90" s="504"/>
      <c r="IP90" s="504"/>
      <c r="IQ90" s="504"/>
      <c r="IR90" s="504"/>
      <c r="IS90" s="504"/>
      <c r="IT90" s="504"/>
      <c r="IU90" s="504"/>
      <c r="IV90" s="504"/>
      <c r="IW90" s="504"/>
      <c r="IX90" s="504"/>
      <c r="IY90" s="504"/>
      <c r="IZ90" s="504"/>
      <c r="JA90" s="504"/>
      <c r="JB90" s="504"/>
      <c r="JC90" s="504"/>
      <c r="JD90" s="504"/>
      <c r="JE90" s="504"/>
      <c r="JF90" s="504"/>
      <c r="JG90" s="504"/>
      <c r="JH90" s="504"/>
      <c r="JI90" s="504"/>
      <c r="JJ90" s="504"/>
      <c r="JK90" s="504"/>
      <c r="JL90" s="504"/>
      <c r="JM90" s="504"/>
      <c r="JN90" s="504"/>
      <c r="JO90" s="504"/>
      <c r="JP90" s="504"/>
      <c r="JQ90" s="504"/>
      <c r="JR90" s="504"/>
      <c r="JS90" s="504"/>
      <c r="JT90" s="504"/>
      <c r="JU90" s="504"/>
      <c r="JV90" s="504"/>
      <c r="JW90" s="504"/>
      <c r="JX90" s="504"/>
      <c r="JY90" s="504"/>
      <c r="JZ90" s="504"/>
      <c r="KA90" s="504"/>
      <c r="KB90" s="504"/>
      <c r="KC90" s="504"/>
      <c r="KD90" s="504"/>
      <c r="KE90" s="504"/>
      <c r="KF90" s="504"/>
      <c r="KG90" s="504"/>
      <c r="KH90" s="504"/>
      <c r="KI90" s="504"/>
      <c r="KJ90" s="504"/>
      <c r="KK90" s="504"/>
      <c r="KL90" s="504"/>
      <c r="KM90" s="504"/>
      <c r="KN90" s="504"/>
      <c r="KO90" s="504"/>
      <c r="KP90" s="504"/>
      <c r="KQ90" s="504"/>
      <c r="KR90" s="504"/>
      <c r="KS90" s="504"/>
      <c r="KT90" s="504"/>
      <c r="KU90" s="504"/>
      <c r="KV90" s="504"/>
      <c r="KW90" s="504"/>
      <c r="KX90" s="504"/>
      <c r="KY90" s="504"/>
      <c r="KZ90" s="504"/>
      <c r="LA90" s="504"/>
      <c r="LB90" s="504"/>
      <c r="LC90" s="504"/>
      <c r="LD90" s="504"/>
      <c r="LE90" s="504"/>
      <c r="LF90" s="504"/>
      <c r="LG90" s="504"/>
      <c r="LH90" s="504"/>
      <c r="LI90" s="504"/>
      <c r="LJ90" s="504"/>
      <c r="LK90" s="504"/>
      <c r="LL90" s="504"/>
      <c r="LM90" s="504"/>
      <c r="LN90" s="504"/>
      <c r="LO90" s="504"/>
      <c r="LP90" s="504"/>
      <c r="LQ90" s="504"/>
      <c r="LR90" s="504"/>
      <c r="LS90" s="504"/>
      <c r="LT90" s="504"/>
      <c r="LU90" s="504"/>
      <c r="LV90" s="504"/>
      <c r="LW90" s="504"/>
      <c r="LX90" s="504"/>
      <c r="LY90" s="504"/>
      <c r="LZ90" s="504"/>
      <c r="MA90" s="504"/>
      <c r="MB90" s="504"/>
      <c r="MC90" s="504"/>
      <c r="MD90" s="504"/>
      <c r="ME90" s="504"/>
      <c r="MF90" s="504"/>
      <c r="MG90" s="504"/>
      <c r="MH90" s="504"/>
      <c r="MI90" s="504"/>
      <c r="MJ90" s="504"/>
      <c r="MK90" s="504"/>
      <c r="ML90" s="504"/>
      <c r="MM90" s="504"/>
      <c r="MN90" s="504"/>
      <c r="MO90" s="504"/>
      <c r="MP90" s="504"/>
      <c r="MQ90" s="504"/>
      <c r="MR90" s="504"/>
      <c r="MS90" s="504"/>
      <c r="MT90" s="504"/>
      <c r="MU90" s="504"/>
      <c r="MV90" s="504"/>
      <c r="MW90" s="504"/>
      <c r="MX90" s="504"/>
      <c r="MY90" s="504"/>
      <c r="MZ90" s="504"/>
      <c r="NA90" s="504"/>
      <c r="NB90" s="504"/>
      <c r="NC90" s="504"/>
      <c r="ND90" s="504"/>
      <c r="NE90" s="504"/>
      <c r="NF90" s="504"/>
      <c r="NG90" s="504"/>
      <c r="NH90" s="504"/>
      <c r="NI90" s="504"/>
      <c r="NJ90" s="504"/>
      <c r="NK90" s="504"/>
      <c r="NL90" s="504"/>
      <c r="NM90" s="504"/>
      <c r="NN90" s="504"/>
      <c r="NO90" s="504"/>
      <c r="NP90" s="504"/>
      <c r="NQ90" s="504"/>
      <c r="NR90" s="504"/>
      <c r="NS90" s="504"/>
      <c r="NT90" s="504"/>
      <c r="NU90" s="504"/>
      <c r="NV90" s="504"/>
      <c r="NW90" s="504"/>
      <c r="NX90" s="504"/>
      <c r="NY90" s="504"/>
      <c r="NZ90" s="504"/>
      <c r="OA90" s="504"/>
      <c r="OB90" s="504"/>
      <c r="OC90" s="504"/>
      <c r="OD90" s="504"/>
      <c r="OE90" s="504"/>
      <c r="OF90" s="504"/>
      <c r="OG90" s="504"/>
      <c r="OH90" s="504"/>
      <c r="OI90" s="504"/>
      <c r="OJ90" s="504"/>
      <c r="OK90" s="504"/>
      <c r="OL90" s="504"/>
      <c r="OM90" s="504"/>
      <c r="ON90" s="504"/>
      <c r="OO90" s="504"/>
      <c r="OP90" s="504"/>
      <c r="OQ90" s="504"/>
      <c r="OR90" s="504"/>
      <c r="OS90" s="504"/>
      <c r="OT90" s="504"/>
      <c r="OU90" s="504"/>
      <c r="OV90" s="504"/>
      <c r="OW90" s="504"/>
      <c r="OX90" s="504"/>
      <c r="OY90" s="504"/>
      <c r="OZ90" s="504"/>
      <c r="PA90" s="504"/>
      <c r="PB90" s="504"/>
      <c r="PC90" s="504"/>
      <c r="PD90" s="504"/>
      <c r="PE90" s="504"/>
      <c r="PF90" s="504"/>
      <c r="PG90" s="504"/>
      <c r="PH90" s="504"/>
      <c r="PI90" s="504"/>
      <c r="PJ90" s="504"/>
      <c r="PK90" s="504"/>
      <c r="PL90" s="504"/>
      <c r="PM90" s="504"/>
      <c r="PN90" s="504"/>
      <c r="PO90" s="504"/>
      <c r="PP90" s="504"/>
      <c r="PQ90" s="504"/>
      <c r="PR90" s="504"/>
      <c r="PS90" s="504"/>
      <c r="PT90" s="504"/>
      <c r="PU90" s="504"/>
      <c r="PV90" s="504"/>
      <c r="PW90" s="504"/>
      <c r="PX90" s="504"/>
      <c r="PY90" s="504"/>
      <c r="PZ90" s="504"/>
      <c r="QA90" s="504"/>
      <c r="QB90" s="504"/>
      <c r="QC90" s="504"/>
      <c r="QD90" s="504"/>
      <c r="QE90" s="504"/>
      <c r="QF90" s="504"/>
      <c r="QG90" s="504"/>
      <c r="QH90" s="504"/>
      <c r="QI90" s="504"/>
      <c r="QJ90" s="504"/>
      <c r="QK90" s="504"/>
      <c r="QL90" s="504"/>
      <c r="QM90" s="504"/>
      <c r="QN90" s="504"/>
      <c r="QO90" s="504"/>
      <c r="QP90" s="504"/>
      <c r="QQ90" s="504"/>
      <c r="QR90" s="504"/>
      <c r="QS90" s="504"/>
      <c r="QT90" s="504"/>
      <c r="QU90" s="504"/>
      <c r="QV90" s="504"/>
      <c r="QW90" s="504"/>
      <c r="QX90" s="504"/>
      <c r="QY90" s="504"/>
      <c r="QZ90" s="504"/>
      <c r="RA90" s="504"/>
      <c r="RB90" s="504"/>
      <c r="RC90" s="504"/>
      <c r="RD90" s="504"/>
      <c r="RE90" s="504"/>
      <c r="RF90" s="504"/>
      <c r="RG90" s="504"/>
      <c r="RH90" s="504"/>
      <c r="RI90" s="504"/>
      <c r="RJ90" s="504"/>
      <c r="RK90" s="504"/>
      <c r="RL90" s="504"/>
      <c r="RM90" s="504"/>
      <c r="RN90" s="504"/>
      <c r="RO90" s="504"/>
      <c r="RP90" s="504"/>
      <c r="RQ90" s="504"/>
      <c r="RR90" s="504"/>
      <c r="RS90" s="504"/>
      <c r="RT90" s="504"/>
      <c r="RU90" s="504"/>
      <c r="RV90" s="504"/>
      <c r="RW90" s="504"/>
      <c r="RX90" s="504"/>
      <c r="RY90" s="504"/>
      <c r="RZ90" s="504"/>
      <c r="SA90" s="504"/>
      <c r="SB90" s="504"/>
      <c r="SC90" s="504"/>
      <c r="SD90" s="504"/>
      <c r="SE90" s="504"/>
      <c r="SF90" s="504"/>
      <c r="SG90" s="504"/>
      <c r="SH90" s="504"/>
      <c r="SI90" s="504"/>
      <c r="SJ90" s="504"/>
      <c r="SK90" s="504"/>
      <c r="SL90" s="504"/>
      <c r="SM90" s="504"/>
      <c r="SN90" s="504"/>
      <c r="SO90" s="504"/>
      <c r="SP90" s="504"/>
      <c r="SQ90" s="504"/>
      <c r="SR90" s="504"/>
      <c r="SS90" s="504"/>
      <c r="ST90" s="504"/>
      <c r="SU90" s="504"/>
      <c r="SV90" s="504"/>
      <c r="SW90" s="504"/>
      <c r="SX90" s="504"/>
      <c r="SY90" s="504"/>
      <c r="SZ90" s="504"/>
      <c r="TA90" s="504"/>
      <c r="TB90" s="504"/>
      <c r="TC90" s="504"/>
      <c r="TD90" s="504"/>
      <c r="TE90" s="504"/>
      <c r="TF90" s="504"/>
      <c r="TG90" s="504"/>
      <c r="TH90" s="504"/>
      <c r="TI90" s="504"/>
      <c r="TJ90" s="504"/>
      <c r="TK90" s="504"/>
      <c r="TL90" s="504"/>
      <c r="TM90" s="504"/>
      <c r="TN90" s="504"/>
      <c r="TO90" s="504"/>
      <c r="TP90" s="504"/>
      <c r="TQ90" s="504"/>
      <c r="TR90" s="504"/>
      <c r="TS90" s="504"/>
      <c r="TT90" s="504"/>
      <c r="TU90" s="504"/>
      <c r="TV90" s="504"/>
      <c r="TW90" s="504"/>
      <c r="TX90" s="504"/>
      <c r="TY90" s="504"/>
      <c r="TZ90" s="504"/>
      <c r="UA90" s="504"/>
      <c r="UB90" s="504"/>
      <c r="UC90" s="504"/>
      <c r="UD90" s="504"/>
      <c r="UE90" s="504"/>
      <c r="UF90" s="504"/>
      <c r="UG90" s="504"/>
      <c r="UH90" s="504"/>
      <c r="UI90" s="504"/>
      <c r="UJ90" s="504"/>
      <c r="UK90" s="504"/>
      <c r="UL90" s="504"/>
      <c r="UM90" s="504"/>
      <c r="UN90" s="504"/>
      <c r="UO90" s="504"/>
      <c r="UP90" s="504"/>
      <c r="UQ90" s="504"/>
      <c r="UR90" s="504"/>
      <c r="US90" s="504"/>
      <c r="UT90" s="504"/>
      <c r="UU90" s="504"/>
      <c r="UV90" s="504"/>
      <c r="UW90" s="504"/>
      <c r="UX90" s="504"/>
      <c r="UY90" s="504"/>
      <c r="UZ90" s="504"/>
      <c r="VA90" s="504"/>
      <c r="VB90" s="504"/>
      <c r="VC90" s="504"/>
      <c r="VD90" s="504"/>
      <c r="VE90" s="504"/>
      <c r="VF90" s="504"/>
      <c r="VG90" s="504"/>
      <c r="VH90" s="504"/>
      <c r="VI90" s="504"/>
      <c r="VJ90" s="504"/>
      <c r="VK90" s="504"/>
      <c r="VL90" s="504"/>
      <c r="VM90" s="504"/>
      <c r="VN90" s="504"/>
      <c r="VO90" s="504"/>
      <c r="VP90" s="504"/>
      <c r="VQ90" s="504"/>
      <c r="VR90" s="504"/>
      <c r="VS90" s="504"/>
      <c r="VT90" s="504"/>
      <c r="VU90" s="504"/>
      <c r="VV90" s="504"/>
      <c r="VW90" s="504"/>
      <c r="VX90" s="504"/>
      <c r="VY90" s="504"/>
      <c r="VZ90" s="504"/>
      <c r="WA90" s="504"/>
      <c r="WB90" s="504"/>
      <c r="WC90" s="504"/>
      <c r="WD90" s="504"/>
      <c r="WE90" s="504"/>
      <c r="WF90" s="504"/>
      <c r="WG90" s="504"/>
      <c r="WH90" s="504"/>
      <c r="WI90" s="504"/>
      <c r="WJ90" s="504"/>
      <c r="WK90" s="504"/>
      <c r="WL90" s="504"/>
      <c r="WM90" s="504"/>
      <c r="WN90" s="504"/>
      <c r="WO90" s="504"/>
      <c r="WP90" s="504"/>
      <c r="WQ90" s="504"/>
      <c r="WR90" s="504"/>
      <c r="WS90" s="504"/>
      <c r="WT90" s="504"/>
      <c r="WU90" s="504"/>
      <c r="WV90" s="504"/>
      <c r="WW90" s="504"/>
      <c r="WX90" s="504"/>
      <c r="WY90" s="504"/>
      <c r="WZ90" s="504"/>
      <c r="XA90" s="504"/>
      <c r="XB90" s="504"/>
      <c r="XC90" s="504"/>
      <c r="XD90" s="504"/>
      <c r="XE90" s="504"/>
      <c r="XF90" s="504"/>
      <c r="XG90" s="504"/>
      <c r="XH90" s="504"/>
      <c r="XI90" s="504"/>
      <c r="XJ90" s="504"/>
      <c r="XK90" s="504"/>
      <c r="XL90" s="504"/>
      <c r="XM90" s="504"/>
      <c r="XN90" s="504"/>
      <c r="XO90" s="504"/>
      <c r="XP90" s="504"/>
      <c r="XQ90" s="504"/>
      <c r="XR90" s="504"/>
      <c r="XS90" s="504"/>
      <c r="XT90" s="504"/>
      <c r="XU90" s="504"/>
      <c r="XV90" s="504"/>
      <c r="XW90" s="504"/>
      <c r="XX90" s="504"/>
      <c r="XY90" s="504"/>
      <c r="XZ90" s="504"/>
      <c r="YA90" s="504"/>
      <c r="YB90" s="504"/>
      <c r="YC90" s="504"/>
      <c r="YD90" s="504"/>
      <c r="YE90" s="504"/>
      <c r="YF90" s="504"/>
      <c r="YG90" s="504"/>
      <c r="YH90" s="504"/>
      <c r="YI90" s="504"/>
      <c r="YJ90" s="504"/>
      <c r="YK90" s="504"/>
      <c r="YL90" s="504"/>
      <c r="YM90" s="504"/>
      <c r="YN90" s="504"/>
      <c r="YO90" s="504"/>
      <c r="YP90" s="504"/>
      <c r="YQ90" s="504"/>
      <c r="YR90" s="504"/>
      <c r="YS90" s="504"/>
      <c r="YT90" s="504"/>
      <c r="YU90" s="504"/>
      <c r="YV90" s="504"/>
      <c r="YW90" s="504"/>
      <c r="YX90" s="504"/>
      <c r="YY90" s="504"/>
      <c r="YZ90" s="504"/>
      <c r="ZA90" s="504"/>
      <c r="ZB90" s="504"/>
      <c r="ZC90" s="504"/>
      <c r="ZD90" s="504"/>
      <c r="ZE90" s="504"/>
      <c r="ZF90" s="504"/>
      <c r="ZG90" s="504"/>
      <c r="ZH90" s="504"/>
      <c r="ZI90" s="504"/>
      <c r="ZJ90" s="504"/>
      <c r="ZK90" s="504"/>
      <c r="ZL90" s="504"/>
      <c r="ZM90" s="504"/>
      <c r="ZN90" s="504"/>
      <c r="ZO90" s="504"/>
      <c r="ZP90" s="504"/>
      <c r="ZQ90" s="504"/>
      <c r="ZR90" s="504"/>
      <c r="ZS90" s="504"/>
      <c r="ZT90" s="504"/>
      <c r="ZU90" s="504"/>
      <c r="ZV90" s="504"/>
      <c r="ZW90" s="504"/>
      <c r="ZX90" s="504"/>
      <c r="ZY90" s="504"/>
      <c r="ZZ90" s="504"/>
      <c r="AAA90" s="504"/>
      <c r="AAB90" s="504"/>
      <c r="AAC90" s="504"/>
      <c r="AAD90" s="504"/>
      <c r="AAE90" s="504"/>
      <c r="AAF90" s="504"/>
      <c r="AAG90" s="504"/>
      <c r="AAH90" s="504"/>
      <c r="AAI90" s="504"/>
      <c r="AAJ90" s="504"/>
      <c r="AAK90" s="504"/>
      <c r="AAL90" s="504"/>
      <c r="AAM90" s="504"/>
      <c r="AAN90" s="504"/>
      <c r="AAO90" s="504"/>
      <c r="AAP90" s="504"/>
      <c r="AAQ90" s="504"/>
      <c r="AAR90" s="504"/>
      <c r="AAS90" s="504"/>
      <c r="AAT90" s="504"/>
      <c r="AAU90" s="504"/>
      <c r="AAV90" s="504"/>
      <c r="AAW90" s="504"/>
      <c r="AAX90" s="504"/>
      <c r="AAY90" s="504"/>
      <c r="AAZ90" s="504"/>
      <c r="ABA90" s="504"/>
      <c r="ABB90" s="504"/>
      <c r="ABC90" s="504"/>
      <c r="ABD90" s="504"/>
      <c r="ABE90" s="504"/>
      <c r="ABF90" s="504"/>
      <c r="ABG90" s="504"/>
      <c r="ABH90" s="504"/>
      <c r="ABI90" s="504"/>
      <c r="ABJ90" s="504"/>
      <c r="ABK90" s="504"/>
      <c r="ABL90" s="504"/>
      <c r="ABM90" s="504"/>
      <c r="ABN90" s="504"/>
      <c r="ABO90" s="504"/>
      <c r="ABP90" s="504"/>
      <c r="ABQ90" s="504"/>
      <c r="ABR90" s="504"/>
      <c r="ABS90" s="504"/>
      <c r="ABT90" s="504"/>
      <c r="ABU90" s="504"/>
      <c r="ABV90" s="504"/>
      <c r="ABW90" s="504"/>
      <c r="ABX90" s="504"/>
      <c r="ABY90" s="504"/>
      <c r="ABZ90" s="504"/>
      <c r="ACA90" s="504"/>
      <c r="ACB90" s="504"/>
      <c r="ACC90" s="504"/>
      <c r="ACD90" s="504"/>
      <c r="ACE90" s="504"/>
      <c r="ACF90" s="504"/>
      <c r="ACG90" s="504"/>
      <c r="ACH90" s="504"/>
      <c r="ACI90" s="504"/>
      <c r="ACJ90" s="504"/>
      <c r="ACK90" s="504"/>
      <c r="ACL90" s="504"/>
      <c r="ACM90" s="504"/>
      <c r="ACN90" s="504"/>
      <c r="ACO90" s="504"/>
      <c r="ACP90" s="504"/>
      <c r="ACQ90" s="504"/>
      <c r="ACR90" s="504"/>
      <c r="ACS90" s="504"/>
      <c r="ACT90" s="504"/>
      <c r="ACU90" s="504"/>
      <c r="ACV90" s="504"/>
      <c r="ACW90" s="504"/>
      <c r="ACX90" s="504"/>
      <c r="ACY90" s="504"/>
      <c r="ACZ90" s="504"/>
      <c r="ADA90" s="504"/>
      <c r="ADB90" s="504"/>
      <c r="ADC90" s="504"/>
      <c r="ADD90" s="504"/>
      <c r="ADE90" s="504"/>
      <c r="ADF90" s="504"/>
      <c r="ADG90" s="504"/>
      <c r="ADH90" s="504"/>
      <c r="ADI90" s="504"/>
      <c r="ADJ90" s="504"/>
      <c r="ADK90" s="504"/>
      <c r="ADL90" s="504"/>
      <c r="ADM90" s="504"/>
      <c r="ADN90" s="504"/>
      <c r="ADO90" s="504"/>
      <c r="ADP90" s="504"/>
      <c r="ADQ90" s="504"/>
      <c r="ADR90" s="504"/>
      <c r="ADS90" s="504"/>
      <c r="ADT90" s="504"/>
      <c r="ADU90" s="504"/>
      <c r="ADV90" s="504"/>
      <c r="ADW90" s="504"/>
      <c r="ADX90" s="504"/>
      <c r="ADY90" s="504"/>
      <c r="ADZ90" s="504"/>
      <c r="AEA90" s="504"/>
      <c r="AEB90" s="504"/>
      <c r="AEC90" s="504"/>
      <c r="AED90" s="504"/>
      <c r="AEE90" s="504"/>
      <c r="AEF90" s="504"/>
      <c r="AEG90" s="504"/>
      <c r="AEH90" s="504"/>
      <c r="AEI90" s="504"/>
      <c r="AEJ90" s="504"/>
      <c r="AEK90" s="504"/>
      <c r="AEL90" s="504"/>
      <c r="AEM90" s="504"/>
      <c r="AEN90" s="504"/>
      <c r="AEO90" s="504"/>
      <c r="AEP90" s="504"/>
      <c r="AEQ90" s="504"/>
      <c r="AER90" s="504"/>
      <c r="AES90" s="504"/>
      <c r="AET90" s="504"/>
      <c r="AEU90" s="504"/>
      <c r="AEV90" s="504"/>
      <c r="AEW90" s="504"/>
      <c r="AEX90" s="504"/>
      <c r="AEY90" s="504"/>
      <c r="AEZ90" s="504"/>
      <c r="AFA90" s="504"/>
      <c r="AFB90" s="504"/>
      <c r="AFC90" s="504"/>
      <c r="AFD90" s="504"/>
      <c r="AFE90" s="504"/>
      <c r="AFF90" s="504"/>
      <c r="AFG90" s="504"/>
      <c r="AFH90" s="504"/>
      <c r="AFI90" s="504"/>
      <c r="AFJ90" s="504"/>
      <c r="AFK90" s="504"/>
      <c r="AFL90" s="504"/>
      <c r="AFM90" s="504"/>
      <c r="AFN90" s="504"/>
      <c r="AFO90" s="504"/>
      <c r="AFP90" s="504"/>
      <c r="AFQ90" s="504"/>
      <c r="AFR90" s="504"/>
      <c r="AFS90" s="504"/>
      <c r="AFT90" s="504"/>
      <c r="AFU90" s="504"/>
      <c r="AFV90" s="504"/>
      <c r="AFW90" s="504"/>
      <c r="AFX90" s="504"/>
      <c r="AFY90" s="504"/>
      <c r="AFZ90" s="504"/>
      <c r="AGA90" s="504"/>
      <c r="AGB90" s="504"/>
      <c r="AGC90" s="504"/>
      <c r="AGD90" s="504"/>
      <c r="AGE90" s="504"/>
      <c r="AGF90" s="504"/>
      <c r="AGG90" s="504"/>
      <c r="AGH90" s="504"/>
      <c r="AGI90" s="504"/>
      <c r="AGJ90" s="504"/>
      <c r="AGK90" s="504"/>
      <c r="AGL90" s="504"/>
      <c r="AGM90" s="504"/>
      <c r="AGN90" s="504"/>
      <c r="AGO90" s="504"/>
      <c r="AGP90" s="504"/>
      <c r="AGQ90" s="504"/>
      <c r="AGR90" s="504"/>
      <c r="AGS90" s="504"/>
      <c r="AGT90" s="504"/>
      <c r="AGU90" s="504"/>
      <c r="AGV90" s="504"/>
      <c r="AGW90" s="504"/>
      <c r="AGX90" s="504"/>
      <c r="AGY90" s="504"/>
      <c r="AGZ90" s="504"/>
      <c r="AHA90" s="504"/>
      <c r="AHB90" s="504"/>
      <c r="AHC90" s="504"/>
      <c r="AHD90" s="504"/>
      <c r="AHE90" s="504"/>
      <c r="AHF90" s="504"/>
      <c r="AHG90" s="504"/>
      <c r="AHH90" s="504"/>
      <c r="AHI90" s="504"/>
      <c r="AHJ90" s="504"/>
      <c r="AHK90" s="504"/>
      <c r="AHL90" s="504"/>
      <c r="AHM90" s="504"/>
      <c r="AHN90" s="504"/>
      <c r="AHO90" s="504"/>
      <c r="AHP90" s="504"/>
      <c r="AHQ90" s="504"/>
      <c r="AHR90" s="504"/>
      <c r="AHS90" s="504"/>
      <c r="AHT90" s="504"/>
      <c r="AHU90" s="504"/>
      <c r="AHV90" s="504"/>
      <c r="AHW90" s="504"/>
      <c r="AHX90" s="504"/>
      <c r="AHY90" s="504"/>
      <c r="AHZ90" s="504"/>
      <c r="AIA90" s="504"/>
      <c r="AIB90" s="504"/>
      <c r="AIC90" s="504"/>
      <c r="AID90" s="504"/>
      <c r="AIE90" s="504"/>
      <c r="AIF90" s="504"/>
      <c r="AIG90" s="504"/>
      <c r="AIH90" s="504"/>
      <c r="AII90" s="504"/>
      <c r="AIJ90" s="504"/>
      <c r="AIK90" s="504"/>
      <c r="AIL90" s="504"/>
      <c r="AIM90" s="504"/>
      <c r="AIN90" s="504"/>
      <c r="AIO90" s="504"/>
      <c r="AIP90" s="504"/>
      <c r="AIQ90" s="504"/>
      <c r="AIR90" s="504"/>
      <c r="AIS90" s="504"/>
      <c r="AIT90" s="504"/>
      <c r="AIU90" s="504"/>
      <c r="AIV90" s="504"/>
      <c r="AIW90" s="504"/>
      <c r="AIX90" s="504"/>
      <c r="AIY90" s="504"/>
      <c r="AIZ90" s="504"/>
      <c r="AJA90" s="504"/>
      <c r="AJB90" s="504"/>
      <c r="AJC90" s="504"/>
      <c r="AJD90" s="504"/>
      <c r="AJE90" s="504"/>
      <c r="AJF90" s="504"/>
      <c r="AJG90" s="504"/>
      <c r="AJH90" s="504"/>
      <c r="AJI90" s="504"/>
      <c r="AJJ90" s="504"/>
      <c r="AJK90" s="504"/>
      <c r="AJL90" s="504"/>
      <c r="AJM90" s="504"/>
      <c r="AJN90" s="504"/>
      <c r="AJO90" s="504"/>
      <c r="AJP90" s="504"/>
      <c r="AJQ90" s="504"/>
      <c r="AJR90" s="504"/>
      <c r="AJS90" s="504"/>
      <c r="AJT90" s="504"/>
      <c r="AJU90" s="504"/>
      <c r="AJV90" s="504"/>
      <c r="AJW90" s="504"/>
      <c r="AJX90" s="504"/>
      <c r="AJY90" s="504"/>
      <c r="AJZ90" s="504"/>
      <c r="AKA90" s="504"/>
      <c r="AKB90" s="504"/>
      <c r="AKC90" s="504"/>
      <c r="AKD90" s="504"/>
      <c r="AKE90" s="504"/>
      <c r="AKF90" s="504"/>
      <c r="AKG90" s="504"/>
      <c r="AKH90" s="504"/>
      <c r="AKI90" s="504"/>
      <c r="AKJ90" s="504"/>
      <c r="AKK90" s="504"/>
      <c r="AKL90" s="504"/>
      <c r="AKM90" s="504"/>
      <c r="AKN90" s="504"/>
      <c r="AKO90" s="504"/>
      <c r="AKP90" s="504"/>
      <c r="AKQ90" s="504"/>
      <c r="AKR90" s="504"/>
      <c r="AKS90" s="504"/>
      <c r="AKT90" s="504"/>
      <c r="AKU90" s="504"/>
      <c r="AKV90" s="504"/>
      <c r="AKW90" s="504"/>
      <c r="AKX90" s="504"/>
      <c r="AKY90" s="504"/>
      <c r="AKZ90" s="504"/>
      <c r="ALA90" s="504"/>
      <c r="ALB90" s="504"/>
      <c r="ALC90" s="504"/>
      <c r="ALD90" s="504"/>
      <c r="ALE90" s="504"/>
      <c r="ALF90" s="504"/>
      <c r="ALG90" s="504"/>
      <c r="ALH90" s="504"/>
      <c r="ALI90" s="504"/>
      <c r="ALJ90" s="504"/>
      <c r="ALK90" s="504"/>
      <c r="ALL90" s="504"/>
      <c r="ALM90" s="504"/>
      <c r="ALN90" s="504"/>
      <c r="ALO90" s="504"/>
      <c r="ALP90" s="504"/>
      <c r="ALQ90" s="504"/>
      <c r="ALR90" s="504"/>
      <c r="ALS90" s="504"/>
      <c r="ALT90" s="504"/>
      <c r="ALU90" s="504"/>
      <c r="ALV90" s="504"/>
      <c r="ALW90" s="504"/>
      <c r="ALX90" s="504"/>
      <c r="ALY90" s="504"/>
      <c r="ALZ90" s="504"/>
      <c r="AMA90" s="504"/>
      <c r="AMB90" s="504"/>
      <c r="AMC90" s="504"/>
      <c r="AMD90" s="504"/>
      <c r="AME90" s="504"/>
      <c r="AMF90" s="504"/>
      <c r="AMG90" s="504"/>
      <c r="AMH90" s="504"/>
      <c r="AMI90" s="504"/>
      <c r="AMJ90" s="504"/>
    </row>
    <row r="91" spans="1:1024" s="506" customFormat="1" ht="12.75" customHeight="1" x14ac:dyDescent="0.15">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c r="AA91" s="504"/>
      <c r="AB91" s="504"/>
      <c r="AC91" s="504"/>
      <c r="AD91" s="504"/>
      <c r="AE91" s="504"/>
      <c r="AF91" s="504"/>
      <c r="AG91" s="504"/>
      <c r="AH91" s="504"/>
      <c r="AI91" s="504"/>
      <c r="AJ91" s="504"/>
      <c r="AK91" s="504"/>
      <c r="AL91" s="504"/>
      <c r="AM91" s="504"/>
      <c r="AN91" s="504"/>
      <c r="AO91" s="504"/>
      <c r="AP91" s="504" t="s">
        <v>1089</v>
      </c>
      <c r="AQ91" s="504"/>
      <c r="AR91" s="504"/>
      <c r="AS91" s="504"/>
      <c r="AT91" s="504"/>
      <c r="AU91" s="504"/>
      <c r="AV91" s="504"/>
      <c r="AW91" s="507" t="s">
        <v>634</v>
      </c>
      <c r="AX91" s="504"/>
      <c r="AY91" s="504"/>
      <c r="AZ91" s="504"/>
      <c r="BA91" s="504"/>
      <c r="BB91" s="504"/>
      <c r="BC91" s="507" t="s">
        <v>619</v>
      </c>
      <c r="BD91" s="504"/>
      <c r="BE91" s="504"/>
      <c r="BF91" s="504"/>
      <c r="BG91" s="504"/>
      <c r="BI91" s="505"/>
      <c r="BJ91"/>
      <c r="BK91"/>
      <c r="BL91"/>
      <c r="BM91"/>
      <c r="BN91"/>
      <c r="BO91"/>
      <c r="BP91"/>
      <c r="BQ91"/>
      <c r="BR91"/>
      <c r="BS91"/>
      <c r="BT91"/>
      <c r="BU91"/>
      <c r="BV91"/>
      <c r="BW91"/>
      <c r="BX91"/>
      <c r="BY91"/>
      <c r="BZ91" s="504"/>
      <c r="CA91" s="504"/>
      <c r="CB91" s="504"/>
      <c r="CC91" s="504"/>
      <c r="CD91" s="504"/>
      <c r="CE91" s="504"/>
      <c r="CF91" s="504"/>
      <c r="CG91" s="504"/>
      <c r="CH91" s="504"/>
      <c r="CI91" s="504"/>
      <c r="CJ91" s="504"/>
      <c r="CK91" s="504"/>
      <c r="CL91" s="504"/>
      <c r="CM91" s="504"/>
      <c r="CN91" s="504"/>
      <c r="CO91" s="504"/>
      <c r="CP91" s="504"/>
      <c r="CQ91" s="504"/>
      <c r="CR91" s="504"/>
      <c r="CS91" s="504"/>
      <c r="CT91" s="504"/>
      <c r="CU91" s="504"/>
      <c r="CV91" s="504"/>
      <c r="CW91" s="504"/>
      <c r="CX91" s="504"/>
      <c r="CY91" s="504"/>
      <c r="CZ91" s="504"/>
      <c r="DA91" s="504"/>
      <c r="DB91" s="504"/>
      <c r="DC91" s="504"/>
      <c r="DD91" s="504"/>
      <c r="DE91" s="504"/>
      <c r="DF91" s="504"/>
      <c r="DG91" s="504"/>
      <c r="DH91" s="504"/>
      <c r="DI91" s="504"/>
      <c r="DJ91" s="504"/>
      <c r="DK91" s="504"/>
      <c r="DL91" s="504"/>
      <c r="DM91" s="504"/>
      <c r="DN91" s="504"/>
      <c r="DO91" s="504"/>
      <c r="DP91" s="504"/>
      <c r="DQ91" s="504"/>
      <c r="DR91" s="504"/>
      <c r="DS91" s="504"/>
      <c r="DT91" s="504"/>
      <c r="DU91" s="504"/>
      <c r="DV91" s="504"/>
      <c r="DW91" s="504"/>
      <c r="DX91" s="504"/>
      <c r="DY91" s="504"/>
      <c r="DZ91" s="504"/>
      <c r="EA91" s="504"/>
      <c r="EB91" s="504"/>
      <c r="EC91" s="504"/>
      <c r="ED91" s="504"/>
      <c r="EE91" s="504"/>
      <c r="EF91" s="504"/>
      <c r="EG91" s="504"/>
      <c r="EH91" s="504"/>
      <c r="EI91" s="504"/>
      <c r="EJ91" s="504"/>
      <c r="EK91" s="504"/>
      <c r="EL91" s="504"/>
      <c r="EM91" s="504"/>
      <c r="EN91" s="504"/>
      <c r="EO91" s="504"/>
      <c r="EP91" s="504"/>
      <c r="EQ91" s="504"/>
      <c r="ER91" s="504"/>
      <c r="ES91" s="504"/>
      <c r="ET91" s="504"/>
      <c r="EU91" s="504"/>
      <c r="EV91" s="504"/>
      <c r="EW91" s="504"/>
      <c r="EX91" s="504"/>
      <c r="EY91" s="504"/>
      <c r="EZ91" s="504"/>
      <c r="FA91" s="504"/>
      <c r="FB91" s="504"/>
      <c r="FC91" s="504"/>
      <c r="FD91" s="504"/>
      <c r="FE91" s="504"/>
      <c r="FF91" s="504"/>
      <c r="FG91" s="504"/>
      <c r="FH91" s="504"/>
      <c r="FI91" s="504"/>
      <c r="FJ91" s="504"/>
      <c r="FK91" s="504"/>
      <c r="FL91" s="504"/>
      <c r="FM91" s="504"/>
      <c r="FN91" s="504"/>
      <c r="FO91" s="504"/>
      <c r="FP91" s="504"/>
      <c r="FQ91" s="504"/>
      <c r="FR91" s="504"/>
      <c r="FS91" s="504"/>
      <c r="FT91" s="504"/>
      <c r="FU91" s="504"/>
      <c r="FV91" s="504"/>
      <c r="FW91" s="504"/>
      <c r="FX91" s="504"/>
      <c r="FY91" s="504"/>
      <c r="FZ91" s="504"/>
      <c r="GA91" s="504"/>
      <c r="GB91" s="504"/>
      <c r="GC91" s="504"/>
      <c r="GD91" s="504"/>
      <c r="GE91" s="504"/>
      <c r="GF91" s="504"/>
      <c r="GG91" s="504"/>
      <c r="GH91" s="504"/>
      <c r="GI91" s="504"/>
      <c r="GJ91" s="504"/>
      <c r="GK91" s="504"/>
      <c r="GL91" s="504"/>
      <c r="GM91" s="504"/>
      <c r="GN91" s="504"/>
      <c r="GO91" s="504"/>
      <c r="GP91" s="504"/>
      <c r="GQ91" s="504"/>
      <c r="GR91" s="504"/>
      <c r="GS91" s="504"/>
      <c r="GT91" s="504"/>
      <c r="GU91" s="504"/>
      <c r="GV91" s="504"/>
      <c r="GW91" s="504"/>
      <c r="GX91" s="504"/>
      <c r="GY91" s="504"/>
      <c r="GZ91" s="504"/>
      <c r="HA91" s="504"/>
      <c r="HB91" s="504"/>
      <c r="HC91" s="504"/>
      <c r="HD91" s="504"/>
      <c r="HE91" s="504"/>
      <c r="HF91" s="504"/>
      <c r="HG91" s="504"/>
      <c r="HH91" s="504"/>
      <c r="HI91" s="504"/>
      <c r="HJ91" s="504"/>
      <c r="HK91" s="504"/>
      <c r="HL91" s="504"/>
      <c r="HM91" s="504"/>
      <c r="HN91" s="504"/>
      <c r="HO91" s="504"/>
      <c r="HP91" s="504"/>
      <c r="HQ91" s="504"/>
      <c r="HR91" s="504"/>
      <c r="HS91" s="504"/>
      <c r="HT91" s="504"/>
      <c r="HU91" s="504"/>
      <c r="HV91" s="504"/>
      <c r="HW91" s="504"/>
      <c r="HX91" s="504"/>
      <c r="HY91" s="504"/>
      <c r="HZ91" s="504"/>
      <c r="IA91" s="504"/>
      <c r="IB91" s="504"/>
      <c r="IC91" s="504"/>
      <c r="ID91" s="504"/>
      <c r="IE91" s="504"/>
      <c r="IF91" s="504"/>
      <c r="IG91" s="504"/>
      <c r="IH91" s="504"/>
      <c r="II91" s="504"/>
      <c r="IJ91" s="504"/>
      <c r="IK91" s="504"/>
      <c r="IL91" s="504"/>
      <c r="IM91" s="504"/>
      <c r="IN91" s="504"/>
      <c r="IO91" s="504"/>
      <c r="IP91" s="504"/>
      <c r="IQ91" s="504"/>
      <c r="IR91" s="504"/>
      <c r="IS91" s="504"/>
      <c r="IT91" s="504"/>
      <c r="IU91" s="504"/>
      <c r="IV91" s="504"/>
      <c r="IW91" s="504"/>
      <c r="IX91" s="504"/>
      <c r="IY91" s="504"/>
      <c r="IZ91" s="504"/>
      <c r="JA91" s="504"/>
      <c r="JB91" s="504"/>
      <c r="JC91" s="504"/>
      <c r="JD91" s="504"/>
      <c r="JE91" s="504"/>
      <c r="JF91" s="504"/>
      <c r="JG91" s="504"/>
      <c r="JH91" s="504"/>
      <c r="JI91" s="504"/>
      <c r="JJ91" s="504"/>
      <c r="JK91" s="504"/>
      <c r="JL91" s="504"/>
      <c r="JM91" s="504"/>
      <c r="JN91" s="504"/>
      <c r="JO91" s="504"/>
      <c r="JP91" s="504"/>
      <c r="JQ91" s="504"/>
      <c r="JR91" s="504"/>
      <c r="JS91" s="504"/>
      <c r="JT91" s="504"/>
      <c r="JU91" s="504"/>
      <c r="JV91" s="504"/>
      <c r="JW91" s="504"/>
      <c r="JX91" s="504"/>
      <c r="JY91" s="504"/>
      <c r="JZ91" s="504"/>
      <c r="KA91" s="504"/>
      <c r="KB91" s="504"/>
      <c r="KC91" s="504"/>
      <c r="KD91" s="504"/>
      <c r="KE91" s="504"/>
      <c r="KF91" s="504"/>
      <c r="KG91" s="504"/>
      <c r="KH91" s="504"/>
      <c r="KI91" s="504"/>
      <c r="KJ91" s="504"/>
      <c r="KK91" s="504"/>
      <c r="KL91" s="504"/>
      <c r="KM91" s="504"/>
      <c r="KN91" s="504"/>
      <c r="KO91" s="504"/>
      <c r="KP91" s="504"/>
      <c r="KQ91" s="504"/>
      <c r="KR91" s="504"/>
      <c r="KS91" s="504"/>
      <c r="KT91" s="504"/>
      <c r="KU91" s="504"/>
      <c r="KV91" s="504"/>
      <c r="KW91" s="504"/>
      <c r="KX91" s="504"/>
      <c r="KY91" s="504"/>
      <c r="KZ91" s="504"/>
      <c r="LA91" s="504"/>
      <c r="LB91" s="504"/>
      <c r="LC91" s="504"/>
      <c r="LD91" s="504"/>
      <c r="LE91" s="504"/>
      <c r="LF91" s="504"/>
      <c r="LG91" s="504"/>
      <c r="LH91" s="504"/>
      <c r="LI91" s="504"/>
      <c r="LJ91" s="504"/>
      <c r="LK91" s="504"/>
      <c r="LL91" s="504"/>
      <c r="LM91" s="504"/>
      <c r="LN91" s="504"/>
      <c r="LO91" s="504"/>
      <c r="LP91" s="504"/>
      <c r="LQ91" s="504"/>
      <c r="LR91" s="504"/>
      <c r="LS91" s="504"/>
      <c r="LT91" s="504"/>
      <c r="LU91" s="504"/>
      <c r="LV91" s="504"/>
      <c r="LW91" s="504"/>
      <c r="LX91" s="504"/>
      <c r="LY91" s="504"/>
      <c r="LZ91" s="504"/>
      <c r="MA91" s="504"/>
      <c r="MB91" s="504"/>
      <c r="MC91" s="504"/>
      <c r="MD91" s="504"/>
      <c r="ME91" s="504"/>
      <c r="MF91" s="504"/>
      <c r="MG91" s="504"/>
      <c r="MH91" s="504"/>
      <c r="MI91" s="504"/>
      <c r="MJ91" s="504"/>
      <c r="MK91" s="504"/>
      <c r="ML91" s="504"/>
      <c r="MM91" s="504"/>
      <c r="MN91" s="504"/>
      <c r="MO91" s="504"/>
      <c r="MP91" s="504"/>
      <c r="MQ91" s="504"/>
      <c r="MR91" s="504"/>
      <c r="MS91" s="504"/>
      <c r="MT91" s="504"/>
      <c r="MU91" s="504"/>
      <c r="MV91" s="504"/>
      <c r="MW91" s="504"/>
      <c r="MX91" s="504"/>
      <c r="MY91" s="504"/>
      <c r="MZ91" s="504"/>
      <c r="NA91" s="504"/>
      <c r="NB91" s="504"/>
      <c r="NC91" s="504"/>
      <c r="ND91" s="504"/>
      <c r="NE91" s="504"/>
      <c r="NF91" s="504"/>
      <c r="NG91" s="504"/>
      <c r="NH91" s="504"/>
      <c r="NI91" s="504"/>
      <c r="NJ91" s="504"/>
      <c r="NK91" s="504"/>
      <c r="NL91" s="504"/>
      <c r="NM91" s="504"/>
      <c r="NN91" s="504"/>
      <c r="NO91" s="504"/>
      <c r="NP91" s="504"/>
      <c r="NQ91" s="504"/>
      <c r="NR91" s="504"/>
      <c r="NS91" s="504"/>
      <c r="NT91" s="504"/>
      <c r="NU91" s="504"/>
      <c r="NV91" s="504"/>
      <c r="NW91" s="504"/>
      <c r="NX91" s="504"/>
      <c r="NY91" s="504"/>
      <c r="NZ91" s="504"/>
      <c r="OA91" s="504"/>
      <c r="OB91" s="504"/>
      <c r="OC91" s="504"/>
      <c r="OD91" s="504"/>
      <c r="OE91" s="504"/>
      <c r="OF91" s="504"/>
      <c r="OG91" s="504"/>
      <c r="OH91" s="504"/>
      <c r="OI91" s="504"/>
      <c r="OJ91" s="504"/>
      <c r="OK91" s="504"/>
      <c r="OL91" s="504"/>
      <c r="OM91" s="504"/>
      <c r="ON91" s="504"/>
      <c r="OO91" s="504"/>
      <c r="OP91" s="504"/>
      <c r="OQ91" s="504"/>
      <c r="OR91" s="504"/>
      <c r="OS91" s="504"/>
      <c r="OT91" s="504"/>
      <c r="OU91" s="504"/>
      <c r="OV91" s="504"/>
      <c r="OW91" s="504"/>
      <c r="OX91" s="504"/>
      <c r="OY91" s="504"/>
      <c r="OZ91" s="504"/>
      <c r="PA91" s="504"/>
      <c r="PB91" s="504"/>
      <c r="PC91" s="504"/>
      <c r="PD91" s="504"/>
      <c r="PE91" s="504"/>
      <c r="PF91" s="504"/>
      <c r="PG91" s="504"/>
      <c r="PH91" s="504"/>
      <c r="PI91" s="504"/>
      <c r="PJ91" s="504"/>
      <c r="PK91" s="504"/>
      <c r="PL91" s="504"/>
      <c r="PM91" s="504"/>
      <c r="PN91" s="504"/>
      <c r="PO91" s="504"/>
      <c r="PP91" s="504"/>
      <c r="PQ91" s="504"/>
      <c r="PR91" s="504"/>
      <c r="PS91" s="504"/>
      <c r="PT91" s="504"/>
      <c r="PU91" s="504"/>
      <c r="PV91" s="504"/>
      <c r="PW91" s="504"/>
      <c r="PX91" s="504"/>
      <c r="PY91" s="504"/>
      <c r="PZ91" s="504"/>
      <c r="QA91" s="504"/>
      <c r="QB91" s="504"/>
      <c r="QC91" s="504"/>
      <c r="QD91" s="504"/>
      <c r="QE91" s="504"/>
      <c r="QF91" s="504"/>
      <c r="QG91" s="504"/>
      <c r="QH91" s="504"/>
      <c r="QI91" s="504"/>
      <c r="QJ91" s="504"/>
      <c r="QK91" s="504"/>
      <c r="QL91" s="504"/>
      <c r="QM91" s="504"/>
      <c r="QN91" s="504"/>
      <c r="QO91" s="504"/>
      <c r="QP91" s="504"/>
      <c r="QQ91" s="504"/>
      <c r="QR91" s="504"/>
      <c r="QS91" s="504"/>
      <c r="QT91" s="504"/>
      <c r="QU91" s="504"/>
      <c r="QV91" s="504"/>
      <c r="QW91" s="504"/>
      <c r="QX91" s="504"/>
      <c r="QY91" s="504"/>
      <c r="QZ91" s="504"/>
      <c r="RA91" s="504"/>
      <c r="RB91" s="504"/>
      <c r="RC91" s="504"/>
      <c r="RD91" s="504"/>
      <c r="RE91" s="504"/>
      <c r="RF91" s="504"/>
      <c r="RG91" s="504"/>
      <c r="RH91" s="504"/>
      <c r="RI91" s="504"/>
      <c r="RJ91" s="504"/>
      <c r="RK91" s="504"/>
      <c r="RL91" s="504"/>
      <c r="RM91" s="504"/>
      <c r="RN91" s="504"/>
      <c r="RO91" s="504"/>
      <c r="RP91" s="504"/>
      <c r="RQ91" s="504"/>
      <c r="RR91" s="504"/>
      <c r="RS91" s="504"/>
      <c r="RT91" s="504"/>
      <c r="RU91" s="504"/>
      <c r="RV91" s="504"/>
      <c r="RW91" s="504"/>
      <c r="RX91" s="504"/>
      <c r="RY91" s="504"/>
      <c r="RZ91" s="504"/>
      <c r="SA91" s="504"/>
      <c r="SB91" s="504"/>
      <c r="SC91" s="504"/>
      <c r="SD91" s="504"/>
      <c r="SE91" s="504"/>
      <c r="SF91" s="504"/>
      <c r="SG91" s="504"/>
      <c r="SH91" s="504"/>
      <c r="SI91" s="504"/>
      <c r="SJ91" s="504"/>
      <c r="SK91" s="504"/>
      <c r="SL91" s="504"/>
      <c r="SM91" s="504"/>
      <c r="SN91" s="504"/>
      <c r="SO91" s="504"/>
      <c r="SP91" s="504"/>
      <c r="SQ91" s="504"/>
      <c r="SR91" s="504"/>
      <c r="SS91" s="504"/>
      <c r="ST91" s="504"/>
      <c r="SU91" s="504"/>
      <c r="SV91" s="504"/>
      <c r="SW91" s="504"/>
      <c r="SX91" s="504"/>
      <c r="SY91" s="504"/>
      <c r="SZ91" s="504"/>
      <c r="TA91" s="504"/>
      <c r="TB91" s="504"/>
      <c r="TC91" s="504"/>
      <c r="TD91" s="504"/>
      <c r="TE91" s="504"/>
      <c r="TF91" s="504"/>
      <c r="TG91" s="504"/>
      <c r="TH91" s="504"/>
      <c r="TI91" s="504"/>
      <c r="TJ91" s="504"/>
      <c r="TK91" s="504"/>
      <c r="TL91" s="504"/>
      <c r="TM91" s="504"/>
      <c r="TN91" s="504"/>
      <c r="TO91" s="504"/>
      <c r="TP91" s="504"/>
      <c r="TQ91" s="504"/>
      <c r="TR91" s="504"/>
      <c r="TS91" s="504"/>
      <c r="TT91" s="504"/>
      <c r="TU91" s="504"/>
      <c r="TV91" s="504"/>
      <c r="TW91" s="504"/>
      <c r="TX91" s="504"/>
      <c r="TY91" s="504"/>
      <c r="TZ91" s="504"/>
      <c r="UA91" s="504"/>
      <c r="UB91" s="504"/>
      <c r="UC91" s="504"/>
      <c r="UD91" s="504"/>
      <c r="UE91" s="504"/>
      <c r="UF91" s="504"/>
      <c r="UG91" s="504"/>
      <c r="UH91" s="504"/>
      <c r="UI91" s="504"/>
      <c r="UJ91" s="504"/>
      <c r="UK91" s="504"/>
      <c r="UL91" s="504"/>
      <c r="UM91" s="504"/>
      <c r="UN91" s="504"/>
      <c r="UO91" s="504"/>
      <c r="UP91" s="504"/>
      <c r="UQ91" s="504"/>
      <c r="UR91" s="504"/>
      <c r="US91" s="504"/>
      <c r="UT91" s="504"/>
      <c r="UU91" s="504"/>
      <c r="UV91" s="504"/>
      <c r="UW91" s="504"/>
      <c r="UX91" s="504"/>
      <c r="UY91" s="504"/>
      <c r="UZ91" s="504"/>
      <c r="VA91" s="504"/>
      <c r="VB91" s="504"/>
      <c r="VC91" s="504"/>
      <c r="VD91" s="504"/>
      <c r="VE91" s="504"/>
      <c r="VF91" s="504"/>
      <c r="VG91" s="504"/>
      <c r="VH91" s="504"/>
      <c r="VI91" s="504"/>
      <c r="VJ91" s="504"/>
      <c r="VK91" s="504"/>
      <c r="VL91" s="504"/>
      <c r="VM91" s="504"/>
      <c r="VN91" s="504"/>
      <c r="VO91" s="504"/>
      <c r="VP91" s="504"/>
      <c r="VQ91" s="504"/>
      <c r="VR91" s="504"/>
      <c r="VS91" s="504"/>
      <c r="VT91" s="504"/>
      <c r="VU91" s="504"/>
      <c r="VV91" s="504"/>
      <c r="VW91" s="504"/>
      <c r="VX91" s="504"/>
      <c r="VY91" s="504"/>
      <c r="VZ91" s="504"/>
      <c r="WA91" s="504"/>
      <c r="WB91" s="504"/>
      <c r="WC91" s="504"/>
      <c r="WD91" s="504"/>
      <c r="WE91" s="504"/>
      <c r="WF91" s="504"/>
      <c r="WG91" s="504"/>
      <c r="WH91" s="504"/>
      <c r="WI91" s="504"/>
      <c r="WJ91" s="504"/>
      <c r="WK91" s="504"/>
      <c r="WL91" s="504"/>
      <c r="WM91" s="504"/>
      <c r="WN91" s="504"/>
      <c r="WO91" s="504"/>
      <c r="WP91" s="504"/>
      <c r="WQ91" s="504"/>
      <c r="WR91" s="504"/>
      <c r="WS91" s="504"/>
      <c r="WT91" s="504"/>
      <c r="WU91" s="504"/>
      <c r="WV91" s="504"/>
      <c r="WW91" s="504"/>
      <c r="WX91" s="504"/>
      <c r="WY91" s="504"/>
      <c r="WZ91" s="504"/>
      <c r="XA91" s="504"/>
      <c r="XB91" s="504"/>
      <c r="XC91" s="504"/>
      <c r="XD91" s="504"/>
      <c r="XE91" s="504"/>
      <c r="XF91" s="504"/>
      <c r="XG91" s="504"/>
      <c r="XH91" s="504"/>
      <c r="XI91" s="504"/>
      <c r="XJ91" s="504"/>
      <c r="XK91" s="504"/>
      <c r="XL91" s="504"/>
      <c r="XM91" s="504"/>
      <c r="XN91" s="504"/>
      <c r="XO91" s="504"/>
      <c r="XP91" s="504"/>
      <c r="XQ91" s="504"/>
      <c r="XR91" s="504"/>
      <c r="XS91" s="504"/>
      <c r="XT91" s="504"/>
      <c r="XU91" s="504"/>
      <c r="XV91" s="504"/>
      <c r="XW91" s="504"/>
      <c r="XX91" s="504"/>
      <c r="XY91" s="504"/>
      <c r="XZ91" s="504"/>
      <c r="YA91" s="504"/>
      <c r="YB91" s="504"/>
      <c r="YC91" s="504"/>
      <c r="YD91" s="504"/>
      <c r="YE91" s="504"/>
      <c r="YF91" s="504"/>
      <c r="YG91" s="504"/>
      <c r="YH91" s="504"/>
      <c r="YI91" s="504"/>
      <c r="YJ91" s="504"/>
      <c r="YK91" s="504"/>
      <c r="YL91" s="504"/>
      <c r="YM91" s="504"/>
      <c r="YN91" s="504"/>
      <c r="YO91" s="504"/>
      <c r="YP91" s="504"/>
      <c r="YQ91" s="504"/>
      <c r="YR91" s="504"/>
      <c r="YS91" s="504"/>
      <c r="YT91" s="504"/>
      <c r="YU91" s="504"/>
      <c r="YV91" s="504"/>
      <c r="YW91" s="504"/>
      <c r="YX91" s="504"/>
      <c r="YY91" s="504"/>
      <c r="YZ91" s="504"/>
      <c r="ZA91" s="504"/>
      <c r="ZB91" s="504"/>
      <c r="ZC91" s="504"/>
      <c r="ZD91" s="504"/>
      <c r="ZE91" s="504"/>
      <c r="ZF91" s="504"/>
      <c r="ZG91" s="504"/>
      <c r="ZH91" s="504"/>
      <c r="ZI91" s="504"/>
      <c r="ZJ91" s="504"/>
      <c r="ZK91" s="504"/>
      <c r="ZL91" s="504"/>
      <c r="ZM91" s="504"/>
      <c r="ZN91" s="504"/>
      <c r="ZO91" s="504"/>
      <c r="ZP91" s="504"/>
      <c r="ZQ91" s="504"/>
      <c r="ZR91" s="504"/>
      <c r="ZS91" s="504"/>
      <c r="ZT91" s="504"/>
      <c r="ZU91" s="504"/>
      <c r="ZV91" s="504"/>
      <c r="ZW91" s="504"/>
      <c r="ZX91" s="504"/>
      <c r="ZY91" s="504"/>
      <c r="ZZ91" s="504"/>
      <c r="AAA91" s="504"/>
      <c r="AAB91" s="504"/>
      <c r="AAC91" s="504"/>
      <c r="AAD91" s="504"/>
      <c r="AAE91" s="504"/>
      <c r="AAF91" s="504"/>
      <c r="AAG91" s="504"/>
      <c r="AAH91" s="504"/>
      <c r="AAI91" s="504"/>
      <c r="AAJ91" s="504"/>
      <c r="AAK91" s="504"/>
      <c r="AAL91" s="504"/>
      <c r="AAM91" s="504"/>
      <c r="AAN91" s="504"/>
      <c r="AAO91" s="504"/>
      <c r="AAP91" s="504"/>
      <c r="AAQ91" s="504"/>
      <c r="AAR91" s="504"/>
      <c r="AAS91" s="504"/>
      <c r="AAT91" s="504"/>
      <c r="AAU91" s="504"/>
      <c r="AAV91" s="504"/>
      <c r="AAW91" s="504"/>
      <c r="AAX91" s="504"/>
      <c r="AAY91" s="504"/>
      <c r="AAZ91" s="504"/>
      <c r="ABA91" s="504"/>
      <c r="ABB91" s="504"/>
      <c r="ABC91" s="504"/>
      <c r="ABD91" s="504"/>
      <c r="ABE91" s="504"/>
      <c r="ABF91" s="504"/>
      <c r="ABG91" s="504"/>
      <c r="ABH91" s="504"/>
      <c r="ABI91" s="504"/>
      <c r="ABJ91" s="504"/>
      <c r="ABK91" s="504"/>
      <c r="ABL91" s="504"/>
      <c r="ABM91" s="504"/>
      <c r="ABN91" s="504"/>
      <c r="ABO91" s="504"/>
      <c r="ABP91" s="504"/>
      <c r="ABQ91" s="504"/>
      <c r="ABR91" s="504"/>
      <c r="ABS91" s="504"/>
      <c r="ABT91" s="504"/>
      <c r="ABU91" s="504"/>
      <c r="ABV91" s="504"/>
      <c r="ABW91" s="504"/>
      <c r="ABX91" s="504"/>
      <c r="ABY91" s="504"/>
      <c r="ABZ91" s="504"/>
      <c r="ACA91" s="504"/>
      <c r="ACB91" s="504"/>
      <c r="ACC91" s="504"/>
      <c r="ACD91" s="504"/>
      <c r="ACE91" s="504"/>
      <c r="ACF91" s="504"/>
      <c r="ACG91" s="504"/>
      <c r="ACH91" s="504"/>
      <c r="ACI91" s="504"/>
      <c r="ACJ91" s="504"/>
      <c r="ACK91" s="504"/>
      <c r="ACL91" s="504"/>
      <c r="ACM91" s="504"/>
      <c r="ACN91" s="504"/>
      <c r="ACO91" s="504"/>
      <c r="ACP91" s="504"/>
      <c r="ACQ91" s="504"/>
      <c r="ACR91" s="504"/>
      <c r="ACS91" s="504"/>
      <c r="ACT91" s="504"/>
      <c r="ACU91" s="504"/>
      <c r="ACV91" s="504"/>
      <c r="ACW91" s="504"/>
      <c r="ACX91" s="504"/>
      <c r="ACY91" s="504"/>
      <c r="ACZ91" s="504"/>
      <c r="ADA91" s="504"/>
      <c r="ADB91" s="504"/>
      <c r="ADC91" s="504"/>
      <c r="ADD91" s="504"/>
      <c r="ADE91" s="504"/>
      <c r="ADF91" s="504"/>
      <c r="ADG91" s="504"/>
      <c r="ADH91" s="504"/>
      <c r="ADI91" s="504"/>
      <c r="ADJ91" s="504"/>
      <c r="ADK91" s="504"/>
      <c r="ADL91" s="504"/>
      <c r="ADM91" s="504"/>
      <c r="ADN91" s="504"/>
      <c r="ADO91" s="504"/>
      <c r="ADP91" s="504"/>
      <c r="ADQ91" s="504"/>
      <c r="ADR91" s="504"/>
      <c r="ADS91" s="504"/>
      <c r="ADT91" s="504"/>
      <c r="ADU91" s="504"/>
      <c r="ADV91" s="504"/>
      <c r="ADW91" s="504"/>
      <c r="ADX91" s="504"/>
      <c r="ADY91" s="504"/>
      <c r="ADZ91" s="504"/>
      <c r="AEA91" s="504"/>
      <c r="AEB91" s="504"/>
      <c r="AEC91" s="504"/>
      <c r="AED91" s="504"/>
      <c r="AEE91" s="504"/>
      <c r="AEF91" s="504"/>
      <c r="AEG91" s="504"/>
      <c r="AEH91" s="504"/>
      <c r="AEI91" s="504"/>
      <c r="AEJ91" s="504"/>
      <c r="AEK91" s="504"/>
      <c r="AEL91" s="504"/>
      <c r="AEM91" s="504"/>
      <c r="AEN91" s="504"/>
      <c r="AEO91" s="504"/>
      <c r="AEP91" s="504"/>
      <c r="AEQ91" s="504"/>
      <c r="AER91" s="504"/>
      <c r="AES91" s="504"/>
      <c r="AET91" s="504"/>
      <c r="AEU91" s="504"/>
      <c r="AEV91" s="504"/>
      <c r="AEW91" s="504"/>
      <c r="AEX91" s="504"/>
      <c r="AEY91" s="504"/>
      <c r="AEZ91" s="504"/>
      <c r="AFA91" s="504"/>
      <c r="AFB91" s="504"/>
      <c r="AFC91" s="504"/>
      <c r="AFD91" s="504"/>
      <c r="AFE91" s="504"/>
      <c r="AFF91" s="504"/>
      <c r="AFG91" s="504"/>
      <c r="AFH91" s="504"/>
      <c r="AFI91" s="504"/>
      <c r="AFJ91" s="504"/>
      <c r="AFK91" s="504"/>
      <c r="AFL91" s="504"/>
      <c r="AFM91" s="504"/>
      <c r="AFN91" s="504"/>
      <c r="AFO91" s="504"/>
      <c r="AFP91" s="504"/>
      <c r="AFQ91" s="504"/>
      <c r="AFR91" s="504"/>
      <c r="AFS91" s="504"/>
      <c r="AFT91" s="504"/>
      <c r="AFU91" s="504"/>
      <c r="AFV91" s="504"/>
      <c r="AFW91" s="504"/>
      <c r="AFX91" s="504"/>
      <c r="AFY91" s="504"/>
      <c r="AFZ91" s="504"/>
      <c r="AGA91" s="504"/>
      <c r="AGB91" s="504"/>
      <c r="AGC91" s="504"/>
      <c r="AGD91" s="504"/>
      <c r="AGE91" s="504"/>
      <c r="AGF91" s="504"/>
      <c r="AGG91" s="504"/>
      <c r="AGH91" s="504"/>
      <c r="AGI91" s="504"/>
      <c r="AGJ91" s="504"/>
      <c r="AGK91" s="504"/>
      <c r="AGL91" s="504"/>
      <c r="AGM91" s="504"/>
      <c r="AGN91" s="504"/>
      <c r="AGO91" s="504"/>
      <c r="AGP91" s="504"/>
      <c r="AGQ91" s="504"/>
      <c r="AGR91" s="504"/>
      <c r="AGS91" s="504"/>
      <c r="AGT91" s="504"/>
      <c r="AGU91" s="504"/>
      <c r="AGV91" s="504"/>
      <c r="AGW91" s="504"/>
      <c r="AGX91" s="504"/>
      <c r="AGY91" s="504"/>
      <c r="AGZ91" s="504"/>
      <c r="AHA91" s="504"/>
      <c r="AHB91" s="504"/>
      <c r="AHC91" s="504"/>
      <c r="AHD91" s="504"/>
      <c r="AHE91" s="504"/>
      <c r="AHF91" s="504"/>
      <c r="AHG91" s="504"/>
      <c r="AHH91" s="504"/>
      <c r="AHI91" s="504"/>
      <c r="AHJ91" s="504"/>
      <c r="AHK91" s="504"/>
      <c r="AHL91" s="504"/>
      <c r="AHM91" s="504"/>
      <c r="AHN91" s="504"/>
      <c r="AHO91" s="504"/>
      <c r="AHP91" s="504"/>
      <c r="AHQ91" s="504"/>
      <c r="AHR91" s="504"/>
      <c r="AHS91" s="504"/>
      <c r="AHT91" s="504"/>
      <c r="AHU91" s="504"/>
      <c r="AHV91" s="504"/>
      <c r="AHW91" s="504"/>
      <c r="AHX91" s="504"/>
      <c r="AHY91" s="504"/>
      <c r="AHZ91" s="504"/>
      <c r="AIA91" s="504"/>
      <c r="AIB91" s="504"/>
      <c r="AIC91" s="504"/>
      <c r="AID91" s="504"/>
      <c r="AIE91" s="504"/>
      <c r="AIF91" s="504"/>
      <c r="AIG91" s="504"/>
      <c r="AIH91" s="504"/>
      <c r="AII91" s="504"/>
      <c r="AIJ91" s="504"/>
      <c r="AIK91" s="504"/>
      <c r="AIL91" s="504"/>
      <c r="AIM91" s="504"/>
      <c r="AIN91" s="504"/>
      <c r="AIO91" s="504"/>
      <c r="AIP91" s="504"/>
      <c r="AIQ91" s="504"/>
      <c r="AIR91" s="504"/>
      <c r="AIS91" s="504"/>
      <c r="AIT91" s="504"/>
      <c r="AIU91" s="504"/>
      <c r="AIV91" s="504"/>
      <c r="AIW91" s="504"/>
      <c r="AIX91" s="504"/>
      <c r="AIY91" s="504"/>
      <c r="AIZ91" s="504"/>
      <c r="AJA91" s="504"/>
      <c r="AJB91" s="504"/>
      <c r="AJC91" s="504"/>
      <c r="AJD91" s="504"/>
      <c r="AJE91" s="504"/>
      <c r="AJF91" s="504"/>
      <c r="AJG91" s="504"/>
      <c r="AJH91" s="504"/>
      <c r="AJI91" s="504"/>
      <c r="AJJ91" s="504"/>
      <c r="AJK91" s="504"/>
      <c r="AJL91" s="504"/>
      <c r="AJM91" s="504"/>
      <c r="AJN91" s="504"/>
      <c r="AJO91" s="504"/>
      <c r="AJP91" s="504"/>
      <c r="AJQ91" s="504"/>
      <c r="AJR91" s="504"/>
      <c r="AJS91" s="504"/>
      <c r="AJT91" s="504"/>
      <c r="AJU91" s="504"/>
      <c r="AJV91" s="504"/>
      <c r="AJW91" s="504"/>
      <c r="AJX91" s="504"/>
      <c r="AJY91" s="504"/>
      <c r="AJZ91" s="504"/>
      <c r="AKA91" s="504"/>
      <c r="AKB91" s="504"/>
      <c r="AKC91" s="504"/>
      <c r="AKD91" s="504"/>
      <c r="AKE91" s="504"/>
      <c r="AKF91" s="504"/>
      <c r="AKG91" s="504"/>
      <c r="AKH91" s="504"/>
      <c r="AKI91" s="504"/>
      <c r="AKJ91" s="504"/>
      <c r="AKK91" s="504"/>
      <c r="AKL91" s="504"/>
      <c r="AKM91" s="504"/>
      <c r="AKN91" s="504"/>
      <c r="AKO91" s="504"/>
      <c r="AKP91" s="504"/>
      <c r="AKQ91" s="504"/>
      <c r="AKR91" s="504"/>
      <c r="AKS91" s="504"/>
      <c r="AKT91" s="504"/>
      <c r="AKU91" s="504"/>
      <c r="AKV91" s="504"/>
      <c r="AKW91" s="504"/>
      <c r="AKX91" s="504"/>
      <c r="AKY91" s="504"/>
      <c r="AKZ91" s="504"/>
      <c r="ALA91" s="504"/>
      <c r="ALB91" s="504"/>
      <c r="ALC91" s="504"/>
      <c r="ALD91" s="504"/>
      <c r="ALE91" s="504"/>
      <c r="ALF91" s="504"/>
      <c r="ALG91" s="504"/>
      <c r="ALH91" s="504"/>
      <c r="ALI91" s="504"/>
      <c r="ALJ91" s="504"/>
      <c r="ALK91" s="504"/>
      <c r="ALL91" s="504"/>
      <c r="ALM91" s="504"/>
      <c r="ALN91" s="504"/>
      <c r="ALO91" s="504"/>
      <c r="ALP91" s="504"/>
      <c r="ALQ91" s="504"/>
      <c r="ALR91" s="504"/>
      <c r="ALS91" s="504"/>
      <c r="ALT91" s="504"/>
      <c r="ALU91" s="504"/>
      <c r="ALV91" s="504"/>
      <c r="ALW91" s="504"/>
      <c r="ALX91" s="504"/>
      <c r="ALY91" s="504"/>
      <c r="ALZ91" s="504"/>
      <c r="AMA91" s="504"/>
      <c r="AMB91" s="504"/>
      <c r="AMC91" s="504"/>
      <c r="AMD91" s="504"/>
      <c r="AME91" s="504"/>
      <c r="AMF91" s="504"/>
      <c r="AMG91" s="504"/>
      <c r="AMH91" s="504"/>
      <c r="AMI91" s="504"/>
      <c r="AMJ91" s="504"/>
    </row>
    <row r="92" spans="1:1024" s="506" customFormat="1" ht="12.75" customHeight="1" x14ac:dyDescent="0.15">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c r="AA92" s="504"/>
      <c r="AB92" s="504"/>
      <c r="AC92" s="504"/>
      <c r="AD92" s="504"/>
      <c r="AE92" s="504"/>
      <c r="AF92" s="504"/>
      <c r="AG92" s="504"/>
      <c r="AH92" s="504"/>
      <c r="AI92" s="504"/>
      <c r="AJ92" s="504"/>
      <c r="AK92" s="504"/>
      <c r="AL92" s="504"/>
      <c r="AM92" s="504"/>
      <c r="AN92" s="504"/>
      <c r="AO92" s="504"/>
      <c r="AP92" s="504" t="s">
        <v>1088</v>
      </c>
      <c r="AQ92" s="504"/>
      <c r="AR92" s="504"/>
      <c r="AS92" s="504"/>
      <c r="AT92" s="504"/>
      <c r="AU92" s="504"/>
      <c r="AV92" s="504"/>
      <c r="AW92" s="507" t="s">
        <v>636</v>
      </c>
      <c r="AX92" s="504"/>
      <c r="AY92" s="504"/>
      <c r="AZ92" s="504"/>
      <c r="BA92" s="504"/>
      <c r="BB92" s="504"/>
      <c r="BC92" s="507" t="s">
        <v>621</v>
      </c>
      <c r="BD92" s="504"/>
      <c r="BE92" s="504"/>
      <c r="BF92" s="504"/>
      <c r="BG92" s="504"/>
      <c r="BI92" s="505"/>
      <c r="BJ92"/>
      <c r="BK92"/>
      <c r="BL92"/>
      <c r="BM92"/>
      <c r="BN92"/>
      <c r="BO92"/>
      <c r="BP92"/>
      <c r="BQ92"/>
      <c r="BR92"/>
      <c r="BS92"/>
      <c r="BT92"/>
      <c r="BU92"/>
      <c r="BV92"/>
      <c r="BW92"/>
      <c r="BX92"/>
      <c r="BY92"/>
      <c r="BZ92" s="504"/>
      <c r="CA92" s="504"/>
      <c r="CB92" s="504"/>
      <c r="CC92" s="504"/>
      <c r="CD92" s="504"/>
      <c r="CE92" s="504"/>
      <c r="CF92" s="504"/>
      <c r="CG92" s="504"/>
      <c r="CH92" s="504"/>
      <c r="CI92" s="504"/>
      <c r="CJ92" s="504"/>
      <c r="CK92" s="504"/>
      <c r="CL92" s="504"/>
      <c r="CM92" s="504"/>
      <c r="CN92" s="504"/>
      <c r="CO92" s="504"/>
      <c r="CP92" s="504"/>
      <c r="CQ92" s="504"/>
      <c r="CR92" s="504"/>
      <c r="CS92" s="504"/>
      <c r="CT92" s="504"/>
      <c r="CU92" s="504"/>
      <c r="CV92" s="504"/>
      <c r="CW92" s="504"/>
      <c r="CX92" s="504"/>
      <c r="CY92" s="504"/>
      <c r="CZ92" s="504"/>
      <c r="DA92" s="504"/>
      <c r="DB92" s="504"/>
      <c r="DC92" s="504"/>
      <c r="DD92" s="504"/>
      <c r="DE92" s="504"/>
      <c r="DF92" s="504"/>
      <c r="DG92" s="504"/>
      <c r="DH92" s="504"/>
      <c r="DI92" s="504"/>
      <c r="DJ92" s="504"/>
      <c r="DK92" s="504"/>
      <c r="DL92" s="504"/>
      <c r="DM92" s="504"/>
      <c r="DN92" s="504"/>
      <c r="DO92" s="504"/>
      <c r="DP92" s="504"/>
      <c r="DQ92" s="504"/>
      <c r="DR92" s="504"/>
      <c r="DS92" s="504"/>
      <c r="DT92" s="504"/>
      <c r="DU92" s="504"/>
      <c r="DV92" s="504"/>
      <c r="DW92" s="504"/>
      <c r="DX92" s="504"/>
      <c r="DY92" s="504"/>
      <c r="DZ92" s="504"/>
      <c r="EA92" s="504"/>
      <c r="EB92" s="504"/>
      <c r="EC92" s="504"/>
      <c r="ED92" s="504"/>
      <c r="EE92" s="504"/>
      <c r="EF92" s="504"/>
      <c r="EG92" s="504"/>
      <c r="EH92" s="504"/>
      <c r="EI92" s="504"/>
      <c r="EJ92" s="504"/>
      <c r="EK92" s="504"/>
      <c r="EL92" s="504"/>
      <c r="EM92" s="504"/>
      <c r="EN92" s="504"/>
      <c r="EO92" s="504"/>
      <c r="EP92" s="504"/>
      <c r="EQ92" s="504"/>
      <c r="ER92" s="504"/>
      <c r="ES92" s="504"/>
      <c r="ET92" s="504"/>
      <c r="EU92" s="504"/>
      <c r="EV92" s="504"/>
      <c r="EW92" s="504"/>
      <c r="EX92" s="504"/>
      <c r="EY92" s="504"/>
      <c r="EZ92" s="504"/>
      <c r="FA92" s="504"/>
      <c r="FB92" s="504"/>
      <c r="FC92" s="504"/>
      <c r="FD92" s="504"/>
      <c r="FE92" s="504"/>
      <c r="FF92" s="504"/>
      <c r="FG92" s="504"/>
      <c r="FH92" s="504"/>
      <c r="FI92" s="504"/>
      <c r="FJ92" s="504"/>
      <c r="FK92" s="504"/>
      <c r="FL92" s="504"/>
      <c r="FM92" s="504"/>
      <c r="FN92" s="504"/>
      <c r="FO92" s="504"/>
      <c r="FP92" s="504"/>
      <c r="FQ92" s="504"/>
      <c r="FR92" s="504"/>
      <c r="FS92" s="504"/>
      <c r="FT92" s="504"/>
      <c r="FU92" s="504"/>
      <c r="FV92" s="504"/>
      <c r="FW92" s="504"/>
      <c r="FX92" s="504"/>
      <c r="FY92" s="504"/>
      <c r="FZ92" s="504"/>
      <c r="GA92" s="504"/>
      <c r="GB92" s="504"/>
      <c r="GC92" s="504"/>
      <c r="GD92" s="504"/>
      <c r="GE92" s="504"/>
      <c r="GF92" s="504"/>
      <c r="GG92" s="504"/>
      <c r="GH92" s="504"/>
      <c r="GI92" s="504"/>
      <c r="GJ92" s="504"/>
      <c r="GK92" s="504"/>
      <c r="GL92" s="504"/>
      <c r="GM92" s="504"/>
      <c r="GN92" s="504"/>
      <c r="GO92" s="504"/>
      <c r="GP92" s="504"/>
      <c r="GQ92" s="504"/>
      <c r="GR92" s="504"/>
      <c r="GS92" s="504"/>
      <c r="GT92" s="504"/>
      <c r="GU92" s="504"/>
      <c r="GV92" s="504"/>
      <c r="GW92" s="504"/>
      <c r="GX92" s="504"/>
      <c r="GY92" s="504"/>
      <c r="GZ92" s="504"/>
      <c r="HA92" s="504"/>
      <c r="HB92" s="504"/>
      <c r="HC92" s="504"/>
      <c r="HD92" s="504"/>
      <c r="HE92" s="504"/>
      <c r="HF92" s="504"/>
      <c r="HG92" s="504"/>
      <c r="HH92" s="504"/>
      <c r="HI92" s="504"/>
      <c r="HJ92" s="504"/>
      <c r="HK92" s="504"/>
      <c r="HL92" s="504"/>
      <c r="HM92" s="504"/>
      <c r="HN92" s="504"/>
      <c r="HO92" s="504"/>
      <c r="HP92" s="504"/>
      <c r="HQ92" s="504"/>
      <c r="HR92" s="504"/>
      <c r="HS92" s="504"/>
      <c r="HT92" s="504"/>
      <c r="HU92" s="504"/>
      <c r="HV92" s="504"/>
      <c r="HW92" s="504"/>
      <c r="HX92" s="504"/>
      <c r="HY92" s="504"/>
      <c r="HZ92" s="504"/>
      <c r="IA92" s="504"/>
      <c r="IB92" s="504"/>
      <c r="IC92" s="504"/>
      <c r="ID92" s="504"/>
      <c r="IE92" s="504"/>
      <c r="IF92" s="504"/>
      <c r="IG92" s="504"/>
      <c r="IH92" s="504"/>
      <c r="II92" s="504"/>
      <c r="IJ92" s="504"/>
      <c r="IK92" s="504"/>
      <c r="IL92" s="504"/>
      <c r="IM92" s="504"/>
      <c r="IN92" s="504"/>
      <c r="IO92" s="504"/>
      <c r="IP92" s="504"/>
      <c r="IQ92" s="504"/>
      <c r="IR92" s="504"/>
      <c r="IS92" s="504"/>
      <c r="IT92" s="504"/>
      <c r="IU92" s="504"/>
      <c r="IV92" s="504"/>
      <c r="IW92" s="504"/>
      <c r="IX92" s="504"/>
      <c r="IY92" s="504"/>
      <c r="IZ92" s="504"/>
      <c r="JA92" s="504"/>
      <c r="JB92" s="504"/>
      <c r="JC92" s="504"/>
      <c r="JD92" s="504"/>
      <c r="JE92" s="504"/>
      <c r="JF92" s="504"/>
      <c r="JG92" s="504"/>
      <c r="JH92" s="504"/>
      <c r="JI92" s="504"/>
      <c r="JJ92" s="504"/>
      <c r="JK92" s="504"/>
      <c r="JL92" s="504"/>
      <c r="JM92" s="504"/>
      <c r="JN92" s="504"/>
      <c r="JO92" s="504"/>
      <c r="JP92" s="504"/>
      <c r="JQ92" s="504"/>
      <c r="JR92" s="504"/>
      <c r="JS92" s="504"/>
      <c r="JT92" s="504"/>
      <c r="JU92" s="504"/>
      <c r="JV92" s="504"/>
      <c r="JW92" s="504"/>
      <c r="JX92" s="504"/>
      <c r="JY92" s="504"/>
      <c r="JZ92" s="504"/>
      <c r="KA92" s="504"/>
      <c r="KB92" s="504"/>
      <c r="KC92" s="504"/>
      <c r="KD92" s="504"/>
      <c r="KE92" s="504"/>
      <c r="KF92" s="504"/>
      <c r="KG92" s="504"/>
      <c r="KH92" s="504"/>
      <c r="KI92" s="504"/>
      <c r="KJ92" s="504"/>
      <c r="KK92" s="504"/>
      <c r="KL92" s="504"/>
      <c r="KM92" s="504"/>
      <c r="KN92" s="504"/>
      <c r="KO92" s="504"/>
      <c r="KP92" s="504"/>
      <c r="KQ92" s="504"/>
      <c r="KR92" s="504"/>
      <c r="KS92" s="504"/>
      <c r="KT92" s="504"/>
      <c r="KU92" s="504"/>
      <c r="KV92" s="504"/>
      <c r="KW92" s="504"/>
      <c r="KX92" s="504"/>
      <c r="KY92" s="504"/>
      <c r="KZ92" s="504"/>
      <c r="LA92" s="504"/>
      <c r="LB92" s="504"/>
      <c r="LC92" s="504"/>
      <c r="LD92" s="504"/>
      <c r="LE92" s="504"/>
      <c r="LF92" s="504"/>
      <c r="LG92" s="504"/>
      <c r="LH92" s="504"/>
      <c r="LI92" s="504"/>
      <c r="LJ92" s="504"/>
      <c r="LK92" s="504"/>
      <c r="LL92" s="504"/>
      <c r="LM92" s="504"/>
      <c r="LN92" s="504"/>
      <c r="LO92" s="504"/>
      <c r="LP92" s="504"/>
      <c r="LQ92" s="504"/>
      <c r="LR92" s="504"/>
      <c r="LS92" s="504"/>
      <c r="LT92" s="504"/>
      <c r="LU92" s="504"/>
      <c r="LV92" s="504"/>
      <c r="LW92" s="504"/>
      <c r="LX92" s="504"/>
      <c r="LY92" s="504"/>
      <c r="LZ92" s="504"/>
      <c r="MA92" s="504"/>
      <c r="MB92" s="504"/>
      <c r="MC92" s="504"/>
      <c r="MD92" s="504"/>
      <c r="ME92" s="504"/>
      <c r="MF92" s="504"/>
      <c r="MG92" s="504"/>
      <c r="MH92" s="504"/>
      <c r="MI92" s="504"/>
      <c r="MJ92" s="504"/>
      <c r="MK92" s="504"/>
      <c r="ML92" s="504"/>
      <c r="MM92" s="504"/>
      <c r="MN92" s="504"/>
      <c r="MO92" s="504"/>
      <c r="MP92" s="504"/>
      <c r="MQ92" s="504"/>
      <c r="MR92" s="504"/>
      <c r="MS92" s="504"/>
      <c r="MT92" s="504"/>
      <c r="MU92" s="504"/>
      <c r="MV92" s="504"/>
      <c r="MW92" s="504"/>
      <c r="MX92" s="504"/>
      <c r="MY92" s="504"/>
      <c r="MZ92" s="504"/>
      <c r="NA92" s="504"/>
      <c r="NB92" s="504"/>
      <c r="NC92" s="504"/>
      <c r="ND92" s="504"/>
      <c r="NE92" s="504"/>
      <c r="NF92" s="504"/>
      <c r="NG92" s="504"/>
      <c r="NH92" s="504"/>
      <c r="NI92" s="504"/>
      <c r="NJ92" s="504"/>
      <c r="NK92" s="504"/>
      <c r="NL92" s="504"/>
      <c r="NM92" s="504"/>
      <c r="NN92" s="504"/>
      <c r="NO92" s="504"/>
      <c r="NP92" s="504"/>
      <c r="NQ92" s="504"/>
      <c r="NR92" s="504"/>
      <c r="NS92" s="504"/>
      <c r="NT92" s="504"/>
      <c r="NU92" s="504"/>
      <c r="NV92" s="504"/>
      <c r="NW92" s="504"/>
      <c r="NX92" s="504"/>
      <c r="NY92" s="504"/>
      <c r="NZ92" s="504"/>
      <c r="OA92" s="504"/>
      <c r="OB92" s="504"/>
      <c r="OC92" s="504"/>
      <c r="OD92" s="504"/>
      <c r="OE92" s="504"/>
      <c r="OF92" s="504"/>
      <c r="OG92" s="504"/>
      <c r="OH92" s="504"/>
      <c r="OI92" s="504"/>
      <c r="OJ92" s="504"/>
      <c r="OK92" s="504"/>
      <c r="OL92" s="504"/>
      <c r="OM92" s="504"/>
      <c r="ON92" s="504"/>
      <c r="OO92" s="504"/>
      <c r="OP92" s="504"/>
      <c r="OQ92" s="504"/>
      <c r="OR92" s="504"/>
      <c r="OS92" s="504"/>
      <c r="OT92" s="504"/>
      <c r="OU92" s="504"/>
      <c r="OV92" s="504"/>
      <c r="OW92" s="504"/>
      <c r="OX92" s="504"/>
      <c r="OY92" s="504"/>
      <c r="OZ92" s="504"/>
      <c r="PA92" s="504"/>
      <c r="PB92" s="504"/>
      <c r="PC92" s="504"/>
      <c r="PD92" s="504"/>
      <c r="PE92" s="504"/>
      <c r="PF92" s="504"/>
      <c r="PG92" s="504"/>
      <c r="PH92" s="504"/>
      <c r="PI92" s="504"/>
      <c r="PJ92" s="504"/>
      <c r="PK92" s="504"/>
      <c r="PL92" s="504"/>
      <c r="PM92" s="504"/>
      <c r="PN92" s="504"/>
      <c r="PO92" s="504"/>
      <c r="PP92" s="504"/>
      <c r="PQ92" s="504"/>
      <c r="PR92" s="504"/>
      <c r="PS92" s="504"/>
      <c r="PT92" s="504"/>
      <c r="PU92" s="504"/>
      <c r="PV92" s="504"/>
      <c r="PW92" s="504"/>
      <c r="PX92" s="504"/>
      <c r="PY92" s="504"/>
      <c r="PZ92" s="504"/>
      <c r="QA92" s="504"/>
      <c r="QB92" s="504"/>
      <c r="QC92" s="504"/>
      <c r="QD92" s="504"/>
      <c r="QE92" s="504"/>
      <c r="QF92" s="504"/>
      <c r="QG92" s="504"/>
      <c r="QH92" s="504"/>
      <c r="QI92" s="504"/>
      <c r="QJ92" s="504"/>
      <c r="QK92" s="504"/>
      <c r="QL92" s="504"/>
      <c r="QM92" s="504"/>
      <c r="QN92" s="504"/>
      <c r="QO92" s="504"/>
      <c r="QP92" s="504"/>
      <c r="QQ92" s="504"/>
      <c r="QR92" s="504"/>
      <c r="QS92" s="504"/>
      <c r="QT92" s="504"/>
      <c r="QU92" s="504"/>
      <c r="QV92" s="504"/>
      <c r="QW92" s="504"/>
      <c r="QX92" s="504"/>
      <c r="QY92" s="504"/>
      <c r="QZ92" s="504"/>
      <c r="RA92" s="504"/>
      <c r="RB92" s="504"/>
      <c r="RC92" s="504"/>
      <c r="RD92" s="504"/>
      <c r="RE92" s="504"/>
      <c r="RF92" s="504"/>
      <c r="RG92" s="504"/>
      <c r="RH92" s="504"/>
      <c r="RI92" s="504"/>
      <c r="RJ92" s="504"/>
      <c r="RK92" s="504"/>
      <c r="RL92" s="504"/>
      <c r="RM92" s="504"/>
      <c r="RN92" s="504"/>
      <c r="RO92" s="504"/>
      <c r="RP92" s="504"/>
      <c r="RQ92" s="504"/>
      <c r="RR92" s="504"/>
      <c r="RS92" s="504"/>
      <c r="RT92" s="504"/>
      <c r="RU92" s="504"/>
      <c r="RV92" s="504"/>
      <c r="RW92" s="504"/>
      <c r="RX92" s="504"/>
      <c r="RY92" s="504"/>
      <c r="RZ92" s="504"/>
      <c r="SA92" s="504"/>
      <c r="SB92" s="504"/>
      <c r="SC92" s="504"/>
      <c r="SD92" s="504"/>
      <c r="SE92" s="504"/>
      <c r="SF92" s="504"/>
      <c r="SG92" s="504"/>
      <c r="SH92" s="504"/>
      <c r="SI92" s="504"/>
      <c r="SJ92" s="504"/>
      <c r="SK92" s="504"/>
      <c r="SL92" s="504"/>
      <c r="SM92" s="504"/>
      <c r="SN92" s="504"/>
      <c r="SO92" s="504"/>
      <c r="SP92" s="504"/>
      <c r="SQ92" s="504"/>
      <c r="SR92" s="504"/>
      <c r="SS92" s="504"/>
      <c r="ST92" s="504"/>
      <c r="SU92" s="504"/>
      <c r="SV92" s="504"/>
      <c r="SW92" s="504"/>
      <c r="SX92" s="504"/>
      <c r="SY92" s="504"/>
      <c r="SZ92" s="504"/>
      <c r="TA92" s="504"/>
      <c r="TB92" s="504"/>
      <c r="TC92" s="504"/>
      <c r="TD92" s="504"/>
      <c r="TE92" s="504"/>
      <c r="TF92" s="504"/>
      <c r="TG92" s="504"/>
      <c r="TH92" s="504"/>
      <c r="TI92" s="504"/>
      <c r="TJ92" s="504"/>
      <c r="TK92" s="504"/>
      <c r="TL92" s="504"/>
      <c r="TM92" s="504"/>
      <c r="TN92" s="504"/>
      <c r="TO92" s="504"/>
      <c r="TP92" s="504"/>
      <c r="TQ92" s="504"/>
      <c r="TR92" s="504"/>
      <c r="TS92" s="504"/>
      <c r="TT92" s="504"/>
      <c r="TU92" s="504"/>
      <c r="TV92" s="504"/>
      <c r="TW92" s="504"/>
      <c r="TX92" s="504"/>
      <c r="TY92" s="504"/>
      <c r="TZ92" s="504"/>
      <c r="UA92" s="504"/>
      <c r="UB92" s="504"/>
      <c r="UC92" s="504"/>
      <c r="UD92" s="504"/>
      <c r="UE92" s="504"/>
      <c r="UF92" s="504"/>
      <c r="UG92" s="504"/>
      <c r="UH92" s="504"/>
      <c r="UI92" s="504"/>
      <c r="UJ92" s="504"/>
      <c r="UK92" s="504"/>
      <c r="UL92" s="504"/>
      <c r="UM92" s="504"/>
      <c r="UN92" s="504"/>
      <c r="UO92" s="504"/>
      <c r="UP92" s="504"/>
      <c r="UQ92" s="504"/>
      <c r="UR92" s="504"/>
      <c r="US92" s="504"/>
      <c r="UT92" s="504"/>
      <c r="UU92" s="504"/>
      <c r="UV92" s="504"/>
      <c r="UW92" s="504"/>
      <c r="UX92" s="504"/>
      <c r="UY92" s="504"/>
      <c r="UZ92" s="504"/>
      <c r="VA92" s="504"/>
      <c r="VB92" s="504"/>
      <c r="VC92" s="504"/>
      <c r="VD92" s="504"/>
      <c r="VE92" s="504"/>
      <c r="VF92" s="504"/>
      <c r="VG92" s="504"/>
      <c r="VH92" s="504"/>
      <c r="VI92" s="504"/>
      <c r="VJ92" s="504"/>
      <c r="VK92" s="504"/>
      <c r="VL92" s="504"/>
      <c r="VM92" s="504"/>
      <c r="VN92" s="504"/>
      <c r="VO92" s="504"/>
      <c r="VP92" s="504"/>
      <c r="VQ92" s="504"/>
      <c r="VR92" s="504"/>
      <c r="VS92" s="504"/>
      <c r="VT92" s="504"/>
      <c r="VU92" s="504"/>
      <c r="VV92" s="504"/>
      <c r="VW92" s="504"/>
      <c r="VX92" s="504"/>
      <c r="VY92" s="504"/>
      <c r="VZ92" s="504"/>
      <c r="WA92" s="504"/>
      <c r="WB92" s="504"/>
      <c r="WC92" s="504"/>
      <c r="WD92" s="504"/>
      <c r="WE92" s="504"/>
      <c r="WF92" s="504"/>
      <c r="WG92" s="504"/>
      <c r="WH92" s="504"/>
      <c r="WI92" s="504"/>
      <c r="WJ92" s="504"/>
      <c r="WK92" s="504"/>
      <c r="WL92" s="504"/>
      <c r="WM92" s="504"/>
      <c r="WN92" s="504"/>
      <c r="WO92" s="504"/>
      <c r="WP92" s="504"/>
      <c r="WQ92" s="504"/>
      <c r="WR92" s="504"/>
      <c r="WS92" s="504"/>
      <c r="WT92" s="504"/>
      <c r="WU92" s="504"/>
      <c r="WV92" s="504"/>
      <c r="WW92" s="504"/>
      <c r="WX92" s="504"/>
      <c r="WY92" s="504"/>
      <c r="WZ92" s="504"/>
      <c r="XA92" s="504"/>
      <c r="XB92" s="504"/>
      <c r="XC92" s="504"/>
      <c r="XD92" s="504"/>
      <c r="XE92" s="504"/>
      <c r="XF92" s="504"/>
      <c r="XG92" s="504"/>
      <c r="XH92" s="504"/>
      <c r="XI92" s="504"/>
      <c r="XJ92" s="504"/>
      <c r="XK92" s="504"/>
      <c r="XL92" s="504"/>
      <c r="XM92" s="504"/>
      <c r="XN92" s="504"/>
      <c r="XO92" s="504"/>
      <c r="XP92" s="504"/>
      <c r="XQ92" s="504"/>
      <c r="XR92" s="504"/>
      <c r="XS92" s="504"/>
      <c r="XT92" s="504"/>
      <c r="XU92" s="504"/>
      <c r="XV92" s="504"/>
      <c r="XW92" s="504"/>
      <c r="XX92" s="504"/>
      <c r="XY92" s="504"/>
      <c r="XZ92" s="504"/>
      <c r="YA92" s="504"/>
      <c r="YB92" s="504"/>
      <c r="YC92" s="504"/>
      <c r="YD92" s="504"/>
      <c r="YE92" s="504"/>
      <c r="YF92" s="504"/>
      <c r="YG92" s="504"/>
      <c r="YH92" s="504"/>
      <c r="YI92" s="504"/>
      <c r="YJ92" s="504"/>
      <c r="YK92" s="504"/>
      <c r="YL92" s="504"/>
      <c r="YM92" s="504"/>
      <c r="YN92" s="504"/>
      <c r="YO92" s="504"/>
      <c r="YP92" s="504"/>
      <c r="YQ92" s="504"/>
      <c r="YR92" s="504"/>
      <c r="YS92" s="504"/>
      <c r="YT92" s="504"/>
      <c r="YU92" s="504"/>
      <c r="YV92" s="504"/>
      <c r="YW92" s="504"/>
      <c r="YX92" s="504"/>
      <c r="YY92" s="504"/>
      <c r="YZ92" s="504"/>
      <c r="ZA92" s="504"/>
      <c r="ZB92" s="504"/>
      <c r="ZC92" s="504"/>
      <c r="ZD92" s="504"/>
      <c r="ZE92" s="504"/>
      <c r="ZF92" s="504"/>
      <c r="ZG92" s="504"/>
      <c r="ZH92" s="504"/>
      <c r="ZI92" s="504"/>
      <c r="ZJ92" s="504"/>
      <c r="ZK92" s="504"/>
      <c r="ZL92" s="504"/>
      <c r="ZM92" s="504"/>
      <c r="ZN92" s="504"/>
      <c r="ZO92" s="504"/>
      <c r="ZP92" s="504"/>
      <c r="ZQ92" s="504"/>
      <c r="ZR92" s="504"/>
      <c r="ZS92" s="504"/>
      <c r="ZT92" s="504"/>
      <c r="ZU92" s="504"/>
      <c r="ZV92" s="504"/>
      <c r="ZW92" s="504"/>
      <c r="ZX92" s="504"/>
      <c r="ZY92" s="504"/>
      <c r="ZZ92" s="504"/>
      <c r="AAA92" s="504"/>
      <c r="AAB92" s="504"/>
      <c r="AAC92" s="504"/>
      <c r="AAD92" s="504"/>
      <c r="AAE92" s="504"/>
      <c r="AAF92" s="504"/>
      <c r="AAG92" s="504"/>
      <c r="AAH92" s="504"/>
      <c r="AAI92" s="504"/>
      <c r="AAJ92" s="504"/>
      <c r="AAK92" s="504"/>
      <c r="AAL92" s="504"/>
      <c r="AAM92" s="504"/>
      <c r="AAN92" s="504"/>
      <c r="AAO92" s="504"/>
      <c r="AAP92" s="504"/>
      <c r="AAQ92" s="504"/>
      <c r="AAR92" s="504"/>
      <c r="AAS92" s="504"/>
      <c r="AAT92" s="504"/>
      <c r="AAU92" s="504"/>
      <c r="AAV92" s="504"/>
      <c r="AAW92" s="504"/>
      <c r="AAX92" s="504"/>
      <c r="AAY92" s="504"/>
      <c r="AAZ92" s="504"/>
      <c r="ABA92" s="504"/>
      <c r="ABB92" s="504"/>
      <c r="ABC92" s="504"/>
      <c r="ABD92" s="504"/>
      <c r="ABE92" s="504"/>
      <c r="ABF92" s="504"/>
      <c r="ABG92" s="504"/>
      <c r="ABH92" s="504"/>
      <c r="ABI92" s="504"/>
      <c r="ABJ92" s="504"/>
      <c r="ABK92" s="504"/>
      <c r="ABL92" s="504"/>
      <c r="ABM92" s="504"/>
      <c r="ABN92" s="504"/>
      <c r="ABO92" s="504"/>
      <c r="ABP92" s="504"/>
      <c r="ABQ92" s="504"/>
      <c r="ABR92" s="504"/>
      <c r="ABS92" s="504"/>
      <c r="ABT92" s="504"/>
      <c r="ABU92" s="504"/>
      <c r="ABV92" s="504"/>
      <c r="ABW92" s="504"/>
      <c r="ABX92" s="504"/>
      <c r="ABY92" s="504"/>
      <c r="ABZ92" s="504"/>
      <c r="ACA92" s="504"/>
      <c r="ACB92" s="504"/>
      <c r="ACC92" s="504"/>
      <c r="ACD92" s="504"/>
      <c r="ACE92" s="504"/>
      <c r="ACF92" s="504"/>
      <c r="ACG92" s="504"/>
      <c r="ACH92" s="504"/>
      <c r="ACI92" s="504"/>
      <c r="ACJ92" s="504"/>
      <c r="ACK92" s="504"/>
      <c r="ACL92" s="504"/>
      <c r="ACM92" s="504"/>
      <c r="ACN92" s="504"/>
      <c r="ACO92" s="504"/>
      <c r="ACP92" s="504"/>
      <c r="ACQ92" s="504"/>
      <c r="ACR92" s="504"/>
      <c r="ACS92" s="504"/>
      <c r="ACT92" s="504"/>
      <c r="ACU92" s="504"/>
      <c r="ACV92" s="504"/>
      <c r="ACW92" s="504"/>
      <c r="ACX92" s="504"/>
      <c r="ACY92" s="504"/>
      <c r="ACZ92" s="504"/>
      <c r="ADA92" s="504"/>
      <c r="ADB92" s="504"/>
      <c r="ADC92" s="504"/>
      <c r="ADD92" s="504"/>
      <c r="ADE92" s="504"/>
      <c r="ADF92" s="504"/>
      <c r="ADG92" s="504"/>
      <c r="ADH92" s="504"/>
      <c r="ADI92" s="504"/>
      <c r="ADJ92" s="504"/>
      <c r="ADK92" s="504"/>
      <c r="ADL92" s="504"/>
      <c r="ADM92" s="504"/>
      <c r="ADN92" s="504"/>
      <c r="ADO92" s="504"/>
      <c r="ADP92" s="504"/>
      <c r="ADQ92" s="504"/>
      <c r="ADR92" s="504"/>
      <c r="ADS92" s="504"/>
      <c r="ADT92" s="504"/>
      <c r="ADU92" s="504"/>
      <c r="ADV92" s="504"/>
      <c r="ADW92" s="504"/>
      <c r="ADX92" s="504"/>
      <c r="ADY92" s="504"/>
      <c r="ADZ92" s="504"/>
      <c r="AEA92" s="504"/>
      <c r="AEB92" s="504"/>
      <c r="AEC92" s="504"/>
      <c r="AED92" s="504"/>
      <c r="AEE92" s="504"/>
      <c r="AEF92" s="504"/>
      <c r="AEG92" s="504"/>
      <c r="AEH92" s="504"/>
      <c r="AEI92" s="504"/>
      <c r="AEJ92" s="504"/>
      <c r="AEK92" s="504"/>
      <c r="AEL92" s="504"/>
      <c r="AEM92" s="504"/>
      <c r="AEN92" s="504"/>
      <c r="AEO92" s="504"/>
      <c r="AEP92" s="504"/>
      <c r="AEQ92" s="504"/>
      <c r="AER92" s="504"/>
      <c r="AES92" s="504"/>
      <c r="AET92" s="504"/>
      <c r="AEU92" s="504"/>
      <c r="AEV92" s="504"/>
      <c r="AEW92" s="504"/>
      <c r="AEX92" s="504"/>
      <c r="AEY92" s="504"/>
      <c r="AEZ92" s="504"/>
      <c r="AFA92" s="504"/>
      <c r="AFB92" s="504"/>
      <c r="AFC92" s="504"/>
      <c r="AFD92" s="504"/>
      <c r="AFE92" s="504"/>
      <c r="AFF92" s="504"/>
      <c r="AFG92" s="504"/>
      <c r="AFH92" s="504"/>
      <c r="AFI92" s="504"/>
      <c r="AFJ92" s="504"/>
      <c r="AFK92" s="504"/>
      <c r="AFL92" s="504"/>
      <c r="AFM92" s="504"/>
      <c r="AFN92" s="504"/>
      <c r="AFO92" s="504"/>
      <c r="AFP92" s="504"/>
      <c r="AFQ92" s="504"/>
      <c r="AFR92" s="504"/>
      <c r="AFS92" s="504"/>
      <c r="AFT92" s="504"/>
      <c r="AFU92" s="504"/>
      <c r="AFV92" s="504"/>
      <c r="AFW92" s="504"/>
      <c r="AFX92" s="504"/>
      <c r="AFY92" s="504"/>
      <c r="AFZ92" s="504"/>
      <c r="AGA92" s="504"/>
      <c r="AGB92" s="504"/>
      <c r="AGC92" s="504"/>
      <c r="AGD92" s="504"/>
      <c r="AGE92" s="504"/>
      <c r="AGF92" s="504"/>
      <c r="AGG92" s="504"/>
      <c r="AGH92" s="504"/>
      <c r="AGI92" s="504"/>
      <c r="AGJ92" s="504"/>
      <c r="AGK92" s="504"/>
      <c r="AGL92" s="504"/>
      <c r="AGM92" s="504"/>
      <c r="AGN92" s="504"/>
      <c r="AGO92" s="504"/>
      <c r="AGP92" s="504"/>
      <c r="AGQ92" s="504"/>
      <c r="AGR92" s="504"/>
      <c r="AGS92" s="504"/>
      <c r="AGT92" s="504"/>
      <c r="AGU92" s="504"/>
      <c r="AGV92" s="504"/>
      <c r="AGW92" s="504"/>
      <c r="AGX92" s="504"/>
      <c r="AGY92" s="504"/>
      <c r="AGZ92" s="504"/>
      <c r="AHA92" s="504"/>
      <c r="AHB92" s="504"/>
      <c r="AHC92" s="504"/>
      <c r="AHD92" s="504"/>
      <c r="AHE92" s="504"/>
      <c r="AHF92" s="504"/>
      <c r="AHG92" s="504"/>
      <c r="AHH92" s="504"/>
      <c r="AHI92" s="504"/>
      <c r="AHJ92" s="504"/>
      <c r="AHK92" s="504"/>
      <c r="AHL92" s="504"/>
      <c r="AHM92" s="504"/>
      <c r="AHN92" s="504"/>
      <c r="AHO92" s="504"/>
      <c r="AHP92" s="504"/>
      <c r="AHQ92" s="504"/>
      <c r="AHR92" s="504"/>
      <c r="AHS92" s="504"/>
      <c r="AHT92" s="504"/>
      <c r="AHU92" s="504"/>
      <c r="AHV92" s="504"/>
      <c r="AHW92" s="504"/>
      <c r="AHX92" s="504"/>
      <c r="AHY92" s="504"/>
      <c r="AHZ92" s="504"/>
      <c r="AIA92" s="504"/>
      <c r="AIB92" s="504"/>
      <c r="AIC92" s="504"/>
      <c r="AID92" s="504"/>
      <c r="AIE92" s="504"/>
      <c r="AIF92" s="504"/>
      <c r="AIG92" s="504"/>
      <c r="AIH92" s="504"/>
      <c r="AII92" s="504"/>
      <c r="AIJ92" s="504"/>
      <c r="AIK92" s="504"/>
      <c r="AIL92" s="504"/>
      <c r="AIM92" s="504"/>
      <c r="AIN92" s="504"/>
      <c r="AIO92" s="504"/>
      <c r="AIP92" s="504"/>
      <c r="AIQ92" s="504"/>
      <c r="AIR92" s="504"/>
      <c r="AIS92" s="504"/>
      <c r="AIT92" s="504"/>
      <c r="AIU92" s="504"/>
      <c r="AIV92" s="504"/>
      <c r="AIW92" s="504"/>
      <c r="AIX92" s="504"/>
      <c r="AIY92" s="504"/>
      <c r="AIZ92" s="504"/>
      <c r="AJA92" s="504"/>
      <c r="AJB92" s="504"/>
      <c r="AJC92" s="504"/>
      <c r="AJD92" s="504"/>
      <c r="AJE92" s="504"/>
      <c r="AJF92" s="504"/>
      <c r="AJG92" s="504"/>
      <c r="AJH92" s="504"/>
      <c r="AJI92" s="504"/>
      <c r="AJJ92" s="504"/>
      <c r="AJK92" s="504"/>
      <c r="AJL92" s="504"/>
      <c r="AJM92" s="504"/>
      <c r="AJN92" s="504"/>
      <c r="AJO92" s="504"/>
      <c r="AJP92" s="504"/>
      <c r="AJQ92" s="504"/>
      <c r="AJR92" s="504"/>
      <c r="AJS92" s="504"/>
      <c r="AJT92" s="504"/>
      <c r="AJU92" s="504"/>
      <c r="AJV92" s="504"/>
      <c r="AJW92" s="504"/>
      <c r="AJX92" s="504"/>
      <c r="AJY92" s="504"/>
      <c r="AJZ92" s="504"/>
      <c r="AKA92" s="504"/>
      <c r="AKB92" s="504"/>
      <c r="AKC92" s="504"/>
      <c r="AKD92" s="504"/>
      <c r="AKE92" s="504"/>
      <c r="AKF92" s="504"/>
      <c r="AKG92" s="504"/>
      <c r="AKH92" s="504"/>
      <c r="AKI92" s="504"/>
      <c r="AKJ92" s="504"/>
      <c r="AKK92" s="504"/>
      <c r="AKL92" s="504"/>
      <c r="AKM92" s="504"/>
      <c r="AKN92" s="504"/>
      <c r="AKO92" s="504"/>
      <c r="AKP92" s="504"/>
      <c r="AKQ92" s="504"/>
      <c r="AKR92" s="504"/>
      <c r="AKS92" s="504"/>
      <c r="AKT92" s="504"/>
      <c r="AKU92" s="504"/>
      <c r="AKV92" s="504"/>
      <c r="AKW92" s="504"/>
      <c r="AKX92" s="504"/>
      <c r="AKY92" s="504"/>
      <c r="AKZ92" s="504"/>
      <c r="ALA92" s="504"/>
      <c r="ALB92" s="504"/>
      <c r="ALC92" s="504"/>
      <c r="ALD92" s="504"/>
      <c r="ALE92" s="504"/>
      <c r="ALF92" s="504"/>
      <c r="ALG92" s="504"/>
      <c r="ALH92" s="504"/>
      <c r="ALI92" s="504"/>
      <c r="ALJ92" s="504"/>
      <c r="ALK92" s="504"/>
      <c r="ALL92" s="504"/>
      <c r="ALM92" s="504"/>
      <c r="ALN92" s="504"/>
      <c r="ALO92" s="504"/>
      <c r="ALP92" s="504"/>
      <c r="ALQ92" s="504"/>
      <c r="ALR92" s="504"/>
      <c r="ALS92" s="504"/>
      <c r="ALT92" s="504"/>
      <c r="ALU92" s="504"/>
      <c r="ALV92" s="504"/>
      <c r="ALW92" s="504"/>
      <c r="ALX92" s="504"/>
      <c r="ALY92" s="504"/>
      <c r="ALZ92" s="504"/>
      <c r="AMA92" s="504"/>
      <c r="AMB92" s="504"/>
      <c r="AMC92" s="504"/>
      <c r="AMD92" s="504"/>
      <c r="AME92" s="504"/>
      <c r="AMF92" s="504"/>
      <c r="AMG92" s="504"/>
      <c r="AMH92" s="504"/>
      <c r="AMI92" s="504"/>
      <c r="AMJ92" s="504"/>
    </row>
    <row r="93" spans="1:1024" s="506" customFormat="1" ht="12.75" customHeight="1" x14ac:dyDescent="0.15">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c r="AA93" s="504"/>
      <c r="AB93" s="504"/>
      <c r="AC93" s="504"/>
      <c r="AD93" s="504"/>
      <c r="AE93" s="504"/>
      <c r="AF93" s="504"/>
      <c r="AG93" s="504"/>
      <c r="AH93" s="504"/>
      <c r="AI93" s="504"/>
      <c r="AJ93" s="504"/>
      <c r="AK93" s="504"/>
      <c r="AL93" s="504"/>
      <c r="AM93" s="504"/>
      <c r="AN93" s="504"/>
      <c r="AO93" s="504"/>
      <c r="AP93" s="504" t="s">
        <v>1087</v>
      </c>
      <c r="AQ93" s="504"/>
      <c r="AR93" s="504"/>
      <c r="AS93" s="504"/>
      <c r="AT93" s="504"/>
      <c r="AU93" s="504"/>
      <c r="AV93" s="504"/>
      <c r="AW93" s="507" t="s">
        <v>638</v>
      </c>
      <c r="AX93" s="504"/>
      <c r="AY93" s="504"/>
      <c r="AZ93" s="504"/>
      <c r="BA93" s="504"/>
      <c r="BB93" s="504"/>
      <c r="BC93" s="507" t="s">
        <v>623</v>
      </c>
      <c r="BD93" s="504"/>
      <c r="BE93" s="504"/>
      <c r="BF93" s="504"/>
      <c r="BG93" s="507"/>
      <c r="BI93" s="505"/>
      <c r="BJ93"/>
      <c r="BK93"/>
      <c r="BL93"/>
      <c r="BM93"/>
      <c r="BN93"/>
      <c r="BO93"/>
      <c r="BP93"/>
      <c r="BQ93"/>
      <c r="BR93"/>
      <c r="BS93"/>
      <c r="BT93"/>
      <c r="BU93"/>
      <c r="BV93"/>
      <c r="BW93"/>
      <c r="BX93"/>
      <c r="BY93"/>
      <c r="BZ93" s="504"/>
      <c r="CA93" s="504"/>
      <c r="CB93" s="504"/>
      <c r="CC93" s="504"/>
      <c r="CD93" s="504"/>
      <c r="CE93" s="504"/>
      <c r="CF93" s="504"/>
      <c r="CG93" s="504"/>
      <c r="CH93" s="504"/>
      <c r="CI93" s="504"/>
      <c r="CJ93" s="504"/>
      <c r="CK93" s="504"/>
      <c r="CL93" s="504"/>
      <c r="CM93" s="504"/>
      <c r="CN93" s="504"/>
      <c r="CO93" s="504"/>
      <c r="CP93" s="504"/>
      <c r="CQ93" s="504"/>
      <c r="CR93" s="504"/>
      <c r="CS93" s="504"/>
      <c r="CT93" s="504"/>
      <c r="CU93" s="504"/>
      <c r="CV93" s="504"/>
      <c r="CW93" s="504"/>
      <c r="CX93" s="504"/>
      <c r="CY93" s="504"/>
      <c r="CZ93" s="504"/>
      <c r="DA93" s="504"/>
      <c r="DB93" s="504"/>
      <c r="DC93" s="504"/>
      <c r="DD93" s="504"/>
      <c r="DE93" s="504"/>
      <c r="DF93" s="504"/>
      <c r="DG93" s="504"/>
      <c r="DH93" s="504"/>
      <c r="DI93" s="504"/>
      <c r="DJ93" s="504"/>
      <c r="DK93" s="504"/>
      <c r="DL93" s="504"/>
      <c r="DM93" s="504"/>
      <c r="DN93" s="504"/>
      <c r="DO93" s="504"/>
      <c r="DP93" s="504"/>
      <c r="DQ93" s="504"/>
      <c r="DR93" s="504"/>
      <c r="DS93" s="504"/>
      <c r="DT93" s="504"/>
      <c r="DU93" s="504"/>
      <c r="DV93" s="504"/>
      <c r="DW93" s="504"/>
      <c r="DX93" s="504"/>
      <c r="DY93" s="504"/>
      <c r="DZ93" s="504"/>
      <c r="EA93" s="504"/>
      <c r="EB93" s="504"/>
      <c r="EC93" s="504"/>
      <c r="ED93" s="504"/>
      <c r="EE93" s="504"/>
      <c r="EF93" s="504"/>
      <c r="EG93" s="504"/>
      <c r="EH93" s="504"/>
      <c r="EI93" s="504"/>
      <c r="EJ93" s="504"/>
      <c r="EK93" s="504"/>
      <c r="EL93" s="504"/>
      <c r="EM93" s="504"/>
      <c r="EN93" s="504"/>
      <c r="EO93" s="504"/>
      <c r="EP93" s="504"/>
      <c r="EQ93" s="504"/>
      <c r="ER93" s="504"/>
      <c r="ES93" s="504"/>
      <c r="ET93" s="504"/>
      <c r="EU93" s="504"/>
      <c r="EV93" s="504"/>
      <c r="EW93" s="504"/>
      <c r="EX93" s="504"/>
      <c r="EY93" s="504"/>
      <c r="EZ93" s="504"/>
      <c r="FA93" s="504"/>
      <c r="FB93" s="504"/>
      <c r="FC93" s="504"/>
      <c r="FD93" s="504"/>
      <c r="FE93" s="504"/>
      <c r="FF93" s="504"/>
      <c r="FG93" s="504"/>
      <c r="FH93" s="504"/>
      <c r="FI93" s="504"/>
      <c r="FJ93" s="504"/>
      <c r="FK93" s="504"/>
      <c r="FL93" s="504"/>
      <c r="FM93" s="504"/>
      <c r="FN93" s="504"/>
      <c r="FO93" s="504"/>
      <c r="FP93" s="504"/>
      <c r="FQ93" s="504"/>
      <c r="FR93" s="504"/>
      <c r="FS93" s="504"/>
      <c r="FT93" s="504"/>
      <c r="FU93" s="504"/>
      <c r="FV93" s="504"/>
      <c r="FW93" s="504"/>
      <c r="FX93" s="504"/>
      <c r="FY93" s="504"/>
      <c r="FZ93" s="504"/>
      <c r="GA93" s="504"/>
      <c r="GB93" s="504"/>
      <c r="GC93" s="504"/>
      <c r="GD93" s="504"/>
      <c r="GE93" s="504"/>
      <c r="GF93" s="504"/>
      <c r="GG93" s="504"/>
      <c r="GH93" s="504"/>
      <c r="GI93" s="504"/>
      <c r="GJ93" s="504"/>
      <c r="GK93" s="504"/>
      <c r="GL93" s="504"/>
      <c r="GM93" s="504"/>
      <c r="GN93" s="504"/>
      <c r="GO93" s="504"/>
      <c r="GP93" s="504"/>
      <c r="GQ93" s="504"/>
      <c r="GR93" s="504"/>
      <c r="GS93" s="504"/>
      <c r="GT93" s="504"/>
      <c r="GU93" s="504"/>
      <c r="GV93" s="504"/>
      <c r="GW93" s="504"/>
      <c r="GX93" s="504"/>
      <c r="GY93" s="504"/>
      <c r="GZ93" s="504"/>
      <c r="HA93" s="504"/>
      <c r="HB93" s="504"/>
      <c r="HC93" s="504"/>
      <c r="HD93" s="504"/>
      <c r="HE93" s="504"/>
      <c r="HF93" s="504"/>
      <c r="HG93" s="504"/>
      <c r="HH93" s="504"/>
      <c r="HI93" s="504"/>
      <c r="HJ93" s="504"/>
      <c r="HK93" s="504"/>
      <c r="HL93" s="504"/>
      <c r="HM93" s="504"/>
      <c r="HN93" s="504"/>
      <c r="HO93" s="504"/>
      <c r="HP93" s="504"/>
      <c r="HQ93" s="504"/>
      <c r="HR93" s="504"/>
      <c r="HS93" s="504"/>
      <c r="HT93" s="504"/>
      <c r="HU93" s="504"/>
      <c r="HV93" s="504"/>
      <c r="HW93" s="504"/>
      <c r="HX93" s="504"/>
      <c r="HY93" s="504"/>
      <c r="HZ93" s="504"/>
      <c r="IA93" s="504"/>
      <c r="IB93" s="504"/>
      <c r="IC93" s="504"/>
      <c r="ID93" s="504"/>
      <c r="IE93" s="504"/>
      <c r="IF93" s="504"/>
      <c r="IG93" s="504"/>
      <c r="IH93" s="504"/>
      <c r="II93" s="504"/>
      <c r="IJ93" s="504"/>
      <c r="IK93" s="504"/>
      <c r="IL93" s="504"/>
      <c r="IM93" s="504"/>
      <c r="IN93" s="504"/>
      <c r="IO93" s="504"/>
      <c r="IP93" s="504"/>
      <c r="IQ93" s="504"/>
      <c r="IR93" s="504"/>
      <c r="IS93" s="504"/>
      <c r="IT93" s="504"/>
      <c r="IU93" s="504"/>
      <c r="IV93" s="504"/>
      <c r="IW93" s="504"/>
      <c r="IX93" s="504"/>
      <c r="IY93" s="504"/>
      <c r="IZ93" s="504"/>
      <c r="JA93" s="504"/>
      <c r="JB93" s="504"/>
      <c r="JC93" s="504"/>
      <c r="JD93" s="504"/>
      <c r="JE93" s="504"/>
      <c r="JF93" s="504"/>
      <c r="JG93" s="504"/>
      <c r="JH93" s="504"/>
      <c r="JI93" s="504"/>
      <c r="JJ93" s="504"/>
      <c r="JK93" s="504"/>
      <c r="JL93" s="504"/>
      <c r="JM93" s="504"/>
      <c r="JN93" s="504"/>
      <c r="JO93" s="504"/>
      <c r="JP93" s="504"/>
      <c r="JQ93" s="504"/>
      <c r="JR93" s="504"/>
      <c r="JS93" s="504"/>
      <c r="JT93" s="504"/>
      <c r="JU93" s="504"/>
      <c r="JV93" s="504"/>
      <c r="JW93" s="504"/>
      <c r="JX93" s="504"/>
      <c r="JY93" s="504"/>
      <c r="JZ93" s="504"/>
      <c r="KA93" s="504"/>
      <c r="KB93" s="504"/>
      <c r="KC93" s="504"/>
      <c r="KD93" s="504"/>
      <c r="KE93" s="504"/>
      <c r="KF93" s="504"/>
      <c r="KG93" s="504"/>
      <c r="KH93" s="504"/>
      <c r="KI93" s="504"/>
      <c r="KJ93" s="504"/>
      <c r="KK93" s="504"/>
      <c r="KL93" s="504"/>
      <c r="KM93" s="504"/>
      <c r="KN93" s="504"/>
      <c r="KO93" s="504"/>
      <c r="KP93" s="504"/>
      <c r="KQ93" s="504"/>
      <c r="KR93" s="504"/>
      <c r="KS93" s="504"/>
      <c r="KT93" s="504"/>
      <c r="KU93" s="504"/>
      <c r="KV93" s="504"/>
      <c r="KW93" s="504"/>
      <c r="KX93" s="504"/>
      <c r="KY93" s="504"/>
      <c r="KZ93" s="504"/>
      <c r="LA93" s="504"/>
      <c r="LB93" s="504"/>
      <c r="LC93" s="504"/>
      <c r="LD93" s="504"/>
      <c r="LE93" s="504"/>
      <c r="LF93" s="504"/>
      <c r="LG93" s="504"/>
      <c r="LH93" s="504"/>
      <c r="LI93" s="504"/>
      <c r="LJ93" s="504"/>
      <c r="LK93" s="504"/>
      <c r="LL93" s="504"/>
      <c r="LM93" s="504"/>
      <c r="LN93" s="504"/>
      <c r="LO93" s="504"/>
      <c r="LP93" s="504"/>
      <c r="LQ93" s="504"/>
      <c r="LR93" s="504"/>
      <c r="LS93" s="504"/>
      <c r="LT93" s="504"/>
      <c r="LU93" s="504"/>
      <c r="LV93" s="504"/>
      <c r="LW93" s="504"/>
      <c r="LX93" s="504"/>
      <c r="LY93" s="504"/>
      <c r="LZ93" s="504"/>
      <c r="MA93" s="504"/>
      <c r="MB93" s="504"/>
      <c r="MC93" s="504"/>
      <c r="MD93" s="504"/>
      <c r="ME93" s="504"/>
      <c r="MF93" s="504"/>
      <c r="MG93" s="504"/>
      <c r="MH93" s="504"/>
      <c r="MI93" s="504"/>
      <c r="MJ93" s="504"/>
      <c r="MK93" s="504"/>
      <c r="ML93" s="504"/>
      <c r="MM93" s="504"/>
      <c r="MN93" s="504"/>
      <c r="MO93" s="504"/>
      <c r="MP93" s="504"/>
      <c r="MQ93" s="504"/>
      <c r="MR93" s="504"/>
      <c r="MS93" s="504"/>
      <c r="MT93" s="504"/>
      <c r="MU93" s="504"/>
      <c r="MV93" s="504"/>
      <c r="MW93" s="504"/>
      <c r="MX93" s="504"/>
      <c r="MY93" s="504"/>
      <c r="MZ93" s="504"/>
      <c r="NA93" s="504"/>
      <c r="NB93" s="504"/>
      <c r="NC93" s="504"/>
      <c r="ND93" s="504"/>
      <c r="NE93" s="504"/>
      <c r="NF93" s="504"/>
      <c r="NG93" s="504"/>
      <c r="NH93" s="504"/>
      <c r="NI93" s="504"/>
      <c r="NJ93" s="504"/>
      <c r="NK93" s="504"/>
      <c r="NL93" s="504"/>
      <c r="NM93" s="504"/>
      <c r="NN93" s="504"/>
      <c r="NO93" s="504"/>
      <c r="NP93" s="504"/>
      <c r="NQ93" s="504"/>
      <c r="NR93" s="504"/>
      <c r="NS93" s="504"/>
      <c r="NT93" s="504"/>
      <c r="NU93" s="504"/>
      <c r="NV93" s="504"/>
      <c r="NW93" s="504"/>
      <c r="NX93" s="504"/>
      <c r="NY93" s="504"/>
      <c r="NZ93" s="504"/>
      <c r="OA93" s="504"/>
      <c r="OB93" s="504"/>
      <c r="OC93" s="504"/>
      <c r="OD93" s="504"/>
      <c r="OE93" s="504"/>
      <c r="OF93" s="504"/>
      <c r="OG93" s="504"/>
      <c r="OH93" s="504"/>
      <c r="OI93" s="504"/>
      <c r="OJ93" s="504"/>
      <c r="OK93" s="504"/>
      <c r="OL93" s="504"/>
      <c r="OM93" s="504"/>
      <c r="ON93" s="504"/>
      <c r="OO93" s="504"/>
      <c r="OP93" s="504"/>
      <c r="OQ93" s="504"/>
      <c r="OR93" s="504"/>
      <c r="OS93" s="504"/>
      <c r="OT93" s="504"/>
      <c r="OU93" s="504"/>
      <c r="OV93" s="504"/>
      <c r="OW93" s="504"/>
      <c r="OX93" s="504"/>
      <c r="OY93" s="504"/>
      <c r="OZ93" s="504"/>
      <c r="PA93" s="504"/>
      <c r="PB93" s="504"/>
      <c r="PC93" s="504"/>
      <c r="PD93" s="504"/>
      <c r="PE93" s="504"/>
      <c r="PF93" s="504"/>
      <c r="PG93" s="504"/>
      <c r="PH93" s="504"/>
      <c r="PI93" s="504"/>
      <c r="PJ93" s="504"/>
      <c r="PK93" s="504"/>
      <c r="PL93" s="504"/>
      <c r="PM93" s="504"/>
      <c r="PN93" s="504"/>
      <c r="PO93" s="504"/>
      <c r="PP93" s="504"/>
      <c r="PQ93" s="504"/>
      <c r="PR93" s="504"/>
      <c r="PS93" s="504"/>
      <c r="PT93" s="504"/>
      <c r="PU93" s="504"/>
      <c r="PV93" s="504"/>
      <c r="PW93" s="504"/>
      <c r="PX93" s="504"/>
      <c r="PY93" s="504"/>
      <c r="PZ93" s="504"/>
      <c r="QA93" s="504"/>
      <c r="QB93" s="504"/>
      <c r="QC93" s="504"/>
      <c r="QD93" s="504"/>
      <c r="QE93" s="504"/>
      <c r="QF93" s="504"/>
      <c r="QG93" s="504"/>
      <c r="QH93" s="504"/>
      <c r="QI93" s="504"/>
      <c r="QJ93" s="504"/>
      <c r="QK93" s="504"/>
      <c r="QL93" s="504"/>
      <c r="QM93" s="504"/>
      <c r="QN93" s="504"/>
      <c r="QO93" s="504"/>
      <c r="QP93" s="504"/>
      <c r="QQ93" s="504"/>
      <c r="QR93" s="504"/>
      <c r="QS93" s="504"/>
      <c r="QT93" s="504"/>
      <c r="QU93" s="504"/>
      <c r="QV93" s="504"/>
      <c r="QW93" s="504"/>
      <c r="QX93" s="504"/>
      <c r="QY93" s="504"/>
      <c r="QZ93" s="504"/>
      <c r="RA93" s="504"/>
      <c r="RB93" s="504"/>
      <c r="RC93" s="504"/>
      <c r="RD93" s="504"/>
      <c r="RE93" s="504"/>
      <c r="RF93" s="504"/>
      <c r="RG93" s="504"/>
      <c r="RH93" s="504"/>
      <c r="RI93" s="504"/>
      <c r="RJ93" s="504"/>
      <c r="RK93" s="504"/>
      <c r="RL93" s="504"/>
      <c r="RM93" s="504"/>
      <c r="RN93" s="504"/>
      <c r="RO93" s="504"/>
      <c r="RP93" s="504"/>
      <c r="RQ93" s="504"/>
      <c r="RR93" s="504"/>
      <c r="RS93" s="504"/>
      <c r="RT93" s="504"/>
      <c r="RU93" s="504"/>
      <c r="RV93" s="504"/>
      <c r="RW93" s="504"/>
      <c r="RX93" s="504"/>
      <c r="RY93" s="504"/>
      <c r="RZ93" s="504"/>
      <c r="SA93" s="504"/>
      <c r="SB93" s="504"/>
      <c r="SC93" s="504"/>
      <c r="SD93" s="504"/>
      <c r="SE93" s="504"/>
      <c r="SF93" s="504"/>
      <c r="SG93" s="504"/>
      <c r="SH93" s="504"/>
      <c r="SI93" s="504"/>
      <c r="SJ93" s="504"/>
      <c r="SK93" s="504"/>
      <c r="SL93" s="504"/>
      <c r="SM93" s="504"/>
      <c r="SN93" s="504"/>
      <c r="SO93" s="504"/>
      <c r="SP93" s="504"/>
      <c r="SQ93" s="504"/>
      <c r="SR93" s="504"/>
      <c r="SS93" s="504"/>
      <c r="ST93" s="504"/>
      <c r="SU93" s="504"/>
      <c r="SV93" s="504"/>
      <c r="SW93" s="504"/>
      <c r="SX93" s="504"/>
      <c r="SY93" s="504"/>
      <c r="SZ93" s="504"/>
      <c r="TA93" s="504"/>
      <c r="TB93" s="504"/>
      <c r="TC93" s="504"/>
      <c r="TD93" s="504"/>
      <c r="TE93" s="504"/>
      <c r="TF93" s="504"/>
      <c r="TG93" s="504"/>
      <c r="TH93" s="504"/>
      <c r="TI93" s="504"/>
      <c r="TJ93" s="504"/>
      <c r="TK93" s="504"/>
      <c r="TL93" s="504"/>
      <c r="TM93" s="504"/>
      <c r="TN93" s="504"/>
      <c r="TO93" s="504"/>
      <c r="TP93" s="504"/>
      <c r="TQ93" s="504"/>
      <c r="TR93" s="504"/>
      <c r="TS93" s="504"/>
      <c r="TT93" s="504"/>
      <c r="TU93" s="504"/>
      <c r="TV93" s="504"/>
      <c r="TW93" s="504"/>
      <c r="TX93" s="504"/>
      <c r="TY93" s="504"/>
      <c r="TZ93" s="504"/>
      <c r="UA93" s="504"/>
      <c r="UB93" s="504"/>
      <c r="UC93" s="504"/>
      <c r="UD93" s="504"/>
      <c r="UE93" s="504"/>
      <c r="UF93" s="504"/>
      <c r="UG93" s="504"/>
      <c r="UH93" s="504"/>
      <c r="UI93" s="504"/>
      <c r="UJ93" s="504"/>
      <c r="UK93" s="504"/>
      <c r="UL93" s="504"/>
      <c r="UM93" s="504"/>
      <c r="UN93" s="504"/>
      <c r="UO93" s="504"/>
      <c r="UP93" s="504"/>
      <c r="UQ93" s="504"/>
      <c r="UR93" s="504"/>
      <c r="US93" s="504"/>
      <c r="UT93" s="504"/>
      <c r="UU93" s="504"/>
      <c r="UV93" s="504"/>
      <c r="UW93" s="504"/>
      <c r="UX93" s="504"/>
      <c r="UY93" s="504"/>
      <c r="UZ93" s="504"/>
      <c r="VA93" s="504"/>
      <c r="VB93" s="504"/>
      <c r="VC93" s="504"/>
      <c r="VD93" s="504"/>
      <c r="VE93" s="504"/>
      <c r="VF93" s="504"/>
      <c r="VG93" s="504"/>
      <c r="VH93" s="504"/>
      <c r="VI93" s="504"/>
      <c r="VJ93" s="504"/>
      <c r="VK93" s="504"/>
      <c r="VL93" s="504"/>
      <c r="VM93" s="504"/>
      <c r="VN93" s="504"/>
      <c r="VO93" s="504"/>
      <c r="VP93" s="504"/>
      <c r="VQ93" s="504"/>
      <c r="VR93" s="504"/>
      <c r="VS93" s="504"/>
      <c r="VT93" s="504"/>
      <c r="VU93" s="504"/>
      <c r="VV93" s="504"/>
      <c r="VW93" s="504"/>
      <c r="VX93" s="504"/>
      <c r="VY93" s="504"/>
      <c r="VZ93" s="504"/>
      <c r="WA93" s="504"/>
      <c r="WB93" s="504"/>
      <c r="WC93" s="504"/>
      <c r="WD93" s="504"/>
      <c r="WE93" s="504"/>
      <c r="WF93" s="504"/>
      <c r="WG93" s="504"/>
      <c r="WH93" s="504"/>
      <c r="WI93" s="504"/>
      <c r="WJ93" s="504"/>
      <c r="WK93" s="504"/>
      <c r="WL93" s="504"/>
      <c r="WM93" s="504"/>
      <c r="WN93" s="504"/>
      <c r="WO93" s="504"/>
      <c r="WP93" s="504"/>
      <c r="WQ93" s="504"/>
      <c r="WR93" s="504"/>
      <c r="WS93" s="504"/>
      <c r="WT93" s="504"/>
      <c r="WU93" s="504"/>
      <c r="WV93" s="504"/>
      <c r="WW93" s="504"/>
      <c r="WX93" s="504"/>
      <c r="WY93" s="504"/>
      <c r="WZ93" s="504"/>
      <c r="XA93" s="504"/>
      <c r="XB93" s="504"/>
      <c r="XC93" s="504"/>
      <c r="XD93" s="504"/>
      <c r="XE93" s="504"/>
      <c r="XF93" s="504"/>
      <c r="XG93" s="504"/>
      <c r="XH93" s="504"/>
      <c r="XI93" s="504"/>
      <c r="XJ93" s="504"/>
      <c r="XK93" s="504"/>
      <c r="XL93" s="504"/>
      <c r="XM93" s="504"/>
      <c r="XN93" s="504"/>
      <c r="XO93" s="504"/>
      <c r="XP93" s="504"/>
      <c r="XQ93" s="504"/>
      <c r="XR93" s="504"/>
      <c r="XS93" s="504"/>
      <c r="XT93" s="504"/>
      <c r="XU93" s="504"/>
      <c r="XV93" s="504"/>
      <c r="XW93" s="504"/>
      <c r="XX93" s="504"/>
      <c r="XY93" s="504"/>
      <c r="XZ93" s="504"/>
      <c r="YA93" s="504"/>
      <c r="YB93" s="504"/>
      <c r="YC93" s="504"/>
      <c r="YD93" s="504"/>
      <c r="YE93" s="504"/>
      <c r="YF93" s="504"/>
      <c r="YG93" s="504"/>
      <c r="YH93" s="504"/>
      <c r="YI93" s="504"/>
      <c r="YJ93" s="504"/>
      <c r="YK93" s="504"/>
      <c r="YL93" s="504"/>
      <c r="YM93" s="504"/>
      <c r="YN93" s="504"/>
      <c r="YO93" s="504"/>
      <c r="YP93" s="504"/>
      <c r="YQ93" s="504"/>
      <c r="YR93" s="504"/>
      <c r="YS93" s="504"/>
      <c r="YT93" s="504"/>
      <c r="YU93" s="504"/>
      <c r="YV93" s="504"/>
      <c r="YW93" s="504"/>
      <c r="YX93" s="504"/>
      <c r="YY93" s="504"/>
      <c r="YZ93" s="504"/>
      <c r="ZA93" s="504"/>
      <c r="ZB93" s="504"/>
      <c r="ZC93" s="504"/>
      <c r="ZD93" s="504"/>
      <c r="ZE93" s="504"/>
      <c r="ZF93" s="504"/>
      <c r="ZG93" s="504"/>
      <c r="ZH93" s="504"/>
      <c r="ZI93" s="504"/>
      <c r="ZJ93" s="504"/>
      <c r="ZK93" s="504"/>
      <c r="ZL93" s="504"/>
      <c r="ZM93" s="504"/>
      <c r="ZN93" s="504"/>
      <c r="ZO93" s="504"/>
      <c r="ZP93" s="504"/>
      <c r="ZQ93" s="504"/>
      <c r="ZR93" s="504"/>
      <c r="ZS93" s="504"/>
      <c r="ZT93" s="504"/>
      <c r="ZU93" s="504"/>
      <c r="ZV93" s="504"/>
      <c r="ZW93" s="504"/>
      <c r="ZX93" s="504"/>
      <c r="ZY93" s="504"/>
      <c r="ZZ93" s="504"/>
      <c r="AAA93" s="504"/>
      <c r="AAB93" s="504"/>
      <c r="AAC93" s="504"/>
      <c r="AAD93" s="504"/>
      <c r="AAE93" s="504"/>
      <c r="AAF93" s="504"/>
      <c r="AAG93" s="504"/>
      <c r="AAH93" s="504"/>
      <c r="AAI93" s="504"/>
      <c r="AAJ93" s="504"/>
      <c r="AAK93" s="504"/>
      <c r="AAL93" s="504"/>
      <c r="AAM93" s="504"/>
      <c r="AAN93" s="504"/>
      <c r="AAO93" s="504"/>
      <c r="AAP93" s="504"/>
      <c r="AAQ93" s="504"/>
      <c r="AAR93" s="504"/>
      <c r="AAS93" s="504"/>
      <c r="AAT93" s="504"/>
      <c r="AAU93" s="504"/>
      <c r="AAV93" s="504"/>
      <c r="AAW93" s="504"/>
      <c r="AAX93" s="504"/>
      <c r="AAY93" s="504"/>
      <c r="AAZ93" s="504"/>
      <c r="ABA93" s="504"/>
      <c r="ABB93" s="504"/>
      <c r="ABC93" s="504"/>
      <c r="ABD93" s="504"/>
      <c r="ABE93" s="504"/>
      <c r="ABF93" s="504"/>
      <c r="ABG93" s="504"/>
      <c r="ABH93" s="504"/>
      <c r="ABI93" s="504"/>
      <c r="ABJ93" s="504"/>
      <c r="ABK93" s="504"/>
      <c r="ABL93" s="504"/>
      <c r="ABM93" s="504"/>
      <c r="ABN93" s="504"/>
      <c r="ABO93" s="504"/>
      <c r="ABP93" s="504"/>
      <c r="ABQ93" s="504"/>
      <c r="ABR93" s="504"/>
      <c r="ABS93" s="504"/>
      <c r="ABT93" s="504"/>
      <c r="ABU93" s="504"/>
      <c r="ABV93" s="504"/>
      <c r="ABW93" s="504"/>
      <c r="ABX93" s="504"/>
      <c r="ABY93" s="504"/>
      <c r="ABZ93" s="504"/>
      <c r="ACA93" s="504"/>
      <c r="ACB93" s="504"/>
      <c r="ACC93" s="504"/>
      <c r="ACD93" s="504"/>
      <c r="ACE93" s="504"/>
      <c r="ACF93" s="504"/>
      <c r="ACG93" s="504"/>
      <c r="ACH93" s="504"/>
      <c r="ACI93" s="504"/>
      <c r="ACJ93" s="504"/>
      <c r="ACK93" s="504"/>
      <c r="ACL93" s="504"/>
      <c r="ACM93" s="504"/>
      <c r="ACN93" s="504"/>
      <c r="ACO93" s="504"/>
      <c r="ACP93" s="504"/>
      <c r="ACQ93" s="504"/>
      <c r="ACR93" s="504"/>
      <c r="ACS93" s="504"/>
      <c r="ACT93" s="504"/>
      <c r="ACU93" s="504"/>
      <c r="ACV93" s="504"/>
      <c r="ACW93" s="504"/>
      <c r="ACX93" s="504"/>
      <c r="ACY93" s="504"/>
      <c r="ACZ93" s="504"/>
      <c r="ADA93" s="504"/>
      <c r="ADB93" s="504"/>
      <c r="ADC93" s="504"/>
      <c r="ADD93" s="504"/>
      <c r="ADE93" s="504"/>
      <c r="ADF93" s="504"/>
      <c r="ADG93" s="504"/>
      <c r="ADH93" s="504"/>
      <c r="ADI93" s="504"/>
      <c r="ADJ93" s="504"/>
      <c r="ADK93" s="504"/>
      <c r="ADL93" s="504"/>
      <c r="ADM93" s="504"/>
      <c r="ADN93" s="504"/>
      <c r="ADO93" s="504"/>
      <c r="ADP93" s="504"/>
      <c r="ADQ93" s="504"/>
      <c r="ADR93" s="504"/>
      <c r="ADS93" s="504"/>
      <c r="ADT93" s="504"/>
      <c r="ADU93" s="504"/>
      <c r="ADV93" s="504"/>
      <c r="ADW93" s="504"/>
      <c r="ADX93" s="504"/>
      <c r="ADY93" s="504"/>
      <c r="ADZ93" s="504"/>
      <c r="AEA93" s="504"/>
      <c r="AEB93" s="504"/>
      <c r="AEC93" s="504"/>
      <c r="AED93" s="504"/>
      <c r="AEE93" s="504"/>
      <c r="AEF93" s="504"/>
      <c r="AEG93" s="504"/>
      <c r="AEH93" s="504"/>
      <c r="AEI93" s="504"/>
      <c r="AEJ93" s="504"/>
      <c r="AEK93" s="504"/>
      <c r="AEL93" s="504"/>
      <c r="AEM93" s="504"/>
      <c r="AEN93" s="504"/>
      <c r="AEO93" s="504"/>
      <c r="AEP93" s="504"/>
      <c r="AEQ93" s="504"/>
      <c r="AER93" s="504"/>
      <c r="AES93" s="504"/>
      <c r="AET93" s="504"/>
      <c r="AEU93" s="504"/>
      <c r="AEV93" s="504"/>
      <c r="AEW93" s="504"/>
      <c r="AEX93" s="504"/>
      <c r="AEY93" s="504"/>
      <c r="AEZ93" s="504"/>
      <c r="AFA93" s="504"/>
      <c r="AFB93" s="504"/>
      <c r="AFC93" s="504"/>
      <c r="AFD93" s="504"/>
      <c r="AFE93" s="504"/>
      <c r="AFF93" s="504"/>
      <c r="AFG93" s="504"/>
      <c r="AFH93" s="504"/>
      <c r="AFI93" s="504"/>
      <c r="AFJ93" s="504"/>
      <c r="AFK93" s="504"/>
      <c r="AFL93" s="504"/>
      <c r="AFM93" s="504"/>
      <c r="AFN93" s="504"/>
      <c r="AFO93" s="504"/>
      <c r="AFP93" s="504"/>
      <c r="AFQ93" s="504"/>
      <c r="AFR93" s="504"/>
      <c r="AFS93" s="504"/>
      <c r="AFT93" s="504"/>
      <c r="AFU93" s="504"/>
      <c r="AFV93" s="504"/>
      <c r="AFW93" s="504"/>
      <c r="AFX93" s="504"/>
      <c r="AFY93" s="504"/>
      <c r="AFZ93" s="504"/>
      <c r="AGA93" s="504"/>
      <c r="AGB93" s="504"/>
      <c r="AGC93" s="504"/>
      <c r="AGD93" s="504"/>
      <c r="AGE93" s="504"/>
      <c r="AGF93" s="504"/>
      <c r="AGG93" s="504"/>
      <c r="AGH93" s="504"/>
      <c r="AGI93" s="504"/>
      <c r="AGJ93" s="504"/>
      <c r="AGK93" s="504"/>
      <c r="AGL93" s="504"/>
      <c r="AGM93" s="504"/>
      <c r="AGN93" s="504"/>
      <c r="AGO93" s="504"/>
      <c r="AGP93" s="504"/>
      <c r="AGQ93" s="504"/>
      <c r="AGR93" s="504"/>
      <c r="AGS93" s="504"/>
      <c r="AGT93" s="504"/>
      <c r="AGU93" s="504"/>
      <c r="AGV93" s="504"/>
      <c r="AGW93" s="504"/>
      <c r="AGX93" s="504"/>
      <c r="AGY93" s="504"/>
      <c r="AGZ93" s="504"/>
      <c r="AHA93" s="504"/>
      <c r="AHB93" s="504"/>
      <c r="AHC93" s="504"/>
      <c r="AHD93" s="504"/>
      <c r="AHE93" s="504"/>
      <c r="AHF93" s="504"/>
      <c r="AHG93" s="504"/>
      <c r="AHH93" s="504"/>
      <c r="AHI93" s="504"/>
      <c r="AHJ93" s="504"/>
      <c r="AHK93" s="504"/>
      <c r="AHL93" s="504"/>
      <c r="AHM93" s="504"/>
      <c r="AHN93" s="504"/>
      <c r="AHO93" s="504"/>
      <c r="AHP93" s="504"/>
      <c r="AHQ93" s="504"/>
      <c r="AHR93" s="504"/>
      <c r="AHS93" s="504"/>
      <c r="AHT93" s="504"/>
      <c r="AHU93" s="504"/>
      <c r="AHV93" s="504"/>
      <c r="AHW93" s="504"/>
      <c r="AHX93" s="504"/>
      <c r="AHY93" s="504"/>
      <c r="AHZ93" s="504"/>
      <c r="AIA93" s="504"/>
      <c r="AIB93" s="504"/>
      <c r="AIC93" s="504"/>
      <c r="AID93" s="504"/>
      <c r="AIE93" s="504"/>
      <c r="AIF93" s="504"/>
      <c r="AIG93" s="504"/>
      <c r="AIH93" s="504"/>
      <c r="AII93" s="504"/>
      <c r="AIJ93" s="504"/>
      <c r="AIK93" s="504"/>
      <c r="AIL93" s="504"/>
      <c r="AIM93" s="504"/>
      <c r="AIN93" s="504"/>
      <c r="AIO93" s="504"/>
      <c r="AIP93" s="504"/>
      <c r="AIQ93" s="504"/>
      <c r="AIR93" s="504"/>
      <c r="AIS93" s="504"/>
      <c r="AIT93" s="504"/>
      <c r="AIU93" s="504"/>
      <c r="AIV93" s="504"/>
      <c r="AIW93" s="504"/>
      <c r="AIX93" s="504"/>
      <c r="AIY93" s="504"/>
      <c r="AIZ93" s="504"/>
      <c r="AJA93" s="504"/>
      <c r="AJB93" s="504"/>
      <c r="AJC93" s="504"/>
      <c r="AJD93" s="504"/>
      <c r="AJE93" s="504"/>
      <c r="AJF93" s="504"/>
      <c r="AJG93" s="504"/>
      <c r="AJH93" s="504"/>
      <c r="AJI93" s="504"/>
      <c r="AJJ93" s="504"/>
      <c r="AJK93" s="504"/>
      <c r="AJL93" s="504"/>
      <c r="AJM93" s="504"/>
      <c r="AJN93" s="504"/>
      <c r="AJO93" s="504"/>
      <c r="AJP93" s="504"/>
      <c r="AJQ93" s="504"/>
      <c r="AJR93" s="504"/>
      <c r="AJS93" s="504"/>
      <c r="AJT93" s="504"/>
      <c r="AJU93" s="504"/>
      <c r="AJV93" s="504"/>
      <c r="AJW93" s="504"/>
      <c r="AJX93" s="504"/>
      <c r="AJY93" s="504"/>
      <c r="AJZ93" s="504"/>
      <c r="AKA93" s="504"/>
      <c r="AKB93" s="504"/>
      <c r="AKC93" s="504"/>
      <c r="AKD93" s="504"/>
      <c r="AKE93" s="504"/>
      <c r="AKF93" s="504"/>
      <c r="AKG93" s="504"/>
      <c r="AKH93" s="504"/>
      <c r="AKI93" s="504"/>
      <c r="AKJ93" s="504"/>
      <c r="AKK93" s="504"/>
      <c r="AKL93" s="504"/>
      <c r="AKM93" s="504"/>
      <c r="AKN93" s="504"/>
      <c r="AKO93" s="504"/>
      <c r="AKP93" s="504"/>
      <c r="AKQ93" s="504"/>
      <c r="AKR93" s="504"/>
      <c r="AKS93" s="504"/>
      <c r="AKT93" s="504"/>
      <c r="AKU93" s="504"/>
      <c r="AKV93" s="504"/>
      <c r="AKW93" s="504"/>
      <c r="AKX93" s="504"/>
      <c r="AKY93" s="504"/>
      <c r="AKZ93" s="504"/>
      <c r="ALA93" s="504"/>
      <c r="ALB93" s="504"/>
      <c r="ALC93" s="504"/>
      <c r="ALD93" s="504"/>
      <c r="ALE93" s="504"/>
      <c r="ALF93" s="504"/>
      <c r="ALG93" s="504"/>
      <c r="ALH93" s="504"/>
      <c r="ALI93" s="504"/>
      <c r="ALJ93" s="504"/>
      <c r="ALK93" s="504"/>
      <c r="ALL93" s="504"/>
      <c r="ALM93" s="504"/>
      <c r="ALN93" s="504"/>
      <c r="ALO93" s="504"/>
      <c r="ALP93" s="504"/>
      <c r="ALQ93" s="504"/>
      <c r="ALR93" s="504"/>
      <c r="ALS93" s="504"/>
      <c r="ALT93" s="504"/>
      <c r="ALU93" s="504"/>
      <c r="ALV93" s="504"/>
      <c r="ALW93" s="504"/>
      <c r="ALX93" s="504"/>
      <c r="ALY93" s="504"/>
      <c r="ALZ93" s="504"/>
      <c r="AMA93" s="504"/>
      <c r="AMB93" s="504"/>
      <c r="AMC93" s="504"/>
      <c r="AMD93" s="504"/>
      <c r="AME93" s="504"/>
      <c r="AMF93" s="504"/>
      <c r="AMG93" s="504"/>
      <c r="AMH93" s="504"/>
      <c r="AMI93" s="504"/>
      <c r="AMJ93" s="504"/>
    </row>
    <row r="94" spans="1:1024" s="506" customFormat="1" ht="12.75" customHeight="1" x14ac:dyDescent="0.15">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c r="AA94" s="504"/>
      <c r="AB94" s="504"/>
      <c r="AC94" s="504"/>
      <c r="AD94" s="504"/>
      <c r="AE94" s="504"/>
      <c r="AF94" s="504"/>
      <c r="AG94" s="504"/>
      <c r="AH94" s="504"/>
      <c r="AI94" s="504"/>
      <c r="AJ94" s="504"/>
      <c r="AK94" s="504"/>
      <c r="AL94" s="504"/>
      <c r="AM94" s="504"/>
      <c r="AN94" s="504"/>
      <c r="AO94" s="504"/>
      <c r="AP94" s="504" t="s">
        <v>1086</v>
      </c>
      <c r="AQ94" s="504"/>
      <c r="AR94" s="504"/>
      <c r="AS94" s="504"/>
      <c r="AT94" s="504"/>
      <c r="AU94" s="504"/>
      <c r="AV94" s="504"/>
      <c r="AW94" s="507" t="s">
        <v>640</v>
      </c>
      <c r="AX94" s="504"/>
      <c r="AY94" s="504"/>
      <c r="AZ94" s="504"/>
      <c r="BA94" s="504"/>
      <c r="BB94" s="504"/>
      <c r="BC94" s="507" t="s">
        <v>625</v>
      </c>
      <c r="BD94" s="504"/>
      <c r="BE94" s="504"/>
      <c r="BF94" s="504"/>
      <c r="BG94" s="504"/>
      <c r="BI94" s="505"/>
      <c r="BJ94"/>
      <c r="BK94"/>
      <c r="BL94"/>
      <c r="BM94"/>
      <c r="BN94"/>
      <c r="BO94"/>
      <c r="BP94"/>
      <c r="BQ94"/>
      <c r="BR94"/>
      <c r="BS94"/>
      <c r="BT94"/>
      <c r="BU94"/>
      <c r="BV94"/>
      <c r="BW94"/>
      <c r="BX94"/>
      <c r="BY94"/>
      <c r="BZ94" s="504"/>
      <c r="CA94" s="504"/>
      <c r="CB94" s="504"/>
      <c r="CC94" s="504"/>
      <c r="CD94" s="504"/>
      <c r="CE94" s="504"/>
      <c r="CF94" s="504"/>
      <c r="CG94" s="504"/>
      <c r="CH94" s="504"/>
      <c r="CI94" s="504"/>
      <c r="CJ94" s="504"/>
      <c r="CK94" s="504"/>
      <c r="CL94" s="504"/>
      <c r="CM94" s="504"/>
      <c r="CN94" s="504"/>
      <c r="CO94" s="504"/>
      <c r="CP94" s="504"/>
      <c r="CQ94" s="504"/>
      <c r="CR94" s="504"/>
      <c r="CS94" s="504"/>
      <c r="CT94" s="504"/>
      <c r="CU94" s="504"/>
      <c r="CV94" s="504"/>
      <c r="CW94" s="504"/>
      <c r="CX94" s="504"/>
      <c r="CY94" s="504"/>
      <c r="CZ94" s="504"/>
      <c r="DA94" s="504"/>
      <c r="DB94" s="504"/>
      <c r="DC94" s="504"/>
      <c r="DD94" s="504"/>
      <c r="DE94" s="504"/>
      <c r="DF94" s="504"/>
      <c r="DG94" s="504"/>
      <c r="DH94" s="504"/>
      <c r="DI94" s="504"/>
      <c r="DJ94" s="504"/>
      <c r="DK94" s="504"/>
      <c r="DL94" s="504"/>
      <c r="DM94" s="504"/>
      <c r="DN94" s="504"/>
      <c r="DO94" s="504"/>
      <c r="DP94" s="504"/>
      <c r="DQ94" s="504"/>
      <c r="DR94" s="504"/>
      <c r="DS94" s="504"/>
      <c r="DT94" s="504"/>
      <c r="DU94" s="504"/>
      <c r="DV94" s="504"/>
      <c r="DW94" s="504"/>
      <c r="DX94" s="504"/>
      <c r="DY94" s="504"/>
      <c r="DZ94" s="504"/>
      <c r="EA94" s="504"/>
      <c r="EB94" s="504"/>
      <c r="EC94" s="504"/>
      <c r="ED94" s="504"/>
      <c r="EE94" s="504"/>
      <c r="EF94" s="504"/>
      <c r="EG94" s="504"/>
      <c r="EH94" s="504"/>
      <c r="EI94" s="504"/>
      <c r="EJ94" s="504"/>
      <c r="EK94" s="504"/>
      <c r="EL94" s="504"/>
      <c r="EM94" s="504"/>
      <c r="EN94" s="504"/>
      <c r="EO94" s="504"/>
      <c r="EP94" s="504"/>
      <c r="EQ94" s="504"/>
      <c r="ER94" s="504"/>
      <c r="ES94" s="504"/>
      <c r="ET94" s="504"/>
      <c r="EU94" s="504"/>
      <c r="EV94" s="504"/>
      <c r="EW94" s="504"/>
      <c r="EX94" s="504"/>
      <c r="EY94" s="504"/>
      <c r="EZ94" s="504"/>
      <c r="FA94" s="504"/>
      <c r="FB94" s="504"/>
      <c r="FC94" s="504"/>
      <c r="FD94" s="504"/>
      <c r="FE94" s="504"/>
      <c r="FF94" s="504"/>
      <c r="FG94" s="504"/>
      <c r="FH94" s="504"/>
      <c r="FI94" s="504"/>
      <c r="FJ94" s="504"/>
      <c r="FK94" s="504"/>
      <c r="FL94" s="504"/>
      <c r="FM94" s="504"/>
      <c r="FN94" s="504"/>
      <c r="FO94" s="504"/>
      <c r="FP94" s="504"/>
      <c r="FQ94" s="504"/>
      <c r="FR94" s="504"/>
      <c r="FS94" s="504"/>
      <c r="FT94" s="504"/>
      <c r="FU94" s="504"/>
      <c r="FV94" s="504"/>
      <c r="FW94" s="504"/>
      <c r="FX94" s="504"/>
      <c r="FY94" s="504"/>
      <c r="FZ94" s="504"/>
      <c r="GA94" s="504"/>
      <c r="GB94" s="504"/>
      <c r="GC94" s="504"/>
      <c r="GD94" s="504"/>
      <c r="GE94" s="504"/>
      <c r="GF94" s="504"/>
      <c r="GG94" s="504"/>
      <c r="GH94" s="504"/>
      <c r="GI94" s="504"/>
      <c r="GJ94" s="504"/>
      <c r="GK94" s="504"/>
      <c r="GL94" s="504"/>
      <c r="GM94" s="504"/>
      <c r="GN94" s="504"/>
      <c r="GO94" s="504"/>
      <c r="GP94" s="504"/>
      <c r="GQ94" s="504"/>
      <c r="GR94" s="504"/>
      <c r="GS94" s="504"/>
      <c r="GT94" s="504"/>
      <c r="GU94" s="504"/>
      <c r="GV94" s="504"/>
      <c r="GW94" s="504"/>
      <c r="GX94" s="504"/>
      <c r="GY94" s="504"/>
      <c r="GZ94" s="504"/>
      <c r="HA94" s="504"/>
      <c r="HB94" s="504"/>
      <c r="HC94" s="504"/>
      <c r="HD94" s="504"/>
      <c r="HE94" s="504"/>
      <c r="HF94" s="504"/>
      <c r="HG94" s="504"/>
      <c r="HH94" s="504"/>
      <c r="HI94" s="504"/>
      <c r="HJ94" s="504"/>
      <c r="HK94" s="504"/>
      <c r="HL94" s="504"/>
      <c r="HM94" s="504"/>
      <c r="HN94" s="504"/>
      <c r="HO94" s="504"/>
      <c r="HP94" s="504"/>
      <c r="HQ94" s="504"/>
      <c r="HR94" s="504"/>
      <c r="HS94" s="504"/>
      <c r="HT94" s="504"/>
      <c r="HU94" s="504"/>
      <c r="HV94" s="504"/>
      <c r="HW94" s="504"/>
      <c r="HX94" s="504"/>
      <c r="HY94" s="504"/>
      <c r="HZ94" s="504"/>
      <c r="IA94" s="504"/>
      <c r="IB94" s="504"/>
      <c r="IC94" s="504"/>
      <c r="ID94" s="504"/>
      <c r="IE94" s="504"/>
      <c r="IF94" s="504"/>
      <c r="IG94" s="504"/>
      <c r="IH94" s="504"/>
      <c r="II94" s="504"/>
      <c r="IJ94" s="504"/>
      <c r="IK94" s="504"/>
      <c r="IL94" s="504"/>
      <c r="IM94" s="504"/>
      <c r="IN94" s="504"/>
      <c r="IO94" s="504"/>
      <c r="IP94" s="504"/>
      <c r="IQ94" s="504"/>
      <c r="IR94" s="504"/>
      <c r="IS94" s="504"/>
      <c r="IT94" s="504"/>
      <c r="IU94" s="504"/>
      <c r="IV94" s="504"/>
      <c r="IW94" s="504"/>
      <c r="IX94" s="504"/>
      <c r="IY94" s="504"/>
      <c r="IZ94" s="504"/>
      <c r="JA94" s="504"/>
      <c r="JB94" s="504"/>
      <c r="JC94" s="504"/>
      <c r="JD94" s="504"/>
      <c r="JE94" s="504"/>
      <c r="JF94" s="504"/>
      <c r="JG94" s="504"/>
      <c r="JH94" s="504"/>
      <c r="JI94" s="504"/>
      <c r="JJ94" s="504"/>
      <c r="JK94" s="504"/>
      <c r="JL94" s="504"/>
      <c r="JM94" s="504"/>
      <c r="JN94" s="504"/>
      <c r="JO94" s="504"/>
      <c r="JP94" s="504"/>
      <c r="JQ94" s="504"/>
      <c r="JR94" s="504"/>
      <c r="JS94" s="504"/>
      <c r="JT94" s="504"/>
      <c r="JU94" s="504"/>
      <c r="JV94" s="504"/>
      <c r="JW94" s="504"/>
      <c r="JX94" s="504"/>
      <c r="JY94" s="504"/>
      <c r="JZ94" s="504"/>
      <c r="KA94" s="504"/>
      <c r="KB94" s="504"/>
      <c r="KC94" s="504"/>
      <c r="KD94" s="504"/>
      <c r="KE94" s="504"/>
      <c r="KF94" s="504"/>
      <c r="KG94" s="504"/>
      <c r="KH94" s="504"/>
      <c r="KI94" s="504"/>
      <c r="KJ94" s="504"/>
      <c r="KK94" s="504"/>
      <c r="KL94" s="504"/>
      <c r="KM94" s="504"/>
      <c r="KN94" s="504"/>
      <c r="KO94" s="504"/>
      <c r="KP94" s="504"/>
      <c r="KQ94" s="504"/>
      <c r="KR94" s="504"/>
      <c r="KS94" s="504"/>
      <c r="KT94" s="504"/>
      <c r="KU94" s="504"/>
      <c r="KV94" s="504"/>
      <c r="KW94" s="504"/>
      <c r="KX94" s="504"/>
      <c r="KY94" s="504"/>
      <c r="KZ94" s="504"/>
      <c r="LA94" s="504"/>
      <c r="LB94" s="504"/>
      <c r="LC94" s="504"/>
      <c r="LD94" s="504"/>
      <c r="LE94" s="504"/>
      <c r="LF94" s="504"/>
      <c r="LG94" s="504"/>
      <c r="LH94" s="504"/>
      <c r="LI94" s="504"/>
      <c r="LJ94" s="504"/>
      <c r="LK94" s="504"/>
      <c r="LL94" s="504"/>
      <c r="LM94" s="504"/>
      <c r="LN94" s="504"/>
      <c r="LO94" s="504"/>
      <c r="LP94" s="504"/>
      <c r="LQ94" s="504"/>
      <c r="LR94" s="504"/>
      <c r="LS94" s="504"/>
      <c r="LT94" s="504"/>
      <c r="LU94" s="504"/>
      <c r="LV94" s="504"/>
      <c r="LW94" s="504"/>
      <c r="LX94" s="504"/>
      <c r="LY94" s="504"/>
      <c r="LZ94" s="504"/>
      <c r="MA94" s="504"/>
      <c r="MB94" s="504"/>
      <c r="MC94" s="504"/>
      <c r="MD94" s="504"/>
      <c r="ME94" s="504"/>
      <c r="MF94" s="504"/>
      <c r="MG94" s="504"/>
      <c r="MH94" s="504"/>
      <c r="MI94" s="504"/>
      <c r="MJ94" s="504"/>
      <c r="MK94" s="504"/>
      <c r="ML94" s="504"/>
      <c r="MM94" s="504"/>
      <c r="MN94" s="504"/>
      <c r="MO94" s="504"/>
      <c r="MP94" s="504"/>
      <c r="MQ94" s="504"/>
      <c r="MR94" s="504"/>
      <c r="MS94" s="504"/>
      <c r="MT94" s="504"/>
      <c r="MU94" s="504"/>
      <c r="MV94" s="504"/>
      <c r="MW94" s="504"/>
      <c r="MX94" s="504"/>
      <c r="MY94" s="504"/>
      <c r="MZ94" s="504"/>
      <c r="NA94" s="504"/>
      <c r="NB94" s="504"/>
      <c r="NC94" s="504"/>
      <c r="ND94" s="504"/>
      <c r="NE94" s="504"/>
      <c r="NF94" s="504"/>
      <c r="NG94" s="504"/>
      <c r="NH94" s="504"/>
      <c r="NI94" s="504"/>
      <c r="NJ94" s="504"/>
      <c r="NK94" s="504"/>
      <c r="NL94" s="504"/>
      <c r="NM94" s="504"/>
      <c r="NN94" s="504"/>
      <c r="NO94" s="504"/>
      <c r="NP94" s="504"/>
      <c r="NQ94" s="504"/>
      <c r="NR94" s="504"/>
      <c r="NS94" s="504"/>
      <c r="NT94" s="504"/>
      <c r="NU94" s="504"/>
      <c r="NV94" s="504"/>
      <c r="NW94" s="504"/>
      <c r="NX94" s="504"/>
      <c r="NY94" s="504"/>
      <c r="NZ94" s="504"/>
      <c r="OA94" s="504"/>
      <c r="OB94" s="504"/>
      <c r="OC94" s="504"/>
      <c r="OD94" s="504"/>
      <c r="OE94" s="504"/>
      <c r="OF94" s="504"/>
      <c r="OG94" s="504"/>
      <c r="OH94" s="504"/>
      <c r="OI94" s="504"/>
      <c r="OJ94" s="504"/>
      <c r="OK94" s="504"/>
      <c r="OL94" s="504"/>
      <c r="OM94" s="504"/>
      <c r="ON94" s="504"/>
      <c r="OO94" s="504"/>
      <c r="OP94" s="504"/>
      <c r="OQ94" s="504"/>
      <c r="OR94" s="504"/>
      <c r="OS94" s="504"/>
      <c r="OT94" s="504"/>
      <c r="OU94" s="504"/>
      <c r="OV94" s="504"/>
      <c r="OW94" s="504"/>
      <c r="OX94" s="504"/>
      <c r="OY94" s="504"/>
      <c r="OZ94" s="504"/>
      <c r="PA94" s="504"/>
      <c r="PB94" s="504"/>
      <c r="PC94" s="504"/>
      <c r="PD94" s="504"/>
      <c r="PE94" s="504"/>
      <c r="PF94" s="504"/>
      <c r="PG94" s="504"/>
      <c r="PH94" s="504"/>
      <c r="PI94" s="504"/>
      <c r="PJ94" s="504"/>
      <c r="PK94" s="504"/>
      <c r="PL94" s="504"/>
      <c r="PM94" s="504"/>
      <c r="PN94" s="504"/>
      <c r="PO94" s="504"/>
      <c r="PP94" s="504"/>
      <c r="PQ94" s="504"/>
      <c r="PR94" s="504"/>
      <c r="PS94" s="504"/>
      <c r="PT94" s="504"/>
      <c r="PU94" s="504"/>
      <c r="PV94" s="504"/>
      <c r="PW94" s="504"/>
      <c r="PX94" s="504"/>
      <c r="PY94" s="504"/>
      <c r="PZ94" s="504"/>
      <c r="QA94" s="504"/>
      <c r="QB94" s="504"/>
      <c r="QC94" s="504"/>
      <c r="QD94" s="504"/>
      <c r="QE94" s="504"/>
      <c r="QF94" s="504"/>
      <c r="QG94" s="504"/>
      <c r="QH94" s="504"/>
      <c r="QI94" s="504"/>
      <c r="QJ94" s="504"/>
      <c r="QK94" s="504"/>
      <c r="QL94" s="504"/>
      <c r="QM94" s="504"/>
      <c r="QN94" s="504"/>
      <c r="QO94" s="504"/>
      <c r="QP94" s="504"/>
      <c r="QQ94" s="504"/>
      <c r="QR94" s="504"/>
      <c r="QS94" s="504"/>
      <c r="QT94" s="504"/>
      <c r="QU94" s="504"/>
      <c r="QV94" s="504"/>
      <c r="QW94" s="504"/>
      <c r="QX94" s="504"/>
      <c r="QY94" s="504"/>
      <c r="QZ94" s="504"/>
      <c r="RA94" s="504"/>
      <c r="RB94" s="504"/>
      <c r="RC94" s="504"/>
      <c r="RD94" s="504"/>
      <c r="RE94" s="504"/>
      <c r="RF94" s="504"/>
      <c r="RG94" s="504"/>
      <c r="RH94" s="504"/>
      <c r="RI94" s="504"/>
      <c r="RJ94" s="504"/>
      <c r="RK94" s="504"/>
      <c r="RL94" s="504"/>
      <c r="RM94" s="504"/>
      <c r="RN94" s="504"/>
      <c r="RO94" s="504"/>
      <c r="RP94" s="504"/>
      <c r="RQ94" s="504"/>
      <c r="RR94" s="504"/>
      <c r="RS94" s="504"/>
      <c r="RT94" s="504"/>
      <c r="RU94" s="504"/>
      <c r="RV94" s="504"/>
      <c r="RW94" s="504"/>
      <c r="RX94" s="504"/>
      <c r="RY94" s="504"/>
      <c r="RZ94" s="504"/>
      <c r="SA94" s="504"/>
      <c r="SB94" s="504"/>
      <c r="SC94" s="504"/>
      <c r="SD94" s="504"/>
      <c r="SE94" s="504"/>
      <c r="SF94" s="504"/>
      <c r="SG94" s="504"/>
      <c r="SH94" s="504"/>
      <c r="SI94" s="504"/>
      <c r="SJ94" s="504"/>
      <c r="SK94" s="504"/>
      <c r="SL94" s="504"/>
      <c r="SM94" s="504"/>
      <c r="SN94" s="504"/>
      <c r="SO94" s="504"/>
      <c r="SP94" s="504"/>
      <c r="SQ94" s="504"/>
      <c r="SR94" s="504"/>
      <c r="SS94" s="504"/>
      <c r="ST94" s="504"/>
      <c r="SU94" s="504"/>
      <c r="SV94" s="504"/>
      <c r="SW94" s="504"/>
      <c r="SX94" s="504"/>
      <c r="SY94" s="504"/>
      <c r="SZ94" s="504"/>
      <c r="TA94" s="504"/>
      <c r="TB94" s="504"/>
      <c r="TC94" s="504"/>
      <c r="TD94" s="504"/>
      <c r="TE94" s="504"/>
      <c r="TF94" s="504"/>
      <c r="TG94" s="504"/>
      <c r="TH94" s="504"/>
      <c r="TI94" s="504"/>
      <c r="TJ94" s="504"/>
      <c r="TK94" s="504"/>
      <c r="TL94" s="504"/>
      <c r="TM94" s="504"/>
      <c r="TN94" s="504"/>
      <c r="TO94" s="504"/>
      <c r="TP94" s="504"/>
      <c r="TQ94" s="504"/>
      <c r="TR94" s="504"/>
      <c r="TS94" s="504"/>
      <c r="TT94" s="504"/>
      <c r="TU94" s="504"/>
      <c r="TV94" s="504"/>
      <c r="TW94" s="504"/>
      <c r="TX94" s="504"/>
      <c r="TY94" s="504"/>
      <c r="TZ94" s="504"/>
      <c r="UA94" s="504"/>
      <c r="UB94" s="504"/>
      <c r="UC94" s="504"/>
      <c r="UD94" s="504"/>
      <c r="UE94" s="504"/>
      <c r="UF94" s="504"/>
      <c r="UG94" s="504"/>
      <c r="UH94" s="504"/>
      <c r="UI94" s="504"/>
      <c r="UJ94" s="504"/>
      <c r="UK94" s="504"/>
      <c r="UL94" s="504"/>
      <c r="UM94" s="504"/>
      <c r="UN94" s="504"/>
      <c r="UO94" s="504"/>
      <c r="UP94" s="504"/>
      <c r="UQ94" s="504"/>
      <c r="UR94" s="504"/>
      <c r="US94" s="504"/>
      <c r="UT94" s="504"/>
      <c r="UU94" s="504"/>
      <c r="UV94" s="504"/>
      <c r="UW94" s="504"/>
      <c r="UX94" s="504"/>
      <c r="UY94" s="504"/>
      <c r="UZ94" s="504"/>
      <c r="VA94" s="504"/>
      <c r="VB94" s="504"/>
      <c r="VC94" s="504"/>
      <c r="VD94" s="504"/>
      <c r="VE94" s="504"/>
      <c r="VF94" s="504"/>
      <c r="VG94" s="504"/>
      <c r="VH94" s="504"/>
      <c r="VI94" s="504"/>
      <c r="VJ94" s="504"/>
      <c r="VK94" s="504"/>
      <c r="VL94" s="504"/>
      <c r="VM94" s="504"/>
      <c r="VN94" s="504"/>
      <c r="VO94" s="504"/>
      <c r="VP94" s="504"/>
      <c r="VQ94" s="504"/>
      <c r="VR94" s="504"/>
      <c r="VS94" s="504"/>
      <c r="VT94" s="504"/>
      <c r="VU94" s="504"/>
      <c r="VV94" s="504"/>
      <c r="VW94" s="504"/>
      <c r="VX94" s="504"/>
      <c r="VY94" s="504"/>
      <c r="VZ94" s="504"/>
      <c r="WA94" s="504"/>
      <c r="WB94" s="504"/>
      <c r="WC94" s="504"/>
      <c r="WD94" s="504"/>
      <c r="WE94" s="504"/>
      <c r="WF94" s="504"/>
      <c r="WG94" s="504"/>
      <c r="WH94" s="504"/>
      <c r="WI94" s="504"/>
      <c r="WJ94" s="504"/>
      <c r="WK94" s="504"/>
      <c r="WL94" s="504"/>
      <c r="WM94" s="504"/>
      <c r="WN94" s="504"/>
      <c r="WO94" s="504"/>
      <c r="WP94" s="504"/>
      <c r="WQ94" s="504"/>
      <c r="WR94" s="504"/>
      <c r="WS94" s="504"/>
      <c r="WT94" s="504"/>
      <c r="WU94" s="504"/>
      <c r="WV94" s="504"/>
      <c r="WW94" s="504"/>
      <c r="WX94" s="504"/>
      <c r="WY94" s="504"/>
      <c r="WZ94" s="504"/>
      <c r="XA94" s="504"/>
      <c r="XB94" s="504"/>
      <c r="XC94" s="504"/>
      <c r="XD94" s="504"/>
      <c r="XE94" s="504"/>
      <c r="XF94" s="504"/>
      <c r="XG94" s="504"/>
      <c r="XH94" s="504"/>
      <c r="XI94" s="504"/>
      <c r="XJ94" s="504"/>
      <c r="XK94" s="504"/>
      <c r="XL94" s="504"/>
      <c r="XM94" s="504"/>
      <c r="XN94" s="504"/>
      <c r="XO94" s="504"/>
      <c r="XP94" s="504"/>
      <c r="XQ94" s="504"/>
      <c r="XR94" s="504"/>
      <c r="XS94" s="504"/>
      <c r="XT94" s="504"/>
      <c r="XU94" s="504"/>
      <c r="XV94" s="504"/>
      <c r="XW94" s="504"/>
      <c r="XX94" s="504"/>
      <c r="XY94" s="504"/>
      <c r="XZ94" s="504"/>
      <c r="YA94" s="504"/>
      <c r="YB94" s="504"/>
      <c r="YC94" s="504"/>
      <c r="YD94" s="504"/>
      <c r="YE94" s="504"/>
      <c r="YF94" s="504"/>
      <c r="YG94" s="504"/>
      <c r="YH94" s="504"/>
      <c r="YI94" s="504"/>
      <c r="YJ94" s="504"/>
      <c r="YK94" s="504"/>
      <c r="YL94" s="504"/>
      <c r="YM94" s="504"/>
      <c r="YN94" s="504"/>
      <c r="YO94" s="504"/>
      <c r="YP94" s="504"/>
      <c r="YQ94" s="504"/>
      <c r="YR94" s="504"/>
      <c r="YS94" s="504"/>
      <c r="YT94" s="504"/>
      <c r="YU94" s="504"/>
      <c r="YV94" s="504"/>
      <c r="YW94" s="504"/>
      <c r="YX94" s="504"/>
      <c r="YY94" s="504"/>
      <c r="YZ94" s="504"/>
      <c r="ZA94" s="504"/>
      <c r="ZB94" s="504"/>
      <c r="ZC94" s="504"/>
      <c r="ZD94" s="504"/>
      <c r="ZE94" s="504"/>
      <c r="ZF94" s="504"/>
      <c r="ZG94" s="504"/>
      <c r="ZH94" s="504"/>
      <c r="ZI94" s="504"/>
      <c r="ZJ94" s="504"/>
      <c r="ZK94" s="504"/>
      <c r="ZL94" s="504"/>
      <c r="ZM94" s="504"/>
      <c r="ZN94" s="504"/>
      <c r="ZO94" s="504"/>
      <c r="ZP94" s="504"/>
      <c r="ZQ94" s="504"/>
      <c r="ZR94" s="504"/>
      <c r="ZS94" s="504"/>
      <c r="ZT94" s="504"/>
      <c r="ZU94" s="504"/>
      <c r="ZV94" s="504"/>
      <c r="ZW94" s="504"/>
      <c r="ZX94" s="504"/>
      <c r="ZY94" s="504"/>
      <c r="ZZ94" s="504"/>
      <c r="AAA94" s="504"/>
      <c r="AAB94" s="504"/>
      <c r="AAC94" s="504"/>
      <c r="AAD94" s="504"/>
      <c r="AAE94" s="504"/>
      <c r="AAF94" s="504"/>
      <c r="AAG94" s="504"/>
      <c r="AAH94" s="504"/>
      <c r="AAI94" s="504"/>
      <c r="AAJ94" s="504"/>
      <c r="AAK94" s="504"/>
      <c r="AAL94" s="504"/>
      <c r="AAM94" s="504"/>
      <c r="AAN94" s="504"/>
      <c r="AAO94" s="504"/>
      <c r="AAP94" s="504"/>
      <c r="AAQ94" s="504"/>
      <c r="AAR94" s="504"/>
      <c r="AAS94" s="504"/>
      <c r="AAT94" s="504"/>
      <c r="AAU94" s="504"/>
      <c r="AAV94" s="504"/>
      <c r="AAW94" s="504"/>
      <c r="AAX94" s="504"/>
      <c r="AAY94" s="504"/>
      <c r="AAZ94" s="504"/>
      <c r="ABA94" s="504"/>
      <c r="ABB94" s="504"/>
      <c r="ABC94" s="504"/>
      <c r="ABD94" s="504"/>
      <c r="ABE94" s="504"/>
      <c r="ABF94" s="504"/>
      <c r="ABG94" s="504"/>
      <c r="ABH94" s="504"/>
      <c r="ABI94" s="504"/>
      <c r="ABJ94" s="504"/>
      <c r="ABK94" s="504"/>
      <c r="ABL94" s="504"/>
      <c r="ABM94" s="504"/>
      <c r="ABN94" s="504"/>
      <c r="ABO94" s="504"/>
      <c r="ABP94" s="504"/>
      <c r="ABQ94" s="504"/>
      <c r="ABR94" s="504"/>
      <c r="ABS94" s="504"/>
      <c r="ABT94" s="504"/>
      <c r="ABU94" s="504"/>
      <c r="ABV94" s="504"/>
      <c r="ABW94" s="504"/>
      <c r="ABX94" s="504"/>
      <c r="ABY94" s="504"/>
      <c r="ABZ94" s="504"/>
      <c r="ACA94" s="504"/>
      <c r="ACB94" s="504"/>
      <c r="ACC94" s="504"/>
      <c r="ACD94" s="504"/>
      <c r="ACE94" s="504"/>
      <c r="ACF94" s="504"/>
      <c r="ACG94" s="504"/>
      <c r="ACH94" s="504"/>
      <c r="ACI94" s="504"/>
      <c r="ACJ94" s="504"/>
      <c r="ACK94" s="504"/>
      <c r="ACL94" s="504"/>
      <c r="ACM94" s="504"/>
      <c r="ACN94" s="504"/>
      <c r="ACO94" s="504"/>
      <c r="ACP94" s="504"/>
      <c r="ACQ94" s="504"/>
      <c r="ACR94" s="504"/>
      <c r="ACS94" s="504"/>
      <c r="ACT94" s="504"/>
      <c r="ACU94" s="504"/>
      <c r="ACV94" s="504"/>
      <c r="ACW94" s="504"/>
      <c r="ACX94" s="504"/>
      <c r="ACY94" s="504"/>
      <c r="ACZ94" s="504"/>
      <c r="ADA94" s="504"/>
      <c r="ADB94" s="504"/>
      <c r="ADC94" s="504"/>
      <c r="ADD94" s="504"/>
      <c r="ADE94" s="504"/>
      <c r="ADF94" s="504"/>
      <c r="ADG94" s="504"/>
      <c r="ADH94" s="504"/>
      <c r="ADI94" s="504"/>
      <c r="ADJ94" s="504"/>
      <c r="ADK94" s="504"/>
      <c r="ADL94" s="504"/>
      <c r="ADM94" s="504"/>
      <c r="ADN94" s="504"/>
      <c r="ADO94" s="504"/>
      <c r="ADP94" s="504"/>
      <c r="ADQ94" s="504"/>
      <c r="ADR94" s="504"/>
      <c r="ADS94" s="504"/>
      <c r="ADT94" s="504"/>
      <c r="ADU94" s="504"/>
      <c r="ADV94" s="504"/>
      <c r="ADW94" s="504"/>
      <c r="ADX94" s="504"/>
      <c r="ADY94" s="504"/>
      <c r="ADZ94" s="504"/>
      <c r="AEA94" s="504"/>
      <c r="AEB94" s="504"/>
      <c r="AEC94" s="504"/>
      <c r="AED94" s="504"/>
      <c r="AEE94" s="504"/>
      <c r="AEF94" s="504"/>
      <c r="AEG94" s="504"/>
      <c r="AEH94" s="504"/>
      <c r="AEI94" s="504"/>
      <c r="AEJ94" s="504"/>
      <c r="AEK94" s="504"/>
      <c r="AEL94" s="504"/>
      <c r="AEM94" s="504"/>
      <c r="AEN94" s="504"/>
      <c r="AEO94" s="504"/>
      <c r="AEP94" s="504"/>
      <c r="AEQ94" s="504"/>
      <c r="AER94" s="504"/>
      <c r="AES94" s="504"/>
      <c r="AET94" s="504"/>
      <c r="AEU94" s="504"/>
      <c r="AEV94" s="504"/>
      <c r="AEW94" s="504"/>
      <c r="AEX94" s="504"/>
      <c r="AEY94" s="504"/>
      <c r="AEZ94" s="504"/>
      <c r="AFA94" s="504"/>
      <c r="AFB94" s="504"/>
      <c r="AFC94" s="504"/>
      <c r="AFD94" s="504"/>
      <c r="AFE94" s="504"/>
      <c r="AFF94" s="504"/>
      <c r="AFG94" s="504"/>
      <c r="AFH94" s="504"/>
      <c r="AFI94" s="504"/>
      <c r="AFJ94" s="504"/>
      <c r="AFK94" s="504"/>
      <c r="AFL94" s="504"/>
      <c r="AFM94" s="504"/>
      <c r="AFN94" s="504"/>
      <c r="AFO94" s="504"/>
      <c r="AFP94" s="504"/>
      <c r="AFQ94" s="504"/>
      <c r="AFR94" s="504"/>
      <c r="AFS94" s="504"/>
      <c r="AFT94" s="504"/>
      <c r="AFU94" s="504"/>
      <c r="AFV94" s="504"/>
      <c r="AFW94" s="504"/>
      <c r="AFX94" s="504"/>
      <c r="AFY94" s="504"/>
      <c r="AFZ94" s="504"/>
      <c r="AGA94" s="504"/>
      <c r="AGB94" s="504"/>
      <c r="AGC94" s="504"/>
      <c r="AGD94" s="504"/>
      <c r="AGE94" s="504"/>
      <c r="AGF94" s="504"/>
      <c r="AGG94" s="504"/>
      <c r="AGH94" s="504"/>
      <c r="AGI94" s="504"/>
      <c r="AGJ94" s="504"/>
      <c r="AGK94" s="504"/>
      <c r="AGL94" s="504"/>
      <c r="AGM94" s="504"/>
      <c r="AGN94" s="504"/>
      <c r="AGO94" s="504"/>
      <c r="AGP94" s="504"/>
      <c r="AGQ94" s="504"/>
      <c r="AGR94" s="504"/>
      <c r="AGS94" s="504"/>
      <c r="AGT94" s="504"/>
      <c r="AGU94" s="504"/>
      <c r="AGV94" s="504"/>
      <c r="AGW94" s="504"/>
      <c r="AGX94" s="504"/>
      <c r="AGY94" s="504"/>
      <c r="AGZ94" s="504"/>
      <c r="AHA94" s="504"/>
      <c r="AHB94" s="504"/>
      <c r="AHC94" s="504"/>
      <c r="AHD94" s="504"/>
      <c r="AHE94" s="504"/>
      <c r="AHF94" s="504"/>
      <c r="AHG94" s="504"/>
      <c r="AHH94" s="504"/>
      <c r="AHI94" s="504"/>
      <c r="AHJ94" s="504"/>
      <c r="AHK94" s="504"/>
      <c r="AHL94" s="504"/>
      <c r="AHM94" s="504"/>
      <c r="AHN94" s="504"/>
      <c r="AHO94" s="504"/>
      <c r="AHP94" s="504"/>
      <c r="AHQ94" s="504"/>
      <c r="AHR94" s="504"/>
      <c r="AHS94" s="504"/>
      <c r="AHT94" s="504"/>
      <c r="AHU94" s="504"/>
      <c r="AHV94" s="504"/>
      <c r="AHW94" s="504"/>
      <c r="AHX94" s="504"/>
      <c r="AHY94" s="504"/>
      <c r="AHZ94" s="504"/>
      <c r="AIA94" s="504"/>
      <c r="AIB94" s="504"/>
      <c r="AIC94" s="504"/>
      <c r="AID94" s="504"/>
      <c r="AIE94" s="504"/>
      <c r="AIF94" s="504"/>
      <c r="AIG94" s="504"/>
      <c r="AIH94" s="504"/>
      <c r="AII94" s="504"/>
      <c r="AIJ94" s="504"/>
      <c r="AIK94" s="504"/>
      <c r="AIL94" s="504"/>
      <c r="AIM94" s="504"/>
      <c r="AIN94" s="504"/>
      <c r="AIO94" s="504"/>
      <c r="AIP94" s="504"/>
      <c r="AIQ94" s="504"/>
      <c r="AIR94" s="504"/>
      <c r="AIS94" s="504"/>
      <c r="AIT94" s="504"/>
      <c r="AIU94" s="504"/>
      <c r="AIV94" s="504"/>
      <c r="AIW94" s="504"/>
      <c r="AIX94" s="504"/>
      <c r="AIY94" s="504"/>
      <c r="AIZ94" s="504"/>
      <c r="AJA94" s="504"/>
      <c r="AJB94" s="504"/>
      <c r="AJC94" s="504"/>
      <c r="AJD94" s="504"/>
      <c r="AJE94" s="504"/>
      <c r="AJF94" s="504"/>
      <c r="AJG94" s="504"/>
      <c r="AJH94" s="504"/>
      <c r="AJI94" s="504"/>
      <c r="AJJ94" s="504"/>
      <c r="AJK94" s="504"/>
      <c r="AJL94" s="504"/>
      <c r="AJM94" s="504"/>
      <c r="AJN94" s="504"/>
      <c r="AJO94" s="504"/>
      <c r="AJP94" s="504"/>
      <c r="AJQ94" s="504"/>
      <c r="AJR94" s="504"/>
      <c r="AJS94" s="504"/>
      <c r="AJT94" s="504"/>
      <c r="AJU94" s="504"/>
      <c r="AJV94" s="504"/>
      <c r="AJW94" s="504"/>
      <c r="AJX94" s="504"/>
      <c r="AJY94" s="504"/>
      <c r="AJZ94" s="504"/>
      <c r="AKA94" s="504"/>
      <c r="AKB94" s="504"/>
      <c r="AKC94" s="504"/>
      <c r="AKD94" s="504"/>
      <c r="AKE94" s="504"/>
      <c r="AKF94" s="504"/>
      <c r="AKG94" s="504"/>
      <c r="AKH94" s="504"/>
      <c r="AKI94" s="504"/>
      <c r="AKJ94" s="504"/>
      <c r="AKK94" s="504"/>
      <c r="AKL94" s="504"/>
      <c r="AKM94" s="504"/>
      <c r="AKN94" s="504"/>
      <c r="AKO94" s="504"/>
      <c r="AKP94" s="504"/>
      <c r="AKQ94" s="504"/>
      <c r="AKR94" s="504"/>
      <c r="AKS94" s="504"/>
      <c r="AKT94" s="504"/>
      <c r="AKU94" s="504"/>
      <c r="AKV94" s="504"/>
      <c r="AKW94" s="504"/>
      <c r="AKX94" s="504"/>
      <c r="AKY94" s="504"/>
      <c r="AKZ94" s="504"/>
      <c r="ALA94" s="504"/>
      <c r="ALB94" s="504"/>
      <c r="ALC94" s="504"/>
      <c r="ALD94" s="504"/>
      <c r="ALE94" s="504"/>
      <c r="ALF94" s="504"/>
      <c r="ALG94" s="504"/>
      <c r="ALH94" s="504"/>
      <c r="ALI94" s="504"/>
      <c r="ALJ94" s="504"/>
      <c r="ALK94" s="504"/>
      <c r="ALL94" s="504"/>
      <c r="ALM94" s="504"/>
      <c r="ALN94" s="504"/>
      <c r="ALO94" s="504"/>
      <c r="ALP94" s="504"/>
      <c r="ALQ94" s="504"/>
      <c r="ALR94" s="504"/>
      <c r="ALS94" s="504"/>
      <c r="ALT94" s="504"/>
      <c r="ALU94" s="504"/>
      <c r="ALV94" s="504"/>
      <c r="ALW94" s="504"/>
      <c r="ALX94" s="504"/>
      <c r="ALY94" s="504"/>
      <c r="ALZ94" s="504"/>
      <c r="AMA94" s="504"/>
      <c r="AMB94" s="504"/>
      <c r="AMC94" s="504"/>
      <c r="AMD94" s="504"/>
      <c r="AME94" s="504"/>
      <c r="AMF94" s="504"/>
      <c r="AMG94" s="504"/>
      <c r="AMH94" s="504"/>
      <c r="AMI94" s="504"/>
      <c r="AMJ94" s="504"/>
    </row>
    <row r="95" spans="1:1024" s="506" customFormat="1" ht="26.85" customHeight="1" x14ac:dyDescent="0.15">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c r="AA95" s="504"/>
      <c r="AB95" s="504"/>
      <c r="AC95" s="504"/>
      <c r="AD95" s="504"/>
      <c r="AE95" s="504"/>
      <c r="AF95" s="504"/>
      <c r="AG95" s="504"/>
      <c r="AH95" s="504"/>
      <c r="AI95" s="504"/>
      <c r="AJ95" s="504"/>
      <c r="AK95" s="504"/>
      <c r="AL95" s="504"/>
      <c r="AM95" s="504"/>
      <c r="AN95" s="504"/>
      <c r="AO95" s="504"/>
      <c r="AP95" s="504" t="s">
        <v>1085</v>
      </c>
      <c r="AQ95" s="504"/>
      <c r="AR95" s="504"/>
      <c r="AS95" s="504"/>
      <c r="AT95" s="504"/>
      <c r="AU95" s="504"/>
      <c r="AV95" s="504"/>
      <c r="AW95" s="507" t="s">
        <v>642</v>
      </c>
      <c r="AX95" s="504"/>
      <c r="AY95" s="504"/>
      <c r="AZ95" s="504"/>
      <c r="BA95" s="504"/>
      <c r="BB95" s="504"/>
      <c r="BC95" s="507" t="s">
        <v>627</v>
      </c>
      <c r="BD95" s="504"/>
      <c r="BE95" s="504"/>
      <c r="BF95" s="504"/>
      <c r="BG95" s="504"/>
      <c r="BI95" s="505"/>
      <c r="BJ95"/>
      <c r="BK95"/>
      <c r="BL95"/>
      <c r="BM95"/>
      <c r="BN95"/>
      <c r="BO95"/>
      <c r="BP95"/>
      <c r="BQ95"/>
      <c r="BR95"/>
      <c r="BS95"/>
      <c r="BT95"/>
      <c r="BU95"/>
      <c r="BV95"/>
      <c r="BW95"/>
      <c r="BX95"/>
      <c r="BY95"/>
      <c r="BZ95" s="504"/>
      <c r="CA95" s="504"/>
      <c r="CB95" s="504"/>
      <c r="CC95" s="504"/>
      <c r="CD95" s="504"/>
      <c r="CE95" s="504"/>
      <c r="CF95" s="504"/>
      <c r="CG95" s="504"/>
      <c r="CH95" s="504"/>
      <c r="CI95" s="504"/>
      <c r="CJ95" s="504"/>
      <c r="CK95" s="504"/>
      <c r="CL95" s="504"/>
      <c r="CM95" s="504"/>
      <c r="CN95" s="504"/>
      <c r="CO95" s="504"/>
      <c r="CP95" s="504"/>
      <c r="CQ95" s="504"/>
      <c r="CR95" s="504"/>
      <c r="CS95" s="504"/>
      <c r="CT95" s="504"/>
      <c r="CU95" s="504"/>
      <c r="CV95" s="504"/>
      <c r="CW95" s="504"/>
      <c r="CX95" s="504"/>
      <c r="CY95" s="504"/>
      <c r="CZ95" s="504"/>
      <c r="DA95" s="504"/>
      <c r="DB95" s="504"/>
      <c r="DC95" s="504"/>
      <c r="DD95" s="504"/>
      <c r="DE95" s="504"/>
      <c r="DF95" s="504"/>
      <c r="DG95" s="504"/>
      <c r="DH95" s="504"/>
      <c r="DI95" s="504"/>
      <c r="DJ95" s="504"/>
      <c r="DK95" s="504"/>
      <c r="DL95" s="504"/>
      <c r="DM95" s="504"/>
      <c r="DN95" s="504"/>
      <c r="DO95" s="504"/>
      <c r="DP95" s="504"/>
      <c r="DQ95" s="504"/>
      <c r="DR95" s="504"/>
      <c r="DS95" s="504"/>
      <c r="DT95" s="504"/>
      <c r="DU95" s="504"/>
      <c r="DV95" s="504"/>
      <c r="DW95" s="504"/>
      <c r="DX95" s="504"/>
      <c r="DY95" s="504"/>
      <c r="DZ95" s="504"/>
      <c r="EA95" s="504"/>
      <c r="EB95" s="504"/>
      <c r="EC95" s="504"/>
      <c r="ED95" s="504"/>
      <c r="EE95" s="504"/>
      <c r="EF95" s="504"/>
      <c r="EG95" s="504"/>
      <c r="EH95" s="504"/>
      <c r="EI95" s="504"/>
      <c r="EJ95" s="504"/>
      <c r="EK95" s="504"/>
      <c r="EL95" s="504"/>
      <c r="EM95" s="504"/>
      <c r="EN95" s="504"/>
      <c r="EO95" s="504"/>
      <c r="EP95" s="504"/>
      <c r="EQ95" s="504"/>
      <c r="ER95" s="504"/>
      <c r="ES95" s="504"/>
      <c r="ET95" s="504"/>
      <c r="EU95" s="504"/>
      <c r="EV95" s="504"/>
      <c r="EW95" s="504"/>
      <c r="EX95" s="504"/>
      <c r="EY95" s="504"/>
      <c r="EZ95" s="504"/>
      <c r="FA95" s="504"/>
      <c r="FB95" s="504"/>
      <c r="FC95" s="504"/>
      <c r="FD95" s="504"/>
      <c r="FE95" s="504"/>
      <c r="FF95" s="504"/>
      <c r="FG95" s="504"/>
      <c r="FH95" s="504"/>
      <c r="FI95" s="504"/>
      <c r="FJ95" s="504"/>
      <c r="FK95" s="504"/>
      <c r="FL95" s="504"/>
      <c r="FM95" s="504"/>
      <c r="FN95" s="504"/>
      <c r="FO95" s="504"/>
      <c r="FP95" s="504"/>
      <c r="FQ95" s="504"/>
      <c r="FR95" s="504"/>
      <c r="FS95" s="504"/>
      <c r="FT95" s="504"/>
      <c r="FU95" s="504"/>
      <c r="FV95" s="504"/>
      <c r="FW95" s="504"/>
      <c r="FX95" s="504"/>
      <c r="FY95" s="504"/>
      <c r="FZ95" s="504"/>
      <c r="GA95" s="504"/>
      <c r="GB95" s="504"/>
      <c r="GC95" s="504"/>
      <c r="GD95" s="504"/>
      <c r="GE95" s="504"/>
      <c r="GF95" s="504"/>
      <c r="GG95" s="504"/>
      <c r="GH95" s="504"/>
      <c r="GI95" s="504"/>
      <c r="GJ95" s="504"/>
      <c r="GK95" s="504"/>
      <c r="GL95" s="504"/>
      <c r="GM95" s="504"/>
      <c r="GN95" s="504"/>
      <c r="GO95" s="504"/>
      <c r="GP95" s="504"/>
      <c r="GQ95" s="504"/>
      <c r="GR95" s="504"/>
      <c r="GS95" s="504"/>
      <c r="GT95" s="504"/>
      <c r="GU95" s="504"/>
      <c r="GV95" s="504"/>
      <c r="GW95" s="504"/>
      <c r="GX95" s="504"/>
      <c r="GY95" s="504"/>
      <c r="GZ95" s="504"/>
      <c r="HA95" s="504"/>
      <c r="HB95" s="504"/>
      <c r="HC95" s="504"/>
      <c r="HD95" s="504"/>
      <c r="HE95" s="504"/>
      <c r="HF95" s="504"/>
      <c r="HG95" s="504"/>
      <c r="HH95" s="504"/>
      <c r="HI95" s="504"/>
      <c r="HJ95" s="504"/>
      <c r="HK95" s="504"/>
      <c r="HL95" s="504"/>
      <c r="HM95" s="504"/>
      <c r="HN95" s="504"/>
      <c r="HO95" s="504"/>
      <c r="HP95" s="504"/>
      <c r="HQ95" s="504"/>
      <c r="HR95" s="504"/>
      <c r="HS95" s="504"/>
      <c r="HT95" s="504"/>
      <c r="HU95" s="504"/>
      <c r="HV95" s="504"/>
      <c r="HW95" s="504"/>
      <c r="HX95" s="504"/>
      <c r="HY95" s="504"/>
      <c r="HZ95" s="504"/>
      <c r="IA95" s="504"/>
      <c r="IB95" s="504"/>
      <c r="IC95" s="504"/>
      <c r="ID95" s="504"/>
      <c r="IE95" s="504"/>
      <c r="IF95" s="504"/>
      <c r="IG95" s="504"/>
      <c r="IH95" s="504"/>
      <c r="II95" s="504"/>
      <c r="IJ95" s="504"/>
      <c r="IK95" s="504"/>
      <c r="IL95" s="504"/>
      <c r="IM95" s="504"/>
      <c r="IN95" s="504"/>
      <c r="IO95" s="504"/>
      <c r="IP95" s="504"/>
      <c r="IQ95" s="504"/>
      <c r="IR95" s="504"/>
      <c r="IS95" s="504"/>
      <c r="IT95" s="504"/>
      <c r="IU95" s="504"/>
      <c r="IV95" s="504"/>
      <c r="IW95" s="504"/>
      <c r="IX95" s="504"/>
      <c r="IY95" s="504"/>
      <c r="IZ95" s="504"/>
      <c r="JA95" s="504"/>
      <c r="JB95" s="504"/>
      <c r="JC95" s="504"/>
      <c r="JD95" s="504"/>
      <c r="JE95" s="504"/>
      <c r="JF95" s="504"/>
      <c r="JG95" s="504"/>
      <c r="JH95" s="504"/>
      <c r="JI95" s="504"/>
      <c r="JJ95" s="504"/>
      <c r="JK95" s="504"/>
      <c r="JL95" s="504"/>
      <c r="JM95" s="504"/>
      <c r="JN95" s="504"/>
      <c r="JO95" s="504"/>
      <c r="JP95" s="504"/>
      <c r="JQ95" s="504"/>
      <c r="JR95" s="504"/>
      <c r="JS95" s="504"/>
      <c r="JT95" s="504"/>
      <c r="JU95" s="504"/>
      <c r="JV95" s="504"/>
      <c r="JW95" s="504"/>
      <c r="JX95" s="504"/>
      <c r="JY95" s="504"/>
      <c r="JZ95" s="504"/>
      <c r="KA95" s="504"/>
      <c r="KB95" s="504"/>
      <c r="KC95" s="504"/>
      <c r="KD95" s="504"/>
      <c r="KE95" s="504"/>
      <c r="KF95" s="504"/>
      <c r="KG95" s="504"/>
      <c r="KH95" s="504"/>
      <c r="KI95" s="504"/>
      <c r="KJ95" s="504"/>
      <c r="KK95" s="504"/>
      <c r="KL95" s="504"/>
      <c r="KM95" s="504"/>
      <c r="KN95" s="504"/>
      <c r="KO95" s="504"/>
      <c r="KP95" s="504"/>
      <c r="KQ95" s="504"/>
      <c r="KR95" s="504"/>
      <c r="KS95" s="504"/>
      <c r="KT95" s="504"/>
      <c r="KU95" s="504"/>
      <c r="KV95" s="504"/>
      <c r="KW95" s="504"/>
      <c r="KX95" s="504"/>
      <c r="KY95" s="504"/>
      <c r="KZ95" s="504"/>
      <c r="LA95" s="504"/>
      <c r="LB95" s="504"/>
      <c r="LC95" s="504"/>
      <c r="LD95" s="504"/>
      <c r="LE95" s="504"/>
      <c r="LF95" s="504"/>
      <c r="LG95" s="504"/>
      <c r="LH95" s="504"/>
      <c r="LI95" s="504"/>
      <c r="LJ95" s="504"/>
      <c r="LK95" s="504"/>
      <c r="LL95" s="504"/>
      <c r="LM95" s="504"/>
      <c r="LN95" s="504"/>
      <c r="LO95" s="504"/>
      <c r="LP95" s="504"/>
      <c r="LQ95" s="504"/>
      <c r="LR95" s="504"/>
      <c r="LS95" s="504"/>
      <c r="LT95" s="504"/>
      <c r="LU95" s="504"/>
      <c r="LV95" s="504"/>
      <c r="LW95" s="504"/>
      <c r="LX95" s="504"/>
      <c r="LY95" s="504"/>
      <c r="LZ95" s="504"/>
      <c r="MA95" s="504"/>
      <c r="MB95" s="504"/>
      <c r="MC95" s="504"/>
      <c r="MD95" s="504"/>
      <c r="ME95" s="504"/>
      <c r="MF95" s="504"/>
      <c r="MG95" s="504"/>
      <c r="MH95" s="504"/>
      <c r="MI95" s="504"/>
      <c r="MJ95" s="504"/>
      <c r="MK95" s="504"/>
      <c r="ML95" s="504"/>
      <c r="MM95" s="504"/>
      <c r="MN95" s="504"/>
      <c r="MO95" s="504"/>
      <c r="MP95" s="504"/>
      <c r="MQ95" s="504"/>
      <c r="MR95" s="504"/>
      <c r="MS95" s="504"/>
      <c r="MT95" s="504"/>
      <c r="MU95" s="504"/>
      <c r="MV95" s="504"/>
      <c r="MW95" s="504"/>
      <c r="MX95" s="504"/>
      <c r="MY95" s="504"/>
      <c r="MZ95" s="504"/>
      <c r="NA95" s="504"/>
      <c r="NB95" s="504"/>
      <c r="NC95" s="504"/>
      <c r="ND95" s="504"/>
      <c r="NE95" s="504"/>
      <c r="NF95" s="504"/>
      <c r="NG95" s="504"/>
      <c r="NH95" s="504"/>
      <c r="NI95" s="504"/>
      <c r="NJ95" s="504"/>
      <c r="NK95" s="504"/>
      <c r="NL95" s="504"/>
      <c r="NM95" s="504"/>
      <c r="NN95" s="504"/>
      <c r="NO95" s="504"/>
      <c r="NP95" s="504"/>
      <c r="NQ95" s="504"/>
      <c r="NR95" s="504"/>
      <c r="NS95" s="504"/>
      <c r="NT95" s="504"/>
      <c r="NU95" s="504"/>
      <c r="NV95" s="504"/>
      <c r="NW95" s="504"/>
      <c r="NX95" s="504"/>
      <c r="NY95" s="504"/>
      <c r="NZ95" s="504"/>
      <c r="OA95" s="504"/>
      <c r="OB95" s="504"/>
      <c r="OC95" s="504"/>
      <c r="OD95" s="504"/>
      <c r="OE95" s="504"/>
      <c r="OF95" s="504"/>
      <c r="OG95" s="504"/>
      <c r="OH95" s="504"/>
      <c r="OI95" s="504"/>
      <c r="OJ95" s="504"/>
      <c r="OK95" s="504"/>
      <c r="OL95" s="504"/>
      <c r="OM95" s="504"/>
      <c r="ON95" s="504"/>
      <c r="OO95" s="504"/>
      <c r="OP95" s="504"/>
      <c r="OQ95" s="504"/>
      <c r="OR95" s="504"/>
      <c r="OS95" s="504"/>
      <c r="OT95" s="504"/>
      <c r="OU95" s="504"/>
      <c r="OV95" s="504"/>
      <c r="OW95" s="504"/>
      <c r="OX95" s="504"/>
      <c r="OY95" s="504"/>
      <c r="OZ95" s="504"/>
      <c r="PA95" s="504"/>
      <c r="PB95" s="504"/>
      <c r="PC95" s="504"/>
      <c r="PD95" s="504"/>
      <c r="PE95" s="504"/>
      <c r="PF95" s="504"/>
      <c r="PG95" s="504"/>
      <c r="PH95" s="504"/>
      <c r="PI95" s="504"/>
      <c r="PJ95" s="504"/>
      <c r="PK95" s="504"/>
      <c r="PL95" s="504"/>
      <c r="PM95" s="504"/>
      <c r="PN95" s="504"/>
      <c r="PO95" s="504"/>
      <c r="PP95" s="504"/>
      <c r="PQ95" s="504"/>
      <c r="PR95" s="504"/>
      <c r="PS95" s="504"/>
      <c r="PT95" s="504"/>
      <c r="PU95" s="504"/>
      <c r="PV95" s="504"/>
      <c r="PW95" s="504"/>
      <c r="PX95" s="504"/>
      <c r="PY95" s="504"/>
      <c r="PZ95" s="504"/>
      <c r="QA95" s="504"/>
      <c r="QB95" s="504"/>
      <c r="QC95" s="504"/>
      <c r="QD95" s="504"/>
      <c r="QE95" s="504"/>
      <c r="QF95" s="504"/>
      <c r="QG95" s="504"/>
      <c r="QH95" s="504"/>
      <c r="QI95" s="504"/>
      <c r="QJ95" s="504"/>
      <c r="QK95" s="504"/>
      <c r="QL95" s="504"/>
      <c r="QM95" s="504"/>
      <c r="QN95" s="504"/>
      <c r="QO95" s="504"/>
      <c r="QP95" s="504"/>
      <c r="QQ95" s="504"/>
      <c r="QR95" s="504"/>
      <c r="QS95" s="504"/>
      <c r="QT95" s="504"/>
      <c r="QU95" s="504"/>
      <c r="QV95" s="504"/>
      <c r="QW95" s="504"/>
      <c r="QX95" s="504"/>
      <c r="QY95" s="504"/>
      <c r="QZ95" s="504"/>
      <c r="RA95" s="504"/>
      <c r="RB95" s="504"/>
      <c r="RC95" s="504"/>
      <c r="RD95" s="504"/>
      <c r="RE95" s="504"/>
      <c r="RF95" s="504"/>
      <c r="RG95" s="504"/>
      <c r="RH95" s="504"/>
      <c r="RI95" s="504"/>
      <c r="RJ95" s="504"/>
      <c r="RK95" s="504"/>
      <c r="RL95" s="504"/>
      <c r="RM95" s="504"/>
      <c r="RN95" s="504"/>
      <c r="RO95" s="504"/>
      <c r="RP95" s="504"/>
      <c r="RQ95" s="504"/>
      <c r="RR95" s="504"/>
      <c r="RS95" s="504"/>
      <c r="RT95" s="504"/>
      <c r="RU95" s="504"/>
      <c r="RV95" s="504"/>
      <c r="RW95" s="504"/>
      <c r="RX95" s="504"/>
      <c r="RY95" s="504"/>
      <c r="RZ95" s="504"/>
      <c r="SA95" s="504"/>
      <c r="SB95" s="504"/>
      <c r="SC95" s="504"/>
      <c r="SD95" s="504"/>
      <c r="SE95" s="504"/>
      <c r="SF95" s="504"/>
      <c r="SG95" s="504"/>
      <c r="SH95" s="504"/>
      <c r="SI95" s="504"/>
      <c r="SJ95" s="504"/>
      <c r="SK95" s="504"/>
      <c r="SL95" s="504"/>
      <c r="SM95" s="504"/>
      <c r="SN95" s="504"/>
      <c r="SO95" s="504"/>
      <c r="SP95" s="504"/>
      <c r="SQ95" s="504"/>
      <c r="SR95" s="504"/>
      <c r="SS95" s="504"/>
      <c r="ST95" s="504"/>
      <c r="SU95" s="504"/>
      <c r="SV95" s="504"/>
      <c r="SW95" s="504"/>
      <c r="SX95" s="504"/>
      <c r="SY95" s="504"/>
      <c r="SZ95" s="504"/>
      <c r="TA95" s="504"/>
      <c r="TB95" s="504"/>
      <c r="TC95" s="504"/>
      <c r="TD95" s="504"/>
      <c r="TE95" s="504"/>
      <c r="TF95" s="504"/>
      <c r="TG95" s="504"/>
      <c r="TH95" s="504"/>
      <c r="TI95" s="504"/>
      <c r="TJ95" s="504"/>
      <c r="TK95" s="504"/>
      <c r="TL95" s="504"/>
      <c r="TM95" s="504"/>
      <c r="TN95" s="504"/>
      <c r="TO95" s="504"/>
      <c r="TP95" s="504"/>
      <c r="TQ95" s="504"/>
      <c r="TR95" s="504"/>
      <c r="TS95" s="504"/>
      <c r="TT95" s="504"/>
      <c r="TU95" s="504"/>
      <c r="TV95" s="504"/>
      <c r="TW95" s="504"/>
      <c r="TX95" s="504"/>
      <c r="TY95" s="504"/>
      <c r="TZ95" s="504"/>
      <c r="UA95" s="504"/>
      <c r="UB95" s="504"/>
      <c r="UC95" s="504"/>
      <c r="UD95" s="504"/>
      <c r="UE95" s="504"/>
      <c r="UF95" s="504"/>
      <c r="UG95" s="504"/>
      <c r="UH95" s="504"/>
      <c r="UI95" s="504"/>
      <c r="UJ95" s="504"/>
      <c r="UK95" s="504"/>
      <c r="UL95" s="504"/>
      <c r="UM95" s="504"/>
      <c r="UN95" s="504"/>
      <c r="UO95" s="504"/>
      <c r="UP95" s="504"/>
      <c r="UQ95" s="504"/>
      <c r="UR95" s="504"/>
      <c r="US95" s="504"/>
      <c r="UT95" s="504"/>
      <c r="UU95" s="504"/>
      <c r="UV95" s="504"/>
      <c r="UW95" s="504"/>
      <c r="UX95" s="504"/>
      <c r="UY95" s="504"/>
      <c r="UZ95" s="504"/>
      <c r="VA95" s="504"/>
      <c r="VB95" s="504"/>
      <c r="VC95" s="504"/>
      <c r="VD95" s="504"/>
      <c r="VE95" s="504"/>
      <c r="VF95" s="504"/>
      <c r="VG95" s="504"/>
      <c r="VH95" s="504"/>
      <c r="VI95" s="504"/>
      <c r="VJ95" s="504"/>
      <c r="VK95" s="504"/>
      <c r="VL95" s="504"/>
      <c r="VM95" s="504"/>
      <c r="VN95" s="504"/>
      <c r="VO95" s="504"/>
      <c r="VP95" s="504"/>
      <c r="VQ95" s="504"/>
      <c r="VR95" s="504"/>
      <c r="VS95" s="504"/>
      <c r="VT95" s="504"/>
      <c r="VU95" s="504"/>
      <c r="VV95" s="504"/>
      <c r="VW95" s="504"/>
      <c r="VX95" s="504"/>
      <c r="VY95" s="504"/>
      <c r="VZ95" s="504"/>
      <c r="WA95" s="504"/>
      <c r="WB95" s="504"/>
      <c r="WC95" s="504"/>
      <c r="WD95" s="504"/>
      <c r="WE95" s="504"/>
      <c r="WF95" s="504"/>
      <c r="WG95" s="504"/>
      <c r="WH95" s="504"/>
      <c r="WI95" s="504"/>
      <c r="WJ95" s="504"/>
      <c r="WK95" s="504"/>
      <c r="WL95" s="504"/>
      <c r="WM95" s="504"/>
      <c r="WN95" s="504"/>
      <c r="WO95" s="504"/>
      <c r="WP95" s="504"/>
      <c r="WQ95" s="504"/>
      <c r="WR95" s="504"/>
      <c r="WS95" s="504"/>
      <c r="WT95" s="504"/>
      <c r="WU95" s="504"/>
      <c r="WV95" s="504"/>
      <c r="WW95" s="504"/>
      <c r="WX95" s="504"/>
      <c r="WY95" s="504"/>
      <c r="WZ95" s="504"/>
      <c r="XA95" s="504"/>
      <c r="XB95" s="504"/>
      <c r="XC95" s="504"/>
      <c r="XD95" s="504"/>
      <c r="XE95" s="504"/>
      <c r="XF95" s="504"/>
      <c r="XG95" s="504"/>
      <c r="XH95" s="504"/>
      <c r="XI95" s="504"/>
      <c r="XJ95" s="504"/>
      <c r="XK95" s="504"/>
      <c r="XL95" s="504"/>
      <c r="XM95" s="504"/>
      <c r="XN95" s="504"/>
      <c r="XO95" s="504"/>
      <c r="XP95" s="504"/>
      <c r="XQ95" s="504"/>
      <c r="XR95" s="504"/>
      <c r="XS95" s="504"/>
      <c r="XT95" s="504"/>
      <c r="XU95" s="504"/>
      <c r="XV95" s="504"/>
      <c r="XW95" s="504"/>
      <c r="XX95" s="504"/>
      <c r="XY95" s="504"/>
      <c r="XZ95" s="504"/>
      <c r="YA95" s="504"/>
      <c r="YB95" s="504"/>
      <c r="YC95" s="504"/>
      <c r="YD95" s="504"/>
      <c r="YE95" s="504"/>
      <c r="YF95" s="504"/>
      <c r="YG95" s="504"/>
      <c r="YH95" s="504"/>
      <c r="YI95" s="504"/>
      <c r="YJ95" s="504"/>
      <c r="YK95" s="504"/>
      <c r="YL95" s="504"/>
      <c r="YM95" s="504"/>
      <c r="YN95" s="504"/>
      <c r="YO95" s="504"/>
      <c r="YP95" s="504"/>
      <c r="YQ95" s="504"/>
      <c r="YR95" s="504"/>
      <c r="YS95" s="504"/>
      <c r="YT95" s="504"/>
      <c r="YU95" s="504"/>
      <c r="YV95" s="504"/>
      <c r="YW95" s="504"/>
      <c r="YX95" s="504"/>
      <c r="YY95" s="504"/>
      <c r="YZ95" s="504"/>
      <c r="ZA95" s="504"/>
      <c r="ZB95" s="504"/>
      <c r="ZC95" s="504"/>
      <c r="ZD95" s="504"/>
      <c r="ZE95" s="504"/>
      <c r="ZF95" s="504"/>
      <c r="ZG95" s="504"/>
      <c r="ZH95" s="504"/>
      <c r="ZI95" s="504"/>
      <c r="ZJ95" s="504"/>
      <c r="ZK95" s="504"/>
      <c r="ZL95" s="504"/>
      <c r="ZM95" s="504"/>
      <c r="ZN95" s="504"/>
      <c r="ZO95" s="504"/>
      <c r="ZP95" s="504"/>
      <c r="ZQ95" s="504"/>
      <c r="ZR95" s="504"/>
      <c r="ZS95" s="504"/>
      <c r="ZT95" s="504"/>
      <c r="ZU95" s="504"/>
      <c r="ZV95" s="504"/>
      <c r="ZW95" s="504"/>
      <c r="ZX95" s="504"/>
      <c r="ZY95" s="504"/>
      <c r="ZZ95" s="504"/>
      <c r="AAA95" s="504"/>
      <c r="AAB95" s="504"/>
      <c r="AAC95" s="504"/>
      <c r="AAD95" s="504"/>
      <c r="AAE95" s="504"/>
      <c r="AAF95" s="504"/>
      <c r="AAG95" s="504"/>
      <c r="AAH95" s="504"/>
      <c r="AAI95" s="504"/>
      <c r="AAJ95" s="504"/>
      <c r="AAK95" s="504"/>
      <c r="AAL95" s="504"/>
      <c r="AAM95" s="504"/>
      <c r="AAN95" s="504"/>
      <c r="AAO95" s="504"/>
      <c r="AAP95" s="504"/>
      <c r="AAQ95" s="504"/>
      <c r="AAR95" s="504"/>
      <c r="AAS95" s="504"/>
      <c r="AAT95" s="504"/>
      <c r="AAU95" s="504"/>
      <c r="AAV95" s="504"/>
      <c r="AAW95" s="504"/>
      <c r="AAX95" s="504"/>
      <c r="AAY95" s="504"/>
      <c r="AAZ95" s="504"/>
      <c r="ABA95" s="504"/>
      <c r="ABB95" s="504"/>
      <c r="ABC95" s="504"/>
      <c r="ABD95" s="504"/>
      <c r="ABE95" s="504"/>
      <c r="ABF95" s="504"/>
      <c r="ABG95" s="504"/>
      <c r="ABH95" s="504"/>
      <c r="ABI95" s="504"/>
      <c r="ABJ95" s="504"/>
      <c r="ABK95" s="504"/>
      <c r="ABL95" s="504"/>
      <c r="ABM95" s="504"/>
      <c r="ABN95" s="504"/>
      <c r="ABO95" s="504"/>
      <c r="ABP95" s="504"/>
      <c r="ABQ95" s="504"/>
      <c r="ABR95" s="504"/>
      <c r="ABS95" s="504"/>
      <c r="ABT95" s="504"/>
      <c r="ABU95" s="504"/>
      <c r="ABV95" s="504"/>
      <c r="ABW95" s="504"/>
      <c r="ABX95" s="504"/>
      <c r="ABY95" s="504"/>
      <c r="ABZ95" s="504"/>
      <c r="ACA95" s="504"/>
      <c r="ACB95" s="504"/>
      <c r="ACC95" s="504"/>
      <c r="ACD95" s="504"/>
      <c r="ACE95" s="504"/>
      <c r="ACF95" s="504"/>
      <c r="ACG95" s="504"/>
      <c r="ACH95" s="504"/>
      <c r="ACI95" s="504"/>
      <c r="ACJ95" s="504"/>
      <c r="ACK95" s="504"/>
      <c r="ACL95" s="504"/>
      <c r="ACM95" s="504"/>
      <c r="ACN95" s="504"/>
      <c r="ACO95" s="504"/>
      <c r="ACP95" s="504"/>
      <c r="ACQ95" s="504"/>
      <c r="ACR95" s="504"/>
      <c r="ACS95" s="504"/>
      <c r="ACT95" s="504"/>
      <c r="ACU95" s="504"/>
      <c r="ACV95" s="504"/>
      <c r="ACW95" s="504"/>
      <c r="ACX95" s="504"/>
      <c r="ACY95" s="504"/>
      <c r="ACZ95" s="504"/>
      <c r="ADA95" s="504"/>
      <c r="ADB95" s="504"/>
      <c r="ADC95" s="504"/>
      <c r="ADD95" s="504"/>
      <c r="ADE95" s="504"/>
      <c r="ADF95" s="504"/>
      <c r="ADG95" s="504"/>
      <c r="ADH95" s="504"/>
      <c r="ADI95" s="504"/>
      <c r="ADJ95" s="504"/>
      <c r="ADK95" s="504"/>
      <c r="ADL95" s="504"/>
      <c r="ADM95" s="504"/>
      <c r="ADN95" s="504"/>
      <c r="ADO95" s="504"/>
      <c r="ADP95" s="504"/>
      <c r="ADQ95" s="504"/>
      <c r="ADR95" s="504"/>
      <c r="ADS95" s="504"/>
      <c r="ADT95" s="504"/>
      <c r="ADU95" s="504"/>
      <c r="ADV95" s="504"/>
      <c r="ADW95" s="504"/>
      <c r="ADX95" s="504"/>
      <c r="ADY95" s="504"/>
      <c r="ADZ95" s="504"/>
      <c r="AEA95" s="504"/>
      <c r="AEB95" s="504"/>
      <c r="AEC95" s="504"/>
      <c r="AED95" s="504"/>
      <c r="AEE95" s="504"/>
      <c r="AEF95" s="504"/>
      <c r="AEG95" s="504"/>
      <c r="AEH95" s="504"/>
      <c r="AEI95" s="504"/>
      <c r="AEJ95" s="504"/>
      <c r="AEK95" s="504"/>
      <c r="AEL95" s="504"/>
      <c r="AEM95" s="504"/>
      <c r="AEN95" s="504"/>
      <c r="AEO95" s="504"/>
      <c r="AEP95" s="504"/>
      <c r="AEQ95" s="504"/>
      <c r="AER95" s="504"/>
      <c r="AES95" s="504"/>
      <c r="AET95" s="504"/>
      <c r="AEU95" s="504"/>
      <c r="AEV95" s="504"/>
      <c r="AEW95" s="504"/>
      <c r="AEX95" s="504"/>
      <c r="AEY95" s="504"/>
      <c r="AEZ95" s="504"/>
      <c r="AFA95" s="504"/>
      <c r="AFB95" s="504"/>
      <c r="AFC95" s="504"/>
      <c r="AFD95" s="504"/>
      <c r="AFE95" s="504"/>
      <c r="AFF95" s="504"/>
      <c r="AFG95" s="504"/>
      <c r="AFH95" s="504"/>
      <c r="AFI95" s="504"/>
      <c r="AFJ95" s="504"/>
      <c r="AFK95" s="504"/>
      <c r="AFL95" s="504"/>
      <c r="AFM95" s="504"/>
      <c r="AFN95" s="504"/>
      <c r="AFO95" s="504"/>
      <c r="AFP95" s="504"/>
      <c r="AFQ95" s="504"/>
      <c r="AFR95" s="504"/>
      <c r="AFS95" s="504"/>
      <c r="AFT95" s="504"/>
      <c r="AFU95" s="504"/>
      <c r="AFV95" s="504"/>
      <c r="AFW95" s="504"/>
      <c r="AFX95" s="504"/>
      <c r="AFY95" s="504"/>
      <c r="AFZ95" s="504"/>
      <c r="AGA95" s="504"/>
      <c r="AGB95" s="504"/>
      <c r="AGC95" s="504"/>
      <c r="AGD95" s="504"/>
      <c r="AGE95" s="504"/>
      <c r="AGF95" s="504"/>
      <c r="AGG95" s="504"/>
      <c r="AGH95" s="504"/>
      <c r="AGI95" s="504"/>
      <c r="AGJ95" s="504"/>
      <c r="AGK95" s="504"/>
      <c r="AGL95" s="504"/>
      <c r="AGM95" s="504"/>
      <c r="AGN95" s="504"/>
      <c r="AGO95" s="504"/>
      <c r="AGP95" s="504"/>
      <c r="AGQ95" s="504"/>
      <c r="AGR95" s="504"/>
      <c r="AGS95" s="504"/>
      <c r="AGT95" s="504"/>
      <c r="AGU95" s="504"/>
      <c r="AGV95" s="504"/>
      <c r="AGW95" s="504"/>
      <c r="AGX95" s="504"/>
      <c r="AGY95" s="504"/>
      <c r="AGZ95" s="504"/>
      <c r="AHA95" s="504"/>
      <c r="AHB95" s="504"/>
      <c r="AHC95" s="504"/>
      <c r="AHD95" s="504"/>
      <c r="AHE95" s="504"/>
      <c r="AHF95" s="504"/>
      <c r="AHG95" s="504"/>
      <c r="AHH95" s="504"/>
      <c r="AHI95" s="504"/>
      <c r="AHJ95" s="504"/>
      <c r="AHK95" s="504"/>
      <c r="AHL95" s="504"/>
      <c r="AHM95" s="504"/>
      <c r="AHN95" s="504"/>
      <c r="AHO95" s="504"/>
      <c r="AHP95" s="504"/>
      <c r="AHQ95" s="504"/>
      <c r="AHR95" s="504"/>
      <c r="AHS95" s="504"/>
      <c r="AHT95" s="504"/>
      <c r="AHU95" s="504"/>
      <c r="AHV95" s="504"/>
      <c r="AHW95" s="504"/>
      <c r="AHX95" s="504"/>
      <c r="AHY95" s="504"/>
      <c r="AHZ95" s="504"/>
      <c r="AIA95" s="504"/>
      <c r="AIB95" s="504"/>
      <c r="AIC95" s="504"/>
      <c r="AID95" s="504"/>
      <c r="AIE95" s="504"/>
      <c r="AIF95" s="504"/>
      <c r="AIG95" s="504"/>
      <c r="AIH95" s="504"/>
      <c r="AII95" s="504"/>
      <c r="AIJ95" s="504"/>
      <c r="AIK95" s="504"/>
      <c r="AIL95" s="504"/>
      <c r="AIM95" s="504"/>
      <c r="AIN95" s="504"/>
      <c r="AIO95" s="504"/>
      <c r="AIP95" s="504"/>
      <c r="AIQ95" s="504"/>
      <c r="AIR95" s="504"/>
      <c r="AIS95" s="504"/>
      <c r="AIT95" s="504"/>
      <c r="AIU95" s="504"/>
      <c r="AIV95" s="504"/>
      <c r="AIW95" s="504"/>
      <c r="AIX95" s="504"/>
      <c r="AIY95" s="504"/>
      <c r="AIZ95" s="504"/>
      <c r="AJA95" s="504"/>
      <c r="AJB95" s="504"/>
      <c r="AJC95" s="504"/>
      <c r="AJD95" s="504"/>
      <c r="AJE95" s="504"/>
      <c r="AJF95" s="504"/>
      <c r="AJG95" s="504"/>
      <c r="AJH95" s="504"/>
      <c r="AJI95" s="504"/>
      <c r="AJJ95" s="504"/>
      <c r="AJK95" s="504"/>
      <c r="AJL95" s="504"/>
      <c r="AJM95" s="504"/>
      <c r="AJN95" s="504"/>
      <c r="AJO95" s="504"/>
      <c r="AJP95" s="504"/>
      <c r="AJQ95" s="504"/>
      <c r="AJR95" s="504"/>
      <c r="AJS95" s="504"/>
      <c r="AJT95" s="504"/>
      <c r="AJU95" s="504"/>
      <c r="AJV95" s="504"/>
      <c r="AJW95" s="504"/>
      <c r="AJX95" s="504"/>
      <c r="AJY95" s="504"/>
      <c r="AJZ95" s="504"/>
      <c r="AKA95" s="504"/>
      <c r="AKB95" s="504"/>
      <c r="AKC95" s="504"/>
      <c r="AKD95" s="504"/>
      <c r="AKE95" s="504"/>
      <c r="AKF95" s="504"/>
      <c r="AKG95" s="504"/>
      <c r="AKH95" s="504"/>
      <c r="AKI95" s="504"/>
      <c r="AKJ95" s="504"/>
      <c r="AKK95" s="504"/>
      <c r="AKL95" s="504"/>
      <c r="AKM95" s="504"/>
      <c r="AKN95" s="504"/>
      <c r="AKO95" s="504"/>
      <c r="AKP95" s="504"/>
      <c r="AKQ95" s="504"/>
      <c r="AKR95" s="504"/>
      <c r="AKS95" s="504"/>
      <c r="AKT95" s="504"/>
      <c r="AKU95" s="504"/>
      <c r="AKV95" s="504"/>
      <c r="AKW95" s="504"/>
      <c r="AKX95" s="504"/>
      <c r="AKY95" s="504"/>
      <c r="AKZ95" s="504"/>
      <c r="ALA95" s="504"/>
      <c r="ALB95" s="504"/>
      <c r="ALC95" s="504"/>
      <c r="ALD95" s="504"/>
      <c r="ALE95" s="504"/>
      <c r="ALF95" s="504"/>
      <c r="ALG95" s="504"/>
      <c r="ALH95" s="504"/>
      <c r="ALI95" s="504"/>
      <c r="ALJ95" s="504"/>
      <c r="ALK95" s="504"/>
      <c r="ALL95" s="504"/>
      <c r="ALM95" s="504"/>
      <c r="ALN95" s="504"/>
      <c r="ALO95" s="504"/>
      <c r="ALP95" s="504"/>
      <c r="ALQ95" s="504"/>
      <c r="ALR95" s="504"/>
      <c r="ALS95" s="504"/>
      <c r="ALT95" s="504"/>
      <c r="ALU95" s="504"/>
      <c r="ALV95" s="504"/>
      <c r="ALW95" s="504"/>
      <c r="ALX95" s="504"/>
      <c r="ALY95" s="504"/>
      <c r="ALZ95" s="504"/>
      <c r="AMA95" s="504"/>
      <c r="AMB95" s="504"/>
      <c r="AMC95" s="504"/>
      <c r="AMD95" s="504"/>
      <c r="AME95" s="504"/>
      <c r="AMF95" s="504"/>
      <c r="AMG95" s="504"/>
      <c r="AMH95" s="504"/>
      <c r="AMI95" s="504"/>
      <c r="AMJ95" s="504"/>
    </row>
    <row r="96" spans="1:1024" s="506" customFormat="1" ht="12.75" customHeight="1" x14ac:dyDescent="0.15">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c r="AA96" s="504"/>
      <c r="AB96" s="504"/>
      <c r="AC96" s="504"/>
      <c r="AD96" s="504"/>
      <c r="AE96" s="504"/>
      <c r="AF96" s="504"/>
      <c r="AG96" s="504"/>
      <c r="AH96" s="504"/>
      <c r="AI96" s="504"/>
      <c r="AJ96" s="504"/>
      <c r="AK96" s="504"/>
      <c r="AL96" s="504"/>
      <c r="AM96" s="504"/>
      <c r="AN96" s="504"/>
      <c r="AO96" s="504"/>
      <c r="AP96" s="504" t="s">
        <v>1084</v>
      </c>
      <c r="AQ96" s="504"/>
      <c r="AR96" s="504"/>
      <c r="AS96" s="504"/>
      <c r="AT96" s="504"/>
      <c r="AU96" s="504"/>
      <c r="AV96" s="504"/>
      <c r="AW96" s="507" t="s">
        <v>644</v>
      </c>
      <c r="AX96" s="504"/>
      <c r="AY96" s="504"/>
      <c r="AZ96" s="504"/>
      <c r="BA96" s="504"/>
      <c r="BB96" s="504"/>
      <c r="BC96" s="507" t="s">
        <v>629</v>
      </c>
      <c r="BD96" s="504"/>
      <c r="BE96" s="504"/>
      <c r="BF96" s="504"/>
      <c r="BG96" s="504"/>
      <c r="BI96" s="505"/>
      <c r="BJ96"/>
      <c r="BK96"/>
      <c r="BL96"/>
      <c r="BM96"/>
      <c r="BN96"/>
      <c r="BO96"/>
      <c r="BP96"/>
      <c r="BQ96"/>
      <c r="BR96"/>
      <c r="BS96"/>
      <c r="BT96"/>
      <c r="BU96"/>
      <c r="BV96"/>
      <c r="BW96"/>
      <c r="BX96"/>
      <c r="BY96"/>
      <c r="BZ96" s="504"/>
      <c r="CA96" s="504"/>
      <c r="CB96" s="504"/>
      <c r="CC96" s="504"/>
      <c r="CD96" s="504"/>
      <c r="CE96" s="504"/>
      <c r="CF96" s="504"/>
      <c r="CG96" s="504"/>
      <c r="CH96" s="504"/>
      <c r="CI96" s="504"/>
      <c r="CJ96" s="504"/>
      <c r="CK96" s="504"/>
      <c r="CL96" s="504"/>
      <c r="CM96" s="504"/>
      <c r="CN96" s="504"/>
      <c r="CO96" s="504"/>
      <c r="CP96" s="504"/>
      <c r="CQ96" s="504"/>
      <c r="CR96" s="504"/>
      <c r="CS96" s="504"/>
      <c r="CT96" s="504"/>
      <c r="CU96" s="504"/>
      <c r="CV96" s="504"/>
      <c r="CW96" s="504"/>
      <c r="CX96" s="504"/>
      <c r="CY96" s="504"/>
      <c r="CZ96" s="504"/>
      <c r="DA96" s="504"/>
      <c r="DB96" s="504"/>
      <c r="DC96" s="504"/>
      <c r="DD96" s="504"/>
      <c r="DE96" s="504"/>
      <c r="DF96" s="504"/>
      <c r="DG96" s="504"/>
      <c r="DH96" s="504"/>
      <c r="DI96" s="504"/>
      <c r="DJ96" s="504"/>
      <c r="DK96" s="504"/>
      <c r="DL96" s="504"/>
      <c r="DM96" s="504"/>
      <c r="DN96" s="504"/>
      <c r="DO96" s="504"/>
      <c r="DP96" s="504"/>
      <c r="DQ96" s="504"/>
      <c r="DR96" s="504"/>
      <c r="DS96" s="504"/>
      <c r="DT96" s="504"/>
      <c r="DU96" s="504"/>
      <c r="DV96" s="504"/>
      <c r="DW96" s="504"/>
      <c r="DX96" s="504"/>
      <c r="DY96" s="504"/>
      <c r="DZ96" s="504"/>
      <c r="EA96" s="504"/>
      <c r="EB96" s="504"/>
      <c r="EC96" s="504"/>
      <c r="ED96" s="504"/>
      <c r="EE96" s="504"/>
      <c r="EF96" s="504"/>
      <c r="EG96" s="504"/>
      <c r="EH96" s="504"/>
      <c r="EI96" s="504"/>
      <c r="EJ96" s="504"/>
      <c r="EK96" s="504"/>
      <c r="EL96" s="504"/>
      <c r="EM96" s="504"/>
      <c r="EN96" s="504"/>
      <c r="EO96" s="504"/>
      <c r="EP96" s="504"/>
      <c r="EQ96" s="504"/>
      <c r="ER96" s="504"/>
      <c r="ES96" s="504"/>
      <c r="ET96" s="504"/>
      <c r="EU96" s="504"/>
      <c r="EV96" s="504"/>
      <c r="EW96" s="504"/>
      <c r="EX96" s="504"/>
      <c r="EY96" s="504"/>
      <c r="EZ96" s="504"/>
      <c r="FA96" s="504"/>
      <c r="FB96" s="504"/>
      <c r="FC96" s="504"/>
      <c r="FD96" s="504"/>
      <c r="FE96" s="504"/>
      <c r="FF96" s="504"/>
      <c r="FG96" s="504"/>
      <c r="FH96" s="504"/>
      <c r="FI96" s="504"/>
      <c r="FJ96" s="504"/>
      <c r="FK96" s="504"/>
      <c r="FL96" s="504"/>
      <c r="FM96" s="504"/>
      <c r="FN96" s="504"/>
      <c r="FO96" s="504"/>
      <c r="FP96" s="504"/>
      <c r="FQ96" s="504"/>
      <c r="FR96" s="504"/>
      <c r="FS96" s="504"/>
      <c r="FT96" s="504"/>
      <c r="FU96" s="504"/>
      <c r="FV96" s="504"/>
      <c r="FW96" s="504"/>
      <c r="FX96" s="504"/>
      <c r="FY96" s="504"/>
      <c r="FZ96" s="504"/>
      <c r="GA96" s="504"/>
      <c r="GB96" s="504"/>
      <c r="GC96" s="504"/>
      <c r="GD96" s="504"/>
      <c r="GE96" s="504"/>
      <c r="GF96" s="504"/>
      <c r="GG96" s="504"/>
      <c r="GH96" s="504"/>
      <c r="GI96" s="504"/>
      <c r="GJ96" s="504"/>
      <c r="GK96" s="504"/>
      <c r="GL96" s="504"/>
      <c r="GM96" s="504"/>
      <c r="GN96" s="504"/>
      <c r="GO96" s="504"/>
      <c r="GP96" s="504"/>
      <c r="GQ96" s="504"/>
      <c r="GR96" s="504"/>
      <c r="GS96" s="504"/>
      <c r="GT96" s="504"/>
      <c r="GU96" s="504"/>
      <c r="GV96" s="504"/>
      <c r="GW96" s="504"/>
      <c r="GX96" s="504"/>
      <c r="GY96" s="504"/>
      <c r="GZ96" s="504"/>
      <c r="HA96" s="504"/>
      <c r="HB96" s="504"/>
      <c r="HC96" s="504"/>
      <c r="HD96" s="504"/>
      <c r="HE96" s="504"/>
      <c r="HF96" s="504"/>
      <c r="HG96" s="504"/>
      <c r="HH96" s="504"/>
      <c r="HI96" s="504"/>
      <c r="HJ96" s="504"/>
      <c r="HK96" s="504"/>
      <c r="HL96" s="504"/>
      <c r="HM96" s="504"/>
      <c r="HN96" s="504"/>
      <c r="HO96" s="504"/>
      <c r="HP96" s="504"/>
      <c r="HQ96" s="504"/>
      <c r="HR96" s="504"/>
      <c r="HS96" s="504"/>
      <c r="HT96" s="504"/>
      <c r="HU96" s="504"/>
      <c r="HV96" s="504"/>
      <c r="HW96" s="504"/>
      <c r="HX96" s="504"/>
      <c r="HY96" s="504"/>
      <c r="HZ96" s="504"/>
      <c r="IA96" s="504"/>
      <c r="IB96" s="504"/>
      <c r="IC96" s="504"/>
      <c r="ID96" s="504"/>
      <c r="IE96" s="504"/>
      <c r="IF96" s="504"/>
      <c r="IG96" s="504"/>
      <c r="IH96" s="504"/>
      <c r="II96" s="504"/>
      <c r="IJ96" s="504"/>
      <c r="IK96" s="504"/>
      <c r="IL96" s="504"/>
      <c r="IM96" s="504"/>
      <c r="IN96" s="504"/>
      <c r="IO96" s="504"/>
      <c r="IP96" s="504"/>
      <c r="IQ96" s="504"/>
      <c r="IR96" s="504"/>
      <c r="IS96" s="504"/>
      <c r="IT96" s="504"/>
      <c r="IU96" s="504"/>
      <c r="IV96" s="504"/>
      <c r="IW96" s="504"/>
      <c r="IX96" s="504"/>
      <c r="IY96" s="504"/>
      <c r="IZ96" s="504"/>
      <c r="JA96" s="504"/>
      <c r="JB96" s="504"/>
      <c r="JC96" s="504"/>
      <c r="JD96" s="504"/>
      <c r="JE96" s="504"/>
      <c r="JF96" s="504"/>
      <c r="JG96" s="504"/>
      <c r="JH96" s="504"/>
      <c r="JI96" s="504"/>
      <c r="JJ96" s="504"/>
      <c r="JK96" s="504"/>
      <c r="JL96" s="504"/>
      <c r="JM96" s="504"/>
      <c r="JN96" s="504"/>
      <c r="JO96" s="504"/>
      <c r="JP96" s="504"/>
      <c r="JQ96" s="504"/>
      <c r="JR96" s="504"/>
      <c r="JS96" s="504"/>
      <c r="JT96" s="504"/>
      <c r="JU96" s="504"/>
      <c r="JV96" s="504"/>
      <c r="JW96" s="504"/>
      <c r="JX96" s="504"/>
      <c r="JY96" s="504"/>
      <c r="JZ96" s="504"/>
      <c r="KA96" s="504"/>
      <c r="KB96" s="504"/>
      <c r="KC96" s="504"/>
      <c r="KD96" s="504"/>
      <c r="KE96" s="504"/>
      <c r="KF96" s="504"/>
      <c r="KG96" s="504"/>
      <c r="KH96" s="504"/>
      <c r="KI96" s="504"/>
      <c r="KJ96" s="504"/>
      <c r="KK96" s="504"/>
      <c r="KL96" s="504"/>
      <c r="KM96" s="504"/>
      <c r="KN96" s="504"/>
      <c r="KO96" s="504"/>
      <c r="KP96" s="504"/>
      <c r="KQ96" s="504"/>
      <c r="KR96" s="504"/>
      <c r="KS96" s="504"/>
      <c r="KT96" s="504"/>
      <c r="KU96" s="504"/>
      <c r="KV96" s="504"/>
      <c r="KW96" s="504"/>
      <c r="KX96" s="504"/>
      <c r="KY96" s="504"/>
      <c r="KZ96" s="504"/>
      <c r="LA96" s="504"/>
      <c r="LB96" s="504"/>
      <c r="LC96" s="504"/>
      <c r="LD96" s="504"/>
      <c r="LE96" s="504"/>
      <c r="LF96" s="504"/>
      <c r="LG96" s="504"/>
      <c r="LH96" s="504"/>
      <c r="LI96" s="504"/>
      <c r="LJ96" s="504"/>
      <c r="LK96" s="504"/>
      <c r="LL96" s="504"/>
      <c r="LM96" s="504"/>
      <c r="LN96" s="504"/>
      <c r="LO96" s="504"/>
      <c r="LP96" s="504"/>
      <c r="LQ96" s="504"/>
      <c r="LR96" s="504"/>
      <c r="LS96" s="504"/>
      <c r="LT96" s="504"/>
      <c r="LU96" s="504"/>
      <c r="LV96" s="504"/>
      <c r="LW96" s="504"/>
      <c r="LX96" s="504"/>
      <c r="LY96" s="504"/>
      <c r="LZ96" s="504"/>
      <c r="MA96" s="504"/>
      <c r="MB96" s="504"/>
      <c r="MC96" s="504"/>
      <c r="MD96" s="504"/>
      <c r="ME96" s="504"/>
      <c r="MF96" s="504"/>
      <c r="MG96" s="504"/>
      <c r="MH96" s="504"/>
      <c r="MI96" s="504"/>
      <c r="MJ96" s="504"/>
      <c r="MK96" s="504"/>
      <c r="ML96" s="504"/>
      <c r="MM96" s="504"/>
      <c r="MN96" s="504"/>
      <c r="MO96" s="504"/>
      <c r="MP96" s="504"/>
      <c r="MQ96" s="504"/>
      <c r="MR96" s="504"/>
      <c r="MS96" s="504"/>
      <c r="MT96" s="504"/>
      <c r="MU96" s="504"/>
      <c r="MV96" s="504"/>
      <c r="MW96" s="504"/>
      <c r="MX96" s="504"/>
      <c r="MY96" s="504"/>
      <c r="MZ96" s="504"/>
      <c r="NA96" s="504"/>
      <c r="NB96" s="504"/>
      <c r="NC96" s="504"/>
      <c r="ND96" s="504"/>
      <c r="NE96" s="504"/>
      <c r="NF96" s="504"/>
      <c r="NG96" s="504"/>
      <c r="NH96" s="504"/>
      <c r="NI96" s="504"/>
      <c r="NJ96" s="504"/>
      <c r="NK96" s="504"/>
      <c r="NL96" s="504"/>
      <c r="NM96" s="504"/>
      <c r="NN96" s="504"/>
      <c r="NO96" s="504"/>
      <c r="NP96" s="504"/>
      <c r="NQ96" s="504"/>
      <c r="NR96" s="504"/>
      <c r="NS96" s="504"/>
      <c r="NT96" s="504"/>
      <c r="NU96" s="504"/>
      <c r="NV96" s="504"/>
      <c r="NW96" s="504"/>
      <c r="NX96" s="504"/>
      <c r="NY96" s="504"/>
      <c r="NZ96" s="504"/>
      <c r="OA96" s="504"/>
      <c r="OB96" s="504"/>
      <c r="OC96" s="504"/>
      <c r="OD96" s="504"/>
      <c r="OE96" s="504"/>
      <c r="OF96" s="504"/>
      <c r="OG96" s="504"/>
      <c r="OH96" s="504"/>
      <c r="OI96" s="504"/>
      <c r="OJ96" s="504"/>
      <c r="OK96" s="504"/>
      <c r="OL96" s="504"/>
      <c r="OM96" s="504"/>
      <c r="ON96" s="504"/>
      <c r="OO96" s="504"/>
      <c r="OP96" s="504"/>
      <c r="OQ96" s="504"/>
      <c r="OR96" s="504"/>
      <c r="OS96" s="504"/>
      <c r="OT96" s="504"/>
      <c r="OU96" s="504"/>
      <c r="OV96" s="504"/>
      <c r="OW96" s="504"/>
      <c r="OX96" s="504"/>
      <c r="OY96" s="504"/>
      <c r="OZ96" s="504"/>
      <c r="PA96" s="504"/>
      <c r="PB96" s="504"/>
      <c r="PC96" s="504"/>
      <c r="PD96" s="504"/>
      <c r="PE96" s="504"/>
      <c r="PF96" s="504"/>
      <c r="PG96" s="504"/>
      <c r="PH96" s="504"/>
      <c r="PI96" s="504"/>
      <c r="PJ96" s="504"/>
      <c r="PK96" s="504"/>
      <c r="PL96" s="504"/>
      <c r="PM96" s="504"/>
      <c r="PN96" s="504"/>
      <c r="PO96" s="504"/>
      <c r="PP96" s="504"/>
      <c r="PQ96" s="504"/>
      <c r="PR96" s="504"/>
      <c r="PS96" s="504"/>
      <c r="PT96" s="504"/>
      <c r="PU96" s="504"/>
      <c r="PV96" s="504"/>
      <c r="PW96" s="504"/>
      <c r="PX96" s="504"/>
      <c r="PY96" s="504"/>
      <c r="PZ96" s="504"/>
      <c r="QA96" s="504"/>
      <c r="QB96" s="504"/>
      <c r="QC96" s="504"/>
      <c r="QD96" s="504"/>
      <c r="QE96" s="504"/>
      <c r="QF96" s="504"/>
      <c r="QG96" s="504"/>
      <c r="QH96" s="504"/>
      <c r="QI96" s="504"/>
      <c r="QJ96" s="504"/>
      <c r="QK96" s="504"/>
      <c r="QL96" s="504"/>
      <c r="QM96" s="504"/>
      <c r="QN96" s="504"/>
      <c r="QO96" s="504"/>
      <c r="QP96" s="504"/>
      <c r="QQ96" s="504"/>
      <c r="QR96" s="504"/>
      <c r="QS96" s="504"/>
      <c r="QT96" s="504"/>
      <c r="QU96" s="504"/>
      <c r="QV96" s="504"/>
      <c r="QW96" s="504"/>
      <c r="QX96" s="504"/>
      <c r="QY96" s="504"/>
      <c r="QZ96" s="504"/>
      <c r="RA96" s="504"/>
      <c r="RB96" s="504"/>
      <c r="RC96" s="504"/>
      <c r="RD96" s="504"/>
      <c r="RE96" s="504"/>
      <c r="RF96" s="504"/>
      <c r="RG96" s="504"/>
      <c r="RH96" s="504"/>
      <c r="RI96" s="504"/>
      <c r="RJ96" s="504"/>
      <c r="RK96" s="504"/>
      <c r="RL96" s="504"/>
      <c r="RM96" s="504"/>
      <c r="RN96" s="504"/>
      <c r="RO96" s="504"/>
      <c r="RP96" s="504"/>
      <c r="RQ96" s="504"/>
      <c r="RR96" s="504"/>
      <c r="RS96" s="504"/>
      <c r="RT96" s="504"/>
      <c r="RU96" s="504"/>
      <c r="RV96" s="504"/>
      <c r="RW96" s="504"/>
      <c r="RX96" s="504"/>
      <c r="RY96" s="504"/>
      <c r="RZ96" s="504"/>
      <c r="SA96" s="504"/>
      <c r="SB96" s="504"/>
      <c r="SC96" s="504"/>
      <c r="SD96" s="504"/>
      <c r="SE96" s="504"/>
      <c r="SF96" s="504"/>
      <c r="SG96" s="504"/>
      <c r="SH96" s="504"/>
      <c r="SI96" s="504"/>
      <c r="SJ96" s="504"/>
      <c r="SK96" s="504"/>
      <c r="SL96" s="504"/>
      <c r="SM96" s="504"/>
      <c r="SN96" s="504"/>
      <c r="SO96" s="504"/>
      <c r="SP96" s="504"/>
      <c r="SQ96" s="504"/>
      <c r="SR96" s="504"/>
      <c r="SS96" s="504"/>
      <c r="ST96" s="504"/>
      <c r="SU96" s="504"/>
      <c r="SV96" s="504"/>
      <c r="SW96" s="504"/>
      <c r="SX96" s="504"/>
      <c r="SY96" s="504"/>
      <c r="SZ96" s="504"/>
      <c r="TA96" s="504"/>
      <c r="TB96" s="504"/>
      <c r="TC96" s="504"/>
      <c r="TD96" s="504"/>
      <c r="TE96" s="504"/>
      <c r="TF96" s="504"/>
      <c r="TG96" s="504"/>
      <c r="TH96" s="504"/>
      <c r="TI96" s="504"/>
      <c r="TJ96" s="504"/>
      <c r="TK96" s="504"/>
      <c r="TL96" s="504"/>
      <c r="TM96" s="504"/>
      <c r="TN96" s="504"/>
      <c r="TO96" s="504"/>
      <c r="TP96" s="504"/>
      <c r="TQ96" s="504"/>
      <c r="TR96" s="504"/>
      <c r="TS96" s="504"/>
      <c r="TT96" s="504"/>
      <c r="TU96" s="504"/>
      <c r="TV96" s="504"/>
      <c r="TW96" s="504"/>
      <c r="TX96" s="504"/>
      <c r="TY96" s="504"/>
      <c r="TZ96" s="504"/>
      <c r="UA96" s="504"/>
      <c r="UB96" s="504"/>
      <c r="UC96" s="504"/>
      <c r="UD96" s="504"/>
      <c r="UE96" s="504"/>
      <c r="UF96" s="504"/>
      <c r="UG96" s="504"/>
      <c r="UH96" s="504"/>
      <c r="UI96" s="504"/>
      <c r="UJ96" s="504"/>
      <c r="UK96" s="504"/>
      <c r="UL96" s="504"/>
      <c r="UM96" s="504"/>
      <c r="UN96" s="504"/>
      <c r="UO96" s="504"/>
      <c r="UP96" s="504"/>
      <c r="UQ96" s="504"/>
      <c r="UR96" s="504"/>
      <c r="US96" s="504"/>
      <c r="UT96" s="504"/>
      <c r="UU96" s="504"/>
      <c r="UV96" s="504"/>
      <c r="UW96" s="504"/>
      <c r="UX96" s="504"/>
      <c r="UY96" s="504"/>
      <c r="UZ96" s="504"/>
      <c r="VA96" s="504"/>
      <c r="VB96" s="504"/>
      <c r="VC96" s="504"/>
      <c r="VD96" s="504"/>
      <c r="VE96" s="504"/>
      <c r="VF96" s="504"/>
      <c r="VG96" s="504"/>
      <c r="VH96" s="504"/>
      <c r="VI96" s="504"/>
      <c r="VJ96" s="504"/>
      <c r="VK96" s="504"/>
      <c r="VL96" s="504"/>
      <c r="VM96" s="504"/>
      <c r="VN96" s="504"/>
      <c r="VO96" s="504"/>
      <c r="VP96" s="504"/>
      <c r="VQ96" s="504"/>
      <c r="VR96" s="504"/>
      <c r="VS96" s="504"/>
      <c r="VT96" s="504"/>
      <c r="VU96" s="504"/>
      <c r="VV96" s="504"/>
      <c r="VW96" s="504"/>
      <c r="VX96" s="504"/>
      <c r="VY96" s="504"/>
      <c r="VZ96" s="504"/>
      <c r="WA96" s="504"/>
      <c r="WB96" s="504"/>
      <c r="WC96" s="504"/>
      <c r="WD96" s="504"/>
      <c r="WE96" s="504"/>
      <c r="WF96" s="504"/>
      <c r="WG96" s="504"/>
      <c r="WH96" s="504"/>
      <c r="WI96" s="504"/>
      <c r="WJ96" s="504"/>
      <c r="WK96" s="504"/>
      <c r="WL96" s="504"/>
      <c r="WM96" s="504"/>
      <c r="WN96" s="504"/>
      <c r="WO96" s="504"/>
      <c r="WP96" s="504"/>
      <c r="WQ96" s="504"/>
      <c r="WR96" s="504"/>
      <c r="WS96" s="504"/>
      <c r="WT96" s="504"/>
      <c r="WU96" s="504"/>
      <c r="WV96" s="504"/>
      <c r="WW96" s="504"/>
      <c r="WX96" s="504"/>
      <c r="WY96" s="504"/>
      <c r="WZ96" s="504"/>
      <c r="XA96" s="504"/>
      <c r="XB96" s="504"/>
      <c r="XC96" s="504"/>
      <c r="XD96" s="504"/>
      <c r="XE96" s="504"/>
      <c r="XF96" s="504"/>
      <c r="XG96" s="504"/>
      <c r="XH96" s="504"/>
      <c r="XI96" s="504"/>
      <c r="XJ96" s="504"/>
      <c r="XK96" s="504"/>
      <c r="XL96" s="504"/>
      <c r="XM96" s="504"/>
      <c r="XN96" s="504"/>
      <c r="XO96" s="504"/>
      <c r="XP96" s="504"/>
      <c r="XQ96" s="504"/>
      <c r="XR96" s="504"/>
      <c r="XS96" s="504"/>
      <c r="XT96" s="504"/>
      <c r="XU96" s="504"/>
      <c r="XV96" s="504"/>
      <c r="XW96" s="504"/>
      <c r="XX96" s="504"/>
      <c r="XY96" s="504"/>
      <c r="XZ96" s="504"/>
      <c r="YA96" s="504"/>
      <c r="YB96" s="504"/>
      <c r="YC96" s="504"/>
      <c r="YD96" s="504"/>
      <c r="YE96" s="504"/>
      <c r="YF96" s="504"/>
      <c r="YG96" s="504"/>
      <c r="YH96" s="504"/>
      <c r="YI96" s="504"/>
      <c r="YJ96" s="504"/>
      <c r="YK96" s="504"/>
      <c r="YL96" s="504"/>
      <c r="YM96" s="504"/>
      <c r="YN96" s="504"/>
      <c r="YO96" s="504"/>
      <c r="YP96" s="504"/>
      <c r="YQ96" s="504"/>
      <c r="YR96" s="504"/>
      <c r="YS96" s="504"/>
      <c r="YT96" s="504"/>
      <c r="YU96" s="504"/>
      <c r="YV96" s="504"/>
      <c r="YW96" s="504"/>
      <c r="YX96" s="504"/>
      <c r="YY96" s="504"/>
      <c r="YZ96" s="504"/>
      <c r="ZA96" s="504"/>
      <c r="ZB96" s="504"/>
      <c r="ZC96" s="504"/>
      <c r="ZD96" s="504"/>
      <c r="ZE96" s="504"/>
      <c r="ZF96" s="504"/>
      <c r="ZG96" s="504"/>
      <c r="ZH96" s="504"/>
      <c r="ZI96" s="504"/>
      <c r="ZJ96" s="504"/>
      <c r="ZK96" s="504"/>
      <c r="ZL96" s="504"/>
      <c r="ZM96" s="504"/>
      <c r="ZN96" s="504"/>
      <c r="ZO96" s="504"/>
      <c r="ZP96" s="504"/>
      <c r="ZQ96" s="504"/>
      <c r="ZR96" s="504"/>
      <c r="ZS96" s="504"/>
      <c r="ZT96" s="504"/>
      <c r="ZU96" s="504"/>
      <c r="ZV96" s="504"/>
      <c r="ZW96" s="504"/>
      <c r="ZX96" s="504"/>
      <c r="ZY96" s="504"/>
      <c r="ZZ96" s="504"/>
      <c r="AAA96" s="504"/>
      <c r="AAB96" s="504"/>
      <c r="AAC96" s="504"/>
      <c r="AAD96" s="504"/>
      <c r="AAE96" s="504"/>
      <c r="AAF96" s="504"/>
      <c r="AAG96" s="504"/>
      <c r="AAH96" s="504"/>
      <c r="AAI96" s="504"/>
      <c r="AAJ96" s="504"/>
      <c r="AAK96" s="504"/>
      <c r="AAL96" s="504"/>
      <c r="AAM96" s="504"/>
      <c r="AAN96" s="504"/>
      <c r="AAO96" s="504"/>
      <c r="AAP96" s="504"/>
      <c r="AAQ96" s="504"/>
      <c r="AAR96" s="504"/>
      <c r="AAS96" s="504"/>
      <c r="AAT96" s="504"/>
      <c r="AAU96" s="504"/>
      <c r="AAV96" s="504"/>
      <c r="AAW96" s="504"/>
      <c r="AAX96" s="504"/>
      <c r="AAY96" s="504"/>
      <c r="AAZ96" s="504"/>
      <c r="ABA96" s="504"/>
      <c r="ABB96" s="504"/>
      <c r="ABC96" s="504"/>
      <c r="ABD96" s="504"/>
      <c r="ABE96" s="504"/>
      <c r="ABF96" s="504"/>
      <c r="ABG96" s="504"/>
      <c r="ABH96" s="504"/>
      <c r="ABI96" s="504"/>
      <c r="ABJ96" s="504"/>
      <c r="ABK96" s="504"/>
      <c r="ABL96" s="504"/>
      <c r="ABM96" s="504"/>
      <c r="ABN96" s="504"/>
      <c r="ABO96" s="504"/>
      <c r="ABP96" s="504"/>
      <c r="ABQ96" s="504"/>
      <c r="ABR96" s="504"/>
      <c r="ABS96" s="504"/>
      <c r="ABT96" s="504"/>
      <c r="ABU96" s="504"/>
      <c r="ABV96" s="504"/>
      <c r="ABW96" s="504"/>
      <c r="ABX96" s="504"/>
      <c r="ABY96" s="504"/>
      <c r="ABZ96" s="504"/>
      <c r="ACA96" s="504"/>
      <c r="ACB96" s="504"/>
      <c r="ACC96" s="504"/>
      <c r="ACD96" s="504"/>
      <c r="ACE96" s="504"/>
      <c r="ACF96" s="504"/>
      <c r="ACG96" s="504"/>
      <c r="ACH96" s="504"/>
      <c r="ACI96" s="504"/>
      <c r="ACJ96" s="504"/>
      <c r="ACK96" s="504"/>
      <c r="ACL96" s="504"/>
      <c r="ACM96" s="504"/>
      <c r="ACN96" s="504"/>
      <c r="ACO96" s="504"/>
      <c r="ACP96" s="504"/>
      <c r="ACQ96" s="504"/>
      <c r="ACR96" s="504"/>
      <c r="ACS96" s="504"/>
      <c r="ACT96" s="504"/>
      <c r="ACU96" s="504"/>
      <c r="ACV96" s="504"/>
      <c r="ACW96" s="504"/>
      <c r="ACX96" s="504"/>
      <c r="ACY96" s="504"/>
      <c r="ACZ96" s="504"/>
      <c r="ADA96" s="504"/>
      <c r="ADB96" s="504"/>
      <c r="ADC96" s="504"/>
      <c r="ADD96" s="504"/>
      <c r="ADE96" s="504"/>
      <c r="ADF96" s="504"/>
      <c r="ADG96" s="504"/>
      <c r="ADH96" s="504"/>
      <c r="ADI96" s="504"/>
      <c r="ADJ96" s="504"/>
      <c r="ADK96" s="504"/>
      <c r="ADL96" s="504"/>
      <c r="ADM96" s="504"/>
      <c r="ADN96" s="504"/>
      <c r="ADO96" s="504"/>
      <c r="ADP96" s="504"/>
      <c r="ADQ96" s="504"/>
      <c r="ADR96" s="504"/>
      <c r="ADS96" s="504"/>
      <c r="ADT96" s="504"/>
      <c r="ADU96" s="504"/>
      <c r="ADV96" s="504"/>
      <c r="ADW96" s="504"/>
      <c r="ADX96" s="504"/>
      <c r="ADY96" s="504"/>
      <c r="ADZ96" s="504"/>
      <c r="AEA96" s="504"/>
      <c r="AEB96" s="504"/>
      <c r="AEC96" s="504"/>
      <c r="AED96" s="504"/>
      <c r="AEE96" s="504"/>
      <c r="AEF96" s="504"/>
      <c r="AEG96" s="504"/>
      <c r="AEH96" s="504"/>
      <c r="AEI96" s="504"/>
      <c r="AEJ96" s="504"/>
      <c r="AEK96" s="504"/>
      <c r="AEL96" s="504"/>
      <c r="AEM96" s="504"/>
      <c r="AEN96" s="504"/>
      <c r="AEO96" s="504"/>
      <c r="AEP96" s="504"/>
      <c r="AEQ96" s="504"/>
      <c r="AER96" s="504"/>
      <c r="AES96" s="504"/>
      <c r="AET96" s="504"/>
      <c r="AEU96" s="504"/>
      <c r="AEV96" s="504"/>
      <c r="AEW96" s="504"/>
      <c r="AEX96" s="504"/>
      <c r="AEY96" s="504"/>
      <c r="AEZ96" s="504"/>
      <c r="AFA96" s="504"/>
      <c r="AFB96" s="504"/>
      <c r="AFC96" s="504"/>
      <c r="AFD96" s="504"/>
      <c r="AFE96" s="504"/>
      <c r="AFF96" s="504"/>
      <c r="AFG96" s="504"/>
      <c r="AFH96" s="504"/>
      <c r="AFI96" s="504"/>
      <c r="AFJ96" s="504"/>
      <c r="AFK96" s="504"/>
      <c r="AFL96" s="504"/>
      <c r="AFM96" s="504"/>
      <c r="AFN96" s="504"/>
      <c r="AFO96" s="504"/>
      <c r="AFP96" s="504"/>
      <c r="AFQ96" s="504"/>
      <c r="AFR96" s="504"/>
      <c r="AFS96" s="504"/>
      <c r="AFT96" s="504"/>
      <c r="AFU96" s="504"/>
      <c r="AFV96" s="504"/>
      <c r="AFW96" s="504"/>
      <c r="AFX96" s="504"/>
      <c r="AFY96" s="504"/>
      <c r="AFZ96" s="504"/>
      <c r="AGA96" s="504"/>
      <c r="AGB96" s="504"/>
      <c r="AGC96" s="504"/>
      <c r="AGD96" s="504"/>
      <c r="AGE96" s="504"/>
      <c r="AGF96" s="504"/>
      <c r="AGG96" s="504"/>
      <c r="AGH96" s="504"/>
      <c r="AGI96" s="504"/>
      <c r="AGJ96" s="504"/>
      <c r="AGK96" s="504"/>
      <c r="AGL96" s="504"/>
      <c r="AGM96" s="504"/>
      <c r="AGN96" s="504"/>
      <c r="AGO96" s="504"/>
      <c r="AGP96" s="504"/>
      <c r="AGQ96" s="504"/>
      <c r="AGR96" s="504"/>
      <c r="AGS96" s="504"/>
      <c r="AGT96" s="504"/>
      <c r="AGU96" s="504"/>
      <c r="AGV96" s="504"/>
      <c r="AGW96" s="504"/>
      <c r="AGX96" s="504"/>
      <c r="AGY96" s="504"/>
      <c r="AGZ96" s="504"/>
      <c r="AHA96" s="504"/>
      <c r="AHB96" s="504"/>
      <c r="AHC96" s="504"/>
      <c r="AHD96" s="504"/>
      <c r="AHE96" s="504"/>
      <c r="AHF96" s="504"/>
      <c r="AHG96" s="504"/>
      <c r="AHH96" s="504"/>
      <c r="AHI96" s="504"/>
      <c r="AHJ96" s="504"/>
      <c r="AHK96" s="504"/>
      <c r="AHL96" s="504"/>
      <c r="AHM96" s="504"/>
      <c r="AHN96" s="504"/>
      <c r="AHO96" s="504"/>
      <c r="AHP96" s="504"/>
      <c r="AHQ96" s="504"/>
      <c r="AHR96" s="504"/>
      <c r="AHS96" s="504"/>
      <c r="AHT96" s="504"/>
      <c r="AHU96" s="504"/>
      <c r="AHV96" s="504"/>
      <c r="AHW96" s="504"/>
      <c r="AHX96" s="504"/>
      <c r="AHY96" s="504"/>
      <c r="AHZ96" s="504"/>
      <c r="AIA96" s="504"/>
      <c r="AIB96" s="504"/>
      <c r="AIC96" s="504"/>
      <c r="AID96" s="504"/>
      <c r="AIE96" s="504"/>
      <c r="AIF96" s="504"/>
      <c r="AIG96" s="504"/>
      <c r="AIH96" s="504"/>
      <c r="AII96" s="504"/>
      <c r="AIJ96" s="504"/>
      <c r="AIK96" s="504"/>
      <c r="AIL96" s="504"/>
      <c r="AIM96" s="504"/>
      <c r="AIN96" s="504"/>
      <c r="AIO96" s="504"/>
      <c r="AIP96" s="504"/>
      <c r="AIQ96" s="504"/>
      <c r="AIR96" s="504"/>
      <c r="AIS96" s="504"/>
      <c r="AIT96" s="504"/>
      <c r="AIU96" s="504"/>
      <c r="AIV96" s="504"/>
      <c r="AIW96" s="504"/>
      <c r="AIX96" s="504"/>
      <c r="AIY96" s="504"/>
      <c r="AIZ96" s="504"/>
      <c r="AJA96" s="504"/>
      <c r="AJB96" s="504"/>
      <c r="AJC96" s="504"/>
      <c r="AJD96" s="504"/>
      <c r="AJE96" s="504"/>
      <c r="AJF96" s="504"/>
      <c r="AJG96" s="504"/>
      <c r="AJH96" s="504"/>
      <c r="AJI96" s="504"/>
      <c r="AJJ96" s="504"/>
      <c r="AJK96" s="504"/>
      <c r="AJL96" s="504"/>
      <c r="AJM96" s="504"/>
      <c r="AJN96" s="504"/>
      <c r="AJO96" s="504"/>
      <c r="AJP96" s="504"/>
      <c r="AJQ96" s="504"/>
      <c r="AJR96" s="504"/>
      <c r="AJS96" s="504"/>
      <c r="AJT96" s="504"/>
      <c r="AJU96" s="504"/>
      <c r="AJV96" s="504"/>
      <c r="AJW96" s="504"/>
      <c r="AJX96" s="504"/>
      <c r="AJY96" s="504"/>
      <c r="AJZ96" s="504"/>
      <c r="AKA96" s="504"/>
      <c r="AKB96" s="504"/>
      <c r="AKC96" s="504"/>
      <c r="AKD96" s="504"/>
      <c r="AKE96" s="504"/>
      <c r="AKF96" s="504"/>
      <c r="AKG96" s="504"/>
      <c r="AKH96" s="504"/>
      <c r="AKI96" s="504"/>
      <c r="AKJ96" s="504"/>
      <c r="AKK96" s="504"/>
      <c r="AKL96" s="504"/>
      <c r="AKM96" s="504"/>
      <c r="AKN96" s="504"/>
      <c r="AKO96" s="504"/>
      <c r="AKP96" s="504"/>
      <c r="AKQ96" s="504"/>
      <c r="AKR96" s="504"/>
      <c r="AKS96" s="504"/>
      <c r="AKT96" s="504"/>
      <c r="AKU96" s="504"/>
      <c r="AKV96" s="504"/>
      <c r="AKW96" s="504"/>
      <c r="AKX96" s="504"/>
      <c r="AKY96" s="504"/>
      <c r="AKZ96" s="504"/>
      <c r="ALA96" s="504"/>
      <c r="ALB96" s="504"/>
      <c r="ALC96" s="504"/>
      <c r="ALD96" s="504"/>
      <c r="ALE96" s="504"/>
      <c r="ALF96" s="504"/>
      <c r="ALG96" s="504"/>
      <c r="ALH96" s="504"/>
      <c r="ALI96" s="504"/>
      <c r="ALJ96" s="504"/>
      <c r="ALK96" s="504"/>
      <c r="ALL96" s="504"/>
      <c r="ALM96" s="504"/>
      <c r="ALN96" s="504"/>
      <c r="ALO96" s="504"/>
      <c r="ALP96" s="504"/>
      <c r="ALQ96" s="504"/>
      <c r="ALR96" s="504"/>
      <c r="ALS96" s="504"/>
      <c r="ALT96" s="504"/>
      <c r="ALU96" s="504"/>
      <c r="ALV96" s="504"/>
      <c r="ALW96" s="504"/>
      <c r="ALX96" s="504"/>
      <c r="ALY96" s="504"/>
      <c r="ALZ96" s="504"/>
      <c r="AMA96" s="504"/>
      <c r="AMB96" s="504"/>
      <c r="AMC96" s="504"/>
      <c r="AMD96" s="504"/>
      <c r="AME96" s="504"/>
      <c r="AMF96" s="504"/>
      <c r="AMG96" s="504"/>
      <c r="AMH96" s="504"/>
      <c r="AMI96" s="504"/>
      <c r="AMJ96" s="504"/>
    </row>
    <row r="97" spans="42:77" s="504" customFormat="1" ht="12.75" customHeight="1" x14ac:dyDescent="0.15">
      <c r="AP97" s="504" t="s">
        <v>1083</v>
      </c>
      <c r="AW97" s="507" t="s">
        <v>646</v>
      </c>
      <c r="BC97" s="507" t="s">
        <v>631</v>
      </c>
      <c r="BH97" s="506"/>
      <c r="BI97" s="505"/>
      <c r="BJ97"/>
      <c r="BK97"/>
      <c r="BL97"/>
      <c r="BM97"/>
      <c r="BN97"/>
      <c r="BO97"/>
      <c r="BP97"/>
      <c r="BQ97"/>
      <c r="BR97"/>
      <c r="BS97"/>
      <c r="BT97"/>
      <c r="BU97"/>
      <c r="BV97"/>
      <c r="BW97"/>
      <c r="BX97"/>
      <c r="BY97"/>
    </row>
    <row r="98" spans="42:77" s="504" customFormat="1" ht="12.75" customHeight="1" x14ac:dyDescent="0.15">
      <c r="AP98" s="504" t="s">
        <v>1082</v>
      </c>
      <c r="AW98" s="507" t="s">
        <v>648</v>
      </c>
      <c r="BC98" s="507" t="s">
        <v>633</v>
      </c>
      <c r="BH98" s="506"/>
      <c r="BI98" s="505"/>
      <c r="BJ98"/>
      <c r="BK98"/>
      <c r="BL98"/>
      <c r="BM98"/>
      <c r="BN98"/>
      <c r="BO98"/>
      <c r="BP98"/>
      <c r="BQ98"/>
      <c r="BR98"/>
      <c r="BS98"/>
      <c r="BT98"/>
      <c r="BU98"/>
      <c r="BV98"/>
      <c r="BW98"/>
      <c r="BX98"/>
      <c r="BY98"/>
    </row>
    <row r="99" spans="42:77" s="504" customFormat="1" ht="12.75" customHeight="1" x14ac:dyDescent="0.15">
      <c r="AP99" s="504" t="s">
        <v>1081</v>
      </c>
      <c r="AW99" s="507" t="s">
        <v>650</v>
      </c>
      <c r="BC99" s="507" t="s">
        <v>635</v>
      </c>
      <c r="BH99" s="506"/>
      <c r="BI99" s="505"/>
      <c r="BJ99"/>
      <c r="BK99"/>
      <c r="BL99"/>
      <c r="BM99"/>
      <c r="BN99"/>
      <c r="BO99"/>
      <c r="BP99"/>
      <c r="BQ99"/>
      <c r="BR99"/>
      <c r="BS99"/>
      <c r="BT99"/>
      <c r="BU99"/>
      <c r="BV99"/>
      <c r="BW99"/>
      <c r="BX99"/>
      <c r="BY99"/>
    </row>
    <row r="100" spans="42:77" s="504" customFormat="1" ht="12.75" customHeight="1" x14ac:dyDescent="0.15">
      <c r="AP100" s="504" t="s">
        <v>1080</v>
      </c>
      <c r="AW100" s="507" t="s">
        <v>652</v>
      </c>
      <c r="BC100" s="507" t="s">
        <v>637</v>
      </c>
      <c r="BH100" s="506"/>
      <c r="BI100" s="505"/>
      <c r="BJ100"/>
      <c r="BK100"/>
      <c r="BL100"/>
      <c r="BM100"/>
      <c r="BN100"/>
      <c r="BO100"/>
      <c r="BP100"/>
      <c r="BQ100"/>
      <c r="BR100"/>
      <c r="BS100"/>
      <c r="BT100"/>
      <c r="BU100"/>
      <c r="BV100"/>
      <c r="BW100"/>
      <c r="BX100"/>
      <c r="BY100"/>
    </row>
    <row r="101" spans="42:77" s="504" customFormat="1" ht="12.75" customHeight="1" x14ac:dyDescent="0.15">
      <c r="AP101" s="504" t="s">
        <v>1079</v>
      </c>
      <c r="AW101" s="507" t="s">
        <v>654</v>
      </c>
      <c r="BC101" s="507" t="s">
        <v>639</v>
      </c>
      <c r="BH101" s="506"/>
      <c r="BI101" s="505"/>
      <c r="BJ101"/>
      <c r="BK101"/>
      <c r="BL101"/>
      <c r="BM101"/>
      <c r="BN101"/>
      <c r="BO101"/>
      <c r="BP101"/>
      <c r="BQ101"/>
      <c r="BR101"/>
      <c r="BS101"/>
      <c r="BT101"/>
      <c r="BU101"/>
      <c r="BV101"/>
      <c r="BW101"/>
      <c r="BX101"/>
      <c r="BY101"/>
    </row>
    <row r="102" spans="42:77" s="504" customFormat="1" ht="12.75" customHeight="1" x14ac:dyDescent="0.15">
      <c r="AP102" s="504" t="s">
        <v>1078</v>
      </c>
      <c r="AW102" s="507" t="s">
        <v>656</v>
      </c>
      <c r="BC102" s="507" t="s">
        <v>641</v>
      </c>
      <c r="BH102" s="506"/>
      <c r="BI102" s="505"/>
      <c r="BJ102"/>
      <c r="BK102"/>
      <c r="BL102"/>
      <c r="BM102"/>
      <c r="BN102"/>
      <c r="BO102"/>
      <c r="BP102"/>
      <c r="BQ102"/>
      <c r="BR102"/>
      <c r="BS102"/>
      <c r="BT102"/>
      <c r="BU102"/>
      <c r="BV102"/>
      <c r="BW102"/>
      <c r="BX102"/>
      <c r="BY102"/>
    </row>
    <row r="103" spans="42:77" s="504" customFormat="1" ht="12.75" customHeight="1" x14ac:dyDescent="0.15">
      <c r="AP103" s="504" t="s">
        <v>1077</v>
      </c>
      <c r="AW103" s="507" t="s">
        <v>658</v>
      </c>
      <c r="BC103" s="507" t="s">
        <v>643</v>
      </c>
      <c r="BH103" s="506"/>
      <c r="BI103" s="505"/>
      <c r="BJ103"/>
      <c r="BK103"/>
      <c r="BL103"/>
      <c r="BM103"/>
      <c r="BN103"/>
      <c r="BO103"/>
      <c r="BP103"/>
      <c r="BQ103"/>
      <c r="BR103"/>
      <c r="BS103"/>
      <c r="BT103"/>
      <c r="BU103"/>
      <c r="BV103"/>
      <c r="BW103"/>
      <c r="BX103"/>
      <c r="BY103"/>
    </row>
    <row r="104" spans="42:77" s="504" customFormat="1" ht="12.75" customHeight="1" x14ac:dyDescent="0.15">
      <c r="AP104" s="504" t="s">
        <v>1076</v>
      </c>
      <c r="AW104" s="508" t="s">
        <v>660</v>
      </c>
      <c r="BC104" s="507" t="s">
        <v>645</v>
      </c>
      <c r="BH104" s="506"/>
      <c r="BI104" s="505"/>
      <c r="BJ104"/>
      <c r="BK104"/>
      <c r="BL104"/>
      <c r="BM104"/>
      <c r="BN104"/>
      <c r="BO104"/>
      <c r="BP104"/>
      <c r="BQ104"/>
      <c r="BR104"/>
      <c r="BS104"/>
      <c r="BT104"/>
      <c r="BU104"/>
      <c r="BV104"/>
      <c r="BW104"/>
      <c r="BX104"/>
      <c r="BY104"/>
    </row>
    <row r="105" spans="42:77" s="504" customFormat="1" ht="12.75" customHeight="1" x14ac:dyDescent="0.15">
      <c r="AP105" s="504" t="s">
        <v>1075</v>
      </c>
      <c r="AW105" s="508" t="s">
        <v>662</v>
      </c>
      <c r="BC105" s="507" t="s">
        <v>647</v>
      </c>
      <c r="BH105" s="506"/>
      <c r="BI105" s="505"/>
      <c r="BJ105"/>
      <c r="BK105"/>
      <c r="BL105"/>
      <c r="BM105"/>
      <c r="BN105"/>
      <c r="BO105"/>
      <c r="BP105"/>
      <c r="BQ105"/>
      <c r="BR105"/>
      <c r="BS105"/>
      <c r="BT105"/>
      <c r="BU105"/>
      <c r="BV105"/>
      <c r="BW105"/>
      <c r="BX105"/>
      <c r="BY105"/>
    </row>
    <row r="106" spans="42:77" s="504" customFormat="1" ht="12.75" customHeight="1" x14ac:dyDescent="0.15">
      <c r="AP106" s="504" t="s">
        <v>1074</v>
      </c>
      <c r="AW106" s="507" t="s">
        <v>664</v>
      </c>
      <c r="BC106" s="507" t="s">
        <v>649</v>
      </c>
      <c r="BH106" s="506"/>
      <c r="BI106" s="505"/>
      <c r="BJ106"/>
      <c r="BK106"/>
      <c r="BL106"/>
      <c r="BM106"/>
      <c r="BN106"/>
      <c r="BO106"/>
      <c r="BP106"/>
      <c r="BQ106"/>
      <c r="BR106"/>
      <c r="BS106"/>
      <c r="BT106"/>
      <c r="BU106"/>
      <c r="BV106"/>
      <c r="BW106"/>
      <c r="BX106"/>
      <c r="BY106"/>
    </row>
    <row r="107" spans="42:77" s="504" customFormat="1" ht="12.75" customHeight="1" x14ac:dyDescent="0.15">
      <c r="AP107" s="504" t="s">
        <v>1073</v>
      </c>
      <c r="AW107" s="507" t="s">
        <v>666</v>
      </c>
      <c r="BC107" s="507" t="s">
        <v>651</v>
      </c>
      <c r="BH107" s="506"/>
      <c r="BI107" s="505"/>
      <c r="BJ107"/>
      <c r="BK107"/>
      <c r="BL107"/>
      <c r="BM107"/>
      <c r="BN107"/>
      <c r="BO107"/>
      <c r="BP107"/>
      <c r="BQ107"/>
      <c r="BR107"/>
      <c r="BS107"/>
      <c r="BT107"/>
      <c r="BU107"/>
      <c r="BV107"/>
      <c r="BW107"/>
      <c r="BX107"/>
      <c r="BY107"/>
    </row>
    <row r="108" spans="42:77" s="504" customFormat="1" ht="12.75" customHeight="1" x14ac:dyDescent="0.15">
      <c r="AP108" s="504" t="s">
        <v>1072</v>
      </c>
      <c r="AW108" s="507" t="s">
        <v>668</v>
      </c>
      <c r="BC108" s="507" t="s">
        <v>653</v>
      </c>
      <c r="BH108" s="506"/>
      <c r="BI108" s="505"/>
      <c r="BJ108"/>
      <c r="BK108"/>
      <c r="BL108"/>
      <c r="BM108"/>
      <c r="BN108"/>
      <c r="BO108"/>
      <c r="BP108"/>
      <c r="BQ108"/>
      <c r="BR108"/>
      <c r="BS108"/>
      <c r="BT108"/>
      <c r="BU108"/>
      <c r="BV108"/>
      <c r="BW108"/>
      <c r="BX108"/>
      <c r="BY108"/>
    </row>
    <row r="109" spans="42:77" s="504" customFormat="1" ht="12.75" customHeight="1" x14ac:dyDescent="0.15">
      <c r="AP109" s="504" t="s">
        <v>1071</v>
      </c>
      <c r="AW109" s="507" t="s">
        <v>670</v>
      </c>
      <c r="BC109" s="507" t="s">
        <v>655</v>
      </c>
      <c r="BH109" s="506"/>
      <c r="BI109" s="505"/>
      <c r="BJ109"/>
      <c r="BK109"/>
      <c r="BL109"/>
      <c r="BM109"/>
      <c r="BN109"/>
      <c r="BO109"/>
      <c r="BP109"/>
      <c r="BQ109"/>
      <c r="BR109"/>
      <c r="BS109"/>
      <c r="BT109"/>
      <c r="BU109"/>
      <c r="BV109"/>
      <c r="BW109"/>
      <c r="BX109"/>
      <c r="BY109"/>
    </row>
    <row r="110" spans="42:77" s="504" customFormat="1" ht="12.75" customHeight="1" x14ac:dyDescent="0.15">
      <c r="AP110" s="504" t="s">
        <v>1070</v>
      </c>
      <c r="AW110" s="507" t="s">
        <v>672</v>
      </c>
      <c r="BC110" s="507" t="s">
        <v>657</v>
      </c>
      <c r="BH110" s="506"/>
      <c r="BI110" s="505"/>
      <c r="BJ110"/>
      <c r="BK110"/>
      <c r="BL110"/>
      <c r="BM110"/>
      <c r="BN110"/>
      <c r="BO110"/>
      <c r="BP110"/>
      <c r="BQ110"/>
      <c r="BR110"/>
      <c r="BS110"/>
      <c r="BT110"/>
      <c r="BU110"/>
      <c r="BV110"/>
      <c r="BW110"/>
      <c r="BX110"/>
      <c r="BY110"/>
    </row>
    <row r="111" spans="42:77" s="504" customFormat="1" ht="12.75" customHeight="1" x14ac:dyDescent="0.15">
      <c r="AW111" s="507" t="s">
        <v>674</v>
      </c>
      <c r="BC111" s="507" t="s">
        <v>659</v>
      </c>
      <c r="BH111" s="506"/>
      <c r="BI111" s="505"/>
      <c r="BJ111"/>
      <c r="BK111"/>
      <c r="BL111"/>
      <c r="BM111"/>
      <c r="BN111"/>
      <c r="BO111"/>
      <c r="BP111"/>
      <c r="BQ111"/>
      <c r="BR111"/>
      <c r="BS111"/>
      <c r="BT111"/>
      <c r="BU111"/>
      <c r="BV111"/>
      <c r="BW111"/>
      <c r="BX111"/>
      <c r="BY111"/>
    </row>
    <row r="112" spans="42:77" s="504" customFormat="1" ht="12.75" customHeight="1" x14ac:dyDescent="0.15">
      <c r="AW112" s="507" t="s">
        <v>676</v>
      </c>
      <c r="BC112" s="507" t="s">
        <v>661</v>
      </c>
      <c r="BH112" s="506"/>
      <c r="BI112" s="505"/>
      <c r="BJ112"/>
      <c r="BK112"/>
      <c r="BL112"/>
      <c r="BM112"/>
      <c r="BN112"/>
      <c r="BO112"/>
      <c r="BP112"/>
      <c r="BQ112"/>
      <c r="BR112"/>
      <c r="BS112"/>
      <c r="BT112"/>
      <c r="BU112"/>
      <c r="BV112"/>
      <c r="BW112"/>
      <c r="BX112"/>
      <c r="BY112"/>
    </row>
    <row r="113" spans="49:77" s="504" customFormat="1" ht="12.75" customHeight="1" x14ac:dyDescent="0.15">
      <c r="AW113" s="507" t="s">
        <v>678</v>
      </c>
      <c r="BC113" s="507" t="s">
        <v>663</v>
      </c>
      <c r="BH113" s="506"/>
      <c r="BI113" s="505"/>
      <c r="BJ113"/>
      <c r="BK113"/>
      <c r="BL113"/>
      <c r="BM113"/>
      <c r="BN113"/>
      <c r="BO113"/>
      <c r="BP113"/>
      <c r="BQ113"/>
      <c r="BR113"/>
      <c r="BS113"/>
      <c r="BT113"/>
      <c r="BU113"/>
      <c r="BV113"/>
      <c r="BW113"/>
      <c r="BX113"/>
      <c r="BY113"/>
    </row>
    <row r="114" spans="49:77" s="504" customFormat="1" ht="12.75" customHeight="1" x14ac:dyDescent="0.15">
      <c r="AW114" s="507" t="s">
        <v>680</v>
      </c>
      <c r="BC114" s="507" t="s">
        <v>665</v>
      </c>
      <c r="BH114" s="506"/>
      <c r="BI114" s="505"/>
      <c r="BJ114"/>
      <c r="BK114"/>
      <c r="BL114"/>
      <c r="BM114"/>
      <c r="BN114"/>
      <c r="BO114"/>
      <c r="BP114"/>
      <c r="BQ114"/>
      <c r="BR114"/>
      <c r="BS114"/>
      <c r="BT114"/>
      <c r="BU114"/>
      <c r="BV114"/>
      <c r="BW114"/>
      <c r="BX114"/>
      <c r="BY114"/>
    </row>
    <row r="115" spans="49:77" s="504" customFormat="1" ht="12.75" customHeight="1" x14ac:dyDescent="0.15">
      <c r="AW115" s="507" t="s">
        <v>681</v>
      </c>
      <c r="BC115" s="507" t="s">
        <v>667</v>
      </c>
      <c r="BH115" s="506"/>
      <c r="BI115" s="505"/>
      <c r="BJ115"/>
      <c r="BK115"/>
      <c r="BL115"/>
      <c r="BM115"/>
      <c r="BN115"/>
      <c r="BO115"/>
      <c r="BP115"/>
      <c r="BQ115"/>
      <c r="BR115"/>
      <c r="BS115"/>
      <c r="BT115"/>
      <c r="BU115"/>
      <c r="BV115"/>
      <c r="BW115"/>
      <c r="BX115"/>
      <c r="BY115"/>
    </row>
    <row r="116" spans="49:77" s="504" customFormat="1" ht="12.75" customHeight="1" x14ac:dyDescent="0.15">
      <c r="AW116" s="507" t="s">
        <v>683</v>
      </c>
      <c r="BC116" s="507" t="s">
        <v>669</v>
      </c>
      <c r="BH116" s="506"/>
      <c r="BI116" s="505"/>
      <c r="BJ116"/>
      <c r="BK116"/>
      <c r="BL116"/>
      <c r="BM116"/>
      <c r="BN116"/>
      <c r="BO116"/>
      <c r="BP116"/>
      <c r="BQ116"/>
      <c r="BR116"/>
      <c r="BS116"/>
      <c r="BT116"/>
      <c r="BU116"/>
      <c r="BV116"/>
      <c r="BW116"/>
      <c r="BX116"/>
      <c r="BY116"/>
    </row>
    <row r="117" spans="49:77" s="504" customFormat="1" ht="12.75" customHeight="1" x14ac:dyDescent="0.15">
      <c r="BC117" s="507" t="s">
        <v>671</v>
      </c>
      <c r="BH117" s="506"/>
      <c r="BI117" s="505"/>
      <c r="BJ117"/>
      <c r="BK117"/>
      <c r="BL117"/>
      <c r="BM117"/>
      <c r="BN117"/>
      <c r="BO117"/>
      <c r="BP117"/>
      <c r="BQ117"/>
      <c r="BR117"/>
      <c r="BS117"/>
      <c r="BT117"/>
      <c r="BU117"/>
      <c r="BV117"/>
      <c r="BW117"/>
      <c r="BX117"/>
      <c r="BY117"/>
    </row>
    <row r="118" spans="49:77" s="504" customFormat="1" ht="12.75" customHeight="1" x14ac:dyDescent="0.15">
      <c r="BC118" s="507" t="s">
        <v>673</v>
      </c>
      <c r="BH118" s="506"/>
      <c r="BI118" s="505"/>
      <c r="BJ118"/>
      <c r="BK118"/>
      <c r="BL118"/>
      <c r="BM118"/>
      <c r="BN118"/>
      <c r="BO118"/>
      <c r="BP118"/>
      <c r="BQ118"/>
      <c r="BR118"/>
      <c r="BS118"/>
      <c r="BT118"/>
      <c r="BU118"/>
      <c r="BV118"/>
      <c r="BW118"/>
      <c r="BX118"/>
      <c r="BY118"/>
    </row>
    <row r="119" spans="49:77" s="504" customFormat="1" ht="12.75" customHeight="1" x14ac:dyDescent="0.15">
      <c r="BC119" s="508" t="s">
        <v>675</v>
      </c>
      <c r="BH119" s="506"/>
      <c r="BI119" s="505"/>
      <c r="BJ119"/>
      <c r="BK119"/>
      <c r="BL119"/>
      <c r="BM119"/>
      <c r="BN119"/>
      <c r="BO119"/>
      <c r="BP119"/>
      <c r="BQ119"/>
      <c r="BR119"/>
      <c r="BS119"/>
      <c r="BT119"/>
      <c r="BU119"/>
      <c r="BV119"/>
      <c r="BW119"/>
      <c r="BX119"/>
      <c r="BY119"/>
    </row>
    <row r="120" spans="49:77" s="504" customFormat="1" ht="12.75" customHeight="1" x14ac:dyDescent="0.15">
      <c r="BC120" s="508" t="s">
        <v>677</v>
      </c>
      <c r="BH120" s="506"/>
      <c r="BI120" s="505"/>
      <c r="BJ120"/>
      <c r="BK120"/>
      <c r="BL120"/>
      <c r="BM120"/>
      <c r="BN120"/>
      <c r="BO120"/>
      <c r="BP120"/>
      <c r="BQ120"/>
      <c r="BR120"/>
      <c r="BS120"/>
      <c r="BT120"/>
      <c r="BU120"/>
      <c r="BV120"/>
      <c r="BW120"/>
      <c r="BX120"/>
      <c r="BY120"/>
    </row>
    <row r="121" spans="49:77" s="504" customFormat="1" ht="12.75" customHeight="1" x14ac:dyDescent="0.15">
      <c r="BC121" s="508" t="s">
        <v>679</v>
      </c>
      <c r="BH121" s="506"/>
      <c r="BI121" s="505"/>
      <c r="BJ121"/>
      <c r="BK121"/>
      <c r="BL121"/>
      <c r="BM121"/>
      <c r="BN121"/>
      <c r="BO121"/>
      <c r="BP121"/>
      <c r="BQ121"/>
      <c r="BR121"/>
      <c r="BS121"/>
      <c r="BT121"/>
      <c r="BU121"/>
      <c r="BV121"/>
      <c r="BW121"/>
      <c r="BX121"/>
      <c r="BY121"/>
    </row>
    <row r="122" spans="49:77" s="504" customFormat="1" ht="12.75" customHeight="1" x14ac:dyDescent="0.15">
      <c r="BC122" s="507" t="s">
        <v>1179</v>
      </c>
      <c r="BH122" s="506"/>
      <c r="BI122" s="505"/>
      <c r="BJ122"/>
      <c r="BK122"/>
      <c r="BL122"/>
      <c r="BM122"/>
      <c r="BN122"/>
      <c r="BO122"/>
      <c r="BP122"/>
      <c r="BQ122"/>
      <c r="BR122"/>
      <c r="BS122"/>
      <c r="BT122"/>
      <c r="BU122"/>
      <c r="BV122"/>
      <c r="BW122"/>
      <c r="BX122"/>
      <c r="BY122"/>
    </row>
    <row r="123" spans="49:77" s="504" customFormat="1" ht="12.75" customHeight="1" x14ac:dyDescent="0.15">
      <c r="BC123" s="508" t="s">
        <v>1180</v>
      </c>
      <c r="BH123" s="506"/>
      <c r="BI123" s="505"/>
      <c r="BJ123"/>
      <c r="BK123"/>
      <c r="BL123"/>
      <c r="BM123"/>
      <c r="BN123"/>
      <c r="BO123"/>
      <c r="BP123"/>
      <c r="BQ123"/>
      <c r="BR123"/>
      <c r="BS123"/>
      <c r="BT123"/>
      <c r="BU123"/>
      <c r="BV123"/>
      <c r="BW123"/>
      <c r="BX123"/>
      <c r="BY123"/>
    </row>
    <row r="124" spans="49:77" s="504" customFormat="1" ht="12.75" customHeight="1" x14ac:dyDescent="0.15">
      <c r="BC124" s="507" t="s">
        <v>1181</v>
      </c>
      <c r="BH124" s="506"/>
      <c r="BI124" s="505"/>
      <c r="BJ124"/>
      <c r="BK124"/>
      <c r="BL124"/>
      <c r="BM124"/>
      <c r="BN124"/>
      <c r="BO124"/>
      <c r="BP124"/>
      <c r="BQ124"/>
      <c r="BR124"/>
      <c r="BS124"/>
      <c r="BT124"/>
      <c r="BU124"/>
      <c r="BV124"/>
      <c r="BW124"/>
      <c r="BX124"/>
      <c r="BY124"/>
    </row>
    <row r="125" spans="49:77" s="504" customFormat="1" ht="12.75" customHeight="1" x14ac:dyDescent="0.15">
      <c r="BC125" s="507" t="s">
        <v>682</v>
      </c>
      <c r="BH125" s="506"/>
      <c r="BI125" s="505"/>
      <c r="BJ125"/>
      <c r="BK125"/>
      <c r="BL125"/>
      <c r="BM125"/>
      <c r="BN125"/>
      <c r="BO125"/>
      <c r="BP125"/>
      <c r="BQ125"/>
      <c r="BR125"/>
      <c r="BS125"/>
      <c r="BT125"/>
      <c r="BU125"/>
      <c r="BV125"/>
      <c r="BW125"/>
      <c r="BX125"/>
      <c r="BY125"/>
    </row>
    <row r="126" spans="49:77" s="504" customFormat="1" ht="12.75" customHeight="1" x14ac:dyDescent="0.15">
      <c r="BC126" s="507" t="s">
        <v>684</v>
      </c>
      <c r="BH126" s="506"/>
      <c r="BI126" s="505"/>
      <c r="BJ126"/>
      <c r="BK126"/>
      <c r="BL126"/>
      <c r="BM126"/>
      <c r="BN126"/>
      <c r="BO126"/>
      <c r="BP126"/>
      <c r="BQ126"/>
      <c r="BR126"/>
      <c r="BS126"/>
      <c r="BT126"/>
      <c r="BU126"/>
      <c r="BV126"/>
      <c r="BW126"/>
      <c r="BX126"/>
      <c r="BY126"/>
    </row>
    <row r="127" spans="49:77" s="504" customFormat="1" ht="12.75" customHeight="1" x14ac:dyDescent="0.15">
      <c r="BC127" s="508" t="s">
        <v>685</v>
      </c>
      <c r="BH127" s="506"/>
      <c r="BI127" s="505"/>
      <c r="BJ127"/>
      <c r="BK127"/>
      <c r="BL127"/>
      <c r="BM127"/>
      <c r="BN127"/>
      <c r="BO127"/>
      <c r="BP127"/>
      <c r="BQ127"/>
      <c r="BR127"/>
      <c r="BS127"/>
      <c r="BT127"/>
      <c r="BU127"/>
      <c r="BV127"/>
      <c r="BW127"/>
      <c r="BX127"/>
      <c r="BY127"/>
    </row>
    <row r="128" spans="49:77" s="504" customFormat="1" ht="12.75" customHeight="1" x14ac:dyDescent="0.15">
      <c r="BC128" s="507" t="s">
        <v>686</v>
      </c>
      <c r="BH128" s="506"/>
      <c r="BI128" s="505"/>
      <c r="BJ128"/>
      <c r="BK128"/>
      <c r="BL128"/>
      <c r="BM128"/>
      <c r="BN128"/>
      <c r="BO128"/>
      <c r="BP128"/>
      <c r="BQ128"/>
      <c r="BR128"/>
      <c r="BS128"/>
      <c r="BT128"/>
      <c r="BU128"/>
      <c r="BV128"/>
      <c r="BW128"/>
      <c r="BX128"/>
      <c r="BY128"/>
    </row>
    <row r="129" spans="55:77" s="504" customFormat="1" ht="12.75" customHeight="1" x14ac:dyDescent="0.15">
      <c r="BC129" s="507" t="s">
        <v>687</v>
      </c>
      <c r="BH129" s="506"/>
      <c r="BI129" s="505"/>
      <c r="BJ129"/>
      <c r="BK129"/>
      <c r="BL129"/>
      <c r="BM129"/>
      <c r="BN129"/>
      <c r="BO129"/>
      <c r="BP129"/>
      <c r="BQ129"/>
      <c r="BR129"/>
      <c r="BS129"/>
      <c r="BT129"/>
      <c r="BU129"/>
      <c r="BV129"/>
      <c r="BW129"/>
      <c r="BX129"/>
      <c r="BY129"/>
    </row>
    <row r="130" spans="55:77" s="504" customFormat="1" ht="12.75" customHeight="1" x14ac:dyDescent="0.15">
      <c r="BC130" s="507" t="s">
        <v>688</v>
      </c>
      <c r="BH130" s="506"/>
      <c r="BI130" s="505"/>
      <c r="BJ130"/>
      <c r="BK130"/>
      <c r="BL130"/>
      <c r="BM130"/>
      <c r="BN130"/>
      <c r="BO130"/>
      <c r="BP130"/>
      <c r="BQ130"/>
      <c r="BR130"/>
      <c r="BS130"/>
      <c r="BT130"/>
      <c r="BU130"/>
      <c r="BV130"/>
      <c r="BW130"/>
      <c r="BX130"/>
      <c r="BY130"/>
    </row>
    <row r="131" spans="55:77" s="504" customFormat="1" ht="12.75" customHeight="1" x14ac:dyDescent="0.15">
      <c r="BC131" s="507" t="s">
        <v>689</v>
      </c>
      <c r="BH131" s="506"/>
      <c r="BI131" s="505"/>
      <c r="BJ131"/>
      <c r="BK131"/>
      <c r="BL131"/>
      <c r="BM131"/>
      <c r="BN131"/>
      <c r="BO131"/>
      <c r="BP131"/>
      <c r="BQ131"/>
      <c r="BR131"/>
      <c r="BS131"/>
      <c r="BT131"/>
      <c r="BU131"/>
      <c r="BV131"/>
      <c r="BW131"/>
      <c r="BX131"/>
      <c r="BY131"/>
    </row>
    <row r="132" spans="55:77" s="504" customFormat="1" ht="12.75" customHeight="1" x14ac:dyDescent="0.15">
      <c r="BC132" s="507" t="s">
        <v>690</v>
      </c>
      <c r="BH132" s="506"/>
      <c r="BI132" s="505"/>
      <c r="BJ132"/>
      <c r="BK132"/>
      <c r="BL132"/>
      <c r="BM132"/>
      <c r="BN132"/>
      <c r="BO132"/>
      <c r="BP132"/>
      <c r="BQ132"/>
      <c r="BR132"/>
      <c r="BS132"/>
      <c r="BT132"/>
      <c r="BU132"/>
      <c r="BV132"/>
      <c r="BW132"/>
      <c r="BX132"/>
      <c r="BY132"/>
    </row>
    <row r="133" spans="55:77" s="504" customFormat="1" ht="12.75" customHeight="1" x14ac:dyDescent="0.15">
      <c r="BC133" s="507" t="s">
        <v>691</v>
      </c>
      <c r="BH133" s="506"/>
      <c r="BI133" s="505"/>
      <c r="BJ133"/>
      <c r="BK133"/>
      <c r="BL133"/>
      <c r="BM133"/>
      <c r="BN133"/>
      <c r="BO133"/>
      <c r="BP133"/>
      <c r="BQ133"/>
      <c r="BR133"/>
      <c r="BS133"/>
      <c r="BT133"/>
      <c r="BU133"/>
      <c r="BV133"/>
      <c r="BW133"/>
      <c r="BX133"/>
      <c r="BY133"/>
    </row>
    <row r="134" spans="55:77" s="504" customFormat="1" ht="12.75" customHeight="1" x14ac:dyDescent="0.15">
      <c r="BC134" s="507" t="s">
        <v>692</v>
      </c>
      <c r="BH134" s="506"/>
      <c r="BI134" s="505"/>
      <c r="BJ134"/>
      <c r="BK134"/>
      <c r="BL134"/>
      <c r="BM134"/>
      <c r="BN134"/>
      <c r="BO134"/>
      <c r="BP134"/>
      <c r="BQ134"/>
      <c r="BR134"/>
      <c r="BS134"/>
      <c r="BT134"/>
      <c r="BU134"/>
      <c r="BV134"/>
      <c r="BW134"/>
      <c r="BX134"/>
      <c r="BY134"/>
    </row>
    <row r="135" spans="55:77" s="504" customFormat="1" ht="12.75" customHeight="1" x14ac:dyDescent="0.15">
      <c r="BC135" s="507" t="s">
        <v>693</v>
      </c>
      <c r="BH135" s="506"/>
      <c r="BI135" s="505"/>
      <c r="BJ135"/>
      <c r="BK135"/>
      <c r="BL135"/>
      <c r="BM135"/>
      <c r="BN135"/>
      <c r="BO135"/>
      <c r="BP135"/>
      <c r="BQ135"/>
      <c r="BR135"/>
      <c r="BS135"/>
      <c r="BT135"/>
      <c r="BU135"/>
      <c r="BV135"/>
      <c r="BW135"/>
      <c r="BX135"/>
      <c r="BY135"/>
    </row>
    <row r="136" spans="55:77" s="504" customFormat="1" ht="12.75" customHeight="1" x14ac:dyDescent="0.15">
      <c r="BC136" s="507" t="s">
        <v>694</v>
      </c>
      <c r="BH136" s="506"/>
      <c r="BI136" s="505"/>
      <c r="BJ136"/>
      <c r="BK136"/>
      <c r="BL136"/>
      <c r="BM136"/>
      <c r="BN136"/>
      <c r="BO136"/>
      <c r="BP136"/>
      <c r="BQ136"/>
      <c r="BR136"/>
      <c r="BS136"/>
      <c r="BT136"/>
      <c r="BU136"/>
      <c r="BV136"/>
      <c r="BW136"/>
      <c r="BX136"/>
      <c r="BY136"/>
    </row>
    <row r="137" spans="55:77" s="504" customFormat="1" ht="12.75" customHeight="1" x14ac:dyDescent="0.15">
      <c r="BC137" s="507" t="s">
        <v>695</v>
      </c>
      <c r="BH137" s="506"/>
      <c r="BI137" s="505"/>
      <c r="BJ137"/>
      <c r="BK137"/>
      <c r="BL137"/>
      <c r="BM137"/>
      <c r="BN137"/>
      <c r="BO137"/>
      <c r="BP137"/>
      <c r="BQ137"/>
      <c r="BR137"/>
      <c r="BS137"/>
      <c r="BT137"/>
      <c r="BU137"/>
      <c r="BV137"/>
      <c r="BW137"/>
      <c r="BX137"/>
      <c r="BY137"/>
    </row>
    <row r="138" spans="55:77" s="504" customFormat="1" ht="12.75" customHeight="1" x14ac:dyDescent="0.15">
      <c r="BC138" s="507" t="s">
        <v>696</v>
      </c>
      <c r="BH138" s="506"/>
      <c r="BI138" s="505"/>
      <c r="BJ138"/>
      <c r="BK138"/>
      <c r="BL138"/>
      <c r="BM138"/>
      <c r="BN138"/>
      <c r="BO138"/>
      <c r="BP138"/>
      <c r="BQ138"/>
      <c r="BR138"/>
      <c r="BS138"/>
      <c r="BT138"/>
      <c r="BU138"/>
      <c r="BV138"/>
      <c r="BW138"/>
      <c r="BX138"/>
      <c r="BY138"/>
    </row>
    <row r="139" spans="55:77" s="504" customFormat="1" ht="12.75" customHeight="1" x14ac:dyDescent="0.15">
      <c r="BC139" s="507" t="s">
        <v>697</v>
      </c>
      <c r="BH139" s="506"/>
      <c r="BI139" s="505"/>
      <c r="BJ139"/>
      <c r="BK139"/>
      <c r="BL139"/>
      <c r="BM139"/>
      <c r="BN139"/>
      <c r="BO139"/>
      <c r="BP139"/>
      <c r="BQ139"/>
      <c r="BR139"/>
      <c r="BS139"/>
      <c r="BT139"/>
      <c r="BU139"/>
      <c r="BV139"/>
      <c r="BW139"/>
      <c r="BX139"/>
      <c r="BY139"/>
    </row>
    <row r="140" spans="55:77" s="504" customFormat="1" ht="12.75" customHeight="1" x14ac:dyDescent="0.15">
      <c r="BC140" s="507" t="s">
        <v>698</v>
      </c>
      <c r="BH140" s="506"/>
      <c r="BI140" s="505"/>
      <c r="BJ140"/>
      <c r="BK140"/>
      <c r="BL140"/>
      <c r="BM140"/>
      <c r="BN140"/>
      <c r="BO140"/>
      <c r="BP140"/>
      <c r="BQ140"/>
      <c r="BR140"/>
      <c r="BS140"/>
      <c r="BT140"/>
      <c r="BU140"/>
      <c r="BV140"/>
      <c r="BW140"/>
      <c r="BX140"/>
      <c r="BY140"/>
    </row>
    <row r="141" spans="55:77" s="504" customFormat="1" ht="12.75" customHeight="1" x14ac:dyDescent="0.15">
      <c r="BC141" s="507" t="s">
        <v>699</v>
      </c>
      <c r="BH141" s="506"/>
      <c r="BI141" s="505"/>
      <c r="BJ141"/>
      <c r="BK141"/>
      <c r="BL141"/>
      <c r="BM141"/>
      <c r="BN141"/>
      <c r="BO141"/>
      <c r="BP141"/>
      <c r="BQ141"/>
      <c r="BR141"/>
      <c r="BS141"/>
      <c r="BT141"/>
      <c r="BU141"/>
      <c r="BV141"/>
      <c r="BW141"/>
      <c r="BX141"/>
      <c r="BY141"/>
    </row>
    <row r="142" spans="55:77" s="504" customFormat="1" ht="12.75" customHeight="1" x14ac:dyDescent="0.15">
      <c r="BC142" s="507" t="s">
        <v>700</v>
      </c>
      <c r="BH142" s="506"/>
      <c r="BI142" s="505"/>
      <c r="BJ142"/>
      <c r="BK142"/>
      <c r="BL142"/>
      <c r="BM142"/>
      <c r="BN142"/>
      <c r="BO142"/>
      <c r="BP142"/>
      <c r="BQ142"/>
      <c r="BR142"/>
      <c r="BS142"/>
      <c r="BT142"/>
      <c r="BU142"/>
      <c r="BV142"/>
      <c r="BW142"/>
      <c r="BX142"/>
      <c r="BY142"/>
    </row>
    <row r="143" spans="55:77" s="504" customFormat="1" ht="12.75" customHeight="1" x14ac:dyDescent="0.15">
      <c r="BC143" s="507" t="s">
        <v>701</v>
      </c>
      <c r="BH143" s="506"/>
      <c r="BI143" s="505"/>
      <c r="BJ143"/>
      <c r="BK143"/>
      <c r="BL143"/>
      <c r="BM143"/>
      <c r="BN143"/>
      <c r="BO143"/>
      <c r="BP143"/>
      <c r="BQ143"/>
      <c r="BR143"/>
      <c r="BS143"/>
      <c r="BT143"/>
      <c r="BU143"/>
      <c r="BV143"/>
      <c r="BW143"/>
      <c r="BX143"/>
      <c r="BY143"/>
    </row>
    <row r="144" spans="55:77" s="504" customFormat="1" ht="12.75" customHeight="1" x14ac:dyDescent="0.15">
      <c r="BC144" s="507" t="s">
        <v>702</v>
      </c>
      <c r="BH144" s="506"/>
      <c r="BI144" s="505"/>
      <c r="BJ144"/>
      <c r="BK144"/>
      <c r="BL144"/>
      <c r="BM144"/>
      <c r="BN144"/>
      <c r="BO144"/>
      <c r="BP144"/>
      <c r="BQ144"/>
      <c r="BR144"/>
      <c r="BS144"/>
      <c r="BT144"/>
      <c r="BU144"/>
      <c r="BV144"/>
      <c r="BW144"/>
      <c r="BX144"/>
      <c r="BY144"/>
    </row>
    <row r="145" spans="55:77" s="504" customFormat="1" ht="12.75" customHeight="1" x14ac:dyDescent="0.15">
      <c r="BC145" s="507" t="s">
        <v>703</v>
      </c>
      <c r="BH145" s="506"/>
      <c r="BI145" s="505"/>
      <c r="BJ145"/>
      <c r="BK145"/>
      <c r="BL145"/>
      <c r="BM145"/>
      <c r="BN145"/>
      <c r="BO145"/>
      <c r="BP145"/>
      <c r="BQ145"/>
      <c r="BR145"/>
      <c r="BS145"/>
      <c r="BT145"/>
      <c r="BU145"/>
      <c r="BV145"/>
      <c r="BW145"/>
      <c r="BX145"/>
      <c r="BY145"/>
    </row>
    <row r="146" spans="55:77" s="504" customFormat="1" ht="12.75" customHeight="1" x14ac:dyDescent="0.15">
      <c r="BC146" s="507" t="s">
        <v>704</v>
      </c>
      <c r="BH146" s="506"/>
      <c r="BI146" s="505"/>
      <c r="BJ146"/>
      <c r="BK146"/>
      <c r="BL146"/>
      <c r="BM146"/>
      <c r="BN146"/>
      <c r="BO146"/>
      <c r="BP146"/>
      <c r="BQ146"/>
      <c r="BR146"/>
      <c r="BS146"/>
      <c r="BT146"/>
      <c r="BU146"/>
      <c r="BV146"/>
      <c r="BW146"/>
      <c r="BX146"/>
      <c r="BY146"/>
    </row>
    <row r="147" spans="55:77" s="504" customFormat="1" ht="12.75" customHeight="1" x14ac:dyDescent="0.15">
      <c r="BC147" s="507" t="s">
        <v>705</v>
      </c>
      <c r="BH147" s="506"/>
      <c r="BI147" s="505"/>
      <c r="BJ147"/>
      <c r="BK147"/>
      <c r="BL147"/>
      <c r="BM147"/>
      <c r="BN147"/>
      <c r="BO147"/>
      <c r="BP147"/>
      <c r="BQ147"/>
      <c r="BR147"/>
      <c r="BS147"/>
      <c r="BT147"/>
      <c r="BU147"/>
      <c r="BV147"/>
      <c r="BW147"/>
      <c r="BX147"/>
      <c r="BY147"/>
    </row>
    <row r="148" spans="55:77" s="504" customFormat="1" ht="12.75" customHeight="1" x14ac:dyDescent="0.15">
      <c r="BC148" s="507" t="s">
        <v>706</v>
      </c>
      <c r="BH148" s="506"/>
      <c r="BI148" s="505"/>
      <c r="BJ148"/>
      <c r="BK148"/>
      <c r="BL148"/>
      <c r="BM148"/>
      <c r="BN148"/>
      <c r="BO148"/>
      <c r="BP148"/>
      <c r="BQ148"/>
      <c r="BR148"/>
      <c r="BS148"/>
      <c r="BT148"/>
      <c r="BU148"/>
      <c r="BV148"/>
      <c r="BW148"/>
      <c r="BX148"/>
      <c r="BY148"/>
    </row>
    <row r="149" spans="55:77" s="504" customFormat="1" ht="12.75" customHeight="1" x14ac:dyDescent="0.15">
      <c r="BC149" s="507" t="s">
        <v>707</v>
      </c>
      <c r="BH149" s="506"/>
      <c r="BI149" s="505"/>
      <c r="BJ149"/>
      <c r="BK149"/>
      <c r="BL149"/>
      <c r="BM149"/>
      <c r="BN149"/>
      <c r="BO149"/>
      <c r="BP149"/>
      <c r="BQ149"/>
      <c r="BR149"/>
      <c r="BS149"/>
      <c r="BT149"/>
      <c r="BU149"/>
      <c r="BV149"/>
      <c r="BW149"/>
      <c r="BX149"/>
      <c r="BY149"/>
    </row>
    <row r="150" spans="55:77" s="504" customFormat="1" ht="12.75" customHeight="1" x14ac:dyDescent="0.15">
      <c r="BC150" s="507" t="s">
        <v>708</v>
      </c>
      <c r="BH150" s="506"/>
      <c r="BI150" s="505"/>
      <c r="BJ150"/>
      <c r="BK150"/>
      <c r="BL150"/>
      <c r="BM150"/>
      <c r="BN150"/>
      <c r="BO150"/>
      <c r="BP150"/>
      <c r="BQ150"/>
      <c r="BR150"/>
      <c r="BS150"/>
      <c r="BT150"/>
      <c r="BU150"/>
      <c r="BV150"/>
      <c r="BW150"/>
      <c r="BX150"/>
      <c r="BY150"/>
    </row>
    <row r="151" spans="55:77" s="504" customFormat="1" ht="12.75" customHeight="1" x14ac:dyDescent="0.15">
      <c r="BC151" s="507" t="s">
        <v>709</v>
      </c>
      <c r="BH151" s="506"/>
      <c r="BI151" s="505"/>
      <c r="BJ151"/>
      <c r="BK151"/>
      <c r="BL151"/>
      <c r="BM151"/>
      <c r="BN151"/>
      <c r="BO151"/>
      <c r="BP151"/>
      <c r="BQ151"/>
      <c r="BR151"/>
      <c r="BS151"/>
      <c r="BT151"/>
      <c r="BU151"/>
      <c r="BV151"/>
      <c r="BW151"/>
      <c r="BX151"/>
      <c r="BY151"/>
    </row>
    <row r="152" spans="55:77" s="504" customFormat="1" ht="12.75" customHeight="1" x14ac:dyDescent="0.15">
      <c r="BC152" s="507" t="s">
        <v>710</v>
      </c>
      <c r="BH152" s="506"/>
      <c r="BI152" s="505"/>
      <c r="BJ152"/>
      <c r="BK152"/>
      <c r="BL152"/>
      <c r="BM152"/>
      <c r="BN152"/>
      <c r="BO152"/>
      <c r="BP152"/>
      <c r="BQ152"/>
      <c r="BR152"/>
      <c r="BS152"/>
      <c r="BT152"/>
      <c r="BU152"/>
      <c r="BV152"/>
      <c r="BW152"/>
      <c r="BX152"/>
      <c r="BY152"/>
    </row>
    <row r="153" spans="55:77" s="504" customFormat="1" ht="12.75" customHeight="1" x14ac:dyDescent="0.15">
      <c r="BC153" s="507" t="s">
        <v>711</v>
      </c>
      <c r="BH153" s="506"/>
      <c r="BI153" s="505"/>
      <c r="BJ153"/>
      <c r="BK153"/>
      <c r="BL153"/>
      <c r="BM153"/>
      <c r="BN153"/>
      <c r="BO153"/>
      <c r="BP153"/>
      <c r="BQ153"/>
      <c r="BR153"/>
      <c r="BS153"/>
      <c r="BT153"/>
      <c r="BU153"/>
      <c r="BV153"/>
      <c r="BW153"/>
      <c r="BX153"/>
      <c r="BY153"/>
    </row>
    <row r="154" spans="55:77" s="504" customFormat="1" ht="12.75" customHeight="1" x14ac:dyDescent="0.15">
      <c r="BC154" s="507" t="s">
        <v>712</v>
      </c>
      <c r="BH154" s="506"/>
      <c r="BI154" s="505"/>
      <c r="BJ154"/>
      <c r="BK154"/>
      <c r="BL154"/>
      <c r="BM154"/>
      <c r="BN154"/>
      <c r="BO154"/>
      <c r="BP154"/>
      <c r="BQ154"/>
      <c r="BR154"/>
      <c r="BS154"/>
      <c r="BT154"/>
      <c r="BU154"/>
      <c r="BV154"/>
      <c r="BW154"/>
      <c r="BX154"/>
      <c r="BY154"/>
    </row>
    <row r="155" spans="55:77" s="504" customFormat="1" ht="12.75" customHeight="1" x14ac:dyDescent="0.15">
      <c r="BC155" s="507" t="s">
        <v>713</v>
      </c>
      <c r="BH155" s="506"/>
      <c r="BI155" s="505"/>
      <c r="BJ155"/>
      <c r="BK155"/>
      <c r="BL155"/>
      <c r="BM155"/>
      <c r="BN155"/>
      <c r="BO155"/>
      <c r="BP155"/>
      <c r="BQ155"/>
      <c r="BR155"/>
      <c r="BS155"/>
      <c r="BT155"/>
      <c r="BU155"/>
      <c r="BV155"/>
      <c r="BW155"/>
      <c r="BX155"/>
      <c r="BY155"/>
    </row>
    <row r="156" spans="55:77" ht="12.75" customHeight="1" x14ac:dyDescent="0.15">
      <c r="BC156" s="504" t="s">
        <v>714</v>
      </c>
    </row>
    <row r="157" spans="55:77" ht="12.75" customHeight="1" x14ac:dyDescent="0.15">
      <c r="BC157" s="504" t="s">
        <v>715</v>
      </c>
    </row>
    <row r="158" spans="55:77" ht="12.75" customHeight="1" x14ac:dyDescent="0.15">
      <c r="BC158" s="504" t="s">
        <v>716</v>
      </c>
    </row>
    <row r="159" spans="55:77" ht="12.75" customHeight="1" x14ac:dyDescent="0.15">
      <c r="BC159" s="504" t="s">
        <v>717</v>
      </c>
    </row>
    <row r="160" spans="55:77" ht="12.75" customHeight="1" x14ac:dyDescent="0.15">
      <c r="BC160" s="504" t="s">
        <v>718</v>
      </c>
    </row>
    <row r="161" spans="55:55" ht="12.75" customHeight="1" x14ac:dyDescent="0.15">
      <c r="BC161" s="504" t="s">
        <v>719</v>
      </c>
    </row>
    <row r="162" spans="55:55" ht="12.75" customHeight="1" x14ac:dyDescent="0.15">
      <c r="BC162" s="504" t="s">
        <v>720</v>
      </c>
    </row>
    <row r="163" spans="55:55" ht="12.75" customHeight="1" x14ac:dyDescent="0.15">
      <c r="BC163" s="504" t="s">
        <v>721</v>
      </c>
    </row>
    <row r="164" spans="55:55" ht="12.75" customHeight="1" x14ac:dyDescent="0.15">
      <c r="BC164" s="504" t="s">
        <v>722</v>
      </c>
    </row>
    <row r="165" spans="55:55" ht="12.75" customHeight="1" x14ac:dyDescent="0.15">
      <c r="BC165" s="504"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opLeftCell="A22" zoomScale="83" zoomScaleNormal="83" workbookViewId="0">
      <selection activeCell="E51" sqref="E51:G51"/>
    </sheetView>
  </sheetViews>
  <sheetFormatPr defaultColWidth="10.109375" defaultRowHeight="14.1" customHeight="1" x14ac:dyDescent="0.15"/>
  <cols>
    <col min="1" max="27" width="10.109375" style="52" bestFit="1" customWidth="1"/>
    <col min="28" max="28" width="10.109375" style="52" bestFit="1"/>
    <col min="29" max="16384" width="10.10937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784" t="s">
        <v>724</v>
      </c>
      <c r="C2" s="785"/>
      <c r="D2" s="785"/>
      <c r="E2" s="785"/>
      <c r="F2" s="785"/>
      <c r="G2" s="785"/>
      <c r="H2" s="785"/>
      <c r="I2" s="442" t="s">
        <v>1022</v>
      </c>
      <c r="J2" s="792" t="s">
        <v>750</v>
      </c>
      <c r="K2" s="793"/>
      <c r="L2" s="794"/>
      <c r="M2" s="191"/>
      <c r="N2" s="647" t="s">
        <v>751</v>
      </c>
      <c r="O2" s="647"/>
      <c r="P2" s="647"/>
      <c r="Q2" s="647"/>
      <c r="R2" s="191"/>
      <c r="S2" s="213"/>
      <c r="T2" s="795" t="s">
        <v>752</v>
      </c>
      <c r="U2" s="795"/>
      <c r="V2" s="795"/>
      <c r="W2" s="795"/>
      <c r="X2" s="795"/>
      <c r="Y2" s="795"/>
      <c r="Z2" s="795"/>
      <c r="AA2" s="795"/>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786" t="s">
        <v>1501</v>
      </c>
      <c r="C3" s="786"/>
      <c r="D3" s="786"/>
      <c r="E3" s="786"/>
      <c r="F3" s="786"/>
      <c r="G3" s="786"/>
      <c r="H3" s="786"/>
      <c r="I3" s="787" t="s">
        <v>1023</v>
      </c>
      <c r="J3" s="797" t="s">
        <v>1493</v>
      </c>
      <c r="K3" s="798"/>
      <c r="L3" s="799"/>
      <c r="M3" s="191"/>
      <c r="N3" s="789" t="s">
        <v>753</v>
      </c>
      <c r="O3" s="789"/>
      <c r="P3" s="796" t="s">
        <v>19</v>
      </c>
      <c r="Q3" s="796"/>
      <c r="R3" s="191"/>
      <c r="S3" s="214"/>
      <c r="T3" s="214"/>
      <c r="U3" s="214"/>
      <c r="V3" s="214"/>
      <c r="W3" s="214"/>
      <c r="X3" s="214"/>
      <c r="Y3" s="214"/>
      <c r="Z3" s="214"/>
      <c r="AA3" s="214"/>
      <c r="AB3" s="213"/>
      <c r="AC3" s="788" t="s">
        <v>754</v>
      </c>
      <c r="AD3" s="788"/>
      <c r="AE3" s="788"/>
      <c r="AF3" s="277" t="s">
        <v>755</v>
      </c>
      <c r="AG3" s="788" t="s">
        <v>754</v>
      </c>
      <c r="AH3" s="788"/>
      <c r="AI3" s="788"/>
      <c r="AJ3" s="277" t="s">
        <v>755</v>
      </c>
      <c r="AK3" s="214"/>
      <c r="AL3"/>
      <c r="AM3"/>
      <c r="AN3"/>
      <c r="AO3"/>
      <c r="AP3"/>
      <c r="AQ3"/>
      <c r="AR3"/>
      <c r="AS3"/>
      <c r="AT3"/>
      <c r="AU3"/>
      <c r="AV3"/>
      <c r="AW3"/>
      <c r="AX3" s="1"/>
    </row>
    <row r="4" spans="1:51" ht="14.1" customHeight="1" thickBot="1" x14ac:dyDescent="0.2">
      <c r="A4" s="191"/>
      <c r="B4" s="786"/>
      <c r="C4" s="786"/>
      <c r="D4" s="786"/>
      <c r="E4" s="786"/>
      <c r="F4" s="786"/>
      <c r="G4" s="786"/>
      <c r="H4" s="786"/>
      <c r="I4" s="787"/>
      <c r="J4" s="797"/>
      <c r="K4" s="798"/>
      <c r="L4" s="799"/>
      <c r="M4" s="191"/>
      <c r="N4" s="789" t="s">
        <v>756</v>
      </c>
      <c r="O4" s="789"/>
      <c r="P4" s="790" t="s">
        <v>19</v>
      </c>
      <c r="Q4" s="790"/>
      <c r="R4" s="191"/>
      <c r="S4" s="214"/>
      <c r="T4" s="209"/>
      <c r="U4" s="216" t="s">
        <v>757</v>
      </c>
      <c r="V4" s="212"/>
      <c r="W4" s="216" t="s">
        <v>758</v>
      </c>
      <c r="X4" s="211"/>
      <c r="Y4" s="216" t="s">
        <v>759</v>
      </c>
      <c r="Z4" s="210"/>
      <c r="AA4" s="216" t="s">
        <v>760</v>
      </c>
      <c r="AB4" s="213"/>
      <c r="AC4" s="791" t="s">
        <v>34</v>
      </c>
      <c r="AD4" s="791"/>
      <c r="AE4" s="278">
        <f>(AA10*2)</f>
        <v>4</v>
      </c>
      <c r="AF4" s="279" t="str">
        <f>IF(AA16&lt;18,IF(AA16&lt;14,IF(AA16&lt;10,IF(AA16&lt;5,IF(AA16&lt;3,"-2","-1"),0),"+1"),"+2"),"+3")</f>
        <v>+2</v>
      </c>
      <c r="AG4" s="750" t="s">
        <v>286</v>
      </c>
      <c r="AH4" s="750"/>
      <c r="AI4" s="280">
        <f>AA14+AA15</f>
        <v>14</v>
      </c>
      <c r="AJ4" s="279" t="str">
        <f>IF(AA16&lt;18,IF(AA16&lt;14,IF(AA16&lt;10,IF(AA16&lt;5,IF(AA16&lt;3,"-2","-1"),0),"+1"),"+2"),"+3")</f>
        <v>+2</v>
      </c>
      <c r="AK4" s="214"/>
      <c r="AL4"/>
      <c r="AM4"/>
      <c r="AN4"/>
      <c r="AO4"/>
      <c r="AP4"/>
      <c r="AQ4"/>
      <c r="AR4"/>
      <c r="AS4"/>
      <c r="AT4"/>
      <c r="AU4"/>
      <c r="AV4"/>
      <c r="AW4"/>
      <c r="AX4" s="1"/>
    </row>
    <row r="5" spans="1:51" ht="14.1" customHeight="1" thickBot="1" x14ac:dyDescent="0.2">
      <c r="A5" s="191"/>
      <c r="B5" s="778" t="s">
        <v>761</v>
      </c>
      <c r="C5" s="724"/>
      <c r="D5" s="779" t="s">
        <v>762</v>
      </c>
      <c r="E5" s="779"/>
      <c r="F5" s="779" t="s">
        <v>763</v>
      </c>
      <c r="G5" s="779"/>
      <c r="H5" s="779" t="s">
        <v>8</v>
      </c>
      <c r="I5" s="780"/>
      <c r="J5" s="781" t="s">
        <v>15</v>
      </c>
      <c r="K5" s="781"/>
      <c r="L5" s="782"/>
      <c r="M5" s="191"/>
      <c r="N5" s="783" t="s">
        <v>764</v>
      </c>
      <c r="O5" s="783"/>
      <c r="P5" s="769" t="s">
        <v>19</v>
      </c>
      <c r="Q5" s="769"/>
      <c r="R5" s="191"/>
      <c r="S5" s="214"/>
      <c r="T5" s="214"/>
      <c r="U5" s="214"/>
      <c r="V5" s="214"/>
      <c r="W5" s="214"/>
      <c r="X5" s="214"/>
      <c r="Y5" s="214"/>
      <c r="Z5" s="214"/>
      <c r="AA5" s="214"/>
      <c r="AB5" s="213"/>
      <c r="AC5" s="750" t="s">
        <v>91</v>
      </c>
      <c r="AD5" s="750"/>
      <c r="AE5" s="280">
        <f>AA10+AA11</f>
        <v>3</v>
      </c>
      <c r="AF5" s="279" t="str">
        <f>IF(AA16&lt;18,IF(AA16&lt;14,IF(AA16&lt;10,IF(AA16&lt;5,IF(AA16&lt;3,"-2","-1"),0),"+1"),"+2"),"+3")</f>
        <v>+2</v>
      </c>
      <c r="AG5" s="750" t="s">
        <v>319</v>
      </c>
      <c r="AH5" s="750"/>
      <c r="AI5" s="280">
        <f>(AA15*2)</f>
        <v>4</v>
      </c>
      <c r="AJ5" s="279" t="str">
        <f>IF(AA16&lt;18,IF(AA16&lt;14,IF(AA16&lt;10,IF(AA16&lt;5,IF(AA16&lt;3,"-2","-1"),0),"+1"),"+2"),"+3")</f>
        <v>+2</v>
      </c>
      <c r="AK5" s="214"/>
      <c r="AL5"/>
      <c r="AM5"/>
      <c r="AN5"/>
      <c r="AO5"/>
      <c r="AP5"/>
      <c r="AQ5"/>
      <c r="AR5"/>
      <c r="AS5"/>
      <c r="AT5"/>
      <c r="AU5"/>
      <c r="AV5"/>
      <c r="AW5"/>
      <c r="AX5" s="1"/>
    </row>
    <row r="6" spans="1:51" ht="14.1" customHeight="1" thickBot="1" x14ac:dyDescent="0.2">
      <c r="A6" s="191"/>
      <c r="B6" s="770" t="s">
        <v>1495</v>
      </c>
      <c r="C6" s="771"/>
      <c r="D6" s="772">
        <v>36</v>
      </c>
      <c r="E6" s="772"/>
      <c r="F6" s="772">
        <v>190</v>
      </c>
      <c r="G6" s="772"/>
      <c r="H6" s="773" t="s">
        <v>49</v>
      </c>
      <c r="I6" s="773"/>
      <c r="J6" s="774" t="s">
        <v>95</v>
      </c>
      <c r="K6" s="774"/>
      <c r="L6" s="775"/>
      <c r="M6" s="191"/>
      <c r="N6" s="776" t="s">
        <v>765</v>
      </c>
      <c r="O6" s="776"/>
      <c r="P6" s="777" t="s">
        <v>19</v>
      </c>
      <c r="Q6" s="777"/>
      <c r="R6" s="191"/>
      <c r="S6" s="214"/>
      <c r="T6" s="758" t="s">
        <v>766</v>
      </c>
      <c r="U6" s="758"/>
      <c r="V6" s="214"/>
      <c r="W6" s="214"/>
      <c r="X6" s="214"/>
      <c r="Y6" s="214"/>
      <c r="Z6" s="214"/>
      <c r="AA6" s="214"/>
      <c r="AB6" s="213"/>
      <c r="AC6" s="750" t="s">
        <v>135</v>
      </c>
      <c r="AD6" s="750"/>
      <c r="AE6" s="280">
        <f>ROUNDDOWN((AA55/2),0)+AA12</f>
        <v>15</v>
      </c>
      <c r="AF6" s="279" t="str">
        <f>IF(AA16&lt;18,IF(AA16&lt;14,IF(AA16&lt;10,IF(AA16&lt;5,IF(AA16&lt;3,"-2","-1"),0),"+1"),"+2"),"+3")</f>
        <v>+2</v>
      </c>
      <c r="AG6" s="750" t="s">
        <v>346</v>
      </c>
      <c r="AH6" s="750"/>
      <c r="AI6" s="280">
        <f>AA14+AA12</f>
        <v>20</v>
      </c>
      <c r="AJ6" s="279" t="str">
        <f>IF(AA16&lt;18,IF(AA16&lt;14,IF(AA16&lt;10,IF(AA16&lt;5,IF(AA16&lt;3,"-2","-1"),0),"+1"),"+2"),"+3")</f>
        <v>+2</v>
      </c>
      <c r="AK6" s="214"/>
      <c r="AL6"/>
      <c r="AM6"/>
      <c r="AN6"/>
      <c r="AO6"/>
      <c r="AP6"/>
      <c r="AQ6"/>
      <c r="AR6"/>
      <c r="AS6"/>
      <c r="AT6"/>
      <c r="AU6"/>
      <c r="AV6"/>
      <c r="AW6"/>
      <c r="AX6" s="1"/>
    </row>
    <row r="7" spans="1:51" ht="14.1" customHeight="1" thickBot="1" x14ac:dyDescent="0.2">
      <c r="A7" s="191"/>
      <c r="B7" s="650" t="s">
        <v>767</v>
      </c>
      <c r="C7" s="651"/>
      <c r="D7" s="654" t="s">
        <v>1494</v>
      </c>
      <c r="E7" s="654"/>
      <c r="F7" s="654"/>
      <c r="G7" s="654"/>
      <c r="H7" s="654"/>
      <c r="I7" s="654"/>
      <c r="J7" s="398" t="s">
        <v>5</v>
      </c>
      <c r="K7" s="759" t="s">
        <v>132</v>
      </c>
      <c r="L7" s="760"/>
      <c r="M7" s="191"/>
      <c r="N7" s="761" t="s">
        <v>19</v>
      </c>
      <c r="O7" s="761"/>
      <c r="P7" s="762" t="s">
        <v>19</v>
      </c>
      <c r="Q7" s="762"/>
      <c r="R7" s="191"/>
      <c r="S7" s="213"/>
      <c r="T7" s="763" t="s">
        <v>0</v>
      </c>
      <c r="U7" s="764"/>
      <c r="V7" s="765" t="str">
        <f>C10</f>
        <v>アンノウン</v>
      </c>
      <c r="W7" s="766"/>
      <c r="X7" s="763" t="s">
        <v>2</v>
      </c>
      <c r="Y7" s="764"/>
      <c r="Z7" s="767" t="str">
        <f>F10</f>
        <v>コーディネーター</v>
      </c>
      <c r="AA7" s="768"/>
      <c r="AB7" s="213"/>
      <c r="AC7" s="750" t="s">
        <v>170</v>
      </c>
      <c r="AD7" s="750"/>
      <c r="AE7" s="280">
        <f>ROUNDDOWN((AA55/2),0)+AA15</f>
        <v>9</v>
      </c>
      <c r="AF7" s="279" t="str">
        <f>IF(AA16&lt;18,IF(AA16&lt;14,IF(AA16&lt;10,IF(AA16&lt;5,IF(AA16&lt;3,"-2","-1"),0),"+1"),"+2"),"+3")</f>
        <v>+2</v>
      </c>
      <c r="AG7" s="750" t="s">
        <v>375</v>
      </c>
      <c r="AH7" s="750"/>
      <c r="AI7" s="280">
        <f>ROUNDDOWN((AA55/2),0)+AA13</f>
        <v>13</v>
      </c>
      <c r="AJ7" s="279" t="str">
        <f>IF(AA16&lt;18,IF(AA16&lt;14,IF(AA16&lt;10,IF(AA16&lt;5,IF(AA16&lt;3,"-2","-1"),0),"+1"),"+2"),"+3")</f>
        <v>+2</v>
      </c>
      <c r="AK7" s="214"/>
      <c r="AL7"/>
      <c r="AM7"/>
      <c r="AN7"/>
      <c r="AO7"/>
      <c r="AP7"/>
      <c r="AQ7"/>
      <c r="AR7"/>
      <c r="AS7"/>
      <c r="AT7"/>
      <c r="AU7"/>
      <c r="AV7"/>
      <c r="AW7"/>
      <c r="AX7" s="1"/>
    </row>
    <row r="8" spans="1:51" ht="14.1" customHeight="1" thickBot="1" x14ac:dyDescent="0.2">
      <c r="A8" s="191"/>
      <c r="B8" s="652"/>
      <c r="C8" s="653"/>
      <c r="D8" s="655"/>
      <c r="E8" s="655"/>
      <c r="F8" s="655"/>
      <c r="G8" s="655"/>
      <c r="H8" s="655"/>
      <c r="I8" s="655"/>
      <c r="J8" s="443" t="s">
        <v>3</v>
      </c>
      <c r="K8" s="751" t="s">
        <v>25</v>
      </c>
      <c r="L8" s="752"/>
      <c r="M8" s="191"/>
      <c r="N8" s="753" t="s">
        <v>19</v>
      </c>
      <c r="O8" s="753"/>
      <c r="P8" s="754" t="s">
        <v>19</v>
      </c>
      <c r="Q8" s="754"/>
      <c r="R8" s="191"/>
      <c r="S8" s="213"/>
      <c r="T8" s="755" t="s">
        <v>768</v>
      </c>
      <c r="U8" s="756"/>
      <c r="V8" s="756"/>
      <c r="W8" s="756"/>
      <c r="X8" s="756"/>
      <c r="Y8" s="756"/>
      <c r="Z8" s="757"/>
      <c r="AA8" s="226" t="s">
        <v>769</v>
      </c>
      <c r="AB8" s="213"/>
      <c r="AC8" s="750" t="s">
        <v>208</v>
      </c>
      <c r="AD8" s="750"/>
      <c r="AE8" s="280">
        <f>(AA12*2)</f>
        <v>16</v>
      </c>
      <c r="AF8" s="279" t="str">
        <f>IF(AA16&lt;18,IF(AA16&lt;14,IF(AA16&lt;10,IF(AA16&lt;5,IF(AA16&lt;3,"-2","-1"),0),"+1"),"+2"),"+3")</f>
        <v>+2</v>
      </c>
      <c r="AG8" s="750" t="s">
        <v>405</v>
      </c>
      <c r="AH8" s="750"/>
      <c r="AI8" s="280">
        <f>ROUNDDOWN((AA55/2),0)+AA16</f>
        <v>23</v>
      </c>
      <c r="AJ8" s="279" t="str">
        <f>IF(AA16&lt;18,IF(AA16&lt;14,IF(AA16&lt;10,IF(AA16&lt;5,IF(AA16&lt;3,"-2","-1"),0),"+1"),"+2"),"+3")</f>
        <v>+2</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218" t="str">
        <f>IF(I3="バニラ","能力者付与pt","-")</f>
        <v>-</v>
      </c>
      <c r="Y9" s="218" t="str">
        <f>IF(I3="蟹","追加フリーpt","ノーマル付与pt")</f>
        <v>追加フリーpt</v>
      </c>
      <c r="Z9" s="218" t="str">
        <f>IF(I3="バニラ","身体付与pt","-")</f>
        <v>-</v>
      </c>
      <c r="AA9" s="227" t="s">
        <v>773</v>
      </c>
      <c r="AB9" s="213"/>
      <c r="AC9" s="744" t="s">
        <v>247</v>
      </c>
      <c r="AD9" s="744"/>
      <c r="AE9" s="281">
        <f>AA14+AA13</f>
        <v>18</v>
      </c>
      <c r="AF9" s="282" t="str">
        <f>IF(AA16&lt;18,IF(AA16&lt;14,IF(AA16&lt;10,IF(AA16&lt;5,IF(AA16&lt;3,"-2","-1"),0),"+1"),"+2"),"+3")</f>
        <v>+2</v>
      </c>
      <c r="AG9" s="744" t="s">
        <v>297</v>
      </c>
      <c r="AH9" s="744"/>
      <c r="AI9" s="281">
        <f>(AA16*2)</f>
        <v>32</v>
      </c>
      <c r="AJ9" s="282" t="str">
        <f>IF(AA16&lt;18,IF(AA16&lt;14,IF(AA16&lt;10,IF(AA16&lt;5,IF(AA16&lt;3,"-2","-1"),0),"+1"),"+2"),"+3")</f>
        <v>+2</v>
      </c>
      <c r="AK9" s="214"/>
      <c r="AL9"/>
      <c r="AM9"/>
      <c r="AN9"/>
      <c r="AO9"/>
      <c r="AP9"/>
      <c r="AQ9"/>
      <c r="AR9"/>
      <c r="AS9"/>
      <c r="AT9"/>
      <c r="AU9"/>
      <c r="AV9"/>
      <c r="AW9"/>
      <c r="AX9" s="1"/>
    </row>
    <row r="10" spans="1:51" ht="14.1" customHeight="1" thickTop="1" thickBot="1" x14ac:dyDescent="0.2">
      <c r="A10" s="191"/>
      <c r="B10" s="669" t="s">
        <v>0</v>
      </c>
      <c r="C10" s="656" t="s">
        <v>115</v>
      </c>
      <c r="D10" s="656"/>
      <c r="E10" s="665" t="s">
        <v>2</v>
      </c>
      <c r="F10" s="657" t="s">
        <v>44</v>
      </c>
      <c r="G10" s="657"/>
      <c r="H10" s="191"/>
      <c r="I10" s="191"/>
      <c r="J10" s="674" t="s">
        <v>774</v>
      </c>
      <c r="K10" s="674"/>
      <c r="L10" s="674"/>
      <c r="M10" s="674"/>
      <c r="N10" s="674"/>
      <c r="O10" s="674"/>
      <c r="P10" s="674"/>
      <c r="Q10" s="674"/>
      <c r="R10" s="191"/>
      <c r="S10" s="213"/>
      <c r="T10" s="219" t="s">
        <v>775</v>
      </c>
      <c r="U10" s="220">
        <v>4</v>
      </c>
      <c r="V10" s="55">
        <v>-2</v>
      </c>
      <c r="W10" s="224">
        <f t="shared" ref="W10:W16" si="0">SUM(U10:V10)</f>
        <v>2</v>
      </c>
      <c r="X10" s="220">
        <f>IF(I3="バニラ",IF(C10="トランサー",2,0),0)</f>
        <v>0</v>
      </c>
      <c r="Y10" s="55"/>
      <c r="Z10" s="220">
        <f>IF(I3="バニラ",IF(F10="サイボーグ",1,0),0)</f>
        <v>0</v>
      </c>
      <c r="AA10" s="260">
        <f>W10+AA24+SUM(X10:Z10)-T70</f>
        <v>2</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669"/>
      <c r="C11" s="656"/>
      <c r="D11" s="656"/>
      <c r="E11" s="665"/>
      <c r="F11" s="657"/>
      <c r="G11" s="657"/>
      <c r="H11" s="191"/>
      <c r="I11" s="191"/>
      <c r="J11" s="658" t="s">
        <v>13</v>
      </c>
      <c r="K11" s="658"/>
      <c r="L11" s="745" t="s">
        <v>124</v>
      </c>
      <c r="M11" s="745"/>
      <c r="N11" s="746" t="s">
        <v>776</v>
      </c>
      <c r="O11" s="746"/>
      <c r="P11" s="747" t="s">
        <v>109</v>
      </c>
      <c r="Q11" s="747"/>
      <c r="R11" s="191"/>
      <c r="S11" s="213"/>
      <c r="T11" s="219" t="s">
        <v>777</v>
      </c>
      <c r="U11" s="220">
        <v>4</v>
      </c>
      <c r="V11" s="55">
        <v>-3</v>
      </c>
      <c r="W11" s="224">
        <f t="shared" si="0"/>
        <v>1</v>
      </c>
      <c r="X11" s="220">
        <f>IF(I3="バニラ",IF(C10="サイキッカー",1,0),0)</f>
        <v>0</v>
      </c>
      <c r="Y11" s="55"/>
      <c r="Z11" s="220">
        <f>IF(I3="バニラ",IF(F10="ロボット",1,0),0)</f>
        <v>0</v>
      </c>
      <c r="AA11" s="260">
        <f>W11+AA25+SUM(X11:Z11)-U70</f>
        <v>1</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658"/>
      <c r="K12" s="658"/>
      <c r="L12" s="748" t="s">
        <v>310</v>
      </c>
      <c r="M12" s="748"/>
      <c r="N12" s="749" t="s">
        <v>778</v>
      </c>
      <c r="O12" s="749"/>
      <c r="P12" s="747" t="s">
        <v>528</v>
      </c>
      <c r="Q12" s="747"/>
      <c r="R12" s="191"/>
      <c r="S12" s="213"/>
      <c r="T12" s="219" t="s">
        <v>779</v>
      </c>
      <c r="U12" s="220">
        <v>4</v>
      </c>
      <c r="V12" s="55">
        <v>3</v>
      </c>
      <c r="W12" s="224">
        <f t="shared" si="0"/>
        <v>7</v>
      </c>
      <c r="X12" s="220">
        <f>IF(I3="バニラ",IF(C10="エスパー",1,0)+IF(C10="アンノウン",1,0),0)</f>
        <v>0</v>
      </c>
      <c r="Y12" s="55">
        <v>1</v>
      </c>
      <c r="Z12" s="220">
        <f>IF(I3="バニラ",IF(F10="コーディネーター",1,0),0)</f>
        <v>0</v>
      </c>
      <c r="AA12" s="260">
        <f>W12+AA26+SUM(X12:Z12)-V70</f>
        <v>8</v>
      </c>
      <c r="AB12" s="213"/>
      <c r="AC12" s="742" t="s">
        <v>780</v>
      </c>
      <c r="AD12" s="742"/>
      <c r="AE12" s="742"/>
      <c r="AF12" s="742"/>
      <c r="AG12" s="742"/>
      <c r="AH12" s="742"/>
      <c r="AI12" s="742"/>
      <c r="AJ12" s="742"/>
      <c r="AK12" s="213"/>
      <c r="AL12"/>
      <c r="AM12"/>
      <c r="AN12"/>
      <c r="AO12"/>
      <c r="AP12"/>
      <c r="AQ12"/>
      <c r="AR12"/>
      <c r="AS12"/>
      <c r="AT12"/>
      <c r="AU12"/>
      <c r="AV12"/>
      <c r="AW12"/>
      <c r="AX12" s="1"/>
    </row>
    <row r="13" spans="1:51" ht="14.1" customHeight="1" thickBot="1" x14ac:dyDescent="0.2">
      <c r="A13" s="191"/>
      <c r="B13" s="669" t="s">
        <v>4</v>
      </c>
      <c r="C13" s="659" t="s">
        <v>117</v>
      </c>
      <c r="D13" s="659"/>
      <c r="E13" s="665" t="s">
        <v>1</v>
      </c>
      <c r="F13" s="740" t="s">
        <v>63</v>
      </c>
      <c r="G13" s="740"/>
      <c r="H13" s="191"/>
      <c r="I13" s="191"/>
      <c r="J13" s="674" t="s">
        <v>781</v>
      </c>
      <c r="K13" s="674"/>
      <c r="L13" s="674"/>
      <c r="M13" s="674"/>
      <c r="N13" s="674"/>
      <c r="O13" s="195" t="s">
        <v>782</v>
      </c>
      <c r="P13" s="207" t="s">
        <v>361</v>
      </c>
      <c r="Q13" s="208" t="s">
        <v>361</v>
      </c>
      <c r="R13" s="191"/>
      <c r="S13" s="213"/>
      <c r="T13" s="219" t="s">
        <v>783</v>
      </c>
      <c r="U13" s="220">
        <v>4</v>
      </c>
      <c r="V13" s="55">
        <v>1</v>
      </c>
      <c r="W13" s="224">
        <f t="shared" si="0"/>
        <v>5</v>
      </c>
      <c r="X13" s="220">
        <f>IF(I3="バニラ",IF(C10="エスパー",2,0)+IF(C10="クリエイター",1,0),0)</f>
        <v>0</v>
      </c>
      <c r="Y13" s="55">
        <v>1</v>
      </c>
      <c r="Z13" s="220">
        <f>IF(I3="バニラ",IF(F10="ナチュラル",1,0),0)</f>
        <v>0</v>
      </c>
      <c r="AA13" s="260">
        <f>W13+AA27+SUM(X13:Z13)-W70</f>
        <v>6</v>
      </c>
      <c r="AB13" s="213"/>
      <c r="AC13" s="66" t="s">
        <v>784</v>
      </c>
      <c r="AD13" s="55" t="s">
        <v>785</v>
      </c>
      <c r="AE13" s="743" t="s">
        <v>786</v>
      </c>
      <c r="AF13" s="743"/>
      <c r="AG13" s="743" t="s">
        <v>787</v>
      </c>
      <c r="AH13" s="743"/>
      <c r="AI13" s="55" t="s">
        <v>788</v>
      </c>
      <c r="AJ13" s="74" t="s">
        <v>789</v>
      </c>
      <c r="AK13" s="214"/>
      <c r="AL13"/>
      <c r="AM13"/>
      <c r="AN13"/>
      <c r="AO13"/>
      <c r="AP13"/>
      <c r="AQ13"/>
      <c r="AR13"/>
      <c r="AS13"/>
      <c r="AT13"/>
      <c r="AU13"/>
      <c r="AV13"/>
      <c r="AW13"/>
      <c r="AX13" s="1"/>
    </row>
    <row r="14" spans="1:51" ht="14.1" customHeight="1" thickBot="1" x14ac:dyDescent="0.2">
      <c r="A14" s="191"/>
      <c r="B14" s="669"/>
      <c r="C14" s="659"/>
      <c r="D14" s="659"/>
      <c r="E14" s="665"/>
      <c r="F14" s="740"/>
      <c r="G14" s="740"/>
      <c r="H14" s="191"/>
      <c r="I14" s="191"/>
      <c r="J14" s="720"/>
      <c r="K14" s="720"/>
      <c r="L14" s="720"/>
      <c r="M14" s="720"/>
      <c r="N14" s="720"/>
      <c r="O14" s="741" t="s">
        <v>790</v>
      </c>
      <c r="P14" s="741"/>
      <c r="Q14" s="198" t="s">
        <v>791</v>
      </c>
      <c r="R14" s="191"/>
      <c r="S14" s="213"/>
      <c r="T14" s="219" t="s">
        <v>792</v>
      </c>
      <c r="U14" s="220">
        <v>4</v>
      </c>
      <c r="V14" s="55">
        <v>7</v>
      </c>
      <c r="W14" s="224">
        <f t="shared" si="0"/>
        <v>11</v>
      </c>
      <c r="X14" s="220">
        <f>IF(I3="バニラ",IF(C10="クリエイター",2,0),0)</f>
        <v>0</v>
      </c>
      <c r="Y14" s="55">
        <v>1</v>
      </c>
      <c r="Z14" s="220">
        <f>IF(I3="バニラ",IF(F10="ハイブリッド",1,0),0)</f>
        <v>0</v>
      </c>
      <c r="AA14" s="260">
        <f>W14+AA28+SUM(X14:Z14)-X70</f>
        <v>12</v>
      </c>
      <c r="AB14" s="214"/>
      <c r="AC14" s="67" t="s">
        <v>793</v>
      </c>
      <c r="AD14" s="68" t="s">
        <v>794</v>
      </c>
      <c r="AE14" s="739" t="s">
        <v>795</v>
      </c>
      <c r="AF14" s="739"/>
      <c r="AG14" s="739" t="s">
        <v>796</v>
      </c>
      <c r="AH14" s="739"/>
      <c r="AI14" s="68" t="s">
        <v>797</v>
      </c>
      <c r="AJ14" s="75" t="s">
        <v>798</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20"/>
      <c r="K15" s="720"/>
      <c r="L15" s="720"/>
      <c r="M15" s="720"/>
      <c r="N15" s="720"/>
      <c r="O15" s="196" t="s">
        <v>34</v>
      </c>
      <c r="P15" s="203">
        <f t="shared" ref="P15:P20" si="1">ROUNDDOWN((AE4+AF4)/2,0)</f>
        <v>3</v>
      </c>
      <c r="Q15" s="199"/>
      <c r="R15" s="191"/>
      <c r="S15" s="213"/>
      <c r="T15" s="219" t="s">
        <v>799</v>
      </c>
      <c r="U15" s="220">
        <v>4</v>
      </c>
      <c r="V15" s="55">
        <v>-2</v>
      </c>
      <c r="W15" s="224">
        <f t="shared" si="0"/>
        <v>2</v>
      </c>
      <c r="X15" s="220">
        <f>IF(I3="バニラ",IF(C10="サイキッカー",2,0)+IF(C10="トランサー",1,0),0)</f>
        <v>0</v>
      </c>
      <c r="Y15" s="55"/>
      <c r="Z15" s="220">
        <f>IF(I3="バニラ",IF(F10="アンドロイド",1,0),0)</f>
        <v>0</v>
      </c>
      <c r="AA15" s="260">
        <f>W15+AA29+SUM(X15:Z15)-Y70</f>
        <v>2</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648" t="s">
        <v>800</v>
      </c>
      <c r="C16" s="648"/>
      <c r="D16" s="648"/>
      <c r="E16" s="191"/>
      <c r="F16" s="648" t="s">
        <v>725</v>
      </c>
      <c r="G16" s="648"/>
      <c r="H16" s="648"/>
      <c r="I16" s="191"/>
      <c r="J16" s="720"/>
      <c r="K16" s="720"/>
      <c r="L16" s="720"/>
      <c r="M16" s="720"/>
      <c r="N16" s="720"/>
      <c r="O16" s="196" t="s">
        <v>91</v>
      </c>
      <c r="P16" s="203">
        <f t="shared" si="1"/>
        <v>2</v>
      </c>
      <c r="Q16" s="199"/>
      <c r="R16" s="191"/>
      <c r="S16" s="213"/>
      <c r="T16" s="219" t="s">
        <v>801</v>
      </c>
      <c r="U16" s="220">
        <v>4</v>
      </c>
      <c r="V16" s="55">
        <v>6</v>
      </c>
      <c r="W16" s="224">
        <f t="shared" si="0"/>
        <v>10</v>
      </c>
      <c r="X16" s="220">
        <f>IF(I3="バニラ",IF(C10="アンノウン",2,0),0)</f>
        <v>0</v>
      </c>
      <c r="Y16" s="55">
        <v>1</v>
      </c>
      <c r="Z16" s="220">
        <v>0</v>
      </c>
      <c r="AA16" s="260">
        <f>W16+AA30+SUM(X16:Z16)-Z70</f>
        <v>16</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666" t="s">
        <v>731</v>
      </c>
      <c r="C17" s="666"/>
      <c r="D17" s="667">
        <f>ABS(AA49)</f>
        <v>5</v>
      </c>
      <c r="E17" s="191"/>
      <c r="F17" s="724" t="s">
        <v>775</v>
      </c>
      <c r="G17" s="724"/>
      <c r="H17" s="201">
        <f t="shared" ref="H17:H23" si="2">AA10</f>
        <v>2</v>
      </c>
      <c r="I17" s="191"/>
      <c r="J17" s="720"/>
      <c r="K17" s="720"/>
      <c r="L17" s="720"/>
      <c r="M17" s="720"/>
      <c r="N17" s="720"/>
      <c r="O17" s="196" t="s">
        <v>135</v>
      </c>
      <c r="P17" s="203">
        <f t="shared" si="1"/>
        <v>8</v>
      </c>
      <c r="Q17" s="199"/>
      <c r="R17" s="191"/>
      <c r="S17" s="213"/>
      <c r="T17" s="221" t="s">
        <v>802</v>
      </c>
      <c r="U17" s="222">
        <f t="shared" ref="U17:AA17" si="3">SUM(U10:U16)</f>
        <v>28</v>
      </c>
      <c r="V17" s="222">
        <f t="shared" si="3"/>
        <v>10</v>
      </c>
      <c r="W17" s="225">
        <f t="shared" si="3"/>
        <v>38</v>
      </c>
      <c r="X17" s="222">
        <f t="shared" si="3"/>
        <v>0</v>
      </c>
      <c r="Y17" s="222">
        <f t="shared" si="3"/>
        <v>4</v>
      </c>
      <c r="Z17" s="222">
        <f t="shared" si="3"/>
        <v>0</v>
      </c>
      <c r="AA17" s="228">
        <f t="shared" si="3"/>
        <v>47</v>
      </c>
      <c r="AB17" s="213"/>
      <c r="AC17" s="722" t="s">
        <v>755</v>
      </c>
      <c r="AD17" s="722"/>
      <c r="AE17" s="722"/>
      <c r="AF17" s="722"/>
      <c r="AG17" s="722"/>
      <c r="AH17" s="722"/>
      <c r="AI17" s="722"/>
      <c r="AJ17" s="722"/>
      <c r="AK17" s="214"/>
      <c r="AL17"/>
      <c r="AM17"/>
      <c r="AN17"/>
      <c r="AO17"/>
      <c r="AP17"/>
      <c r="AQ17"/>
      <c r="AR17"/>
      <c r="AS17"/>
      <c r="AT17"/>
      <c r="AU17"/>
      <c r="AV17"/>
      <c r="AW17"/>
      <c r="AX17" s="1"/>
      <c r="AY17" s="1"/>
    </row>
    <row r="18" spans="1:51" ht="14.1" customHeight="1" thickBot="1" x14ac:dyDescent="0.2">
      <c r="A18" s="191"/>
      <c r="B18" s="666"/>
      <c r="C18" s="666"/>
      <c r="D18" s="667"/>
      <c r="E18" s="191"/>
      <c r="F18" s="724" t="s">
        <v>777</v>
      </c>
      <c r="G18" s="724"/>
      <c r="H18" s="201">
        <f t="shared" si="2"/>
        <v>1</v>
      </c>
      <c r="I18" s="191"/>
      <c r="J18" s="720"/>
      <c r="K18" s="720"/>
      <c r="L18" s="720"/>
      <c r="M18" s="720"/>
      <c r="N18" s="720"/>
      <c r="O18" s="196" t="s">
        <v>170</v>
      </c>
      <c r="P18" s="203">
        <f t="shared" si="1"/>
        <v>5</v>
      </c>
      <c r="Q18" s="199"/>
      <c r="R18" s="191"/>
      <c r="S18" s="213"/>
      <c r="T18" s="214"/>
      <c r="U18" s="214">
        <f>28-U17</f>
        <v>0</v>
      </c>
      <c r="V18" s="214">
        <f>10-V17</f>
        <v>0</v>
      </c>
      <c r="W18" s="214"/>
      <c r="X18" s="214">
        <f>IF(I3="バニラ",3-X17,0)</f>
        <v>0</v>
      </c>
      <c r="Y18" s="214">
        <f>IF(I3="バニラ",3-Y17,4-Y17)</f>
        <v>0</v>
      </c>
      <c r="Z18" s="214">
        <f>IF(I3="バニラ",1-Z17,0)</f>
        <v>0</v>
      </c>
      <c r="AA18" s="214">
        <f>47-AA17</f>
        <v>0</v>
      </c>
      <c r="AB18" s="213"/>
      <c r="AC18" s="734" t="s">
        <v>803</v>
      </c>
      <c r="AD18" s="734"/>
      <c r="AE18" s="735" t="s">
        <v>804</v>
      </c>
      <c r="AF18" s="735"/>
      <c r="AG18" s="735"/>
      <c r="AH18" s="736" t="s">
        <v>805</v>
      </c>
      <c r="AI18" s="736"/>
      <c r="AJ18" s="736"/>
      <c r="AK18" s="214"/>
      <c r="AL18"/>
      <c r="AM18"/>
      <c r="AN18"/>
      <c r="AO18"/>
      <c r="AP18"/>
      <c r="AQ18"/>
      <c r="AR18"/>
      <c r="AS18"/>
      <c r="AT18"/>
      <c r="AU18"/>
      <c r="AV18"/>
      <c r="AW18"/>
      <c r="AX18" s="1"/>
      <c r="AY18" s="1"/>
    </row>
    <row r="19" spans="1:51" ht="14.1" customHeight="1" thickBot="1" x14ac:dyDescent="0.2">
      <c r="A19" s="191"/>
      <c r="B19" s="666" t="s">
        <v>734</v>
      </c>
      <c r="C19" s="666"/>
      <c r="D19" s="667">
        <f>ABS(AA50)</f>
        <v>24</v>
      </c>
      <c r="E19" s="191"/>
      <c r="F19" s="724" t="s">
        <v>779</v>
      </c>
      <c r="G19" s="724"/>
      <c r="H19" s="201">
        <f t="shared" si="2"/>
        <v>8</v>
      </c>
      <c r="I19" s="191"/>
      <c r="J19" s="720"/>
      <c r="K19" s="720"/>
      <c r="L19" s="720"/>
      <c r="M19" s="720"/>
      <c r="N19" s="720"/>
      <c r="O19" s="196" t="s">
        <v>208</v>
      </c>
      <c r="P19" s="203">
        <f t="shared" si="1"/>
        <v>9</v>
      </c>
      <c r="Q19" s="199"/>
      <c r="R19" s="191"/>
      <c r="S19" s="213"/>
      <c r="T19" s="213"/>
      <c r="U19" s="737" t="s">
        <v>806</v>
      </c>
      <c r="V19" s="737"/>
      <c r="W19" s="737"/>
      <c r="X19" s="738" t="s">
        <v>1024</v>
      </c>
      <c r="Y19" s="738"/>
      <c r="Z19" s="738"/>
      <c r="AA19" s="213"/>
      <c r="AB19" s="213"/>
      <c r="AC19" s="726" t="s">
        <v>807</v>
      </c>
      <c r="AD19" s="726"/>
      <c r="AE19" s="732" t="s">
        <v>804</v>
      </c>
      <c r="AF19" s="732"/>
      <c r="AG19" s="732"/>
      <c r="AH19" s="728" t="s">
        <v>808</v>
      </c>
      <c r="AI19" s="728"/>
      <c r="AJ19" s="728"/>
      <c r="AK19" s="213"/>
      <c r="AL19"/>
      <c r="AM19"/>
      <c r="AN19"/>
      <c r="AO19"/>
      <c r="AP19"/>
      <c r="AQ19"/>
      <c r="AR19"/>
      <c r="AS19"/>
      <c r="AT19"/>
      <c r="AU19"/>
      <c r="AV19"/>
      <c r="AW19"/>
      <c r="AX19" s="1"/>
      <c r="AY19" s="1"/>
    </row>
    <row r="20" spans="1:51" ht="14.1" customHeight="1" thickBot="1" x14ac:dyDescent="0.2">
      <c r="A20" s="191"/>
      <c r="B20" s="666"/>
      <c r="C20" s="666"/>
      <c r="D20" s="667"/>
      <c r="E20" s="191"/>
      <c r="F20" s="724" t="s">
        <v>783</v>
      </c>
      <c r="G20" s="724"/>
      <c r="H20" s="201">
        <f t="shared" si="2"/>
        <v>6</v>
      </c>
      <c r="I20" s="191"/>
      <c r="J20" s="720"/>
      <c r="K20" s="720"/>
      <c r="L20" s="720"/>
      <c r="M20" s="720"/>
      <c r="N20" s="720"/>
      <c r="O20" s="196" t="s">
        <v>247</v>
      </c>
      <c r="P20" s="203">
        <f t="shared" si="1"/>
        <v>10</v>
      </c>
      <c r="Q20" s="199"/>
      <c r="R20" s="191"/>
      <c r="S20" s="213"/>
      <c r="T20" s="213"/>
      <c r="U20" s="737"/>
      <c r="V20" s="737"/>
      <c r="W20" s="737"/>
      <c r="X20" s="738" t="str">
        <f>IF(I3="バニラ","ノーマルは手入力","追加フリーptを入力してね")</f>
        <v>追加フリーptを入力してね</v>
      </c>
      <c r="Y20" s="738"/>
      <c r="Z20" s="738"/>
      <c r="AA20" s="213"/>
      <c r="AB20" s="213"/>
      <c r="AC20" s="726" t="s">
        <v>809</v>
      </c>
      <c r="AD20" s="726"/>
      <c r="AE20" s="732" t="s">
        <v>804</v>
      </c>
      <c r="AF20" s="732"/>
      <c r="AG20" s="732"/>
      <c r="AH20" s="733" t="s">
        <v>804</v>
      </c>
      <c r="AI20" s="733"/>
      <c r="AJ20" s="733"/>
      <c r="AK20" s="213"/>
      <c r="AL20"/>
      <c r="AM20"/>
      <c r="AN20"/>
      <c r="AO20"/>
      <c r="AP20"/>
      <c r="AQ20"/>
      <c r="AR20"/>
      <c r="AS20"/>
      <c r="AT20"/>
      <c r="AU20"/>
      <c r="AV20"/>
      <c r="AW20"/>
      <c r="AX20" s="1"/>
      <c r="AY20" s="1"/>
    </row>
    <row r="21" spans="1:51" ht="14.1" customHeight="1" thickBot="1" x14ac:dyDescent="0.2">
      <c r="A21" s="191"/>
      <c r="B21" s="666" t="s">
        <v>810</v>
      </c>
      <c r="C21" s="666"/>
      <c r="D21" s="668">
        <f>AA51</f>
        <v>19</v>
      </c>
      <c r="E21" s="191"/>
      <c r="F21" s="724" t="s">
        <v>792</v>
      </c>
      <c r="G21" s="724"/>
      <c r="H21" s="201">
        <f t="shared" si="2"/>
        <v>12</v>
      </c>
      <c r="I21" s="191"/>
      <c r="J21" s="720"/>
      <c r="K21" s="720"/>
      <c r="L21" s="720"/>
      <c r="M21" s="720"/>
      <c r="N21" s="720"/>
      <c r="O21" s="196" t="s">
        <v>286</v>
      </c>
      <c r="P21" s="203">
        <f t="shared" ref="P21:P26" si="4">ROUNDDOWN((AI4+AJ4)/2,0)</f>
        <v>8</v>
      </c>
      <c r="Q21" s="199"/>
      <c r="R21" s="191"/>
      <c r="S21" s="213"/>
      <c r="T21" s="213"/>
      <c r="U21" s="213"/>
      <c r="V21" s="213"/>
      <c r="W21" s="213"/>
      <c r="X21" s="213"/>
      <c r="Y21" s="213"/>
      <c r="Z21" s="213"/>
      <c r="AA21" s="213"/>
      <c r="AB21" s="213"/>
      <c r="AC21" s="726" t="s">
        <v>811</v>
      </c>
      <c r="AD21" s="726"/>
      <c r="AE21" s="732" t="s">
        <v>804</v>
      </c>
      <c r="AF21" s="732"/>
      <c r="AG21" s="732"/>
      <c r="AH21" s="728" t="s">
        <v>812</v>
      </c>
      <c r="AI21" s="728"/>
      <c r="AJ21" s="728"/>
      <c r="AK21" s="213"/>
      <c r="AL21"/>
      <c r="AM21"/>
      <c r="AN21"/>
      <c r="AO21"/>
      <c r="AP21"/>
      <c r="AQ21"/>
      <c r="AR21"/>
      <c r="AS21"/>
      <c r="AT21"/>
      <c r="AU21"/>
      <c r="AV21"/>
      <c r="AW21"/>
      <c r="AX21" s="1"/>
      <c r="AY21" s="1"/>
    </row>
    <row r="22" spans="1:51" ht="14.1" customHeight="1" thickBot="1" x14ac:dyDescent="0.2">
      <c r="A22" s="191"/>
      <c r="B22" s="666"/>
      <c r="C22" s="666"/>
      <c r="D22" s="668"/>
      <c r="E22" s="191"/>
      <c r="F22" s="724" t="s">
        <v>799</v>
      </c>
      <c r="G22" s="724"/>
      <c r="H22" s="201">
        <f t="shared" si="2"/>
        <v>2</v>
      </c>
      <c r="I22" s="191"/>
      <c r="J22" s="720"/>
      <c r="K22" s="720"/>
      <c r="L22" s="720"/>
      <c r="M22" s="720"/>
      <c r="N22" s="720"/>
      <c r="O22" s="196" t="s">
        <v>319</v>
      </c>
      <c r="P22" s="203">
        <f t="shared" si="4"/>
        <v>3</v>
      </c>
      <c r="Q22" s="199"/>
      <c r="R22" s="191"/>
      <c r="S22" s="213"/>
      <c r="T22" s="725" t="s">
        <v>813</v>
      </c>
      <c r="U22" s="725"/>
      <c r="V22" s="725"/>
      <c r="W22" s="725"/>
      <c r="X22" s="725"/>
      <c r="Y22" s="725"/>
      <c r="Z22" s="238" t="s">
        <v>814</v>
      </c>
      <c r="AA22" s="239">
        <f>5+IF(C10="ノーマル",1,0)</f>
        <v>5</v>
      </c>
      <c r="AB22" s="213"/>
      <c r="AC22" s="726" t="s">
        <v>815</v>
      </c>
      <c r="AD22" s="726"/>
      <c r="AE22" s="727" t="s">
        <v>816</v>
      </c>
      <c r="AF22" s="727"/>
      <c r="AG22" s="727"/>
      <c r="AH22" s="728" t="s">
        <v>817</v>
      </c>
      <c r="AI22" s="728"/>
      <c r="AJ22" s="728"/>
      <c r="AK22" s="213"/>
      <c r="AL22"/>
      <c r="AM22"/>
      <c r="AN22"/>
      <c r="AO22"/>
      <c r="AP22"/>
      <c r="AQ22"/>
      <c r="AR22"/>
      <c r="AS22"/>
      <c r="AT22"/>
      <c r="AU22"/>
      <c r="AV22"/>
      <c r="AW22"/>
      <c r="AX22" s="1"/>
      <c r="AY22" s="1"/>
    </row>
    <row r="23" spans="1:51" ht="14.1" customHeight="1" thickBot="1" x14ac:dyDescent="0.2">
      <c r="A23" s="191"/>
      <c r="B23" s="666" t="s">
        <v>818</v>
      </c>
      <c r="C23" s="666"/>
      <c r="D23" s="667">
        <f>AA52</f>
        <v>0</v>
      </c>
      <c r="E23" s="191"/>
      <c r="F23" s="651" t="s">
        <v>801</v>
      </c>
      <c r="G23" s="651"/>
      <c r="H23" s="202">
        <f t="shared" si="2"/>
        <v>16</v>
      </c>
      <c r="I23" s="191"/>
      <c r="J23" s="720"/>
      <c r="K23" s="720"/>
      <c r="L23" s="720"/>
      <c r="M23" s="720"/>
      <c r="N23" s="720"/>
      <c r="O23" s="196" t="s">
        <v>346</v>
      </c>
      <c r="P23" s="203">
        <f t="shared" si="4"/>
        <v>11</v>
      </c>
      <c r="Q23" s="199"/>
      <c r="R23" s="191"/>
      <c r="S23" s="213"/>
      <c r="T23" s="232" t="s">
        <v>819</v>
      </c>
      <c r="U23" s="56" t="s">
        <v>1509</v>
      </c>
      <c r="V23" s="56" t="s">
        <v>1510</v>
      </c>
      <c r="W23" s="56" t="s">
        <v>1511</v>
      </c>
      <c r="X23" s="56" t="s">
        <v>1513</v>
      </c>
      <c r="Y23" s="56" t="s">
        <v>1512</v>
      </c>
      <c r="Z23" s="56" t="s">
        <v>361</v>
      </c>
      <c r="AA23" s="235" t="s">
        <v>820</v>
      </c>
      <c r="AB23" s="213"/>
      <c r="AC23" s="729" t="s">
        <v>821</v>
      </c>
      <c r="AD23" s="729"/>
      <c r="AE23" s="730" t="s">
        <v>816</v>
      </c>
      <c r="AF23" s="730"/>
      <c r="AG23" s="730"/>
      <c r="AH23" s="731" t="s">
        <v>822</v>
      </c>
      <c r="AI23" s="731"/>
      <c r="AJ23" s="731"/>
      <c r="AK23" s="213"/>
      <c r="AL23"/>
      <c r="AM23"/>
      <c r="AN23"/>
      <c r="AO23"/>
      <c r="AP23"/>
      <c r="AQ23"/>
      <c r="AR23"/>
      <c r="AS23"/>
      <c r="AT23"/>
      <c r="AU23"/>
      <c r="AV23"/>
      <c r="AW23"/>
      <c r="AX23" s="1"/>
      <c r="AY23" s="1"/>
    </row>
    <row r="24" spans="1:51" ht="14.1" customHeight="1" thickBot="1" x14ac:dyDescent="0.2">
      <c r="A24" s="191"/>
      <c r="B24" s="666"/>
      <c r="C24" s="666"/>
      <c r="D24" s="667"/>
      <c r="E24" s="191"/>
      <c r="F24" s="191"/>
      <c r="G24" s="191"/>
      <c r="H24" s="191"/>
      <c r="I24" s="191"/>
      <c r="J24" s="720"/>
      <c r="K24" s="720"/>
      <c r="L24" s="720"/>
      <c r="M24" s="720"/>
      <c r="N24" s="720"/>
      <c r="O24" s="196" t="s">
        <v>375</v>
      </c>
      <c r="P24" s="203">
        <f t="shared" si="4"/>
        <v>7</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666" t="s">
        <v>823</v>
      </c>
      <c r="C25" s="666"/>
      <c r="D25" s="667">
        <f>AA53</f>
        <v>3</v>
      </c>
      <c r="E25" s="191"/>
      <c r="F25" s="678" t="s">
        <v>743</v>
      </c>
      <c r="G25" s="678"/>
      <c r="H25" s="661">
        <f>AA58</f>
        <v>9</v>
      </c>
      <c r="I25" s="191"/>
      <c r="J25" s="720"/>
      <c r="K25" s="720"/>
      <c r="L25" s="720"/>
      <c r="M25" s="720"/>
      <c r="N25" s="720"/>
      <c r="O25" s="196" t="s">
        <v>405</v>
      </c>
      <c r="P25" s="203">
        <f t="shared" si="4"/>
        <v>12</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666"/>
      <c r="C26" s="666"/>
      <c r="D26" s="667"/>
      <c r="E26" s="191"/>
      <c r="F26" s="678"/>
      <c r="G26" s="678"/>
      <c r="H26" s="661"/>
      <c r="I26" s="191"/>
      <c r="J26" s="720"/>
      <c r="K26" s="720"/>
      <c r="L26" s="720"/>
      <c r="M26" s="720"/>
      <c r="N26" s="720"/>
      <c r="O26" s="197" t="s">
        <v>297</v>
      </c>
      <c r="P26" s="204">
        <f t="shared" si="4"/>
        <v>17</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670" t="s">
        <v>740</v>
      </c>
      <c r="C27" s="670"/>
      <c r="D27" s="662">
        <f>AA54</f>
        <v>3</v>
      </c>
      <c r="E27" s="191"/>
      <c r="F27" s="670" t="s">
        <v>824</v>
      </c>
      <c r="G27" s="670"/>
      <c r="H27" s="662">
        <f>AA59</f>
        <v>6</v>
      </c>
      <c r="I27" s="191"/>
      <c r="J27" s="720"/>
      <c r="K27" s="720"/>
      <c r="L27" s="720"/>
      <c r="M27" s="720"/>
      <c r="N27" s="720"/>
      <c r="O27" s="674" t="s">
        <v>819</v>
      </c>
      <c r="P27" s="674"/>
      <c r="Q27" s="674"/>
      <c r="R27" s="191"/>
      <c r="S27" s="213"/>
      <c r="T27" s="233" t="str">
        <f t="shared" si="5"/>
        <v>精神</v>
      </c>
      <c r="U27" s="55"/>
      <c r="V27" s="57"/>
      <c r="W27" s="57"/>
      <c r="X27" s="57"/>
      <c r="Y27" s="57"/>
      <c r="Z27" s="57"/>
      <c r="AA27" s="236">
        <f t="shared" si="6"/>
        <v>0</v>
      </c>
      <c r="AB27" s="213"/>
      <c r="AC27" s="721" t="s">
        <v>825</v>
      </c>
      <c r="AD27" s="721"/>
      <c r="AE27" s="721"/>
      <c r="AF27" s="721"/>
      <c r="AG27" s="721"/>
      <c r="AH27" s="721"/>
      <c r="AI27" s="721"/>
      <c r="AJ27" s="721"/>
      <c r="AK27" s="213"/>
      <c r="AL27"/>
      <c r="AM27"/>
      <c r="AN27"/>
      <c r="AO27"/>
      <c r="AP27"/>
      <c r="AQ27"/>
      <c r="AR27"/>
      <c r="AS27"/>
      <c r="AT27"/>
      <c r="AU27"/>
      <c r="AV27"/>
      <c r="AW27"/>
      <c r="AX27" s="1"/>
      <c r="AY27" s="1"/>
    </row>
    <row r="28" spans="1:51" ht="14.1" customHeight="1" thickBot="1" x14ac:dyDescent="0.2">
      <c r="A28" s="191"/>
      <c r="B28" s="670"/>
      <c r="C28" s="670"/>
      <c r="D28" s="662"/>
      <c r="E28" s="191"/>
      <c r="F28" s="670"/>
      <c r="G28" s="670"/>
      <c r="H28" s="662"/>
      <c r="I28" s="191"/>
      <c r="J28" s="720"/>
      <c r="K28" s="720"/>
      <c r="L28" s="720"/>
      <c r="M28" s="720"/>
      <c r="N28" s="720"/>
      <c r="O28" s="649" t="str">
        <f>U23</f>
        <v>豪快</v>
      </c>
      <c r="P28" s="649"/>
      <c r="Q28" s="649"/>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20"/>
      <c r="K29" s="720"/>
      <c r="L29" s="720"/>
      <c r="M29" s="720"/>
      <c r="N29" s="720"/>
      <c r="O29" s="649" t="str">
        <f>V23</f>
        <v>優雅</v>
      </c>
      <c r="P29" s="649"/>
      <c r="Q29" s="649"/>
      <c r="R29" s="191"/>
      <c r="S29" s="213"/>
      <c r="T29" s="233" t="str">
        <f t="shared" si="5"/>
        <v>敏捷</v>
      </c>
      <c r="U29" s="55"/>
      <c r="V29" s="57"/>
      <c r="W29" s="57"/>
      <c r="X29" s="57"/>
      <c r="Y29" s="57"/>
      <c r="Z29" s="57"/>
      <c r="AA29" s="236">
        <f t="shared" si="6"/>
        <v>0</v>
      </c>
      <c r="AB29" s="213"/>
      <c r="AC29" s="722" t="s">
        <v>826</v>
      </c>
      <c r="AD29" s="722"/>
      <c r="AE29" s="723" t="s">
        <v>827</v>
      </c>
      <c r="AF29" s="723"/>
      <c r="AG29" s="723"/>
      <c r="AH29" s="723"/>
      <c r="AI29" s="723"/>
      <c r="AJ29" s="723"/>
      <c r="AK29" s="213"/>
      <c r="AL29"/>
      <c r="AM29"/>
      <c r="AN29"/>
      <c r="AO29"/>
      <c r="AP29"/>
      <c r="AQ29"/>
      <c r="AR29"/>
      <c r="AS29"/>
      <c r="AT29"/>
      <c r="AU29"/>
      <c r="AV29"/>
      <c r="AW29"/>
      <c r="AX29" s="1"/>
      <c r="AY29" s="1"/>
    </row>
    <row r="30" spans="1:51" ht="14.1" customHeight="1" thickBot="1" x14ac:dyDescent="0.2">
      <c r="A30" s="191"/>
      <c r="B30" s="648" t="s">
        <v>828</v>
      </c>
      <c r="C30" s="648"/>
      <c r="D30" s="648"/>
      <c r="E30" s="191"/>
      <c r="F30" s="648" t="s">
        <v>729</v>
      </c>
      <c r="G30" s="648"/>
      <c r="H30" s="648"/>
      <c r="I30" s="191"/>
      <c r="J30" s="720"/>
      <c r="K30" s="720"/>
      <c r="L30" s="720"/>
      <c r="M30" s="720"/>
      <c r="N30" s="720"/>
      <c r="O30" s="649" t="str">
        <f>W23</f>
        <v>気品</v>
      </c>
      <c r="P30" s="649"/>
      <c r="Q30" s="649"/>
      <c r="R30" s="191"/>
      <c r="S30" s="213"/>
      <c r="T30" s="233" t="str">
        <f t="shared" si="5"/>
        <v>運</v>
      </c>
      <c r="U30" s="55">
        <v>1</v>
      </c>
      <c r="V30" s="57">
        <v>1</v>
      </c>
      <c r="W30" s="57">
        <v>1</v>
      </c>
      <c r="X30" s="57">
        <v>1</v>
      </c>
      <c r="Y30" s="57">
        <v>1</v>
      </c>
      <c r="Z30" s="57"/>
      <c r="AA30" s="236">
        <f t="shared" si="6"/>
        <v>5</v>
      </c>
      <c r="AB30" s="213"/>
      <c r="AC30" s="718" t="s">
        <v>34</v>
      </c>
      <c r="AD30" s="718"/>
      <c r="AE30" s="719" t="s">
        <v>829</v>
      </c>
      <c r="AF30" s="719"/>
      <c r="AG30" s="719"/>
      <c r="AH30" s="719"/>
      <c r="AI30" s="719"/>
      <c r="AJ30" s="719"/>
      <c r="AK30" s="213"/>
      <c r="AL30"/>
      <c r="AM30"/>
      <c r="AN30"/>
      <c r="AO30"/>
      <c r="AP30"/>
      <c r="AQ30"/>
      <c r="AR30"/>
      <c r="AS30"/>
      <c r="AT30"/>
      <c r="AU30"/>
      <c r="AV30"/>
      <c r="AW30"/>
      <c r="AX30" s="1"/>
      <c r="AY30" s="1"/>
    </row>
    <row r="31" spans="1:51" ht="14.1" customHeight="1" thickBot="1" x14ac:dyDescent="0.2">
      <c r="A31" s="191"/>
      <c r="B31" s="666" t="s">
        <v>732</v>
      </c>
      <c r="C31" s="671">
        <f>AA55</f>
        <v>15</v>
      </c>
      <c r="D31" s="664">
        <f>IF(AA16&lt;14,1,2)</f>
        <v>2</v>
      </c>
      <c r="E31" s="191"/>
      <c r="F31" s="666" t="s">
        <v>733</v>
      </c>
      <c r="G31" s="660">
        <f>V38</f>
        <v>1</v>
      </c>
      <c r="H31" s="663">
        <f>W38</f>
        <v>0</v>
      </c>
      <c r="I31" s="191"/>
      <c r="J31" s="720"/>
      <c r="K31" s="720"/>
      <c r="L31" s="720"/>
      <c r="M31" s="720"/>
      <c r="N31" s="720"/>
      <c r="O31" s="649" t="str">
        <f>X23</f>
        <v>他人任せ</v>
      </c>
      <c r="P31" s="649"/>
      <c r="Q31" s="649"/>
      <c r="R31" s="191"/>
      <c r="S31" s="213"/>
      <c r="T31" s="234" t="s">
        <v>830</v>
      </c>
      <c r="U31" s="58">
        <f t="shared" ref="U31:Z31" si="7">SUM(U24:U30)</f>
        <v>1</v>
      </c>
      <c r="V31" s="58">
        <f t="shared" si="7"/>
        <v>1</v>
      </c>
      <c r="W31" s="58">
        <f t="shared" si="7"/>
        <v>1</v>
      </c>
      <c r="X31" s="58">
        <f t="shared" si="7"/>
        <v>1</v>
      </c>
      <c r="Y31" s="58">
        <f t="shared" si="7"/>
        <v>1</v>
      </c>
      <c r="Z31" s="58">
        <f t="shared" si="7"/>
        <v>0</v>
      </c>
      <c r="AA31" s="237">
        <f t="shared" si="6"/>
        <v>5</v>
      </c>
      <c r="AB31" s="213"/>
      <c r="AC31" s="704" t="s">
        <v>135</v>
      </c>
      <c r="AD31" s="704"/>
      <c r="AE31" s="702" t="s">
        <v>831</v>
      </c>
      <c r="AF31" s="702"/>
      <c r="AG31" s="702"/>
      <c r="AH31" s="702"/>
      <c r="AI31" s="702"/>
      <c r="AJ31" s="702"/>
      <c r="AK31" s="213"/>
      <c r="AL31"/>
      <c r="AM31"/>
      <c r="AN31"/>
      <c r="AO31"/>
      <c r="AP31"/>
      <c r="AQ31"/>
      <c r="AR31"/>
      <c r="AS31"/>
      <c r="AT31"/>
      <c r="AU31"/>
      <c r="AV31"/>
      <c r="AW31"/>
      <c r="AX31" s="1"/>
      <c r="AY31" s="1"/>
    </row>
    <row r="32" spans="1:51" ht="14.1" customHeight="1" thickBot="1" x14ac:dyDescent="0.2">
      <c r="A32" s="191"/>
      <c r="B32" s="666"/>
      <c r="C32" s="671"/>
      <c r="D32" s="664"/>
      <c r="E32" s="191"/>
      <c r="F32" s="666"/>
      <c r="G32" s="660"/>
      <c r="H32" s="663"/>
      <c r="I32" s="191"/>
      <c r="J32" s="720"/>
      <c r="K32" s="720"/>
      <c r="L32" s="720"/>
      <c r="M32" s="720"/>
      <c r="N32" s="720"/>
      <c r="O32" s="649" t="str">
        <f>Y23</f>
        <v>サボり魔</v>
      </c>
      <c r="P32" s="649"/>
      <c r="Q32" s="649"/>
      <c r="R32" s="191"/>
      <c r="S32" s="215"/>
      <c r="T32" s="214"/>
      <c r="U32" s="229"/>
      <c r="V32" s="213"/>
      <c r="W32" s="213"/>
      <c r="X32" s="230"/>
      <c r="Y32" s="230"/>
      <c r="Z32" s="230"/>
      <c r="AA32" s="231">
        <f>AA22-AA31</f>
        <v>0</v>
      </c>
      <c r="AB32" s="213"/>
      <c r="AC32" s="704" t="s">
        <v>405</v>
      </c>
      <c r="AD32" s="704"/>
      <c r="AE32" s="702" t="s">
        <v>832</v>
      </c>
      <c r="AF32" s="702"/>
      <c r="AG32" s="702"/>
      <c r="AH32" s="702"/>
      <c r="AI32" s="702"/>
      <c r="AJ32" s="702"/>
      <c r="AK32" s="213"/>
      <c r="AL32"/>
      <c r="AM32"/>
      <c r="AN32"/>
      <c r="AO32"/>
      <c r="AP32"/>
      <c r="AQ32"/>
      <c r="AR32"/>
      <c r="AS32"/>
      <c r="AT32"/>
      <c r="AU32"/>
      <c r="AV32"/>
      <c r="AW32"/>
      <c r="AX32" s="1"/>
      <c r="AY32" s="1"/>
    </row>
    <row r="33" spans="1:255" ht="14.1" customHeight="1" thickBot="1" x14ac:dyDescent="0.2">
      <c r="A33" s="191"/>
      <c r="B33" s="666" t="s">
        <v>833</v>
      </c>
      <c r="C33" s="671">
        <f>AA56</f>
        <v>12</v>
      </c>
      <c r="D33" s="664">
        <f>IF(AA16&lt;14,1,2)</f>
        <v>2</v>
      </c>
      <c r="E33" s="191"/>
      <c r="F33" s="666" t="s">
        <v>736</v>
      </c>
      <c r="G33" s="660">
        <f>V39</f>
        <v>3</v>
      </c>
      <c r="H33" s="663">
        <f>W39</f>
        <v>0</v>
      </c>
      <c r="I33" s="191"/>
      <c r="J33" s="720"/>
      <c r="K33" s="720"/>
      <c r="L33" s="720"/>
      <c r="M33" s="720"/>
      <c r="N33" s="720"/>
      <c r="O33" s="716" t="str">
        <f>Z23</f>
        <v>-</v>
      </c>
      <c r="P33" s="716"/>
      <c r="Q33" s="716"/>
      <c r="R33" s="191"/>
      <c r="S33" s="215"/>
      <c r="T33" s="717" t="s">
        <v>1005</v>
      </c>
      <c r="U33" s="717"/>
      <c r="V33" s="717"/>
      <c r="W33" s="717"/>
      <c r="X33" s="717"/>
      <c r="Y33" s="717"/>
      <c r="Z33" s="717"/>
      <c r="AA33" s="717"/>
      <c r="AB33" s="213"/>
      <c r="AC33" s="704" t="s">
        <v>170</v>
      </c>
      <c r="AD33" s="704"/>
      <c r="AE33" s="702" t="s">
        <v>834</v>
      </c>
      <c r="AF33" s="702"/>
      <c r="AG33" s="702"/>
      <c r="AH33" s="702"/>
      <c r="AI33" s="702"/>
      <c r="AJ33" s="702"/>
      <c r="AK33" s="213"/>
      <c r="AL33"/>
      <c r="AM33"/>
      <c r="AN33"/>
      <c r="AO33"/>
      <c r="AP33"/>
      <c r="AQ33"/>
      <c r="AR33"/>
      <c r="AS33"/>
      <c r="AT33"/>
      <c r="AU33"/>
      <c r="AV33"/>
      <c r="AW33"/>
      <c r="AX33" s="1"/>
      <c r="AY33" s="1"/>
    </row>
    <row r="34" spans="1:255" ht="14.1" customHeight="1" thickBot="1" x14ac:dyDescent="0.2">
      <c r="A34" s="191"/>
      <c r="B34" s="666"/>
      <c r="C34" s="671"/>
      <c r="D34" s="664"/>
      <c r="E34" s="191"/>
      <c r="F34" s="666"/>
      <c r="G34" s="660"/>
      <c r="H34" s="663"/>
      <c r="I34" s="191"/>
      <c r="J34" s="646" t="s">
        <v>835</v>
      </c>
      <c r="K34" s="646"/>
      <c r="L34" s="646"/>
      <c r="M34" s="646"/>
      <c r="N34" s="646"/>
      <c r="O34" s="647" t="s">
        <v>836</v>
      </c>
      <c r="P34" s="647"/>
      <c r="Q34" s="647"/>
      <c r="R34" s="191"/>
      <c r="S34" s="215"/>
      <c r="T34" s="717"/>
      <c r="U34" s="717"/>
      <c r="V34" s="717"/>
      <c r="W34" s="717"/>
      <c r="X34" s="717"/>
      <c r="Y34" s="717"/>
      <c r="Z34" s="717"/>
      <c r="AA34" s="717"/>
      <c r="AB34" s="213"/>
      <c r="AC34" s="704" t="s">
        <v>208</v>
      </c>
      <c r="AD34" s="704"/>
      <c r="AE34" s="702" t="s">
        <v>837</v>
      </c>
      <c r="AF34" s="702"/>
      <c r="AG34" s="702"/>
      <c r="AH34" s="702"/>
      <c r="AI34" s="702"/>
      <c r="AJ34" s="702"/>
      <c r="AK34" s="213"/>
      <c r="AL34"/>
      <c r="AM34"/>
      <c r="AN34"/>
      <c r="AO34"/>
      <c r="AP34"/>
      <c r="AQ34"/>
      <c r="AR34"/>
      <c r="AS34"/>
      <c r="AT34"/>
      <c r="AU34"/>
      <c r="AV34"/>
      <c r="AW34"/>
      <c r="AX34" s="1"/>
      <c r="AY34" s="1"/>
    </row>
    <row r="35" spans="1:255" ht="14.1" customHeight="1" thickTop="1" thickBot="1" x14ac:dyDescent="0.2">
      <c r="A35" s="191"/>
      <c r="B35" s="670" t="s">
        <v>838</v>
      </c>
      <c r="C35" s="672">
        <f>AA57</f>
        <v>6</v>
      </c>
      <c r="D35" s="677">
        <f>IF(AA16&lt;14,1,2)</f>
        <v>2</v>
      </c>
      <c r="E35" s="191"/>
      <c r="F35" s="670" t="s">
        <v>739</v>
      </c>
      <c r="G35" s="675">
        <f>V40</f>
        <v>2</v>
      </c>
      <c r="H35" s="676">
        <f>W40</f>
        <v>0</v>
      </c>
      <c r="I35" s="191"/>
      <c r="J35" s="712" t="s">
        <v>1496</v>
      </c>
      <c r="K35" s="712"/>
      <c r="L35" s="712"/>
      <c r="M35" s="712"/>
      <c r="N35" s="712"/>
      <c r="O35" s="714" t="s">
        <v>839</v>
      </c>
      <c r="P35" s="714"/>
      <c r="Q35" s="205">
        <f>ROUNDDOWN((AA11/3),0)</f>
        <v>0</v>
      </c>
      <c r="R35" s="191"/>
      <c r="S35" s="215"/>
      <c r="T35" s="713" t="s">
        <v>840</v>
      </c>
      <c r="U35" s="713"/>
      <c r="V35" s="713"/>
      <c r="W35" s="713"/>
      <c r="X35" s="715" t="s">
        <v>841</v>
      </c>
      <c r="Y35" s="715"/>
      <c r="Z35" s="715"/>
      <c r="AA35" s="715"/>
      <c r="AB35" s="213"/>
      <c r="AC35" s="704" t="s">
        <v>247</v>
      </c>
      <c r="AD35" s="704"/>
      <c r="AE35" s="702" t="s">
        <v>842</v>
      </c>
      <c r="AF35" s="702"/>
      <c r="AG35" s="702"/>
      <c r="AH35" s="702"/>
      <c r="AI35" s="702"/>
      <c r="AJ35" s="702"/>
      <c r="AK35" s="213"/>
      <c r="AL35"/>
      <c r="AM35"/>
      <c r="AN35"/>
      <c r="AO35"/>
      <c r="AP35"/>
      <c r="AQ35"/>
      <c r="AR35"/>
      <c r="AS35"/>
      <c r="AT35"/>
      <c r="AU35"/>
      <c r="AV35"/>
      <c r="AW35"/>
      <c r="AX35" s="1"/>
      <c r="AY35" s="1"/>
    </row>
    <row r="36" spans="1:255" ht="14.1" customHeight="1" thickTop="1" thickBot="1" x14ac:dyDescent="0.2">
      <c r="A36" s="191"/>
      <c r="B36" s="670"/>
      <c r="C36" s="672"/>
      <c r="D36" s="677"/>
      <c r="E36" s="191"/>
      <c r="F36" s="670"/>
      <c r="G36" s="675"/>
      <c r="H36" s="676"/>
      <c r="I36" s="191"/>
      <c r="J36" s="712"/>
      <c r="K36" s="712"/>
      <c r="L36" s="712"/>
      <c r="M36" s="712"/>
      <c r="N36" s="712"/>
      <c r="O36" s="710" t="s">
        <v>843</v>
      </c>
      <c r="P36" s="710"/>
      <c r="Q36" s="206">
        <f>ROUNDDOWN((AA13/3),0)</f>
        <v>2</v>
      </c>
      <c r="R36" s="191"/>
      <c r="S36" s="215"/>
      <c r="T36" s="713"/>
      <c r="U36" s="713"/>
      <c r="V36" s="713"/>
      <c r="W36" s="713"/>
      <c r="X36" s="240" t="s">
        <v>844</v>
      </c>
      <c r="Y36" s="241" t="s">
        <v>845</v>
      </c>
      <c r="Z36" s="242" t="s">
        <v>846</v>
      </c>
      <c r="AA36" s="37"/>
      <c r="AB36" s="213"/>
      <c r="AC36" s="704" t="s">
        <v>286</v>
      </c>
      <c r="AD36" s="704"/>
      <c r="AE36" s="702" t="s">
        <v>847</v>
      </c>
      <c r="AF36" s="702"/>
      <c r="AG36" s="702"/>
      <c r="AH36" s="702"/>
      <c r="AI36" s="702"/>
      <c r="AJ36" s="702"/>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11"/>
      <c r="U37" s="711"/>
      <c r="V37" s="246" t="s">
        <v>848</v>
      </c>
      <c r="W37" s="247" t="s">
        <v>849</v>
      </c>
      <c r="X37" s="261">
        <f>Z63-SUM(X38:X40)</f>
        <v>0</v>
      </c>
      <c r="Y37" s="262">
        <f>Z64-SUM(Y38:Y40)</f>
        <v>0</v>
      </c>
      <c r="Z37" s="263">
        <f>Z65-SUM(Z38:Z40)</f>
        <v>0</v>
      </c>
      <c r="AA37" s="250" t="s">
        <v>850</v>
      </c>
      <c r="AB37" s="213"/>
      <c r="AC37" s="704" t="s">
        <v>319</v>
      </c>
      <c r="AD37" s="704"/>
      <c r="AE37" s="702" t="s">
        <v>851</v>
      </c>
      <c r="AF37" s="702"/>
      <c r="AG37" s="702"/>
      <c r="AH37" s="702"/>
      <c r="AI37" s="702"/>
      <c r="AJ37" s="702"/>
      <c r="AK37" s="213"/>
      <c r="AL37"/>
      <c r="AM37"/>
      <c r="AN37"/>
      <c r="AO37"/>
      <c r="AP37"/>
      <c r="AQ37"/>
      <c r="AR37"/>
      <c r="AS37"/>
      <c r="AT37"/>
      <c r="AU37"/>
      <c r="AV37"/>
      <c r="AW37"/>
      <c r="AX37" s="1"/>
      <c r="AY37" s="1"/>
    </row>
    <row r="38" spans="1:255" ht="14.1" customHeight="1" x14ac:dyDescent="0.15">
      <c r="A38" s="191"/>
      <c r="B38" s="674" t="s">
        <v>852</v>
      </c>
      <c r="C38" s="674"/>
      <c r="D38" s="674"/>
      <c r="E38" s="674"/>
      <c r="F38" s="674"/>
      <c r="G38" s="674"/>
      <c r="H38" s="674"/>
      <c r="I38" s="674"/>
      <c r="J38" s="648" t="s">
        <v>853</v>
      </c>
      <c r="K38" s="648"/>
      <c r="L38" s="648"/>
      <c r="M38" s="648"/>
      <c r="N38" s="648"/>
      <c r="O38" s="648"/>
      <c r="P38" s="648"/>
      <c r="Q38" s="648"/>
      <c r="R38" s="191"/>
      <c r="S38" s="215"/>
      <c r="T38" s="709" t="s">
        <v>854</v>
      </c>
      <c r="U38" s="709"/>
      <c r="V38" s="59">
        <v>1</v>
      </c>
      <c r="W38" s="60"/>
      <c r="X38" s="274">
        <v>1</v>
      </c>
      <c r="Y38" s="224"/>
      <c r="Z38" s="243">
        <v>4</v>
      </c>
      <c r="AA38" s="264">
        <f>ROUNDDOWN((Y38/2),0)+ROUNDDOWN((Z38/2),0)+(X38)</f>
        <v>3</v>
      </c>
      <c r="AB38" s="213"/>
      <c r="AC38" s="704" t="s">
        <v>91</v>
      </c>
      <c r="AD38" s="704"/>
      <c r="AE38" s="702" t="s">
        <v>855</v>
      </c>
      <c r="AF38" s="702"/>
      <c r="AG38" s="702"/>
      <c r="AH38" s="702"/>
      <c r="AI38" s="702"/>
      <c r="AJ38" s="702"/>
      <c r="AK38" s="213"/>
      <c r="AL38"/>
      <c r="AM38"/>
      <c r="AN38"/>
      <c r="AO38"/>
      <c r="AP38"/>
      <c r="AQ38"/>
      <c r="AR38"/>
      <c r="AS38"/>
      <c r="AT38"/>
      <c r="AU38"/>
      <c r="AV38"/>
      <c r="AW38"/>
      <c r="AX38" s="1"/>
      <c r="AY38" s="1"/>
    </row>
    <row r="39" spans="1:255" ht="14.1" customHeight="1" x14ac:dyDescent="0.15">
      <c r="A39" s="191"/>
      <c r="B39" s="707" t="s">
        <v>12</v>
      </c>
      <c r="C39" s="707"/>
      <c r="D39" s="707"/>
      <c r="E39" s="708" t="s">
        <v>856</v>
      </c>
      <c r="F39" s="708"/>
      <c r="G39" s="708"/>
      <c r="H39" s="708" t="s">
        <v>857</v>
      </c>
      <c r="I39" s="708"/>
      <c r="J39" s="706" t="s">
        <v>1525</v>
      </c>
      <c r="K39" s="706"/>
      <c r="L39" s="706"/>
      <c r="M39" s="706"/>
      <c r="N39" s="706"/>
      <c r="O39" s="706"/>
      <c r="P39" s="706"/>
      <c r="Q39" s="706"/>
      <c r="R39" s="191"/>
      <c r="S39" s="215"/>
      <c r="T39" s="709" t="s">
        <v>858</v>
      </c>
      <c r="U39" s="709"/>
      <c r="V39" s="59">
        <v>3</v>
      </c>
      <c r="W39" s="60"/>
      <c r="X39" s="245"/>
      <c r="Y39" s="275">
        <v>8</v>
      </c>
      <c r="Z39" s="243">
        <v>2</v>
      </c>
      <c r="AA39" s="264">
        <f>ROUNDDOWN((X39/2),0)+ROUNDDOWN((Z39/2),0)+(Y39)</f>
        <v>9</v>
      </c>
      <c r="AB39" s="213"/>
      <c r="AC39" s="704" t="s">
        <v>346</v>
      </c>
      <c r="AD39" s="704"/>
      <c r="AE39" s="702" t="s">
        <v>859</v>
      </c>
      <c r="AF39" s="702"/>
      <c r="AG39" s="702"/>
      <c r="AH39" s="702"/>
      <c r="AI39" s="702"/>
      <c r="AJ39" s="702"/>
      <c r="AK39" s="214"/>
      <c r="AL39"/>
      <c r="AM39"/>
      <c r="AN39"/>
      <c r="AO39"/>
      <c r="AP39"/>
      <c r="AQ39"/>
      <c r="AR39"/>
      <c r="AS39"/>
      <c r="AT39"/>
      <c r="AU39"/>
      <c r="AV39"/>
      <c r="AW39"/>
      <c r="AX39" s="1"/>
      <c r="AY39" s="1"/>
    </row>
    <row r="40" spans="1:255" ht="14.1" customHeight="1" thickBot="1" x14ac:dyDescent="0.2">
      <c r="A40" s="191"/>
      <c r="B40" s="673" t="s">
        <v>19</v>
      </c>
      <c r="C40" s="673"/>
      <c r="D40" s="673"/>
      <c r="E40" s="682" t="s">
        <v>60</v>
      </c>
      <c r="F40" s="682"/>
      <c r="G40" s="682"/>
      <c r="H40" s="681" t="s">
        <v>1502</v>
      </c>
      <c r="I40" s="681"/>
      <c r="J40" s="706"/>
      <c r="K40" s="706"/>
      <c r="L40" s="706"/>
      <c r="M40" s="706"/>
      <c r="N40" s="706"/>
      <c r="O40" s="706"/>
      <c r="P40" s="706"/>
      <c r="Q40" s="706"/>
      <c r="R40" s="191"/>
      <c r="S40" s="215"/>
      <c r="T40" s="703" t="s">
        <v>860</v>
      </c>
      <c r="U40" s="703"/>
      <c r="V40" s="61">
        <v>2</v>
      </c>
      <c r="W40" s="62"/>
      <c r="X40" s="244"/>
      <c r="Y40" s="225"/>
      <c r="Z40" s="276">
        <v>6</v>
      </c>
      <c r="AA40" s="265">
        <f>ROUNDDOWN((X40/2),0)+ROUNDDOWN((Y40/2),0)+(Z40)</f>
        <v>6</v>
      </c>
      <c r="AB40" s="213"/>
      <c r="AC40" s="704" t="s">
        <v>375</v>
      </c>
      <c r="AD40" s="704"/>
      <c r="AE40" s="702" t="s">
        <v>861</v>
      </c>
      <c r="AF40" s="702"/>
      <c r="AG40" s="702"/>
      <c r="AH40" s="702"/>
      <c r="AI40" s="702"/>
      <c r="AJ40" s="702"/>
      <c r="AK40" s="214"/>
      <c r="AL40"/>
      <c r="AM40"/>
      <c r="AN40"/>
      <c r="AO40"/>
      <c r="AP40"/>
      <c r="AQ40"/>
      <c r="AR40"/>
      <c r="AS40"/>
      <c r="AT40"/>
      <c r="AU40"/>
      <c r="AV40"/>
      <c r="AW40"/>
      <c r="AX40" s="1"/>
      <c r="AY40" s="1"/>
      <c r="IS40" s="78"/>
      <c r="IT40" s="78"/>
      <c r="IU40" s="78"/>
    </row>
    <row r="41" spans="1:255" ht="14.1" customHeight="1" thickTop="1" thickBot="1" x14ac:dyDescent="0.2">
      <c r="A41" s="191"/>
      <c r="B41" s="673" t="s">
        <v>19</v>
      </c>
      <c r="C41" s="673"/>
      <c r="D41" s="673"/>
      <c r="E41" s="682" t="s">
        <v>60</v>
      </c>
      <c r="F41" s="682"/>
      <c r="G41" s="682"/>
      <c r="H41" s="681" t="s">
        <v>1503</v>
      </c>
      <c r="I41" s="681"/>
      <c r="J41" s="706"/>
      <c r="K41" s="706"/>
      <c r="L41" s="706"/>
      <c r="M41" s="706"/>
      <c r="N41" s="706"/>
      <c r="O41" s="706"/>
      <c r="P41" s="706"/>
      <c r="Q41" s="706"/>
      <c r="R41" s="191"/>
      <c r="S41" s="213"/>
      <c r="T41" s="213"/>
      <c r="U41" s="215"/>
      <c r="V41" s="283" t="s">
        <v>1004</v>
      </c>
      <c r="W41" s="213"/>
      <c r="X41" s="705" t="s">
        <v>862</v>
      </c>
      <c r="Y41" s="705"/>
      <c r="Z41" s="705"/>
      <c r="AA41" s="215"/>
      <c r="AB41" s="214"/>
      <c r="AC41" s="700" t="s">
        <v>297</v>
      </c>
      <c r="AD41" s="700"/>
      <c r="AE41" s="701" t="s">
        <v>863</v>
      </c>
      <c r="AF41" s="701"/>
      <c r="AG41" s="701"/>
      <c r="AH41" s="701"/>
      <c r="AI41" s="701"/>
      <c r="AJ41" s="701"/>
      <c r="AK41" s="214"/>
      <c r="AL41"/>
      <c r="AM41"/>
      <c r="AN41"/>
      <c r="AO41"/>
      <c r="AP41"/>
      <c r="AQ41"/>
      <c r="AR41"/>
      <c r="AS41"/>
      <c r="AT41"/>
      <c r="AU41"/>
      <c r="AV41"/>
      <c r="AW41"/>
      <c r="AX41" s="1"/>
      <c r="AY41" s="1"/>
      <c r="IS41" s="78"/>
      <c r="IT41" s="78"/>
      <c r="IU41" s="78"/>
    </row>
    <row r="42" spans="1:255" ht="14.1" customHeight="1" thickBot="1" x14ac:dyDescent="0.2">
      <c r="A42" s="191"/>
      <c r="B42" s="673" t="s">
        <v>19</v>
      </c>
      <c r="C42" s="673"/>
      <c r="D42" s="673"/>
      <c r="E42" s="682" t="s">
        <v>19</v>
      </c>
      <c r="F42" s="682"/>
      <c r="G42" s="682"/>
      <c r="H42" s="681" t="s">
        <v>1504</v>
      </c>
      <c r="I42" s="681"/>
      <c r="J42" s="683" t="s">
        <v>864</v>
      </c>
      <c r="K42" s="683"/>
      <c r="L42" s="683"/>
      <c r="M42" s="683"/>
      <c r="N42" s="683"/>
      <c r="O42" s="683"/>
      <c r="P42" s="683"/>
      <c r="Q42" s="683"/>
      <c r="R42" s="191"/>
      <c r="S42" s="213"/>
      <c r="T42" s="215"/>
      <c r="U42" s="215"/>
      <c r="V42" s="215"/>
      <c r="W42" s="215"/>
      <c r="X42" s="684" t="s">
        <v>865</v>
      </c>
      <c r="Y42" s="684"/>
      <c r="Z42" s="684"/>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673" t="s">
        <v>19</v>
      </c>
      <c r="C43" s="673"/>
      <c r="D43" s="673"/>
      <c r="E43" s="682" t="s">
        <v>19</v>
      </c>
      <c r="F43" s="682"/>
      <c r="G43" s="682"/>
      <c r="H43" s="681" t="s">
        <v>1507</v>
      </c>
      <c r="I43" s="681"/>
      <c r="J43" s="693" t="s">
        <v>1462</v>
      </c>
      <c r="K43" s="693"/>
      <c r="L43" s="693"/>
      <c r="M43" s="693"/>
      <c r="N43" s="693"/>
      <c r="O43" s="693"/>
      <c r="P43" s="693"/>
      <c r="Q43" s="693"/>
      <c r="R43" s="191"/>
      <c r="S43" s="213"/>
      <c r="T43" s="215"/>
      <c r="U43" s="215"/>
      <c r="V43" s="215"/>
      <c r="W43" s="215"/>
      <c r="X43" s="240" t="s">
        <v>844</v>
      </c>
      <c r="Y43" s="249" t="s">
        <v>845</v>
      </c>
      <c r="Z43" s="242" t="s">
        <v>846</v>
      </c>
      <c r="AA43" s="215"/>
      <c r="AB43" s="213"/>
      <c r="AC43" s="698" t="s">
        <v>866</v>
      </c>
      <c r="AD43" s="698"/>
      <c r="AE43" s="698"/>
      <c r="AF43" s="698"/>
      <c r="AG43" s="698"/>
      <c r="AH43" s="698"/>
      <c r="AI43" s="698"/>
      <c r="AJ43" s="698"/>
      <c r="AK43" s="213"/>
      <c r="AL43"/>
      <c r="AM43"/>
      <c r="AN43"/>
      <c r="AO43"/>
      <c r="AP43"/>
      <c r="AQ43"/>
      <c r="AR43"/>
      <c r="AS43"/>
      <c r="AT43"/>
      <c r="AU43"/>
      <c r="AV43"/>
      <c r="AW43"/>
      <c r="AX43"/>
      <c r="AY43" s="1"/>
      <c r="IU43" s="78"/>
    </row>
    <row r="44" spans="1:255" ht="14.1" customHeight="1" thickBot="1" x14ac:dyDescent="0.2">
      <c r="A44" s="191"/>
      <c r="B44" s="673" t="s">
        <v>19</v>
      </c>
      <c r="C44" s="673"/>
      <c r="D44" s="673"/>
      <c r="E44" s="682" t="s">
        <v>19</v>
      </c>
      <c r="F44" s="682"/>
      <c r="G44" s="682"/>
      <c r="H44" s="681" t="s">
        <v>1508</v>
      </c>
      <c r="I44" s="681"/>
      <c r="J44" s="693"/>
      <c r="K44" s="693"/>
      <c r="L44" s="693"/>
      <c r="M44" s="693"/>
      <c r="N44" s="693"/>
      <c r="O44" s="693"/>
      <c r="P44" s="693"/>
      <c r="Q44" s="693"/>
      <c r="R44" s="191"/>
      <c r="S44" s="213"/>
      <c r="T44" s="215"/>
      <c r="U44" s="215"/>
      <c r="V44" s="215"/>
      <c r="W44" s="240" t="s">
        <v>850</v>
      </c>
      <c r="X44" s="266">
        <f>AA38</f>
        <v>3</v>
      </c>
      <c r="Y44" s="267">
        <f>AA39</f>
        <v>9</v>
      </c>
      <c r="Z44" s="268">
        <f>AA40</f>
        <v>6</v>
      </c>
      <c r="AA44" s="215"/>
      <c r="AB44" s="213"/>
      <c r="AC44" s="694" t="s">
        <v>867</v>
      </c>
      <c r="AD44" s="692" t="s">
        <v>868</v>
      </c>
      <c r="AE44" s="692"/>
      <c r="AF44" s="692"/>
      <c r="AG44" s="76" t="s">
        <v>869</v>
      </c>
      <c r="AH44" s="77" t="s">
        <v>870</v>
      </c>
      <c r="AI44" s="77" t="s">
        <v>871</v>
      </c>
      <c r="AJ44" s="77" t="s">
        <v>29</v>
      </c>
      <c r="AK44" s="213"/>
      <c r="AL44"/>
      <c r="AM44"/>
      <c r="AN44"/>
      <c r="AO44"/>
      <c r="AP44"/>
      <c r="AQ44"/>
      <c r="AR44"/>
      <c r="AS44"/>
      <c r="AT44"/>
      <c r="AU44"/>
      <c r="AV44"/>
      <c r="AW44"/>
      <c r="AX44"/>
      <c r="AY44" s="1"/>
    </row>
    <row r="45" spans="1:255" ht="14.1" customHeight="1" thickBot="1" x14ac:dyDescent="0.2">
      <c r="A45" s="191"/>
      <c r="B45" s="673" t="s">
        <v>19</v>
      </c>
      <c r="C45" s="673"/>
      <c r="D45" s="673"/>
      <c r="E45" s="682" t="s">
        <v>19</v>
      </c>
      <c r="F45" s="682"/>
      <c r="G45" s="682"/>
      <c r="H45" s="681"/>
      <c r="I45" s="681"/>
      <c r="J45" s="693"/>
      <c r="K45" s="693"/>
      <c r="L45" s="693"/>
      <c r="M45" s="693"/>
      <c r="N45" s="693"/>
      <c r="O45" s="693"/>
      <c r="P45" s="693"/>
      <c r="Q45" s="693"/>
      <c r="R45" s="191"/>
      <c r="S45" s="213"/>
      <c r="T45" s="213"/>
      <c r="U45" s="213"/>
      <c r="V45" s="213"/>
      <c r="W45" s="248" t="s">
        <v>872</v>
      </c>
      <c r="X45" s="269">
        <f>X44-(V38*3)-W38</f>
        <v>0</v>
      </c>
      <c r="Y45" s="270">
        <f>Y44-(V39*3)-W39</f>
        <v>0</v>
      </c>
      <c r="Z45" s="271">
        <f>Z44-(V40*3)-W40</f>
        <v>0</v>
      </c>
      <c r="AA45" s="213"/>
      <c r="AB45" s="213"/>
      <c r="AC45" s="694"/>
      <c r="AD45" s="692"/>
      <c r="AE45" s="692"/>
      <c r="AF45" s="692"/>
      <c r="AG45" s="692" t="s">
        <v>868</v>
      </c>
      <c r="AH45" s="699" t="s">
        <v>873</v>
      </c>
      <c r="AI45" s="699" t="s">
        <v>874</v>
      </c>
      <c r="AJ45" s="699" t="s">
        <v>875</v>
      </c>
      <c r="AK45" s="213"/>
      <c r="AL45"/>
      <c r="AM45"/>
      <c r="AN45"/>
      <c r="AO45"/>
      <c r="AP45"/>
      <c r="AQ45"/>
      <c r="AR45"/>
      <c r="AS45"/>
      <c r="AT45"/>
      <c r="AU45"/>
      <c r="AV45"/>
      <c r="AW45"/>
      <c r="AX45"/>
      <c r="AY45" s="1"/>
    </row>
    <row r="46" spans="1:255" ht="14.1" customHeight="1" thickBot="1" x14ac:dyDescent="0.2">
      <c r="A46" s="191"/>
      <c r="B46" s="673" t="s">
        <v>19</v>
      </c>
      <c r="C46" s="673"/>
      <c r="D46" s="673"/>
      <c r="E46" s="682" t="s">
        <v>19</v>
      </c>
      <c r="F46" s="682"/>
      <c r="G46" s="682"/>
      <c r="H46" s="681"/>
      <c r="I46" s="681"/>
      <c r="J46" s="693"/>
      <c r="K46" s="693"/>
      <c r="L46" s="693"/>
      <c r="M46" s="693"/>
      <c r="N46" s="693"/>
      <c r="O46" s="693"/>
      <c r="P46" s="693"/>
      <c r="Q46" s="693"/>
      <c r="R46" s="191"/>
      <c r="S46" s="213"/>
      <c r="T46" s="213"/>
      <c r="U46" s="213"/>
      <c r="V46" s="213"/>
      <c r="W46" s="213"/>
      <c r="X46" s="213"/>
      <c r="Y46" s="213"/>
      <c r="Z46" s="213"/>
      <c r="AA46" s="213"/>
      <c r="AB46" s="213"/>
      <c r="AC46" s="694"/>
      <c r="AD46" s="694"/>
      <c r="AE46" s="692"/>
      <c r="AF46" s="692"/>
      <c r="AG46" s="692"/>
      <c r="AH46" s="699"/>
      <c r="AI46" s="699"/>
      <c r="AJ46" s="699"/>
      <c r="AK46" s="213"/>
      <c r="AL46"/>
      <c r="AM46"/>
      <c r="AN46"/>
      <c r="AO46"/>
      <c r="AP46"/>
      <c r="AQ46"/>
      <c r="AR46"/>
      <c r="AS46"/>
      <c r="AT46"/>
      <c r="AU46"/>
      <c r="AV46"/>
      <c r="AW46"/>
      <c r="AX46"/>
      <c r="AY46" s="1"/>
    </row>
    <row r="47" spans="1:255" ht="14.1" customHeight="1" thickBot="1" x14ac:dyDescent="0.2">
      <c r="A47" s="191"/>
      <c r="B47" s="673" t="s">
        <v>19</v>
      </c>
      <c r="C47" s="673"/>
      <c r="D47" s="673"/>
      <c r="E47" s="682" t="s">
        <v>19</v>
      </c>
      <c r="F47" s="682"/>
      <c r="G47" s="682"/>
      <c r="H47" s="681"/>
      <c r="I47" s="681"/>
      <c r="J47" s="693"/>
      <c r="K47" s="693"/>
      <c r="L47" s="693"/>
      <c r="M47" s="693"/>
      <c r="N47" s="693"/>
      <c r="O47" s="693"/>
      <c r="P47" s="693"/>
      <c r="Q47" s="693"/>
      <c r="R47" s="191"/>
      <c r="S47" s="213"/>
      <c r="T47" s="679" t="s">
        <v>800</v>
      </c>
      <c r="U47" s="679"/>
      <c r="V47" s="679"/>
      <c r="W47" s="679"/>
      <c r="X47" s="679"/>
      <c r="Y47" s="679"/>
      <c r="Z47" s="679"/>
      <c r="AA47" s="679"/>
      <c r="AB47" s="213"/>
      <c r="AC47" s="70" t="s">
        <v>793</v>
      </c>
      <c r="AD47" s="692" t="s">
        <v>876</v>
      </c>
      <c r="AE47" s="692"/>
      <c r="AF47" s="692"/>
      <c r="AG47" s="69" t="s">
        <v>119</v>
      </c>
      <c r="AH47" s="70" t="s">
        <v>877</v>
      </c>
      <c r="AI47" s="70" t="s">
        <v>878</v>
      </c>
      <c r="AJ47" s="70" t="s">
        <v>879</v>
      </c>
      <c r="AK47" s="213"/>
      <c r="AL47"/>
      <c r="AM47"/>
      <c r="AN47"/>
      <c r="AO47"/>
      <c r="AP47"/>
      <c r="AQ47"/>
      <c r="AR47"/>
      <c r="AS47"/>
      <c r="AT47"/>
      <c r="AU47"/>
      <c r="AV47"/>
      <c r="AW47"/>
      <c r="AX47"/>
      <c r="AY47" s="1"/>
    </row>
    <row r="48" spans="1:255" ht="14.1" customHeight="1" thickBot="1" x14ac:dyDescent="0.2">
      <c r="A48" s="191"/>
      <c r="B48" s="673" t="s">
        <v>19</v>
      </c>
      <c r="C48" s="673"/>
      <c r="D48" s="673"/>
      <c r="E48" s="682" t="s">
        <v>1259</v>
      </c>
      <c r="F48" s="682"/>
      <c r="G48" s="682"/>
      <c r="H48" s="681"/>
      <c r="I48" s="681"/>
      <c r="J48" s="693"/>
      <c r="K48" s="693"/>
      <c r="L48" s="693"/>
      <c r="M48" s="693"/>
      <c r="N48" s="693"/>
      <c r="O48" s="693"/>
      <c r="P48" s="693"/>
      <c r="Q48" s="693"/>
      <c r="R48" s="191"/>
      <c r="S48" s="213"/>
      <c r="T48" s="251"/>
      <c r="U48" s="252" t="s">
        <v>880</v>
      </c>
      <c r="V48" s="697" t="s">
        <v>881</v>
      </c>
      <c r="W48" s="697"/>
      <c r="X48" s="63" t="s">
        <v>882</v>
      </c>
      <c r="Y48" s="252" t="s">
        <v>791</v>
      </c>
      <c r="Z48" s="63" t="s">
        <v>883</v>
      </c>
      <c r="AA48" s="65" t="s">
        <v>802</v>
      </c>
      <c r="AB48" s="213"/>
      <c r="AC48" s="70" t="s">
        <v>794</v>
      </c>
      <c r="AD48" s="692" t="s">
        <v>884</v>
      </c>
      <c r="AE48" s="692"/>
      <c r="AF48" s="692"/>
      <c r="AG48" s="69" t="s">
        <v>104</v>
      </c>
      <c r="AH48" s="70" t="s">
        <v>885</v>
      </c>
      <c r="AI48" s="70" t="s">
        <v>886</v>
      </c>
      <c r="AJ48" s="70" t="s">
        <v>887</v>
      </c>
      <c r="AK48" s="213"/>
      <c r="AL48"/>
      <c r="AM48"/>
      <c r="AN48"/>
      <c r="AO48"/>
      <c r="AP48"/>
      <c r="AQ48"/>
      <c r="AR48"/>
      <c r="AS48"/>
      <c r="AT48"/>
      <c r="AU48"/>
      <c r="AV48"/>
      <c r="AW48"/>
      <c r="AX48"/>
      <c r="AY48" s="1"/>
    </row>
    <row r="49" spans="1:51" ht="14.1" customHeight="1" thickBot="1" x14ac:dyDescent="0.2">
      <c r="A49" s="191"/>
      <c r="B49" s="673" t="s">
        <v>19</v>
      </c>
      <c r="C49" s="673"/>
      <c r="D49" s="673"/>
      <c r="E49" s="682" t="s">
        <v>1259</v>
      </c>
      <c r="F49" s="682"/>
      <c r="G49" s="682"/>
      <c r="H49" s="681"/>
      <c r="I49" s="681"/>
      <c r="J49" s="693"/>
      <c r="K49" s="693"/>
      <c r="L49" s="693"/>
      <c r="M49" s="693"/>
      <c r="N49" s="693"/>
      <c r="O49" s="693"/>
      <c r="P49" s="693"/>
      <c r="Q49" s="693"/>
      <c r="R49" s="191"/>
      <c r="S49" s="213"/>
      <c r="T49" s="253" t="s">
        <v>731</v>
      </c>
      <c r="U49" s="220">
        <f>(AA10*2)+(AA11)</f>
        <v>5</v>
      </c>
      <c r="V49" s="695"/>
      <c r="W49" s="695"/>
      <c r="X49" s="64" t="s">
        <v>804</v>
      </c>
      <c r="Y49" s="257" t="s">
        <v>804</v>
      </c>
      <c r="Z49" s="57"/>
      <c r="AA49" s="272">
        <f t="shared" ref="AA49:AA59" si="8">SUM(U49:Z49)</f>
        <v>5</v>
      </c>
      <c r="AB49" s="213"/>
      <c r="AC49" s="70" t="s">
        <v>888</v>
      </c>
      <c r="AD49" s="692" t="s">
        <v>889</v>
      </c>
      <c r="AE49" s="692"/>
      <c r="AF49" s="692"/>
      <c r="AG49" s="69" t="s">
        <v>87</v>
      </c>
      <c r="AH49" s="70" t="s">
        <v>890</v>
      </c>
      <c r="AI49" s="70" t="s">
        <v>891</v>
      </c>
      <c r="AJ49" s="70" t="s">
        <v>892</v>
      </c>
      <c r="AK49" s="213"/>
      <c r="AL49"/>
      <c r="AM49"/>
      <c r="AN49"/>
      <c r="AO49"/>
      <c r="AP49"/>
      <c r="AQ49"/>
      <c r="AR49"/>
      <c r="AS49"/>
      <c r="AT49"/>
      <c r="AU49"/>
      <c r="AV49"/>
      <c r="AW49"/>
      <c r="AX49"/>
      <c r="AY49" s="1"/>
    </row>
    <row r="50" spans="1:51" ht="14.1" customHeight="1" thickBot="1" x14ac:dyDescent="0.2">
      <c r="A50" s="191"/>
      <c r="B50" s="673" t="s">
        <v>35</v>
      </c>
      <c r="C50" s="673"/>
      <c r="D50" s="673"/>
      <c r="E50" s="696" t="s">
        <v>1497</v>
      </c>
      <c r="F50" s="696"/>
      <c r="G50" s="696"/>
      <c r="H50" s="681"/>
      <c r="I50" s="681"/>
      <c r="J50" s="693"/>
      <c r="K50" s="693"/>
      <c r="L50" s="693"/>
      <c r="M50" s="693"/>
      <c r="N50" s="693"/>
      <c r="O50" s="693"/>
      <c r="P50" s="693"/>
      <c r="Q50" s="693"/>
      <c r="R50" s="191"/>
      <c r="S50" s="213"/>
      <c r="T50" s="253" t="s">
        <v>734</v>
      </c>
      <c r="U50" s="220">
        <f>AA13+ROUNDDOWN((AA11/2),0)+ROUNDDOWN((AA16/2),0)+10</f>
        <v>24</v>
      </c>
      <c r="V50" s="695"/>
      <c r="W50" s="695"/>
      <c r="X50" s="54">
        <f>IF(H18&lt;18,0,3)</f>
        <v>0</v>
      </c>
      <c r="Y50" s="220" t="str">
        <f>IF(C13="大器",10,"　")</f>
        <v>　</v>
      </c>
      <c r="Z50" s="57"/>
      <c r="AA50" s="272">
        <f t="shared" si="8"/>
        <v>24</v>
      </c>
      <c r="AB50" s="213"/>
      <c r="AC50" s="70" t="s">
        <v>893</v>
      </c>
      <c r="AD50" s="692" t="s">
        <v>894</v>
      </c>
      <c r="AE50" s="692"/>
      <c r="AF50" s="692"/>
      <c r="AG50" s="69" t="s">
        <v>68</v>
      </c>
      <c r="AH50" s="70" t="s">
        <v>895</v>
      </c>
      <c r="AI50" s="70" t="s">
        <v>896</v>
      </c>
      <c r="AJ50" s="70" t="s">
        <v>897</v>
      </c>
      <c r="AK50" s="214"/>
      <c r="AL50"/>
      <c r="AM50"/>
      <c r="AN50"/>
      <c r="AO50"/>
      <c r="AP50"/>
      <c r="AQ50"/>
      <c r="AR50"/>
      <c r="AS50"/>
      <c r="AT50"/>
      <c r="AU50"/>
      <c r="AV50"/>
      <c r="AW50"/>
      <c r="AX50"/>
      <c r="AY50" s="1"/>
    </row>
    <row r="51" spans="1:51" ht="14.1" customHeight="1" thickBot="1" x14ac:dyDescent="0.2">
      <c r="A51" s="191"/>
      <c r="B51" s="673" t="s">
        <v>35</v>
      </c>
      <c r="C51" s="673"/>
      <c r="D51" s="673"/>
      <c r="E51" s="680" t="s">
        <v>1528</v>
      </c>
      <c r="F51" s="680"/>
      <c r="G51" s="680"/>
      <c r="H51" s="681"/>
      <c r="I51" s="681"/>
      <c r="J51" s="693"/>
      <c r="K51" s="693"/>
      <c r="L51" s="693"/>
      <c r="M51" s="693"/>
      <c r="N51" s="693"/>
      <c r="O51" s="693"/>
      <c r="P51" s="693"/>
      <c r="Q51" s="693"/>
      <c r="R51" s="191"/>
      <c r="S51" s="213"/>
      <c r="T51" s="254" t="s">
        <v>810</v>
      </c>
      <c r="U51" s="255">
        <f>AA50-ROUNDDOWN((AA55/3),0)</f>
        <v>19</v>
      </c>
      <c r="V51" s="255" t="s">
        <v>804</v>
      </c>
      <c r="W51" s="255" t="s">
        <v>804</v>
      </c>
      <c r="X51" s="255" t="s">
        <v>804</v>
      </c>
      <c r="Y51" s="255" t="s">
        <v>804</v>
      </c>
      <c r="Z51" s="71"/>
      <c r="AA51" s="272">
        <f t="shared" si="8"/>
        <v>19</v>
      </c>
      <c r="AB51" s="213"/>
      <c r="AC51" s="70" t="s">
        <v>895</v>
      </c>
      <c r="AD51" s="692" t="s">
        <v>898</v>
      </c>
      <c r="AE51" s="692"/>
      <c r="AF51" s="692"/>
      <c r="AG51" s="69" t="s">
        <v>49</v>
      </c>
      <c r="AH51" s="70" t="s">
        <v>899</v>
      </c>
      <c r="AI51" s="70" t="s">
        <v>900</v>
      </c>
      <c r="AJ51" s="70" t="s">
        <v>901</v>
      </c>
      <c r="AK51" s="214"/>
      <c r="AL51"/>
      <c r="AM51"/>
      <c r="AN51"/>
      <c r="AO51"/>
      <c r="AP51"/>
      <c r="AQ51"/>
      <c r="AR51"/>
      <c r="AS51"/>
      <c r="AT51"/>
      <c r="AU51"/>
      <c r="AV51"/>
      <c r="AW51"/>
      <c r="AX51"/>
      <c r="AY51" s="1"/>
    </row>
    <row r="52" spans="1:51" ht="14.1" customHeight="1" thickBot="1" x14ac:dyDescent="0.2">
      <c r="A52" s="191"/>
      <c r="B52" s="648" t="s">
        <v>902</v>
      </c>
      <c r="C52" s="648"/>
      <c r="D52" s="648"/>
      <c r="E52" s="648"/>
      <c r="F52" s="648"/>
      <c r="G52" s="648"/>
      <c r="H52" s="648"/>
      <c r="I52" s="648"/>
      <c r="J52" s="648"/>
      <c r="K52" s="648"/>
      <c r="L52" s="648"/>
      <c r="M52" s="648"/>
      <c r="N52" s="648"/>
      <c r="O52" s="648"/>
      <c r="P52" s="648"/>
      <c r="Q52" s="648"/>
      <c r="R52" s="191"/>
      <c r="S52" s="213"/>
      <c r="T52" s="253" t="s">
        <v>818</v>
      </c>
      <c r="U52" s="220">
        <f>ROUNDDOWN((AA11/2),0)</f>
        <v>0</v>
      </c>
      <c r="V52" s="255" t="s">
        <v>804</v>
      </c>
      <c r="W52" s="255" t="s">
        <v>804</v>
      </c>
      <c r="X52" s="220">
        <f>IF(H17&lt;18,0,1)</f>
        <v>0</v>
      </c>
      <c r="Y52" s="257" t="s">
        <v>804</v>
      </c>
      <c r="Z52" s="57"/>
      <c r="AA52" s="272">
        <f t="shared" si="8"/>
        <v>0</v>
      </c>
      <c r="AB52" s="213"/>
      <c r="AC52" s="70" t="s">
        <v>903</v>
      </c>
      <c r="AD52" s="692" t="s">
        <v>904</v>
      </c>
      <c r="AE52" s="692"/>
      <c r="AF52" s="692"/>
      <c r="AG52" s="69" t="s">
        <v>29</v>
      </c>
      <c r="AH52" s="70" t="s">
        <v>798</v>
      </c>
      <c r="AI52" s="70" t="s">
        <v>905</v>
      </c>
      <c r="AJ52" s="70" t="s">
        <v>906</v>
      </c>
      <c r="AK52" s="214"/>
      <c r="AL52"/>
      <c r="AM52"/>
      <c r="AN52"/>
      <c r="AO52"/>
      <c r="AP52"/>
      <c r="AQ52"/>
      <c r="AR52"/>
      <c r="AS52"/>
      <c r="AT52"/>
      <c r="AU52"/>
      <c r="AV52"/>
      <c r="AW52"/>
      <c r="AX52"/>
      <c r="AY52" s="1"/>
    </row>
    <row r="53" spans="1:51" ht="14.1" customHeight="1" thickBot="1" x14ac:dyDescent="0.2">
      <c r="A53" s="191"/>
      <c r="B53" s="685" t="s">
        <v>1500</v>
      </c>
      <c r="C53" s="685"/>
      <c r="D53" s="685"/>
      <c r="E53" s="685"/>
      <c r="F53" s="685"/>
      <c r="G53" s="685"/>
      <c r="H53" s="685"/>
      <c r="I53" s="685"/>
      <c r="J53" s="685"/>
      <c r="K53" s="685"/>
      <c r="L53" s="685"/>
      <c r="M53" s="685"/>
      <c r="N53" s="685"/>
      <c r="O53" s="685"/>
      <c r="P53" s="685"/>
      <c r="Q53" s="685"/>
      <c r="R53" s="191"/>
      <c r="S53" s="214"/>
      <c r="T53" s="253" t="s">
        <v>823</v>
      </c>
      <c r="U53" s="220">
        <f>ROUNDDOWN((AA13/2),0)</f>
        <v>3</v>
      </c>
      <c r="V53" s="255" t="s">
        <v>804</v>
      </c>
      <c r="W53" s="255" t="s">
        <v>804</v>
      </c>
      <c r="X53" s="255" t="s">
        <v>804</v>
      </c>
      <c r="Y53" s="257" t="s">
        <v>804</v>
      </c>
      <c r="Z53" s="72"/>
      <c r="AA53" s="272">
        <f t="shared" si="8"/>
        <v>3</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685"/>
      <c r="C54" s="685"/>
      <c r="D54" s="685"/>
      <c r="E54" s="685"/>
      <c r="F54" s="685"/>
      <c r="G54" s="685"/>
      <c r="H54" s="685"/>
      <c r="I54" s="685"/>
      <c r="J54" s="685"/>
      <c r="K54" s="685"/>
      <c r="L54" s="685"/>
      <c r="M54" s="685"/>
      <c r="N54" s="685"/>
      <c r="O54" s="685"/>
      <c r="P54" s="685"/>
      <c r="Q54" s="685"/>
      <c r="R54" s="191"/>
      <c r="S54" s="213"/>
      <c r="T54" s="253" t="s">
        <v>740</v>
      </c>
      <c r="U54" s="220">
        <f>ROUNDDOWN((AA12/3),0)+ROUNDDOWN((AA15/2),0)</f>
        <v>3</v>
      </c>
      <c r="V54" s="255" t="s">
        <v>804</v>
      </c>
      <c r="W54" s="255" t="s">
        <v>804</v>
      </c>
      <c r="X54" s="255" t="s">
        <v>804</v>
      </c>
      <c r="Y54" s="257" t="s">
        <v>804</v>
      </c>
      <c r="Z54" s="57"/>
      <c r="AA54" s="272">
        <f t="shared" si="8"/>
        <v>3</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685"/>
      <c r="C55" s="685"/>
      <c r="D55" s="685"/>
      <c r="E55" s="685"/>
      <c r="F55" s="685"/>
      <c r="G55" s="685"/>
      <c r="H55" s="685"/>
      <c r="I55" s="685"/>
      <c r="J55" s="685"/>
      <c r="K55" s="685"/>
      <c r="L55" s="685"/>
      <c r="M55" s="685"/>
      <c r="N55" s="685"/>
      <c r="O55" s="685"/>
      <c r="P55" s="685"/>
      <c r="Q55" s="685"/>
      <c r="R55" s="191"/>
      <c r="S55" s="213"/>
      <c r="T55" s="253" t="s">
        <v>907</v>
      </c>
      <c r="U55" s="220">
        <f>ROUNDDOWN((AA12/2),0)+ROUNDDOWN((AA16/2),0)+ROUNDDOWN((AA13/2),0)</f>
        <v>15</v>
      </c>
      <c r="V55" s="255" t="s">
        <v>804</v>
      </c>
      <c r="W55" s="255" t="s">
        <v>804</v>
      </c>
      <c r="X55" s="255" t="s">
        <v>804</v>
      </c>
      <c r="Y55" s="257" t="s">
        <v>804</v>
      </c>
      <c r="Z55" s="57"/>
      <c r="AA55" s="272">
        <f t="shared" si="8"/>
        <v>15</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686" t="s">
        <v>1526</v>
      </c>
      <c r="C56" s="686"/>
      <c r="D56" s="686"/>
      <c r="E56" s="686"/>
      <c r="F56" s="686"/>
      <c r="G56" s="686"/>
      <c r="H56" s="686"/>
      <c r="I56" s="686"/>
      <c r="J56" s="686"/>
      <c r="K56" s="686"/>
      <c r="L56" s="686"/>
      <c r="M56" s="686"/>
      <c r="N56" s="686"/>
      <c r="O56" s="686"/>
      <c r="P56" s="686"/>
      <c r="Q56" s="686"/>
      <c r="R56" s="191"/>
      <c r="S56" s="213"/>
      <c r="T56" s="253" t="s">
        <v>735</v>
      </c>
      <c r="U56" s="220">
        <f t="shared" ref="U56:U57" si="9">ROUNDDOWN((AA11/2),0)+(AA14)</f>
        <v>12</v>
      </c>
      <c r="V56" s="255" t="s">
        <v>804</v>
      </c>
      <c r="W56" s="255" t="s">
        <v>804</v>
      </c>
      <c r="X56" s="220">
        <f>IF(H22&lt;18,0,2)+IF(H20&lt;18,0,1)</f>
        <v>0</v>
      </c>
      <c r="Y56" s="257" t="s">
        <v>804</v>
      </c>
      <c r="Z56" s="57"/>
      <c r="AA56" s="272">
        <f t="shared" si="8"/>
        <v>12</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686"/>
      <c r="C57" s="686"/>
      <c r="D57" s="686"/>
      <c r="E57" s="686"/>
      <c r="F57" s="686"/>
      <c r="G57" s="686"/>
      <c r="H57" s="686"/>
      <c r="I57" s="686"/>
      <c r="J57" s="686"/>
      <c r="K57" s="686"/>
      <c r="L57" s="686"/>
      <c r="M57" s="686"/>
      <c r="N57" s="686"/>
      <c r="O57" s="686"/>
      <c r="P57" s="686"/>
      <c r="Q57" s="686"/>
      <c r="R57" s="191"/>
      <c r="S57" s="213"/>
      <c r="T57" s="253" t="s">
        <v>738</v>
      </c>
      <c r="U57" s="220">
        <f t="shared" si="9"/>
        <v>6</v>
      </c>
      <c r="V57" s="255" t="s">
        <v>804</v>
      </c>
      <c r="W57" s="255" t="s">
        <v>804</v>
      </c>
      <c r="X57" s="220">
        <f>IF(H21&lt;18,0,2)+IF(H20&lt;18,0,1)</f>
        <v>0</v>
      </c>
      <c r="Y57" s="257" t="s">
        <v>804</v>
      </c>
      <c r="Z57" s="57"/>
      <c r="AA57" s="272">
        <f t="shared" si="8"/>
        <v>6</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686"/>
      <c r="C58" s="686"/>
      <c r="D58" s="686"/>
      <c r="E58" s="686"/>
      <c r="F58" s="686"/>
      <c r="G58" s="686"/>
      <c r="H58" s="686"/>
      <c r="I58" s="686"/>
      <c r="J58" s="686"/>
      <c r="K58" s="686"/>
      <c r="L58" s="686"/>
      <c r="M58" s="686"/>
      <c r="N58" s="686"/>
      <c r="O58" s="686"/>
      <c r="P58" s="686"/>
      <c r="Q58" s="686"/>
      <c r="R58" s="191"/>
      <c r="S58" s="213"/>
      <c r="T58" s="253" t="s">
        <v>743</v>
      </c>
      <c r="U58" s="220">
        <f>ROUNDDOWN((AA13/2),0)+ROUNDDOWN((AA14/2),0)</f>
        <v>9</v>
      </c>
      <c r="V58" s="255" t="s">
        <v>804</v>
      </c>
      <c r="W58" s="255" t="s">
        <v>804</v>
      </c>
      <c r="X58" s="255" t="s">
        <v>804</v>
      </c>
      <c r="Y58" s="257" t="s">
        <v>804</v>
      </c>
      <c r="Z58" s="57"/>
      <c r="AA58" s="272">
        <f t="shared" si="8"/>
        <v>9</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686"/>
      <c r="C59" s="686"/>
      <c r="D59" s="686"/>
      <c r="E59" s="686"/>
      <c r="F59" s="686"/>
      <c r="G59" s="686"/>
      <c r="H59" s="686"/>
      <c r="I59" s="686"/>
      <c r="J59" s="686"/>
      <c r="K59" s="686"/>
      <c r="L59" s="686"/>
      <c r="M59" s="686"/>
      <c r="N59" s="686"/>
      <c r="O59" s="686"/>
      <c r="P59" s="686"/>
      <c r="Q59" s="686"/>
      <c r="R59" s="191"/>
      <c r="S59" s="213"/>
      <c r="T59" s="234" t="s">
        <v>824</v>
      </c>
      <c r="U59" s="256">
        <f>ROUNDDOWN(((AA12)+(AA16))/4,0)</f>
        <v>6</v>
      </c>
      <c r="V59" s="258" t="s">
        <v>804</v>
      </c>
      <c r="W59" s="258" t="s">
        <v>804</v>
      </c>
      <c r="X59" s="256">
        <f>IF(H19&lt;18,0,1)</f>
        <v>0</v>
      </c>
      <c r="Y59" s="256" t="str">
        <f>IF(C13="熟練",1,"　")</f>
        <v>　</v>
      </c>
      <c r="Z59" s="73"/>
      <c r="AA59" s="273">
        <f t="shared" si="8"/>
        <v>6</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686"/>
      <c r="C60" s="686"/>
      <c r="D60" s="686"/>
      <c r="E60" s="686"/>
      <c r="F60" s="686"/>
      <c r="G60" s="686"/>
      <c r="H60" s="686"/>
      <c r="I60" s="686"/>
      <c r="J60" s="686"/>
      <c r="K60" s="686"/>
      <c r="L60" s="686"/>
      <c r="M60" s="686"/>
      <c r="N60" s="686"/>
      <c r="O60" s="686"/>
      <c r="P60" s="686"/>
      <c r="Q60" s="686"/>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686"/>
      <c r="C61" s="686"/>
      <c r="D61" s="686"/>
      <c r="E61" s="686"/>
      <c r="F61" s="686"/>
      <c r="G61" s="686"/>
      <c r="H61" s="686"/>
      <c r="I61" s="686"/>
      <c r="J61" s="686"/>
      <c r="K61" s="686"/>
      <c r="L61" s="686"/>
      <c r="M61" s="686"/>
      <c r="N61" s="686"/>
      <c r="O61" s="686"/>
      <c r="P61" s="686"/>
      <c r="Q61" s="686"/>
      <c r="R61" s="191"/>
      <c r="S61" s="213"/>
      <c r="T61" s="679" t="s">
        <v>908</v>
      </c>
      <c r="U61" s="679"/>
      <c r="V61" s="679"/>
      <c r="W61" s="679"/>
      <c r="X61" s="679"/>
      <c r="Y61" s="679"/>
      <c r="Z61" s="679"/>
      <c r="AA61" s="679"/>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686"/>
      <c r="C62" s="686"/>
      <c r="D62" s="686"/>
      <c r="E62" s="686"/>
      <c r="F62" s="686"/>
      <c r="G62" s="686"/>
      <c r="H62" s="686"/>
      <c r="I62" s="686"/>
      <c r="J62" s="686"/>
      <c r="K62" s="686"/>
      <c r="L62" s="686"/>
      <c r="M62" s="686"/>
      <c r="N62" s="686"/>
      <c r="O62" s="686"/>
      <c r="P62" s="686"/>
      <c r="Q62" s="686"/>
      <c r="R62" s="191"/>
      <c r="S62" s="213"/>
      <c r="T62" s="689"/>
      <c r="U62" s="689"/>
      <c r="V62" s="259" t="s">
        <v>909</v>
      </c>
      <c r="W62" s="220" t="s">
        <v>910</v>
      </c>
      <c r="X62" s="220" t="s">
        <v>911</v>
      </c>
      <c r="Y62" s="220"/>
      <c r="Z62" s="690" t="s">
        <v>841</v>
      </c>
      <c r="AA62" s="690"/>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686"/>
      <c r="C63" s="686"/>
      <c r="D63" s="686"/>
      <c r="E63" s="686"/>
      <c r="F63" s="686"/>
      <c r="G63" s="686"/>
      <c r="H63" s="686"/>
      <c r="I63" s="686"/>
      <c r="J63" s="686"/>
      <c r="K63" s="686"/>
      <c r="L63" s="686"/>
      <c r="M63" s="686"/>
      <c r="N63" s="686"/>
      <c r="O63" s="686"/>
      <c r="P63" s="686"/>
      <c r="Q63" s="686"/>
      <c r="R63" s="191"/>
      <c r="S63" s="213"/>
      <c r="T63" s="689" t="s">
        <v>912</v>
      </c>
      <c r="U63" s="689"/>
      <c r="V63" s="220">
        <f>AA10</f>
        <v>2</v>
      </c>
      <c r="W63" s="255">
        <f>ROUNDDOWN((AA11/2),0)</f>
        <v>0</v>
      </c>
      <c r="X63" s="220"/>
      <c r="Y63" s="220"/>
      <c r="Z63" s="691">
        <f t="shared" ref="Z63:Z64" si="10">ROUNDDOWN((V63+W63)/2,0)</f>
        <v>1</v>
      </c>
      <c r="AA63" s="691" t="s">
        <v>913</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686"/>
      <c r="C64" s="686"/>
      <c r="D64" s="686"/>
      <c r="E64" s="686"/>
      <c r="F64" s="686"/>
      <c r="G64" s="686"/>
      <c r="H64" s="686"/>
      <c r="I64" s="686"/>
      <c r="J64" s="686"/>
      <c r="K64" s="686"/>
      <c r="L64" s="686"/>
      <c r="M64" s="686"/>
      <c r="N64" s="686"/>
      <c r="O64" s="686"/>
      <c r="P64" s="686"/>
      <c r="Q64" s="686"/>
      <c r="R64" s="191"/>
      <c r="S64" s="213"/>
      <c r="T64" s="689" t="s">
        <v>914</v>
      </c>
      <c r="U64" s="689"/>
      <c r="V64" s="220">
        <f>ROUNDDOWN((AA14/2),0)+ROUNDDOWN((AA15/2),0)</f>
        <v>7</v>
      </c>
      <c r="W64" s="220">
        <v>10</v>
      </c>
      <c r="X64" s="220"/>
      <c r="Y64" s="220"/>
      <c r="Z64" s="691">
        <f t="shared" si="10"/>
        <v>8</v>
      </c>
      <c r="AA64" s="691" t="s">
        <v>913</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686"/>
      <c r="C65" s="686"/>
      <c r="D65" s="686"/>
      <c r="E65" s="686"/>
      <c r="F65" s="686"/>
      <c r="G65" s="686"/>
      <c r="H65" s="686"/>
      <c r="I65" s="686"/>
      <c r="J65" s="686"/>
      <c r="K65" s="686"/>
      <c r="L65" s="686"/>
      <c r="M65" s="686"/>
      <c r="N65" s="686"/>
      <c r="O65" s="686"/>
      <c r="P65" s="686"/>
      <c r="Q65" s="686"/>
      <c r="R65" s="191"/>
      <c r="S65" s="213"/>
      <c r="T65" s="687" t="s">
        <v>915</v>
      </c>
      <c r="U65" s="687"/>
      <c r="V65" s="256">
        <f>AA58</f>
        <v>9</v>
      </c>
      <c r="W65" s="256">
        <f>ROUNDDOWN((AA55/2),0)</f>
        <v>7</v>
      </c>
      <c r="X65" s="256">
        <v>4</v>
      </c>
      <c r="Y65" s="256"/>
      <c r="Z65" s="688">
        <f>ROUNDDOWN((V65+W65)/2,0)+X65</f>
        <v>12</v>
      </c>
      <c r="AA65" s="688" t="s">
        <v>913</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686"/>
      <c r="C66" s="686"/>
      <c r="D66" s="686"/>
      <c r="E66" s="686"/>
      <c r="F66" s="686"/>
      <c r="G66" s="686"/>
      <c r="H66" s="686"/>
      <c r="I66" s="686"/>
      <c r="J66" s="686"/>
      <c r="K66" s="686"/>
      <c r="L66" s="686"/>
      <c r="M66" s="686"/>
      <c r="N66" s="686"/>
      <c r="O66" s="686"/>
      <c r="P66" s="686"/>
      <c r="Q66" s="686"/>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6">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AE14:AF14"/>
    <mergeCell ref="AG14:AH14"/>
    <mergeCell ref="B16:D16"/>
    <mergeCell ref="F16:H16"/>
    <mergeCell ref="F17:G17"/>
    <mergeCell ref="AC17:AJ17"/>
    <mergeCell ref="D17:D18"/>
    <mergeCell ref="B17:C18"/>
    <mergeCell ref="F13:G14"/>
    <mergeCell ref="O14:P14"/>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B10:B11"/>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J34:N34"/>
    <mergeCell ref="O34:Q34"/>
    <mergeCell ref="B30:D30"/>
    <mergeCell ref="F30:H30"/>
    <mergeCell ref="O30:Q30"/>
    <mergeCell ref="B7:C8"/>
    <mergeCell ref="D7:I8"/>
    <mergeCell ref="C10:D11"/>
    <mergeCell ref="F10:G11"/>
    <mergeCell ref="J11:K12"/>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s>
  <phoneticPr fontId="51"/>
  <dataValidations count="5">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formula1>
    </dataValidation>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J12 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tabSelected="1" workbookViewId="0">
      <selection activeCell="L21" sqref="L21"/>
    </sheetView>
  </sheetViews>
  <sheetFormatPr defaultColWidth="10.10937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51" t="s">
        <v>1006</v>
      </c>
      <c r="C2" s="852"/>
      <c r="D2" s="852"/>
      <c r="E2" s="852"/>
      <c r="F2" s="852"/>
      <c r="G2" s="852"/>
      <c r="H2" s="852"/>
      <c r="I2" s="852"/>
      <c r="J2" s="853"/>
      <c r="K2" s="287"/>
      <c r="L2" s="214"/>
      <c r="M2" s="717" t="s">
        <v>1007</v>
      </c>
      <c r="N2" s="717"/>
      <c r="O2" s="717"/>
      <c r="P2" s="717"/>
      <c r="Q2" s="717"/>
      <c r="R2" s="717"/>
      <c r="S2" s="717"/>
      <c r="T2" s="717"/>
      <c r="U2" s="717"/>
      <c r="V2" s="214"/>
    </row>
    <row r="3" spans="1:22" ht="14.1" customHeight="1" thickBot="1" x14ac:dyDescent="0.2">
      <c r="A3" s="287"/>
      <c r="B3" s="854"/>
      <c r="C3" s="855"/>
      <c r="D3" s="855"/>
      <c r="E3" s="855"/>
      <c r="F3" s="855"/>
      <c r="G3" s="855"/>
      <c r="H3" s="855"/>
      <c r="I3" s="855"/>
      <c r="J3" s="856"/>
      <c r="K3" s="287"/>
      <c r="L3" s="214"/>
      <c r="M3" s="717"/>
      <c r="N3" s="717"/>
      <c r="O3" s="717"/>
      <c r="P3" s="717"/>
      <c r="Q3" s="717"/>
      <c r="R3" s="717"/>
      <c r="S3" s="717"/>
      <c r="T3" s="717"/>
      <c r="U3" s="717"/>
      <c r="V3" s="214"/>
    </row>
    <row r="4" spans="1:22" ht="27.6" customHeight="1" thickBot="1" x14ac:dyDescent="0.2">
      <c r="A4" s="287"/>
      <c r="B4" s="800" t="s">
        <v>824</v>
      </c>
      <c r="C4" s="801"/>
      <c r="D4" s="445">
        <f>キャラシート!H27-D5</f>
        <v>6</v>
      </c>
      <c r="E4" s="802" t="s">
        <v>916</v>
      </c>
      <c r="F4" s="801"/>
      <c r="G4" s="445">
        <f>ROUNDDOWN((キャラシート!H25)/2,0)</f>
        <v>4</v>
      </c>
      <c r="H4" s="802" t="s">
        <v>917</v>
      </c>
      <c r="I4" s="801"/>
      <c r="J4" s="446">
        <f>ROUNDDOWN((キャラシート!H25)/3,0)</f>
        <v>3</v>
      </c>
      <c r="K4" s="287"/>
      <c r="L4" s="214"/>
      <c r="M4" s="717"/>
      <c r="N4" s="717"/>
      <c r="O4" s="717"/>
      <c r="P4" s="717"/>
      <c r="Q4" s="717"/>
      <c r="R4" s="717"/>
      <c r="S4" s="717"/>
      <c r="T4" s="717"/>
      <c r="U4" s="717"/>
      <c r="V4" s="214"/>
    </row>
    <row r="5" spans="1:22" ht="27.6" customHeight="1" thickBot="1" x14ac:dyDescent="0.2">
      <c r="A5" s="288"/>
      <c r="B5" s="803" t="s">
        <v>1025</v>
      </c>
      <c r="C5" s="804"/>
      <c r="D5" s="462">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05"/>
      <c r="F5" s="806"/>
      <c r="G5" s="447"/>
      <c r="H5" s="805"/>
      <c r="I5" s="806"/>
      <c r="J5" s="448"/>
      <c r="K5" s="287"/>
      <c r="L5" s="214"/>
      <c r="M5" s="717"/>
      <c r="N5" s="717"/>
      <c r="O5" s="717"/>
      <c r="P5" s="717"/>
      <c r="Q5" s="717"/>
      <c r="R5" s="717"/>
      <c r="S5" s="717"/>
      <c r="T5" s="717"/>
      <c r="U5" s="717"/>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07" t="s">
        <v>745</v>
      </c>
      <c r="C8" s="808"/>
      <c r="D8" s="808"/>
      <c r="E8" s="808"/>
      <c r="F8" s="809"/>
      <c r="G8" s="284" t="s">
        <v>918</v>
      </c>
      <c r="H8" s="459" t="s">
        <v>327</v>
      </c>
      <c r="I8" s="459" t="s">
        <v>919</v>
      </c>
      <c r="J8" s="285" t="s">
        <v>920</v>
      </c>
      <c r="K8" s="288"/>
      <c r="L8" s="214"/>
      <c r="M8" s="859" t="s">
        <v>745</v>
      </c>
      <c r="N8" s="859"/>
      <c r="O8" s="859"/>
      <c r="P8" s="859"/>
      <c r="Q8" s="859"/>
      <c r="R8" s="810" t="s">
        <v>921</v>
      </c>
      <c r="S8" s="810"/>
      <c r="T8" s="284" t="s">
        <v>918</v>
      </c>
      <c r="U8" s="289" t="s">
        <v>919</v>
      </c>
      <c r="V8" s="214"/>
    </row>
    <row r="9" spans="1:22" ht="14.1" customHeight="1" x14ac:dyDescent="0.15">
      <c r="A9" s="287"/>
      <c r="B9" s="828" t="s">
        <v>1467</v>
      </c>
      <c r="C9" s="829"/>
      <c r="D9" s="829"/>
      <c r="E9" s="829"/>
      <c r="F9" s="830"/>
      <c r="G9" s="845" t="s">
        <v>1478</v>
      </c>
      <c r="H9" s="847" t="s">
        <v>402</v>
      </c>
      <c r="I9" s="834">
        <f>IF(キャラシート!$I$3="蟹",計算用!C12,計算用!C6)</f>
        <v>1</v>
      </c>
      <c r="J9" s="820">
        <f>IF(キャラシート!$I$3="蟹",計算用!D12,計算用!D6)</f>
        <v>1</v>
      </c>
      <c r="K9" s="287"/>
      <c r="L9" s="214"/>
      <c r="M9" s="812" t="s">
        <v>1492</v>
      </c>
      <c r="N9" s="812"/>
      <c r="O9" s="812"/>
      <c r="P9" s="812"/>
      <c r="Q9" s="812"/>
      <c r="R9" s="841" t="s">
        <v>1532</v>
      </c>
      <c r="S9" s="841"/>
      <c r="T9" s="857" t="s">
        <v>19</v>
      </c>
      <c r="U9" s="858"/>
      <c r="V9" s="214"/>
    </row>
    <row r="10" spans="1:22" ht="14.1" customHeight="1" x14ac:dyDescent="0.15">
      <c r="A10" s="288"/>
      <c r="B10" s="831"/>
      <c r="C10" s="832"/>
      <c r="D10" s="832"/>
      <c r="E10" s="832"/>
      <c r="F10" s="833"/>
      <c r="G10" s="846"/>
      <c r="H10" s="848"/>
      <c r="I10" s="835"/>
      <c r="J10" s="821"/>
      <c r="K10" s="288"/>
      <c r="L10" s="214"/>
      <c r="M10" s="812"/>
      <c r="N10" s="812"/>
      <c r="O10" s="812"/>
      <c r="P10" s="812"/>
      <c r="Q10" s="812"/>
      <c r="R10" s="841"/>
      <c r="S10" s="841"/>
      <c r="T10" s="857"/>
      <c r="U10" s="858"/>
      <c r="V10" s="214"/>
    </row>
    <row r="11" spans="1:22" ht="14.1" customHeight="1" x14ac:dyDescent="0.15">
      <c r="A11" s="287"/>
      <c r="B11" s="836" t="s">
        <v>9</v>
      </c>
      <c r="C11" s="837"/>
      <c r="D11" s="838"/>
      <c r="E11" s="839" t="s">
        <v>10</v>
      </c>
      <c r="F11" s="837"/>
      <c r="G11" s="838"/>
      <c r="H11" s="839" t="s">
        <v>11</v>
      </c>
      <c r="I11" s="837"/>
      <c r="J11" s="840"/>
      <c r="K11" s="287"/>
      <c r="L11" s="214"/>
      <c r="M11" s="812"/>
      <c r="N11" s="812"/>
      <c r="O11" s="812"/>
      <c r="P11" s="812"/>
      <c r="Q11" s="812"/>
      <c r="R11" s="841"/>
      <c r="S11" s="841"/>
      <c r="T11" s="857"/>
      <c r="U11" s="858"/>
      <c r="V11" s="214"/>
    </row>
    <row r="12" spans="1:22" ht="14.1" customHeight="1" x14ac:dyDescent="0.15">
      <c r="A12" s="288"/>
      <c r="B12" s="849" t="s">
        <v>19</v>
      </c>
      <c r="C12" s="843" t="s">
        <v>41</v>
      </c>
      <c r="D12" s="843" t="s">
        <v>19</v>
      </c>
      <c r="E12" s="460" t="s">
        <v>19</v>
      </c>
      <c r="F12" s="460" t="s">
        <v>19</v>
      </c>
      <c r="G12" s="460" t="s">
        <v>19</v>
      </c>
      <c r="H12" s="460" t="s">
        <v>19</v>
      </c>
      <c r="I12" s="460" t="s">
        <v>19</v>
      </c>
      <c r="J12" s="286" t="s">
        <v>19</v>
      </c>
      <c r="K12" s="288"/>
      <c r="L12" s="214"/>
      <c r="M12" s="813" t="s">
        <v>922</v>
      </c>
      <c r="N12" s="813"/>
      <c r="O12" s="813"/>
      <c r="P12" s="813"/>
      <c r="Q12" s="813"/>
      <c r="R12" s="813"/>
      <c r="S12" s="813"/>
      <c r="T12" s="813"/>
      <c r="U12" s="813"/>
      <c r="V12" s="214"/>
    </row>
    <row r="13" spans="1:22" ht="14.1" customHeight="1" x14ac:dyDescent="0.15">
      <c r="A13" s="287"/>
      <c r="B13" s="850"/>
      <c r="C13" s="844"/>
      <c r="D13" s="844"/>
      <c r="E13" s="460" t="s">
        <v>19</v>
      </c>
      <c r="F13" s="460" t="s">
        <v>19</v>
      </c>
      <c r="G13" s="460" t="s">
        <v>19</v>
      </c>
      <c r="H13" s="460" t="s">
        <v>19</v>
      </c>
      <c r="I13" s="460" t="s">
        <v>19</v>
      </c>
      <c r="J13" s="286" t="s">
        <v>19</v>
      </c>
      <c r="K13" s="287"/>
      <c r="L13" s="214"/>
      <c r="M13" s="842" t="s">
        <v>1479</v>
      </c>
      <c r="N13" s="842"/>
      <c r="O13" s="842"/>
      <c r="P13" s="842"/>
      <c r="Q13" s="842"/>
      <c r="R13" s="842"/>
      <c r="S13" s="842"/>
      <c r="T13" s="842"/>
      <c r="U13" s="842"/>
      <c r="V13" s="214"/>
    </row>
    <row r="14" spans="1:22" ht="14.1" customHeight="1" x14ac:dyDescent="0.15">
      <c r="A14" s="288"/>
      <c r="B14" s="814" t="s">
        <v>922</v>
      </c>
      <c r="C14" s="815"/>
      <c r="D14" s="815"/>
      <c r="E14" s="815"/>
      <c r="F14" s="815"/>
      <c r="G14" s="815"/>
      <c r="H14" s="815"/>
      <c r="I14" s="815"/>
      <c r="J14" s="816"/>
      <c r="K14" s="288"/>
      <c r="L14" s="214"/>
      <c r="M14" s="842"/>
      <c r="N14" s="842"/>
      <c r="O14" s="842"/>
      <c r="P14" s="842"/>
      <c r="Q14" s="842"/>
      <c r="R14" s="842"/>
      <c r="S14" s="842"/>
      <c r="T14" s="842"/>
      <c r="U14" s="842"/>
      <c r="V14" s="214"/>
    </row>
    <row r="15" spans="1:22" ht="14.1" customHeight="1" x14ac:dyDescent="0.15">
      <c r="A15" s="287"/>
      <c r="B15" s="822" t="s">
        <v>1468</v>
      </c>
      <c r="C15" s="823"/>
      <c r="D15" s="823"/>
      <c r="E15" s="823"/>
      <c r="F15" s="823"/>
      <c r="G15" s="823"/>
      <c r="H15" s="823"/>
      <c r="I15" s="823"/>
      <c r="J15" s="824"/>
      <c r="K15" s="287"/>
      <c r="L15" s="214"/>
      <c r="M15" s="842"/>
      <c r="N15" s="842"/>
      <c r="O15" s="842"/>
      <c r="P15" s="842"/>
      <c r="Q15" s="842"/>
      <c r="R15" s="842"/>
      <c r="S15" s="842"/>
      <c r="T15" s="842"/>
      <c r="U15" s="842"/>
      <c r="V15" s="214"/>
    </row>
    <row r="16" spans="1:22" ht="14.1" customHeight="1" x14ac:dyDescent="0.15">
      <c r="A16" s="288"/>
      <c r="B16" s="825"/>
      <c r="C16" s="826"/>
      <c r="D16" s="826"/>
      <c r="E16" s="826"/>
      <c r="F16" s="826"/>
      <c r="G16" s="826"/>
      <c r="H16" s="826"/>
      <c r="I16" s="826"/>
      <c r="J16" s="827"/>
      <c r="K16" s="288"/>
      <c r="L16" s="214"/>
      <c r="M16" s="842"/>
      <c r="N16" s="842"/>
      <c r="O16" s="842"/>
      <c r="P16" s="842"/>
      <c r="Q16" s="842"/>
      <c r="R16" s="842"/>
      <c r="S16" s="842"/>
      <c r="T16" s="842"/>
      <c r="U16" s="842"/>
      <c r="V16" s="214"/>
    </row>
    <row r="17" spans="1:22" ht="14.1" customHeight="1" thickBot="1" x14ac:dyDescent="0.2">
      <c r="A17" s="288"/>
      <c r="B17" s="860" t="s">
        <v>1475</v>
      </c>
      <c r="C17" s="861"/>
      <c r="D17" s="861"/>
      <c r="E17" s="861"/>
      <c r="F17" s="861"/>
      <c r="G17" s="861"/>
      <c r="H17" s="861"/>
      <c r="I17" s="861"/>
      <c r="J17" s="862"/>
      <c r="K17" s="287"/>
      <c r="L17" s="214"/>
      <c r="M17" s="811" t="s">
        <v>924</v>
      </c>
      <c r="N17" s="811"/>
      <c r="O17" s="811"/>
      <c r="P17" s="811"/>
      <c r="Q17" s="811"/>
      <c r="R17" s="811"/>
      <c r="S17" s="811"/>
      <c r="T17" s="811"/>
      <c r="U17" s="811"/>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07" t="s">
        <v>745</v>
      </c>
      <c r="C19" s="808"/>
      <c r="D19" s="808"/>
      <c r="E19" s="808"/>
      <c r="F19" s="809"/>
      <c r="G19" s="284" t="s">
        <v>918</v>
      </c>
      <c r="H19" s="459" t="s">
        <v>327</v>
      </c>
      <c r="I19" s="459" t="s">
        <v>919</v>
      </c>
      <c r="J19" s="285" t="s">
        <v>920</v>
      </c>
      <c r="K19" s="288"/>
      <c r="L19" s="214"/>
      <c r="M19" s="859" t="s">
        <v>745</v>
      </c>
      <c r="N19" s="859"/>
      <c r="O19" s="859"/>
      <c r="P19" s="859"/>
      <c r="Q19" s="859"/>
      <c r="R19" s="810" t="s">
        <v>921</v>
      </c>
      <c r="S19" s="810"/>
      <c r="T19" s="284" t="s">
        <v>918</v>
      </c>
      <c r="U19" s="289" t="s">
        <v>919</v>
      </c>
      <c r="V19" s="214"/>
    </row>
    <row r="20" spans="1:22" ht="14.1" customHeight="1" x14ac:dyDescent="0.15">
      <c r="A20" s="287"/>
      <c r="B20" s="828" t="s">
        <v>1470</v>
      </c>
      <c r="C20" s="829"/>
      <c r="D20" s="829"/>
      <c r="E20" s="829"/>
      <c r="F20" s="830"/>
      <c r="G20" s="845" t="s">
        <v>19</v>
      </c>
      <c r="H20" s="847" t="s">
        <v>372</v>
      </c>
      <c r="I20" s="834">
        <f>IF(キャラシート!$I$3="蟹",計算用!C24,計算用!C18)</f>
        <v>11</v>
      </c>
      <c r="J20" s="820">
        <f>IF(キャラシート!$I$3="蟹",計算用!D24,計算用!D18)</f>
        <v>3</v>
      </c>
      <c r="K20" s="287"/>
      <c r="L20" s="214"/>
      <c r="M20" s="812" t="s">
        <v>1463</v>
      </c>
      <c r="N20" s="812"/>
      <c r="O20" s="812"/>
      <c r="P20" s="812"/>
      <c r="Q20" s="812"/>
      <c r="R20" s="841" t="s">
        <v>1532</v>
      </c>
      <c r="S20" s="841"/>
      <c r="T20" s="857" t="s">
        <v>19</v>
      </c>
      <c r="U20" s="858"/>
      <c r="V20" s="214"/>
    </row>
    <row r="21" spans="1:22" ht="14.1" customHeight="1" x14ac:dyDescent="0.15">
      <c r="A21" s="288"/>
      <c r="B21" s="831"/>
      <c r="C21" s="832"/>
      <c r="D21" s="832"/>
      <c r="E21" s="832"/>
      <c r="F21" s="833"/>
      <c r="G21" s="846"/>
      <c r="H21" s="848"/>
      <c r="I21" s="835"/>
      <c r="J21" s="821"/>
      <c r="K21" s="288"/>
      <c r="L21" s="214"/>
      <c r="M21" s="812"/>
      <c r="N21" s="812"/>
      <c r="O21" s="812"/>
      <c r="P21" s="812"/>
      <c r="Q21" s="812"/>
      <c r="R21" s="841"/>
      <c r="S21" s="841"/>
      <c r="T21" s="857"/>
      <c r="U21" s="858"/>
      <c r="V21" s="214"/>
    </row>
    <row r="22" spans="1:22" ht="14.1" customHeight="1" x14ac:dyDescent="0.15">
      <c r="A22" s="287"/>
      <c r="B22" s="836" t="s">
        <v>9</v>
      </c>
      <c r="C22" s="837"/>
      <c r="D22" s="838"/>
      <c r="E22" s="839" t="s">
        <v>10</v>
      </c>
      <c r="F22" s="837"/>
      <c r="G22" s="838"/>
      <c r="H22" s="839" t="s">
        <v>11</v>
      </c>
      <c r="I22" s="837"/>
      <c r="J22" s="840"/>
      <c r="K22" s="287"/>
      <c r="L22" s="214"/>
      <c r="M22" s="812"/>
      <c r="N22" s="812"/>
      <c r="O22" s="812"/>
      <c r="P22" s="812"/>
      <c r="Q22" s="812"/>
      <c r="R22" s="841"/>
      <c r="S22" s="841"/>
      <c r="T22" s="857"/>
      <c r="U22" s="858"/>
      <c r="V22" s="214"/>
    </row>
    <row r="23" spans="1:22" ht="14.1" customHeight="1" x14ac:dyDescent="0.15">
      <c r="A23" s="288"/>
      <c r="B23" s="849" t="s">
        <v>120</v>
      </c>
      <c r="C23" s="843" t="s">
        <v>41</v>
      </c>
      <c r="D23" s="843" t="s">
        <v>19</v>
      </c>
      <c r="E23" s="460" t="s">
        <v>19</v>
      </c>
      <c r="F23" s="460" t="s">
        <v>19</v>
      </c>
      <c r="G23" s="460" t="s">
        <v>19</v>
      </c>
      <c r="H23" s="460" t="s">
        <v>19</v>
      </c>
      <c r="I23" s="460" t="s">
        <v>207</v>
      </c>
      <c r="J23" s="286" t="s">
        <v>19</v>
      </c>
      <c r="K23" s="288"/>
      <c r="L23" s="214"/>
      <c r="M23" s="813" t="s">
        <v>922</v>
      </c>
      <c r="N23" s="813"/>
      <c r="O23" s="813"/>
      <c r="P23" s="813"/>
      <c r="Q23" s="813"/>
      <c r="R23" s="813"/>
      <c r="S23" s="813"/>
      <c r="T23" s="813"/>
      <c r="U23" s="813"/>
      <c r="V23" s="214"/>
    </row>
    <row r="24" spans="1:22" ht="14.1" customHeight="1" x14ac:dyDescent="0.15">
      <c r="A24" s="287"/>
      <c r="B24" s="850"/>
      <c r="C24" s="844"/>
      <c r="D24" s="844"/>
      <c r="E24" s="460" t="s">
        <v>19</v>
      </c>
      <c r="F24" s="460" t="s">
        <v>19</v>
      </c>
      <c r="G24" s="460" t="s">
        <v>19</v>
      </c>
      <c r="H24" s="460" t="s">
        <v>19</v>
      </c>
      <c r="I24" s="460" t="s">
        <v>19</v>
      </c>
      <c r="J24" s="286" t="s">
        <v>19</v>
      </c>
      <c r="K24" s="287"/>
      <c r="L24" s="214"/>
      <c r="M24" s="842" t="s">
        <v>1465</v>
      </c>
      <c r="N24" s="842"/>
      <c r="O24" s="842"/>
      <c r="P24" s="842"/>
      <c r="Q24" s="842"/>
      <c r="R24" s="842"/>
      <c r="S24" s="842"/>
      <c r="T24" s="842"/>
      <c r="U24" s="842"/>
      <c r="V24" s="214"/>
    </row>
    <row r="25" spans="1:22" ht="14.1" customHeight="1" x14ac:dyDescent="0.15">
      <c r="A25" s="288"/>
      <c r="B25" s="814" t="s">
        <v>922</v>
      </c>
      <c r="C25" s="815"/>
      <c r="D25" s="815"/>
      <c r="E25" s="815"/>
      <c r="F25" s="815"/>
      <c r="G25" s="815"/>
      <c r="H25" s="815"/>
      <c r="I25" s="815"/>
      <c r="J25" s="816"/>
      <c r="K25" s="288"/>
      <c r="L25" s="214"/>
      <c r="M25" s="842"/>
      <c r="N25" s="842"/>
      <c r="O25" s="842"/>
      <c r="P25" s="842"/>
      <c r="Q25" s="842"/>
      <c r="R25" s="842"/>
      <c r="S25" s="842"/>
      <c r="T25" s="842"/>
      <c r="U25" s="842"/>
      <c r="V25" s="214"/>
    </row>
    <row r="26" spans="1:22" ht="14.1" customHeight="1" x14ac:dyDescent="0.15">
      <c r="A26" s="287"/>
      <c r="B26" s="822" t="s">
        <v>1469</v>
      </c>
      <c r="C26" s="823"/>
      <c r="D26" s="823"/>
      <c r="E26" s="823"/>
      <c r="F26" s="823"/>
      <c r="G26" s="823"/>
      <c r="H26" s="823"/>
      <c r="I26" s="823"/>
      <c r="J26" s="824"/>
      <c r="K26" s="287"/>
      <c r="L26" s="214"/>
      <c r="M26" s="842"/>
      <c r="N26" s="842"/>
      <c r="O26" s="842"/>
      <c r="P26" s="842"/>
      <c r="Q26" s="842"/>
      <c r="R26" s="842"/>
      <c r="S26" s="842"/>
      <c r="T26" s="842"/>
      <c r="U26" s="842"/>
      <c r="V26" s="214"/>
    </row>
    <row r="27" spans="1:22" ht="14.1" customHeight="1" x14ac:dyDescent="0.15">
      <c r="A27" s="288"/>
      <c r="B27" s="825"/>
      <c r="C27" s="826"/>
      <c r="D27" s="826"/>
      <c r="E27" s="826"/>
      <c r="F27" s="826"/>
      <c r="G27" s="826"/>
      <c r="H27" s="826"/>
      <c r="I27" s="826"/>
      <c r="J27" s="827"/>
      <c r="K27" s="288"/>
      <c r="L27" s="214"/>
      <c r="M27" s="842"/>
      <c r="N27" s="842"/>
      <c r="O27" s="842"/>
      <c r="P27" s="842"/>
      <c r="Q27" s="842"/>
      <c r="R27" s="842"/>
      <c r="S27" s="842"/>
      <c r="T27" s="842"/>
      <c r="U27" s="842"/>
      <c r="V27" s="214"/>
    </row>
    <row r="28" spans="1:22" ht="14.1" customHeight="1" thickBot="1" x14ac:dyDescent="0.2">
      <c r="A28" s="287"/>
      <c r="B28" s="817" t="s">
        <v>1471</v>
      </c>
      <c r="C28" s="818"/>
      <c r="D28" s="818"/>
      <c r="E28" s="818"/>
      <c r="F28" s="818"/>
      <c r="G28" s="818"/>
      <c r="H28" s="818"/>
      <c r="I28" s="818"/>
      <c r="J28" s="819"/>
      <c r="K28" s="287"/>
      <c r="L28" s="214"/>
      <c r="M28" s="811" t="s">
        <v>924</v>
      </c>
      <c r="N28" s="811"/>
      <c r="O28" s="811"/>
      <c r="P28" s="811"/>
      <c r="Q28" s="811"/>
      <c r="R28" s="811"/>
      <c r="S28" s="811"/>
      <c r="T28" s="811"/>
      <c r="U28" s="811"/>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07" t="s">
        <v>745</v>
      </c>
      <c r="C30" s="808"/>
      <c r="D30" s="808"/>
      <c r="E30" s="808"/>
      <c r="F30" s="809"/>
      <c r="G30" s="284" t="s">
        <v>918</v>
      </c>
      <c r="H30" s="459" t="s">
        <v>327</v>
      </c>
      <c r="I30" s="459" t="s">
        <v>919</v>
      </c>
      <c r="J30" s="285" t="s">
        <v>920</v>
      </c>
      <c r="K30" s="288"/>
      <c r="L30" s="214"/>
      <c r="M30" s="859" t="s">
        <v>745</v>
      </c>
      <c r="N30" s="859"/>
      <c r="O30" s="859"/>
      <c r="P30" s="859"/>
      <c r="Q30" s="859"/>
      <c r="R30" s="810" t="s">
        <v>921</v>
      </c>
      <c r="S30" s="810"/>
      <c r="T30" s="284" t="s">
        <v>918</v>
      </c>
      <c r="U30" s="289" t="s">
        <v>919</v>
      </c>
      <c r="V30" s="214"/>
    </row>
    <row r="31" spans="1:22" ht="14.1" customHeight="1" x14ac:dyDescent="0.15">
      <c r="A31" s="288"/>
      <c r="B31" s="828" t="s">
        <v>1472</v>
      </c>
      <c r="C31" s="829"/>
      <c r="D31" s="829"/>
      <c r="E31" s="829"/>
      <c r="F31" s="830"/>
      <c r="G31" s="845" t="s">
        <v>19</v>
      </c>
      <c r="H31" s="847" t="s">
        <v>372</v>
      </c>
      <c r="I31" s="834">
        <f>IF(キャラシート!$I$3="蟹",計算用!C36,計算用!C30)</f>
        <v>11</v>
      </c>
      <c r="J31" s="820">
        <f>IF(キャラシート!$I$3="蟹",計算用!D36,計算用!D30)</f>
        <v>4</v>
      </c>
      <c r="K31" s="287"/>
      <c r="L31" s="214"/>
      <c r="M31" s="812" t="s">
        <v>1464</v>
      </c>
      <c r="N31" s="812"/>
      <c r="O31" s="812"/>
      <c r="P31" s="812"/>
      <c r="Q31" s="812"/>
      <c r="R31" s="841" t="s">
        <v>1532</v>
      </c>
      <c r="S31" s="841"/>
      <c r="T31" s="857" t="s">
        <v>19</v>
      </c>
      <c r="U31" s="858"/>
      <c r="V31" s="214"/>
    </row>
    <row r="32" spans="1:22" ht="14.1" customHeight="1" x14ac:dyDescent="0.15">
      <c r="A32" s="287"/>
      <c r="B32" s="831"/>
      <c r="C32" s="832"/>
      <c r="D32" s="832"/>
      <c r="E32" s="832"/>
      <c r="F32" s="833"/>
      <c r="G32" s="846"/>
      <c r="H32" s="848"/>
      <c r="I32" s="835"/>
      <c r="J32" s="821"/>
      <c r="K32" s="288"/>
      <c r="L32" s="214"/>
      <c r="M32" s="812"/>
      <c r="N32" s="812"/>
      <c r="O32" s="812"/>
      <c r="P32" s="812"/>
      <c r="Q32" s="812"/>
      <c r="R32" s="841"/>
      <c r="S32" s="841"/>
      <c r="T32" s="857"/>
      <c r="U32" s="858"/>
      <c r="V32" s="214"/>
    </row>
    <row r="33" spans="1:22" ht="14.1" customHeight="1" x14ac:dyDescent="0.15">
      <c r="A33" s="288"/>
      <c r="B33" s="836" t="s">
        <v>9</v>
      </c>
      <c r="C33" s="837"/>
      <c r="D33" s="838"/>
      <c r="E33" s="839" t="s">
        <v>10</v>
      </c>
      <c r="F33" s="837"/>
      <c r="G33" s="838"/>
      <c r="H33" s="839" t="s">
        <v>11</v>
      </c>
      <c r="I33" s="837"/>
      <c r="J33" s="840"/>
      <c r="K33" s="287"/>
      <c r="L33" s="214"/>
      <c r="M33" s="812"/>
      <c r="N33" s="812"/>
      <c r="O33" s="812"/>
      <c r="P33" s="812"/>
      <c r="Q33" s="812"/>
      <c r="R33" s="841"/>
      <c r="S33" s="841"/>
      <c r="T33" s="857"/>
      <c r="U33" s="858"/>
      <c r="V33" s="214"/>
    </row>
    <row r="34" spans="1:22" ht="14.1" customHeight="1" x14ac:dyDescent="0.15">
      <c r="A34" s="287"/>
      <c r="B34" s="849" t="s">
        <v>19</v>
      </c>
      <c r="C34" s="843" t="s">
        <v>41</v>
      </c>
      <c r="D34" s="843" t="s">
        <v>19</v>
      </c>
      <c r="E34" s="460" t="s">
        <v>19</v>
      </c>
      <c r="F34" s="460" t="s">
        <v>19</v>
      </c>
      <c r="G34" s="460" t="s">
        <v>19</v>
      </c>
      <c r="H34" s="460" t="s">
        <v>19</v>
      </c>
      <c r="I34" s="460" t="s">
        <v>207</v>
      </c>
      <c r="J34" s="286" t="s">
        <v>19</v>
      </c>
      <c r="K34" s="288"/>
      <c r="L34" s="214"/>
      <c r="M34" s="813" t="s">
        <v>922</v>
      </c>
      <c r="N34" s="813"/>
      <c r="O34" s="813"/>
      <c r="P34" s="813"/>
      <c r="Q34" s="813"/>
      <c r="R34" s="813"/>
      <c r="S34" s="813"/>
      <c r="T34" s="813"/>
      <c r="U34" s="813"/>
      <c r="V34" s="214"/>
    </row>
    <row r="35" spans="1:22" ht="14.1" customHeight="1" x14ac:dyDescent="0.15">
      <c r="A35" s="288"/>
      <c r="B35" s="850"/>
      <c r="C35" s="844"/>
      <c r="D35" s="844"/>
      <c r="E35" s="460" t="s">
        <v>19</v>
      </c>
      <c r="F35" s="460" t="s">
        <v>19</v>
      </c>
      <c r="G35" s="460" t="s">
        <v>19</v>
      </c>
      <c r="H35" s="460" t="s">
        <v>19</v>
      </c>
      <c r="I35" s="460" t="s">
        <v>32</v>
      </c>
      <c r="J35" s="286" t="s">
        <v>19</v>
      </c>
      <c r="K35" s="287"/>
      <c r="L35" s="214"/>
      <c r="M35" s="842" t="s">
        <v>1466</v>
      </c>
      <c r="N35" s="842"/>
      <c r="O35" s="842"/>
      <c r="P35" s="842"/>
      <c r="Q35" s="842"/>
      <c r="R35" s="842"/>
      <c r="S35" s="842"/>
      <c r="T35" s="842"/>
      <c r="U35" s="842"/>
      <c r="V35" s="214"/>
    </row>
    <row r="36" spans="1:22" ht="14.1" customHeight="1" x14ac:dyDescent="0.15">
      <c r="A36" s="287"/>
      <c r="B36" s="814" t="s">
        <v>922</v>
      </c>
      <c r="C36" s="815"/>
      <c r="D36" s="815"/>
      <c r="E36" s="815"/>
      <c r="F36" s="815"/>
      <c r="G36" s="815"/>
      <c r="H36" s="815"/>
      <c r="I36" s="815"/>
      <c r="J36" s="816"/>
      <c r="K36" s="288"/>
      <c r="L36" s="214"/>
      <c r="M36" s="842"/>
      <c r="N36" s="842"/>
      <c r="O36" s="842"/>
      <c r="P36" s="842"/>
      <c r="Q36" s="842"/>
      <c r="R36" s="842"/>
      <c r="S36" s="842"/>
      <c r="T36" s="842"/>
      <c r="U36" s="842"/>
      <c r="V36" s="214"/>
    </row>
    <row r="37" spans="1:22" ht="14.1" customHeight="1" x14ac:dyDescent="0.15">
      <c r="A37" s="288"/>
      <c r="B37" s="822" t="s">
        <v>1474</v>
      </c>
      <c r="C37" s="823"/>
      <c r="D37" s="823"/>
      <c r="E37" s="823"/>
      <c r="F37" s="823"/>
      <c r="G37" s="823"/>
      <c r="H37" s="823"/>
      <c r="I37" s="823"/>
      <c r="J37" s="824"/>
      <c r="K37" s="287"/>
      <c r="L37" s="214"/>
      <c r="M37" s="842"/>
      <c r="N37" s="842"/>
      <c r="O37" s="842"/>
      <c r="P37" s="842"/>
      <c r="Q37" s="842"/>
      <c r="R37" s="842"/>
      <c r="S37" s="842"/>
      <c r="T37" s="842"/>
      <c r="U37" s="842"/>
      <c r="V37" s="214"/>
    </row>
    <row r="38" spans="1:22" ht="14.1" customHeight="1" x14ac:dyDescent="0.15">
      <c r="A38" s="287"/>
      <c r="B38" s="825"/>
      <c r="C38" s="826"/>
      <c r="D38" s="826"/>
      <c r="E38" s="826"/>
      <c r="F38" s="826"/>
      <c r="G38" s="826"/>
      <c r="H38" s="826"/>
      <c r="I38" s="826"/>
      <c r="J38" s="827"/>
      <c r="K38" s="288"/>
      <c r="L38" s="214"/>
      <c r="M38" s="842"/>
      <c r="N38" s="842"/>
      <c r="O38" s="842"/>
      <c r="P38" s="842"/>
      <c r="Q38" s="842"/>
      <c r="R38" s="842"/>
      <c r="S38" s="842"/>
      <c r="T38" s="842"/>
      <c r="U38" s="842"/>
      <c r="V38" s="214"/>
    </row>
    <row r="39" spans="1:22" ht="14.1" customHeight="1" thickBot="1" x14ac:dyDescent="0.2">
      <c r="A39" s="288"/>
      <c r="B39" s="817" t="s">
        <v>1473</v>
      </c>
      <c r="C39" s="818"/>
      <c r="D39" s="818"/>
      <c r="E39" s="818"/>
      <c r="F39" s="818"/>
      <c r="G39" s="818"/>
      <c r="H39" s="818"/>
      <c r="I39" s="818"/>
      <c r="J39" s="819"/>
      <c r="K39" s="287"/>
      <c r="L39" s="214"/>
      <c r="M39" s="811" t="s">
        <v>924</v>
      </c>
      <c r="N39" s="811"/>
      <c r="O39" s="811"/>
      <c r="P39" s="811"/>
      <c r="Q39" s="811"/>
      <c r="R39" s="811"/>
      <c r="S39" s="811"/>
      <c r="T39" s="811"/>
      <c r="U39" s="811"/>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07" t="s">
        <v>745</v>
      </c>
      <c r="C41" s="808"/>
      <c r="D41" s="808"/>
      <c r="E41" s="808"/>
      <c r="F41" s="809"/>
      <c r="G41" s="284" t="s">
        <v>918</v>
      </c>
      <c r="H41" s="459" t="s">
        <v>327</v>
      </c>
      <c r="I41" s="459" t="s">
        <v>919</v>
      </c>
      <c r="J41" s="285" t="s">
        <v>920</v>
      </c>
      <c r="K41" s="288"/>
      <c r="L41" s="214"/>
      <c r="M41" s="859" t="s">
        <v>745</v>
      </c>
      <c r="N41" s="859"/>
      <c r="O41" s="859"/>
      <c r="P41" s="859"/>
      <c r="Q41" s="859"/>
      <c r="R41" s="810" t="s">
        <v>921</v>
      </c>
      <c r="S41" s="810"/>
      <c r="T41" s="284" t="s">
        <v>918</v>
      </c>
      <c r="U41" s="289" t="s">
        <v>919</v>
      </c>
      <c r="V41" s="214"/>
    </row>
    <row r="42" spans="1:22" ht="14.1" customHeight="1" x14ac:dyDescent="0.15">
      <c r="A42" s="287"/>
      <c r="B42" s="828" t="s">
        <v>1483</v>
      </c>
      <c r="C42" s="829"/>
      <c r="D42" s="829"/>
      <c r="E42" s="829"/>
      <c r="F42" s="830"/>
      <c r="G42" s="845" t="s">
        <v>19</v>
      </c>
      <c r="H42" s="847" t="s">
        <v>372</v>
      </c>
      <c r="I42" s="834">
        <f>IF(キャラシート!$I$3="蟹",計算用!C48,計算用!C42)</f>
        <v>11</v>
      </c>
      <c r="J42" s="820">
        <f>IF(キャラシート!$I$3="蟹",計算用!D48,計算用!D42)</f>
        <v>6</v>
      </c>
      <c r="K42" s="287"/>
      <c r="L42" s="214"/>
      <c r="M42" s="812" t="s">
        <v>1497</v>
      </c>
      <c r="N42" s="812"/>
      <c r="O42" s="812"/>
      <c r="P42" s="812"/>
      <c r="Q42" s="812"/>
      <c r="R42" s="841" t="s">
        <v>619</v>
      </c>
      <c r="S42" s="841"/>
      <c r="T42" s="857" t="s">
        <v>19</v>
      </c>
      <c r="U42" s="858"/>
      <c r="V42" s="214"/>
    </row>
    <row r="43" spans="1:22" ht="14.1" customHeight="1" x14ac:dyDescent="0.15">
      <c r="A43" s="288"/>
      <c r="B43" s="831"/>
      <c r="C43" s="832"/>
      <c r="D43" s="832"/>
      <c r="E43" s="832"/>
      <c r="F43" s="833"/>
      <c r="G43" s="846"/>
      <c r="H43" s="848"/>
      <c r="I43" s="835"/>
      <c r="J43" s="821"/>
      <c r="K43" s="288"/>
      <c r="L43" s="214"/>
      <c r="M43" s="812"/>
      <c r="N43" s="812"/>
      <c r="O43" s="812"/>
      <c r="P43" s="812"/>
      <c r="Q43" s="812"/>
      <c r="R43" s="841"/>
      <c r="S43" s="841"/>
      <c r="T43" s="857"/>
      <c r="U43" s="858"/>
      <c r="V43" s="214"/>
    </row>
    <row r="44" spans="1:22" ht="14.1" customHeight="1" x14ac:dyDescent="0.15">
      <c r="A44" s="287"/>
      <c r="B44" s="836" t="s">
        <v>9</v>
      </c>
      <c r="C44" s="837"/>
      <c r="D44" s="838"/>
      <c r="E44" s="839" t="s">
        <v>10</v>
      </c>
      <c r="F44" s="837"/>
      <c r="G44" s="838"/>
      <c r="H44" s="839" t="s">
        <v>11</v>
      </c>
      <c r="I44" s="837"/>
      <c r="J44" s="840"/>
      <c r="K44" s="287"/>
      <c r="L44" s="214"/>
      <c r="M44" s="812"/>
      <c r="N44" s="812"/>
      <c r="O44" s="812"/>
      <c r="P44" s="812"/>
      <c r="Q44" s="812"/>
      <c r="R44" s="841"/>
      <c r="S44" s="841"/>
      <c r="T44" s="857"/>
      <c r="U44" s="858"/>
      <c r="V44" s="214"/>
    </row>
    <row r="45" spans="1:22" ht="14.1" customHeight="1" x14ac:dyDescent="0.15">
      <c r="A45" s="288"/>
      <c r="B45" s="849" t="s">
        <v>19</v>
      </c>
      <c r="C45" s="843" t="s">
        <v>88</v>
      </c>
      <c r="D45" s="843" t="s">
        <v>19</v>
      </c>
      <c r="E45" s="460" t="s">
        <v>297</v>
      </c>
      <c r="F45" s="460" t="s">
        <v>308</v>
      </c>
      <c r="G45" s="460" t="s">
        <v>297</v>
      </c>
      <c r="H45" s="460" t="s">
        <v>19</v>
      </c>
      <c r="I45" s="460" t="s">
        <v>146</v>
      </c>
      <c r="J45" s="286" t="s">
        <v>19</v>
      </c>
      <c r="K45" s="288"/>
      <c r="L45" s="214"/>
      <c r="M45" s="813" t="s">
        <v>922</v>
      </c>
      <c r="N45" s="813"/>
      <c r="O45" s="813"/>
      <c r="P45" s="813"/>
      <c r="Q45" s="813"/>
      <c r="R45" s="813"/>
      <c r="S45" s="813"/>
      <c r="T45" s="813"/>
      <c r="U45" s="813"/>
      <c r="V45" s="214"/>
    </row>
    <row r="46" spans="1:22" ht="14.1" customHeight="1" x14ac:dyDescent="0.15">
      <c r="A46" s="287"/>
      <c r="B46" s="850"/>
      <c r="C46" s="844"/>
      <c r="D46" s="844"/>
      <c r="E46" s="460" t="s">
        <v>19</v>
      </c>
      <c r="F46" s="460" t="s">
        <v>308</v>
      </c>
      <c r="G46" s="460" t="s">
        <v>19</v>
      </c>
      <c r="H46" s="460" t="s">
        <v>19</v>
      </c>
      <c r="I46" s="460" t="s">
        <v>19</v>
      </c>
      <c r="J46" s="286" t="s">
        <v>19</v>
      </c>
      <c r="K46" s="287"/>
      <c r="L46" s="214"/>
      <c r="M46" s="842" t="s">
        <v>1498</v>
      </c>
      <c r="N46" s="842"/>
      <c r="O46" s="842"/>
      <c r="P46" s="842"/>
      <c r="Q46" s="842"/>
      <c r="R46" s="842"/>
      <c r="S46" s="842"/>
      <c r="T46" s="842"/>
      <c r="U46" s="842"/>
      <c r="V46" s="214"/>
    </row>
    <row r="47" spans="1:22" ht="14.1" customHeight="1" x14ac:dyDescent="0.15">
      <c r="A47" s="288"/>
      <c r="B47" s="814" t="s">
        <v>922</v>
      </c>
      <c r="C47" s="815"/>
      <c r="D47" s="815"/>
      <c r="E47" s="815"/>
      <c r="F47" s="815"/>
      <c r="G47" s="815"/>
      <c r="H47" s="815"/>
      <c r="I47" s="815"/>
      <c r="J47" s="816"/>
      <c r="K47" s="288"/>
      <c r="L47" s="214"/>
      <c r="M47" s="842"/>
      <c r="N47" s="842"/>
      <c r="O47" s="842"/>
      <c r="P47" s="842"/>
      <c r="Q47" s="842"/>
      <c r="R47" s="842"/>
      <c r="S47" s="842"/>
      <c r="T47" s="842"/>
      <c r="U47" s="842"/>
      <c r="V47" s="214"/>
    </row>
    <row r="48" spans="1:22" ht="14.1" customHeight="1" x14ac:dyDescent="0.15">
      <c r="A48" s="287"/>
      <c r="B48" s="822" t="s">
        <v>1476</v>
      </c>
      <c r="C48" s="823"/>
      <c r="D48" s="823"/>
      <c r="E48" s="823"/>
      <c r="F48" s="823"/>
      <c r="G48" s="823"/>
      <c r="H48" s="823"/>
      <c r="I48" s="823"/>
      <c r="J48" s="824"/>
      <c r="K48" s="287"/>
      <c r="L48" s="214"/>
      <c r="M48" s="842"/>
      <c r="N48" s="842"/>
      <c r="O48" s="842"/>
      <c r="P48" s="842"/>
      <c r="Q48" s="842"/>
      <c r="R48" s="842"/>
      <c r="S48" s="842"/>
      <c r="T48" s="842"/>
      <c r="U48" s="842"/>
      <c r="V48" s="214"/>
    </row>
    <row r="49" spans="1:22" ht="14.1" customHeight="1" x14ac:dyDescent="0.15">
      <c r="A49" s="288"/>
      <c r="B49" s="825"/>
      <c r="C49" s="826"/>
      <c r="D49" s="826"/>
      <c r="E49" s="826"/>
      <c r="F49" s="826"/>
      <c r="G49" s="826"/>
      <c r="H49" s="826"/>
      <c r="I49" s="826"/>
      <c r="J49" s="827"/>
      <c r="K49" s="288"/>
      <c r="L49" s="214"/>
      <c r="M49" s="842"/>
      <c r="N49" s="842"/>
      <c r="O49" s="842"/>
      <c r="P49" s="842"/>
      <c r="Q49" s="842"/>
      <c r="R49" s="842"/>
      <c r="S49" s="842"/>
      <c r="T49" s="842"/>
      <c r="U49" s="842"/>
      <c r="V49" s="214"/>
    </row>
    <row r="50" spans="1:22" ht="14.1" customHeight="1" thickBot="1" x14ac:dyDescent="0.2">
      <c r="A50" s="287"/>
      <c r="B50" s="817" t="s">
        <v>1481</v>
      </c>
      <c r="C50" s="818"/>
      <c r="D50" s="818"/>
      <c r="E50" s="818"/>
      <c r="F50" s="818"/>
      <c r="G50" s="818"/>
      <c r="H50" s="818"/>
      <c r="I50" s="818"/>
      <c r="J50" s="819"/>
      <c r="K50" s="287"/>
      <c r="L50" s="214"/>
      <c r="M50" s="811" t="s">
        <v>924</v>
      </c>
      <c r="N50" s="811"/>
      <c r="O50" s="811"/>
      <c r="P50" s="811"/>
      <c r="Q50" s="811"/>
      <c r="R50" s="811"/>
      <c r="S50" s="811"/>
      <c r="T50" s="811"/>
      <c r="U50" s="811"/>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07" t="s">
        <v>745</v>
      </c>
      <c r="C52" s="808"/>
      <c r="D52" s="808"/>
      <c r="E52" s="808"/>
      <c r="F52" s="809"/>
      <c r="G52" s="284" t="s">
        <v>918</v>
      </c>
      <c r="H52" s="459" t="s">
        <v>327</v>
      </c>
      <c r="I52" s="459" t="s">
        <v>919</v>
      </c>
      <c r="J52" s="285" t="s">
        <v>920</v>
      </c>
      <c r="K52" s="288"/>
      <c r="L52" s="214"/>
      <c r="M52" s="859" t="s">
        <v>745</v>
      </c>
      <c r="N52" s="859"/>
      <c r="O52" s="859"/>
      <c r="P52" s="859"/>
      <c r="Q52" s="859"/>
      <c r="R52" s="810" t="s">
        <v>921</v>
      </c>
      <c r="S52" s="810"/>
      <c r="T52" s="284" t="s">
        <v>918</v>
      </c>
      <c r="U52" s="289" t="s">
        <v>919</v>
      </c>
      <c r="V52" s="214"/>
    </row>
    <row r="53" spans="1:22" ht="14.1" customHeight="1" x14ac:dyDescent="0.15">
      <c r="A53" s="288"/>
      <c r="B53" s="828" t="s">
        <v>1482</v>
      </c>
      <c r="C53" s="829"/>
      <c r="D53" s="829"/>
      <c r="E53" s="829"/>
      <c r="F53" s="830"/>
      <c r="G53" s="845" t="s">
        <v>19</v>
      </c>
      <c r="H53" s="847" t="s">
        <v>372</v>
      </c>
      <c r="I53" s="834">
        <f>IF(キャラシート!$I$3="蟹",計算用!C60,計算用!C54)</f>
        <v>4</v>
      </c>
      <c r="J53" s="820">
        <f>IF(キャラシート!$I$3="蟹",計算用!D60,計算用!D54)</f>
        <v>3</v>
      </c>
      <c r="K53" s="287"/>
      <c r="L53" s="214"/>
      <c r="M53" s="812" t="s">
        <v>1504</v>
      </c>
      <c r="N53" s="812"/>
      <c r="O53" s="812"/>
      <c r="P53" s="812"/>
      <c r="Q53" s="812"/>
      <c r="R53" s="1255" t="s">
        <v>1529</v>
      </c>
      <c r="S53" s="1255"/>
      <c r="T53" s="857" t="s">
        <v>19</v>
      </c>
      <c r="U53" s="858"/>
      <c r="V53" s="214"/>
    </row>
    <row r="54" spans="1:22" ht="14.1" customHeight="1" x14ac:dyDescent="0.15">
      <c r="A54" s="287"/>
      <c r="B54" s="831"/>
      <c r="C54" s="832"/>
      <c r="D54" s="832"/>
      <c r="E54" s="832"/>
      <c r="F54" s="833"/>
      <c r="G54" s="846"/>
      <c r="H54" s="848"/>
      <c r="I54" s="835"/>
      <c r="J54" s="821"/>
      <c r="K54" s="288"/>
      <c r="L54" s="214"/>
      <c r="M54" s="812"/>
      <c r="N54" s="812"/>
      <c r="O54" s="812"/>
      <c r="P54" s="812"/>
      <c r="Q54" s="812"/>
      <c r="R54" s="1255"/>
      <c r="S54" s="1255"/>
      <c r="T54" s="857"/>
      <c r="U54" s="858"/>
      <c r="V54" s="214"/>
    </row>
    <row r="55" spans="1:22" ht="14.1" customHeight="1" x14ac:dyDescent="0.15">
      <c r="A55" s="288"/>
      <c r="B55" s="836" t="s">
        <v>9</v>
      </c>
      <c r="C55" s="837"/>
      <c r="D55" s="838"/>
      <c r="E55" s="839" t="s">
        <v>10</v>
      </c>
      <c r="F55" s="837"/>
      <c r="G55" s="838"/>
      <c r="H55" s="839" t="s">
        <v>11</v>
      </c>
      <c r="I55" s="837"/>
      <c r="J55" s="840"/>
      <c r="K55" s="287"/>
      <c r="L55" s="214"/>
      <c r="M55" s="812"/>
      <c r="N55" s="812"/>
      <c r="O55" s="812"/>
      <c r="P55" s="812"/>
      <c r="Q55" s="812"/>
      <c r="R55" s="1255"/>
      <c r="S55" s="1255"/>
      <c r="T55" s="857"/>
      <c r="U55" s="858"/>
      <c r="V55" s="214"/>
    </row>
    <row r="56" spans="1:22" ht="14.1" customHeight="1" x14ac:dyDescent="0.15">
      <c r="A56" s="287"/>
      <c r="B56" s="849" t="s">
        <v>19</v>
      </c>
      <c r="C56" s="843" t="s">
        <v>88</v>
      </c>
      <c r="D56" s="843" t="s">
        <v>19</v>
      </c>
      <c r="E56" s="460" t="s">
        <v>19</v>
      </c>
      <c r="F56" s="460" t="s">
        <v>1477</v>
      </c>
      <c r="G56" s="460" t="s">
        <v>19</v>
      </c>
      <c r="H56" s="460" t="s">
        <v>19</v>
      </c>
      <c r="I56" s="460" t="s">
        <v>134</v>
      </c>
      <c r="J56" s="286" t="s">
        <v>19</v>
      </c>
      <c r="K56" s="288"/>
      <c r="L56" s="214"/>
      <c r="M56" s="813" t="s">
        <v>922</v>
      </c>
      <c r="N56" s="813"/>
      <c r="O56" s="813"/>
      <c r="P56" s="813"/>
      <c r="Q56" s="813"/>
      <c r="R56" s="813"/>
      <c r="S56" s="813"/>
      <c r="T56" s="813"/>
      <c r="U56" s="813"/>
      <c r="V56" s="214"/>
    </row>
    <row r="57" spans="1:22" ht="14.1" customHeight="1" x14ac:dyDescent="0.15">
      <c r="A57" s="288"/>
      <c r="B57" s="850"/>
      <c r="C57" s="844"/>
      <c r="D57" s="844"/>
      <c r="E57" s="460" t="s">
        <v>19</v>
      </c>
      <c r="F57" s="460" t="s">
        <v>19</v>
      </c>
      <c r="G57" s="460" t="s">
        <v>19</v>
      </c>
      <c r="H57" s="460" t="s">
        <v>19</v>
      </c>
      <c r="I57" s="460" t="s">
        <v>19</v>
      </c>
      <c r="J57" s="286" t="s">
        <v>19</v>
      </c>
      <c r="K57" s="287"/>
      <c r="L57" s="214"/>
      <c r="M57" s="842" t="s">
        <v>1506</v>
      </c>
      <c r="N57" s="842"/>
      <c r="O57" s="842"/>
      <c r="P57" s="842"/>
      <c r="Q57" s="842"/>
      <c r="R57" s="842"/>
      <c r="S57" s="842"/>
      <c r="T57" s="842"/>
      <c r="U57" s="842"/>
      <c r="V57" s="214"/>
    </row>
    <row r="58" spans="1:22" ht="14.1" customHeight="1" x14ac:dyDescent="0.15">
      <c r="A58" s="287"/>
      <c r="B58" s="814" t="s">
        <v>922</v>
      </c>
      <c r="C58" s="815"/>
      <c r="D58" s="815"/>
      <c r="E58" s="815"/>
      <c r="F58" s="815"/>
      <c r="G58" s="815"/>
      <c r="H58" s="815"/>
      <c r="I58" s="815"/>
      <c r="J58" s="816"/>
      <c r="K58" s="288"/>
      <c r="L58" s="214"/>
      <c r="M58" s="842"/>
      <c r="N58" s="842"/>
      <c r="O58" s="842"/>
      <c r="P58" s="842"/>
      <c r="Q58" s="842"/>
      <c r="R58" s="842"/>
      <c r="S58" s="842"/>
      <c r="T58" s="842"/>
      <c r="U58" s="842"/>
      <c r="V58" s="214"/>
    </row>
    <row r="59" spans="1:22" ht="14.1" customHeight="1" x14ac:dyDescent="0.15">
      <c r="A59" s="288"/>
      <c r="B59" s="822" t="s">
        <v>1499</v>
      </c>
      <c r="C59" s="823"/>
      <c r="D59" s="823"/>
      <c r="E59" s="823"/>
      <c r="F59" s="823"/>
      <c r="G59" s="823"/>
      <c r="H59" s="823"/>
      <c r="I59" s="823"/>
      <c r="J59" s="824"/>
      <c r="K59" s="287"/>
      <c r="L59" s="214"/>
      <c r="M59" s="842"/>
      <c r="N59" s="842"/>
      <c r="O59" s="842"/>
      <c r="P59" s="842"/>
      <c r="Q59" s="842"/>
      <c r="R59" s="842"/>
      <c r="S59" s="842"/>
      <c r="T59" s="842"/>
      <c r="U59" s="842"/>
      <c r="V59" s="214"/>
    </row>
    <row r="60" spans="1:22" ht="14.1" customHeight="1" x14ac:dyDescent="0.15">
      <c r="A60" s="287"/>
      <c r="B60" s="825"/>
      <c r="C60" s="826"/>
      <c r="D60" s="826"/>
      <c r="E60" s="826"/>
      <c r="F60" s="826"/>
      <c r="G60" s="826"/>
      <c r="H60" s="826"/>
      <c r="I60" s="826"/>
      <c r="J60" s="827"/>
      <c r="K60" s="288"/>
      <c r="L60" s="214"/>
      <c r="M60" s="842"/>
      <c r="N60" s="842"/>
      <c r="O60" s="842"/>
      <c r="P60" s="842"/>
      <c r="Q60" s="842"/>
      <c r="R60" s="842"/>
      <c r="S60" s="842"/>
      <c r="T60" s="842"/>
      <c r="U60" s="842"/>
      <c r="V60" s="214"/>
    </row>
    <row r="61" spans="1:22" ht="14.1" customHeight="1" thickBot="1" x14ac:dyDescent="0.2">
      <c r="A61" s="288"/>
      <c r="B61" s="817" t="s">
        <v>1480</v>
      </c>
      <c r="C61" s="818"/>
      <c r="D61" s="818"/>
      <c r="E61" s="818"/>
      <c r="F61" s="818"/>
      <c r="G61" s="818"/>
      <c r="H61" s="818"/>
      <c r="I61" s="818"/>
      <c r="J61" s="819"/>
      <c r="K61" s="287"/>
      <c r="L61" s="214"/>
      <c r="M61" s="811" t="s">
        <v>1505</v>
      </c>
      <c r="N61" s="811"/>
      <c r="O61" s="811"/>
      <c r="P61" s="811"/>
      <c r="Q61" s="811"/>
      <c r="R61" s="811"/>
      <c r="S61" s="811"/>
      <c r="T61" s="811"/>
      <c r="U61" s="811"/>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07" t="s">
        <v>745</v>
      </c>
      <c r="C63" s="808"/>
      <c r="D63" s="808"/>
      <c r="E63" s="808"/>
      <c r="F63" s="809"/>
      <c r="G63" s="284" t="s">
        <v>918</v>
      </c>
      <c r="H63" s="459" t="s">
        <v>327</v>
      </c>
      <c r="I63" s="459" t="s">
        <v>919</v>
      </c>
      <c r="J63" s="285" t="s">
        <v>920</v>
      </c>
      <c r="K63" s="288"/>
      <c r="L63" s="214"/>
      <c r="M63" s="859" t="s">
        <v>745</v>
      </c>
      <c r="N63" s="859"/>
      <c r="O63" s="859"/>
      <c r="P63" s="859"/>
      <c r="Q63" s="859"/>
      <c r="R63" s="810" t="s">
        <v>921</v>
      </c>
      <c r="S63" s="810"/>
      <c r="T63" s="284" t="s">
        <v>918</v>
      </c>
      <c r="U63" s="289" t="s">
        <v>919</v>
      </c>
      <c r="V63" s="214"/>
    </row>
    <row r="64" spans="1:22" ht="14.1" customHeight="1" x14ac:dyDescent="0.15">
      <c r="A64" s="287"/>
      <c r="B64" s="828" t="s">
        <v>1488</v>
      </c>
      <c r="C64" s="829"/>
      <c r="D64" s="829"/>
      <c r="E64" s="829"/>
      <c r="F64" s="830"/>
      <c r="G64" s="845" t="s">
        <v>19</v>
      </c>
      <c r="H64" s="847" t="s">
        <v>372</v>
      </c>
      <c r="I64" s="834">
        <f>IF(キャラシート!$I$3="蟹",計算用!C72,計算用!C66)</f>
        <v>5</v>
      </c>
      <c r="J64" s="820">
        <f>IF(キャラシート!$I$3="蟹",計算用!D72,計算用!D66)</f>
        <v>4</v>
      </c>
      <c r="K64" s="287"/>
      <c r="L64" s="214"/>
      <c r="M64" s="812" t="s">
        <v>1530</v>
      </c>
      <c r="N64" s="812"/>
      <c r="O64" s="812"/>
      <c r="P64" s="812"/>
      <c r="Q64" s="812"/>
      <c r="R64" s="841" t="s">
        <v>619</v>
      </c>
      <c r="S64" s="841"/>
      <c r="T64" s="857" t="s">
        <v>19</v>
      </c>
      <c r="U64" s="858"/>
      <c r="V64" s="214"/>
    </row>
    <row r="65" spans="1:22" ht="14.1" customHeight="1" x14ac:dyDescent="0.15">
      <c r="A65" s="288"/>
      <c r="B65" s="831"/>
      <c r="C65" s="832"/>
      <c r="D65" s="832"/>
      <c r="E65" s="832"/>
      <c r="F65" s="833"/>
      <c r="G65" s="846"/>
      <c r="H65" s="848"/>
      <c r="I65" s="835"/>
      <c r="J65" s="821"/>
      <c r="K65" s="288"/>
      <c r="L65" s="214"/>
      <c r="M65" s="812"/>
      <c r="N65" s="812"/>
      <c r="O65" s="812"/>
      <c r="P65" s="812"/>
      <c r="Q65" s="812"/>
      <c r="R65" s="841"/>
      <c r="S65" s="841"/>
      <c r="T65" s="857"/>
      <c r="U65" s="858"/>
      <c r="V65" s="214"/>
    </row>
    <row r="66" spans="1:22" ht="14.1" customHeight="1" x14ac:dyDescent="0.15">
      <c r="A66" s="287"/>
      <c r="B66" s="836" t="s">
        <v>9</v>
      </c>
      <c r="C66" s="837"/>
      <c r="D66" s="838"/>
      <c r="E66" s="839" t="s">
        <v>10</v>
      </c>
      <c r="F66" s="837"/>
      <c r="G66" s="838"/>
      <c r="H66" s="839" t="s">
        <v>11</v>
      </c>
      <c r="I66" s="837"/>
      <c r="J66" s="840"/>
      <c r="K66" s="287"/>
      <c r="L66" s="214"/>
      <c r="M66" s="812"/>
      <c r="N66" s="812"/>
      <c r="O66" s="812"/>
      <c r="P66" s="812"/>
      <c r="Q66" s="812"/>
      <c r="R66" s="841"/>
      <c r="S66" s="841"/>
      <c r="T66" s="857"/>
      <c r="U66" s="858"/>
      <c r="V66" s="214"/>
    </row>
    <row r="67" spans="1:22" ht="14.1" customHeight="1" x14ac:dyDescent="0.15">
      <c r="A67" s="288"/>
      <c r="B67" s="849" t="s">
        <v>19</v>
      </c>
      <c r="C67" s="843" t="s">
        <v>88</v>
      </c>
      <c r="D67" s="843" t="s">
        <v>19</v>
      </c>
      <c r="E67" s="460" t="s">
        <v>133</v>
      </c>
      <c r="F67" s="460" t="s">
        <v>19</v>
      </c>
      <c r="G67" s="460" t="s">
        <v>133</v>
      </c>
      <c r="H67" s="460" t="s">
        <v>19</v>
      </c>
      <c r="I67" s="460" t="s">
        <v>19</v>
      </c>
      <c r="J67" s="286" t="s">
        <v>19</v>
      </c>
      <c r="K67" s="288"/>
      <c r="L67" s="214"/>
      <c r="M67" s="813" t="s">
        <v>922</v>
      </c>
      <c r="N67" s="813"/>
      <c r="O67" s="813"/>
      <c r="P67" s="813"/>
      <c r="Q67" s="813"/>
      <c r="R67" s="813"/>
      <c r="S67" s="813"/>
      <c r="T67" s="813"/>
      <c r="U67" s="813"/>
      <c r="V67" s="214"/>
    </row>
    <row r="68" spans="1:22" ht="14.1" customHeight="1" x14ac:dyDescent="0.15">
      <c r="A68" s="287"/>
      <c r="B68" s="850"/>
      <c r="C68" s="844"/>
      <c r="D68" s="844"/>
      <c r="E68" s="460" t="s">
        <v>19</v>
      </c>
      <c r="F68" s="460" t="s">
        <v>133</v>
      </c>
      <c r="G68" s="460" t="s">
        <v>19</v>
      </c>
      <c r="H68" s="460" t="s">
        <v>19</v>
      </c>
      <c r="I68" s="460" t="s">
        <v>19</v>
      </c>
      <c r="J68" s="286" t="s">
        <v>19</v>
      </c>
      <c r="K68" s="287"/>
      <c r="L68" s="214"/>
      <c r="M68" s="842" t="s">
        <v>1531</v>
      </c>
      <c r="N68" s="842"/>
      <c r="O68" s="842"/>
      <c r="P68" s="842"/>
      <c r="Q68" s="842"/>
      <c r="R68" s="842"/>
      <c r="S68" s="842"/>
      <c r="T68" s="842"/>
      <c r="U68" s="842"/>
      <c r="V68" s="214"/>
    </row>
    <row r="69" spans="1:22" ht="14.1" customHeight="1" x14ac:dyDescent="0.15">
      <c r="A69" s="288"/>
      <c r="B69" s="814" t="s">
        <v>922</v>
      </c>
      <c r="C69" s="815"/>
      <c r="D69" s="815"/>
      <c r="E69" s="815"/>
      <c r="F69" s="815"/>
      <c r="G69" s="815"/>
      <c r="H69" s="815"/>
      <c r="I69" s="815"/>
      <c r="J69" s="816"/>
      <c r="K69" s="288"/>
      <c r="L69" s="214"/>
      <c r="M69" s="842"/>
      <c r="N69" s="842"/>
      <c r="O69" s="842"/>
      <c r="P69" s="842"/>
      <c r="Q69" s="842"/>
      <c r="R69" s="842"/>
      <c r="S69" s="842"/>
      <c r="T69" s="842"/>
      <c r="U69" s="842"/>
      <c r="V69" s="214"/>
    </row>
    <row r="70" spans="1:22" ht="14.1" customHeight="1" x14ac:dyDescent="0.15">
      <c r="A70" s="287"/>
      <c r="B70" s="822" t="s">
        <v>1485</v>
      </c>
      <c r="C70" s="823"/>
      <c r="D70" s="823"/>
      <c r="E70" s="823"/>
      <c r="F70" s="823"/>
      <c r="G70" s="823"/>
      <c r="H70" s="823"/>
      <c r="I70" s="823"/>
      <c r="J70" s="824"/>
      <c r="K70" s="287"/>
      <c r="L70" s="214"/>
      <c r="M70" s="842"/>
      <c r="N70" s="842"/>
      <c r="O70" s="842"/>
      <c r="P70" s="842"/>
      <c r="Q70" s="842"/>
      <c r="R70" s="842"/>
      <c r="S70" s="842"/>
      <c r="T70" s="842"/>
      <c r="U70" s="842"/>
      <c r="V70" s="214"/>
    </row>
    <row r="71" spans="1:22" ht="14.1" customHeight="1" x14ac:dyDescent="0.15">
      <c r="A71" s="288"/>
      <c r="B71" s="825"/>
      <c r="C71" s="826"/>
      <c r="D71" s="826"/>
      <c r="E71" s="826"/>
      <c r="F71" s="826"/>
      <c r="G71" s="826"/>
      <c r="H71" s="826"/>
      <c r="I71" s="826"/>
      <c r="J71" s="827"/>
      <c r="K71" s="288"/>
      <c r="L71" s="214"/>
      <c r="M71" s="842"/>
      <c r="N71" s="842"/>
      <c r="O71" s="842"/>
      <c r="P71" s="842"/>
      <c r="Q71" s="842"/>
      <c r="R71" s="842"/>
      <c r="S71" s="842"/>
      <c r="T71" s="842"/>
      <c r="U71" s="842"/>
      <c r="V71" s="214"/>
    </row>
    <row r="72" spans="1:22" ht="14.1" customHeight="1" thickBot="1" x14ac:dyDescent="0.2">
      <c r="A72" s="287"/>
      <c r="B72" s="817" t="s">
        <v>1484</v>
      </c>
      <c r="C72" s="818"/>
      <c r="D72" s="818"/>
      <c r="E72" s="818"/>
      <c r="F72" s="818"/>
      <c r="G72" s="818"/>
      <c r="H72" s="818"/>
      <c r="I72" s="818"/>
      <c r="J72" s="819"/>
      <c r="K72" s="287"/>
      <c r="L72" s="214"/>
      <c r="M72" s="811" t="s">
        <v>924</v>
      </c>
      <c r="N72" s="811"/>
      <c r="O72" s="811"/>
      <c r="P72" s="811"/>
      <c r="Q72" s="811"/>
      <c r="R72" s="811"/>
      <c r="S72" s="811"/>
      <c r="T72" s="811"/>
      <c r="U72" s="811"/>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07" t="s">
        <v>745</v>
      </c>
      <c r="C74" s="808"/>
      <c r="D74" s="808"/>
      <c r="E74" s="808"/>
      <c r="F74" s="809"/>
      <c r="G74" s="284" t="s">
        <v>918</v>
      </c>
      <c r="H74" s="459" t="s">
        <v>327</v>
      </c>
      <c r="I74" s="459" t="s">
        <v>919</v>
      </c>
      <c r="J74" s="285" t="s">
        <v>920</v>
      </c>
      <c r="K74" s="288"/>
      <c r="L74" s="214"/>
      <c r="M74" s="859" t="s">
        <v>745</v>
      </c>
      <c r="N74" s="859"/>
      <c r="O74" s="859"/>
      <c r="P74" s="859"/>
      <c r="Q74" s="859"/>
      <c r="R74" s="810" t="s">
        <v>921</v>
      </c>
      <c r="S74" s="810"/>
      <c r="T74" s="284" t="s">
        <v>918</v>
      </c>
      <c r="U74" s="289" t="s">
        <v>919</v>
      </c>
      <c r="V74" s="214"/>
    </row>
    <row r="75" spans="1:22" ht="14.1" customHeight="1" x14ac:dyDescent="0.15">
      <c r="A75" s="288"/>
      <c r="B75" s="828" t="s">
        <v>1487</v>
      </c>
      <c r="C75" s="829"/>
      <c r="D75" s="829"/>
      <c r="E75" s="829"/>
      <c r="F75" s="830"/>
      <c r="G75" s="845" t="s">
        <v>19</v>
      </c>
      <c r="H75" s="847" t="s">
        <v>372</v>
      </c>
      <c r="I75" s="834">
        <f>IF(キャラシート!$I$3="蟹",計算用!C84,計算用!C78)</f>
        <v>5</v>
      </c>
      <c r="J75" s="820">
        <f>IF(キャラシート!$I$3="蟹",計算用!D84,計算用!D78)</f>
        <v>4</v>
      </c>
      <c r="K75" s="287"/>
      <c r="L75" s="214"/>
      <c r="M75" s="812"/>
      <c r="N75" s="812"/>
      <c r="O75" s="812"/>
      <c r="P75" s="812"/>
      <c r="Q75" s="812"/>
      <c r="R75" s="841" t="s">
        <v>19</v>
      </c>
      <c r="S75" s="841"/>
      <c r="T75" s="857" t="s">
        <v>19</v>
      </c>
      <c r="U75" s="858"/>
      <c r="V75" s="214"/>
    </row>
    <row r="76" spans="1:22" ht="14.1" customHeight="1" x14ac:dyDescent="0.15">
      <c r="A76" s="287"/>
      <c r="B76" s="831"/>
      <c r="C76" s="832"/>
      <c r="D76" s="832"/>
      <c r="E76" s="832"/>
      <c r="F76" s="833"/>
      <c r="G76" s="846"/>
      <c r="H76" s="848"/>
      <c r="I76" s="835"/>
      <c r="J76" s="821"/>
      <c r="K76" s="288"/>
      <c r="L76" s="214"/>
      <c r="M76" s="812"/>
      <c r="N76" s="812"/>
      <c r="O76" s="812"/>
      <c r="P76" s="812"/>
      <c r="Q76" s="812"/>
      <c r="R76" s="841"/>
      <c r="S76" s="841"/>
      <c r="T76" s="857"/>
      <c r="U76" s="858"/>
      <c r="V76" s="214"/>
    </row>
    <row r="77" spans="1:22" ht="14.1" customHeight="1" x14ac:dyDescent="0.15">
      <c r="A77" s="288"/>
      <c r="B77" s="836" t="s">
        <v>9</v>
      </c>
      <c r="C77" s="837"/>
      <c r="D77" s="838"/>
      <c r="E77" s="839" t="s">
        <v>10</v>
      </c>
      <c r="F77" s="837"/>
      <c r="G77" s="838"/>
      <c r="H77" s="839" t="s">
        <v>11</v>
      </c>
      <c r="I77" s="837"/>
      <c r="J77" s="840"/>
      <c r="K77" s="287"/>
      <c r="L77" s="214"/>
      <c r="M77" s="812"/>
      <c r="N77" s="812"/>
      <c r="O77" s="812"/>
      <c r="P77" s="812"/>
      <c r="Q77" s="812"/>
      <c r="R77" s="841"/>
      <c r="S77" s="841"/>
      <c r="T77" s="857"/>
      <c r="U77" s="858"/>
      <c r="V77" s="214"/>
    </row>
    <row r="78" spans="1:22" ht="14.1" customHeight="1" x14ac:dyDescent="0.15">
      <c r="A78" s="287"/>
      <c r="B78" s="849" t="s">
        <v>19</v>
      </c>
      <c r="C78" s="843" t="s">
        <v>88</v>
      </c>
      <c r="D78" s="843" t="s">
        <v>19</v>
      </c>
      <c r="E78" s="460" t="s">
        <v>133</v>
      </c>
      <c r="F78" s="460" t="s">
        <v>19</v>
      </c>
      <c r="G78" s="460" t="s">
        <v>133</v>
      </c>
      <c r="H78" s="460" t="s">
        <v>19</v>
      </c>
      <c r="I78" s="460" t="s">
        <v>19</v>
      </c>
      <c r="J78" s="286" t="s">
        <v>19</v>
      </c>
      <c r="K78" s="288"/>
      <c r="L78" s="214"/>
      <c r="M78" s="813" t="s">
        <v>922</v>
      </c>
      <c r="N78" s="813"/>
      <c r="O78" s="813"/>
      <c r="P78" s="813"/>
      <c r="Q78" s="813"/>
      <c r="R78" s="813"/>
      <c r="S78" s="813"/>
      <c r="T78" s="813"/>
      <c r="U78" s="813"/>
      <c r="V78" s="214"/>
    </row>
    <row r="79" spans="1:22" ht="14.1" customHeight="1" x14ac:dyDescent="0.15">
      <c r="A79" s="288"/>
      <c r="B79" s="850"/>
      <c r="C79" s="844"/>
      <c r="D79" s="844"/>
      <c r="E79" s="460" t="s">
        <v>19</v>
      </c>
      <c r="F79" s="460" t="s">
        <v>133</v>
      </c>
      <c r="G79" s="460" t="s">
        <v>19</v>
      </c>
      <c r="H79" s="460" t="s">
        <v>19</v>
      </c>
      <c r="I79" s="460" t="s">
        <v>19</v>
      </c>
      <c r="J79" s="286" t="s">
        <v>19</v>
      </c>
      <c r="K79" s="287"/>
      <c r="L79" s="214"/>
      <c r="M79" s="842"/>
      <c r="N79" s="842"/>
      <c r="O79" s="842"/>
      <c r="P79" s="842"/>
      <c r="Q79" s="842"/>
      <c r="R79" s="842"/>
      <c r="S79" s="842"/>
      <c r="T79" s="842"/>
      <c r="U79" s="842"/>
      <c r="V79" s="214"/>
    </row>
    <row r="80" spans="1:22" ht="14.1" customHeight="1" x14ac:dyDescent="0.15">
      <c r="A80" s="287"/>
      <c r="B80" s="814" t="s">
        <v>922</v>
      </c>
      <c r="C80" s="815"/>
      <c r="D80" s="815"/>
      <c r="E80" s="815"/>
      <c r="F80" s="815"/>
      <c r="G80" s="815"/>
      <c r="H80" s="815"/>
      <c r="I80" s="815"/>
      <c r="J80" s="816"/>
      <c r="K80" s="288"/>
      <c r="L80" s="214"/>
      <c r="M80" s="842"/>
      <c r="N80" s="842"/>
      <c r="O80" s="842"/>
      <c r="P80" s="842"/>
      <c r="Q80" s="842"/>
      <c r="R80" s="842"/>
      <c r="S80" s="842"/>
      <c r="T80" s="842"/>
      <c r="U80" s="842"/>
      <c r="V80" s="214"/>
    </row>
    <row r="81" spans="1:22" ht="14.1" customHeight="1" x14ac:dyDescent="0.15">
      <c r="A81" s="288"/>
      <c r="B81" s="822" t="s">
        <v>1486</v>
      </c>
      <c r="C81" s="823"/>
      <c r="D81" s="823"/>
      <c r="E81" s="823"/>
      <c r="F81" s="823"/>
      <c r="G81" s="823"/>
      <c r="H81" s="823"/>
      <c r="I81" s="823"/>
      <c r="J81" s="824"/>
      <c r="K81" s="287"/>
      <c r="L81" s="214"/>
      <c r="M81" s="842"/>
      <c r="N81" s="842"/>
      <c r="O81" s="842"/>
      <c r="P81" s="842"/>
      <c r="Q81" s="842"/>
      <c r="R81" s="842"/>
      <c r="S81" s="842"/>
      <c r="T81" s="842"/>
      <c r="U81" s="842"/>
      <c r="V81" s="214"/>
    </row>
    <row r="82" spans="1:22" ht="14.1" customHeight="1" x14ac:dyDescent="0.15">
      <c r="A82" s="287"/>
      <c r="B82" s="825"/>
      <c r="C82" s="826"/>
      <c r="D82" s="826"/>
      <c r="E82" s="826"/>
      <c r="F82" s="826"/>
      <c r="G82" s="826"/>
      <c r="H82" s="826"/>
      <c r="I82" s="826"/>
      <c r="J82" s="827"/>
      <c r="K82" s="288"/>
      <c r="L82" s="214"/>
      <c r="M82" s="842"/>
      <c r="N82" s="842"/>
      <c r="O82" s="842"/>
      <c r="P82" s="842"/>
      <c r="Q82" s="842"/>
      <c r="R82" s="842"/>
      <c r="S82" s="842"/>
      <c r="T82" s="842"/>
      <c r="U82" s="842"/>
      <c r="V82" s="214"/>
    </row>
    <row r="83" spans="1:22" ht="14.1" customHeight="1" thickBot="1" x14ac:dyDescent="0.2">
      <c r="A83" s="288"/>
      <c r="B83" s="817" t="s">
        <v>1490</v>
      </c>
      <c r="C83" s="818"/>
      <c r="D83" s="818"/>
      <c r="E83" s="818"/>
      <c r="F83" s="818"/>
      <c r="G83" s="818"/>
      <c r="H83" s="818"/>
      <c r="I83" s="818"/>
      <c r="J83" s="819"/>
      <c r="K83" s="287"/>
      <c r="L83" s="214"/>
      <c r="M83" s="811" t="s">
        <v>924</v>
      </c>
      <c r="N83" s="811"/>
      <c r="O83" s="811"/>
      <c r="P83" s="811"/>
      <c r="Q83" s="811"/>
      <c r="R83" s="811"/>
      <c r="S83" s="811"/>
      <c r="T83" s="811"/>
      <c r="U83" s="811"/>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07" t="s">
        <v>745</v>
      </c>
      <c r="C85" s="808"/>
      <c r="D85" s="808"/>
      <c r="E85" s="808"/>
      <c r="F85" s="809"/>
      <c r="G85" s="284" t="s">
        <v>918</v>
      </c>
      <c r="H85" s="459" t="s">
        <v>327</v>
      </c>
      <c r="I85" s="459" t="s">
        <v>919</v>
      </c>
      <c r="J85" s="285" t="s">
        <v>920</v>
      </c>
      <c r="K85" s="288"/>
      <c r="L85" s="214"/>
      <c r="M85" s="859" t="s">
        <v>745</v>
      </c>
      <c r="N85" s="859"/>
      <c r="O85" s="859"/>
      <c r="P85" s="859"/>
      <c r="Q85" s="859"/>
      <c r="R85" s="810" t="s">
        <v>921</v>
      </c>
      <c r="S85" s="810"/>
      <c r="T85" s="284" t="s">
        <v>918</v>
      </c>
      <c r="U85" s="289" t="s">
        <v>919</v>
      </c>
      <c r="V85" s="214"/>
    </row>
    <row r="86" spans="1:22" ht="14.1" customHeight="1" x14ac:dyDescent="0.15">
      <c r="A86" s="287"/>
      <c r="B86" s="828" t="s">
        <v>1489</v>
      </c>
      <c r="C86" s="829"/>
      <c r="D86" s="829"/>
      <c r="E86" s="829"/>
      <c r="F86" s="830"/>
      <c r="G86" s="845" t="s">
        <v>19</v>
      </c>
      <c r="H86" s="847" t="s">
        <v>372</v>
      </c>
      <c r="I86" s="834">
        <f>IF(キャラシート!$I$3="蟹",計算用!C96,計算用!C90)</f>
        <v>5</v>
      </c>
      <c r="J86" s="820">
        <f>IF(キャラシート!$I$3="蟹",計算用!D96,計算用!D90)</f>
        <v>4</v>
      </c>
      <c r="K86" s="287"/>
      <c r="L86" s="214"/>
      <c r="M86" s="812"/>
      <c r="N86" s="812"/>
      <c r="O86" s="812"/>
      <c r="P86" s="812"/>
      <c r="Q86" s="812"/>
      <c r="R86" s="841" t="s">
        <v>19</v>
      </c>
      <c r="S86" s="841"/>
      <c r="T86" s="857" t="s">
        <v>19</v>
      </c>
      <c r="U86" s="858"/>
      <c r="V86" s="214"/>
    </row>
    <row r="87" spans="1:22" ht="14.1" customHeight="1" x14ac:dyDescent="0.15">
      <c r="A87" s="288"/>
      <c r="B87" s="831"/>
      <c r="C87" s="832"/>
      <c r="D87" s="832"/>
      <c r="E87" s="832"/>
      <c r="F87" s="833"/>
      <c r="G87" s="846"/>
      <c r="H87" s="848"/>
      <c r="I87" s="835"/>
      <c r="J87" s="821"/>
      <c r="K87" s="288"/>
      <c r="L87" s="214"/>
      <c r="M87" s="812"/>
      <c r="N87" s="812"/>
      <c r="O87" s="812"/>
      <c r="P87" s="812"/>
      <c r="Q87" s="812"/>
      <c r="R87" s="841"/>
      <c r="S87" s="841"/>
      <c r="T87" s="857"/>
      <c r="U87" s="858"/>
      <c r="V87" s="214"/>
    </row>
    <row r="88" spans="1:22" ht="14.1" customHeight="1" x14ac:dyDescent="0.15">
      <c r="A88" s="287"/>
      <c r="B88" s="836" t="s">
        <v>9</v>
      </c>
      <c r="C88" s="837"/>
      <c r="D88" s="838"/>
      <c r="E88" s="839" t="s">
        <v>10</v>
      </c>
      <c r="F88" s="837"/>
      <c r="G88" s="838"/>
      <c r="H88" s="839" t="s">
        <v>11</v>
      </c>
      <c r="I88" s="837"/>
      <c r="J88" s="840"/>
      <c r="K88" s="287"/>
      <c r="L88" s="214"/>
      <c r="M88" s="812"/>
      <c r="N88" s="812"/>
      <c r="O88" s="812"/>
      <c r="P88" s="812"/>
      <c r="Q88" s="812"/>
      <c r="R88" s="841"/>
      <c r="S88" s="841"/>
      <c r="T88" s="857"/>
      <c r="U88" s="858"/>
      <c r="V88" s="214"/>
    </row>
    <row r="89" spans="1:22" ht="14.1" customHeight="1" x14ac:dyDescent="0.15">
      <c r="A89" s="288"/>
      <c r="B89" s="849" t="s">
        <v>19</v>
      </c>
      <c r="C89" s="843" t="s">
        <v>88</v>
      </c>
      <c r="D89" s="843" t="s">
        <v>19</v>
      </c>
      <c r="E89" s="460" t="s">
        <v>133</v>
      </c>
      <c r="F89" s="460" t="s">
        <v>19</v>
      </c>
      <c r="G89" s="460" t="s">
        <v>133</v>
      </c>
      <c r="H89" s="460" t="s">
        <v>19</v>
      </c>
      <c r="I89" s="460" t="s">
        <v>19</v>
      </c>
      <c r="J89" s="286" t="s">
        <v>19</v>
      </c>
      <c r="K89" s="288"/>
      <c r="L89" s="214"/>
      <c r="M89" s="813" t="s">
        <v>922</v>
      </c>
      <c r="N89" s="813"/>
      <c r="O89" s="813"/>
      <c r="P89" s="813"/>
      <c r="Q89" s="813"/>
      <c r="R89" s="813"/>
      <c r="S89" s="813"/>
      <c r="T89" s="813"/>
      <c r="U89" s="813"/>
      <c r="V89" s="214"/>
    </row>
    <row r="90" spans="1:22" ht="14.1" customHeight="1" x14ac:dyDescent="0.15">
      <c r="A90" s="287"/>
      <c r="B90" s="850"/>
      <c r="C90" s="844"/>
      <c r="D90" s="844"/>
      <c r="E90" s="460" t="s">
        <v>19</v>
      </c>
      <c r="F90" s="460" t="s">
        <v>133</v>
      </c>
      <c r="G90" s="460" t="s">
        <v>19</v>
      </c>
      <c r="H90" s="460" t="s">
        <v>19</v>
      </c>
      <c r="I90" s="460" t="s">
        <v>19</v>
      </c>
      <c r="J90" s="286" t="s">
        <v>19</v>
      </c>
      <c r="K90" s="287"/>
      <c r="L90" s="214"/>
      <c r="M90" s="842"/>
      <c r="N90" s="842"/>
      <c r="O90" s="842"/>
      <c r="P90" s="842"/>
      <c r="Q90" s="842"/>
      <c r="R90" s="842"/>
      <c r="S90" s="842"/>
      <c r="T90" s="842"/>
      <c r="U90" s="842"/>
      <c r="V90" s="214"/>
    </row>
    <row r="91" spans="1:22" ht="14.1" customHeight="1" x14ac:dyDescent="0.15">
      <c r="A91" s="288"/>
      <c r="B91" s="814" t="s">
        <v>922</v>
      </c>
      <c r="C91" s="815"/>
      <c r="D91" s="815"/>
      <c r="E91" s="815"/>
      <c r="F91" s="815"/>
      <c r="G91" s="815"/>
      <c r="H91" s="815"/>
      <c r="I91" s="815"/>
      <c r="J91" s="816"/>
      <c r="K91" s="288"/>
      <c r="L91" s="214"/>
      <c r="M91" s="842"/>
      <c r="N91" s="842"/>
      <c r="O91" s="842"/>
      <c r="P91" s="842"/>
      <c r="Q91" s="842"/>
      <c r="R91" s="842"/>
      <c r="S91" s="842"/>
      <c r="T91" s="842"/>
      <c r="U91" s="842"/>
      <c r="V91" s="214"/>
    </row>
    <row r="92" spans="1:22" ht="14.1" customHeight="1" x14ac:dyDescent="0.15">
      <c r="A92" s="287"/>
      <c r="B92" s="822" t="s">
        <v>1486</v>
      </c>
      <c r="C92" s="823"/>
      <c r="D92" s="823"/>
      <c r="E92" s="823"/>
      <c r="F92" s="823"/>
      <c r="G92" s="823"/>
      <c r="H92" s="823"/>
      <c r="I92" s="823"/>
      <c r="J92" s="824"/>
      <c r="K92" s="287"/>
      <c r="L92" s="214"/>
      <c r="M92" s="842"/>
      <c r="N92" s="842"/>
      <c r="O92" s="842"/>
      <c r="P92" s="842"/>
      <c r="Q92" s="842"/>
      <c r="R92" s="842"/>
      <c r="S92" s="842"/>
      <c r="T92" s="842"/>
      <c r="U92" s="842"/>
      <c r="V92" s="214"/>
    </row>
    <row r="93" spans="1:22" ht="14.1" customHeight="1" x14ac:dyDescent="0.15">
      <c r="A93" s="288"/>
      <c r="B93" s="825"/>
      <c r="C93" s="826"/>
      <c r="D93" s="826"/>
      <c r="E93" s="826"/>
      <c r="F93" s="826"/>
      <c r="G93" s="826"/>
      <c r="H93" s="826"/>
      <c r="I93" s="826"/>
      <c r="J93" s="827"/>
      <c r="K93" s="288"/>
      <c r="L93" s="214"/>
      <c r="M93" s="842"/>
      <c r="N93" s="842"/>
      <c r="O93" s="842"/>
      <c r="P93" s="842"/>
      <c r="Q93" s="842"/>
      <c r="R93" s="842"/>
      <c r="S93" s="842"/>
      <c r="T93" s="842"/>
      <c r="U93" s="842"/>
      <c r="V93" s="214"/>
    </row>
    <row r="94" spans="1:22" ht="14.1" customHeight="1" thickBot="1" x14ac:dyDescent="0.2">
      <c r="A94" s="287"/>
      <c r="B94" s="817" t="s">
        <v>1491</v>
      </c>
      <c r="C94" s="818"/>
      <c r="D94" s="818"/>
      <c r="E94" s="818"/>
      <c r="F94" s="818"/>
      <c r="G94" s="818"/>
      <c r="H94" s="818"/>
      <c r="I94" s="818"/>
      <c r="J94" s="819"/>
      <c r="K94" s="287"/>
      <c r="L94" s="214"/>
      <c r="M94" s="811" t="s">
        <v>924</v>
      </c>
      <c r="N94" s="811"/>
      <c r="O94" s="811"/>
      <c r="P94" s="811"/>
      <c r="Q94" s="811"/>
      <c r="R94" s="811"/>
      <c r="S94" s="811"/>
      <c r="T94" s="811"/>
      <c r="U94" s="811"/>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8:F8"/>
    <mergeCell ref="M8:Q8"/>
    <mergeCell ref="R8:S8"/>
    <mergeCell ref="B11:D11"/>
    <mergeCell ref="E11:G11"/>
    <mergeCell ref="H11:J11"/>
    <mergeCell ref="M12:U12"/>
    <mergeCell ref="B14:J14"/>
    <mergeCell ref="B17:J17"/>
    <mergeCell ref="M17:U17"/>
    <mergeCell ref="G9:G10"/>
    <mergeCell ref="H9:H10"/>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28:J28"/>
    <mergeCell ref="B41:F41"/>
    <mergeCell ref="B26:J27"/>
    <mergeCell ref="B31:F32"/>
    <mergeCell ref="B36:J36"/>
    <mergeCell ref="B39:J39"/>
    <mergeCell ref="D45:D46"/>
    <mergeCell ref="B34:B35"/>
    <mergeCell ref="C34:C35"/>
    <mergeCell ref="B30:F30"/>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s>
  <phoneticPr fontId="51"/>
  <dataValidations count="1">
    <dataValidation type="list" operator="equal" sqref="G20 T20 G31 T31 G42 T42 G53 T53 G64 T64 G75 T75 T86 G9 G86 T9" xr:uid="{00000000-0002-0000-0400-000000000000}">
      <formula1>"－,近,遠,精神,遠近両用"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9">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showInputMessage="1" showErrorMessage="1" xr:uid="{C0D8532E-A224-434E-A379-5C0A680625FB}">
          <x14:formula1>
            <xm:f>リスト!$BC$2:$BC$165</xm:f>
          </x14:formula1>
          <xm:sqref>R75:S77 R64:S66 R86:S88 R42:S44</xm:sqref>
        </x14:dataValidation>
        <x14:dataValidation type="list" showInputMessage="1" xr:uid="{FEF322AC-9917-47F9-8548-B36470DE60FA}">
          <x14:formula1>
            <xm:f>リスト!$BC$2:$BC$165</xm:f>
          </x14:formula1>
          <xm:sqref>R53:S55</xm:sqref>
        </x14:dataValidation>
        <x14:dataValidation type="list" showInputMessage="1" xr:uid="{0BBE7C19-7107-44C5-BCF5-BCAC6F766349}">
          <x14:formula1>
            <xm:f>リスト!$BC$2:$BC$165</xm:f>
          </x14:formula1>
          <xm:sqref>R9:S11</xm:sqref>
        </x14:dataValidation>
        <x14:dataValidation type="list" allowBlank="1" showInputMessage="1" xr:uid="{2FB480AB-6DF0-41DD-AB0F-C9328C07FD5D}">
          <x14:formula1>
            <xm:f>リスト!$BC$2:$BC$165</xm:f>
          </x14:formula1>
          <xm:sqref>R20:S22 R31:S33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7734375" defaultRowHeight="14.4" x14ac:dyDescent="0.15"/>
  <cols>
    <col min="10" max="10" width="8.88671875" customWidth="1"/>
    <col min="11" max="13" width="8.88671875" style="463" customWidth="1"/>
    <col min="14" max="14" width="10.77734375" style="463" customWidth="1"/>
    <col min="15" max="17" width="8.88671875" style="463" customWidth="1"/>
    <col min="18" max="18" width="9.88671875" style="463" customWidth="1"/>
    <col min="19" max="19" width="8.88671875" style="463" customWidth="1"/>
    <col min="20" max="20" width="8.88671875" customWidth="1"/>
    <col min="21" max="24" width="8.88671875" style="463" customWidth="1"/>
  </cols>
  <sheetData>
    <row r="1" spans="2:52" x14ac:dyDescent="0.2">
      <c r="B1" t="s">
        <v>1026</v>
      </c>
      <c r="AG1" s="455" t="s">
        <v>1027</v>
      </c>
      <c r="AI1" s="463"/>
      <c r="AJ1" s="463"/>
      <c r="AK1" s="463"/>
      <c r="AL1" s="463"/>
      <c r="AM1" s="463"/>
      <c r="AN1" s="463" t="s">
        <v>1028</v>
      </c>
      <c r="AO1" s="463"/>
      <c r="AP1" s="463"/>
      <c r="AQ1" s="463"/>
      <c r="AS1" s="463"/>
      <c r="AT1" s="463"/>
      <c r="AU1" s="463" t="s">
        <v>1029</v>
      </c>
      <c r="AV1" s="463"/>
    </row>
    <row r="2" spans="2:52" ht="16.2" x14ac:dyDescent="0.2">
      <c r="B2" s="464" t="s">
        <v>1030</v>
      </c>
      <c r="C2" s="465" t="s">
        <v>919</v>
      </c>
      <c r="D2" s="465" t="s">
        <v>744</v>
      </c>
      <c r="E2" s="465" t="s">
        <v>1031</v>
      </c>
      <c r="F2" s="466" t="s">
        <v>1032</v>
      </c>
      <c r="G2" s="465" t="s">
        <v>1033</v>
      </c>
      <c r="H2" s="467"/>
      <c r="I2" s="863" t="s">
        <v>1034</v>
      </c>
      <c r="J2" s="863"/>
      <c r="K2" s="863"/>
      <c r="L2" s="468"/>
      <c r="M2" s="468"/>
      <c r="N2" s="468"/>
      <c r="O2" s="468"/>
      <c r="P2" s="468"/>
      <c r="Q2" s="468"/>
      <c r="R2" s="468"/>
      <c r="S2" s="468"/>
      <c r="U2" s="863" t="s">
        <v>1035</v>
      </c>
      <c r="V2" s="863"/>
      <c r="W2" s="863"/>
      <c r="X2" s="468"/>
      <c r="Y2" s="468"/>
      <c r="Z2" s="468"/>
      <c r="AA2" s="468"/>
      <c r="AB2" s="468"/>
      <c r="AC2" s="468"/>
      <c r="AD2" s="468"/>
      <c r="AE2" s="468"/>
      <c r="AG2" s="464" t="s">
        <v>1030</v>
      </c>
      <c r="AH2" s="465" t="s">
        <v>919</v>
      </c>
      <c r="AI2" s="465" t="s">
        <v>744</v>
      </c>
      <c r="AJ2" s="465" t="s">
        <v>1031</v>
      </c>
      <c r="AK2" s="466" t="s">
        <v>1032</v>
      </c>
      <c r="AL2" s="465" t="s">
        <v>1033</v>
      </c>
      <c r="AM2" s="463"/>
      <c r="AN2" s="464" t="s">
        <v>1030</v>
      </c>
      <c r="AO2" s="465" t="s">
        <v>919</v>
      </c>
      <c r="AP2" s="465" t="s">
        <v>744</v>
      </c>
      <c r="AQ2" s="465" t="s">
        <v>1031</v>
      </c>
      <c r="AR2" s="466" t="s">
        <v>1032</v>
      </c>
      <c r="AS2" s="465" t="s">
        <v>1033</v>
      </c>
      <c r="AT2" s="463"/>
      <c r="AU2" s="464" t="s">
        <v>1030</v>
      </c>
      <c r="AV2" s="465" t="s">
        <v>919</v>
      </c>
      <c r="AW2" s="465" t="s">
        <v>744</v>
      </c>
      <c r="AX2" s="465" t="s">
        <v>1031</v>
      </c>
      <c r="AY2" s="466" t="s">
        <v>1032</v>
      </c>
      <c r="AZ2" s="465" t="s">
        <v>1033</v>
      </c>
    </row>
    <row r="3" spans="2:52" x14ac:dyDescent="0.15">
      <c r="B3" s="465" t="s">
        <v>9</v>
      </c>
      <c r="C3" s="469">
        <f>IF(応用技!B12="－","0",VLOOKUP(応用技!B12,計算用!$J$6:$L$11,2,FALSE()))+IF(応用技!C12="－","0",VLOOKUP(応用技!C12,計算用!$J$6:$L$11,2,FALSE()))+IF(応用技!D12="－","0",VLOOKUP(応用技!D12,計算用!$J$6:$L$11,2,FALSE()))+COUNTIF(応用技!B12:D12,"防御発動")^2</f>
        <v>1</v>
      </c>
      <c r="D3" s="469">
        <f>IF(応用技!B12="－","0",VLOOKUP(応用技!B12,$J$6:$L$11,3,FALSE()))+IF(応用技!C12="－","0",VLOOKUP(応用技!C12,$J$6:$L$11,3,FALSE()))+IF(応用技!D12="－","0",VLOOKUP(応用技!D12,$J$6:$L$11,3,FALSE()))</f>
        <v>1</v>
      </c>
      <c r="E3" s="444"/>
      <c r="F3" s="466"/>
      <c r="G3" s="466"/>
      <c r="I3" s="470"/>
      <c r="J3" s="470"/>
      <c r="K3" s="468"/>
      <c r="L3" s="468"/>
      <c r="M3" s="468"/>
      <c r="N3" s="468"/>
      <c r="O3" s="468"/>
      <c r="P3" s="468"/>
      <c r="Q3" s="468"/>
      <c r="R3" s="468"/>
      <c r="S3" s="468"/>
      <c r="U3" s="470"/>
      <c r="V3" s="470"/>
      <c r="W3" s="468"/>
      <c r="X3" s="468"/>
      <c r="Y3" s="468"/>
      <c r="Z3" s="468"/>
      <c r="AA3" s="468"/>
      <c r="AB3" s="468"/>
      <c r="AC3" s="468"/>
      <c r="AD3" s="468"/>
      <c r="AE3" s="468"/>
      <c r="AG3" s="465" t="s">
        <v>9</v>
      </c>
      <c r="AH3" s="469">
        <f>IF(クリーチャー!P12="－","0",VLOOKUP(クリーチャー!P12,計算用!$J$6:$L$11,2,FALSE()))+IF(クリーチャー!Q12="－","0",VLOOKUP(クリーチャー!Q12,計算用!$J$6:$L$11,2,FALSE()))+IF(クリーチャー!R12="－","0",VLOOKUP(クリーチャー!R12,計算用!$J$6:$L$11,2,FALSE()))+COUNTIF(クリーチャー!P12:R12,"防御発動")^2</f>
        <v>0</v>
      </c>
      <c r="AI3" s="469">
        <f>IF(クリーチャー!P12="－","0",VLOOKUP(クリーチャー!P12,$J$6:$L$11,3,FALSE()))+IF(クリーチャー!Q12="－","0",VLOOKUP(クリーチャー!Q12,$J$6:$L$11,3,FALSE()))+IF(クリーチャー!R12="－","0",VLOOKUP(クリーチャー!R12,$J$6:$L$11,3,FALSE()))</f>
        <v>0</v>
      </c>
      <c r="AJ3" s="444"/>
      <c r="AK3" s="466"/>
      <c r="AL3" s="466"/>
      <c r="AM3" s="463"/>
      <c r="AN3" s="465" t="s">
        <v>9</v>
      </c>
      <c r="AO3" s="469">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69">
        <f>IF(クリーチャー_2!P12="－","0",VLOOKUP(クリーチャー_2!P12,$J$6:$L$11,3,FALSE()))+IF(クリーチャー_2!Q12="－","0",VLOOKUP(クリーチャー_2!Q12,$J$6:$L$11,3,FALSE()))+IF(クリーチャー_2!R12="－","0",VLOOKUP(クリーチャー_2!R12,$J$6:$L$11,3,FALSE()))</f>
        <v>0</v>
      </c>
      <c r="AQ3" s="444"/>
      <c r="AR3" s="466"/>
      <c r="AS3" s="466"/>
      <c r="AT3" s="463"/>
      <c r="AU3" s="465" t="s">
        <v>9</v>
      </c>
      <c r="AV3" s="469">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69">
        <f>IF(クリーチャー_3!P12="－","0",VLOOKUP(クリーチャー_3!P12,$J$6:$L$11,3,FALSE()))+IF(クリーチャー_3!Q12="－","0",VLOOKUP(クリーチャー_3!Q12,$J$6:$L$11,3,FALSE()))+IF(クリーチャー_3!R12="－","0",VLOOKUP(クリーチャー_3!R12,$J$6:$L$11,3,FALSE()))</f>
        <v>0</v>
      </c>
      <c r="AX3" s="444"/>
      <c r="AY3" s="466"/>
      <c r="AZ3" s="466"/>
    </row>
    <row r="4" spans="2:52" ht="15" thickBot="1" x14ac:dyDescent="0.25">
      <c r="B4" s="465" t="s">
        <v>10</v>
      </c>
      <c r="C4" s="469"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0</v>
      </c>
      <c r="D4" s="469">
        <f>IF(応用技!E12="－","0",VLOOKUP(応用技!E12,$N$6:$R$49,3,FALSE()))+IF(応用技!F12="－","0",VLOOKUP(応用技!F12,$N$6:$R$49,3,FALSE()))+IF(応用技!G12="－","0",VLOOKUP(応用技!G12,$N$6:$R$49,3,FALSE()))+IF(応用技!E13="－","0",VLOOKUP(応用技!E13,$N$6:$R$49,3,FALSE()))+IF(応用技!F13="－","0",VLOOKUP(応用技!F13,$N$6:$R$49,3,FALSE()))+IF(応用技!G13="－","0",VLOOKUP(応用技!G13,$N$6:$R$49,3,FALSE()))</f>
        <v>0</v>
      </c>
      <c r="E4" s="469">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66">
        <f>COUNTIFS(応用技!E12:G13,"強化*")</f>
        <v>0</v>
      </c>
      <c r="G4" s="466">
        <f>COUNTIFS(応用技!E12:G13,"減衰*")</f>
        <v>0</v>
      </c>
      <c r="I4" s="470"/>
      <c r="J4" s="471" t="s">
        <v>9</v>
      </c>
      <c r="K4" s="468"/>
      <c r="L4" s="468"/>
      <c r="M4" s="468"/>
      <c r="N4" s="472" t="s">
        <v>10</v>
      </c>
      <c r="O4" s="468"/>
      <c r="P4" s="468"/>
      <c r="Q4" s="468"/>
      <c r="R4" s="468"/>
      <c r="S4" s="468"/>
      <c r="U4" s="470"/>
      <c r="V4" s="471" t="s">
        <v>9</v>
      </c>
      <c r="W4" s="468"/>
      <c r="X4" s="468"/>
      <c r="Y4" s="468"/>
      <c r="Z4" s="472" t="s">
        <v>10</v>
      </c>
      <c r="AA4" s="468"/>
      <c r="AB4" s="468"/>
      <c r="AC4" s="468"/>
      <c r="AD4" s="468"/>
      <c r="AE4" s="468"/>
      <c r="AG4" s="465" t="s">
        <v>10</v>
      </c>
      <c r="AH4" s="469"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69">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69">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66">
        <f>COUNTIFS(クリーチャー!S12:U13,"強化*")</f>
        <v>0</v>
      </c>
      <c r="AL4" s="466">
        <f>COUNTIFS(クリーチャー!S12:U13,"減衰*")</f>
        <v>0</v>
      </c>
      <c r="AM4" s="463"/>
      <c r="AN4" s="465" t="s">
        <v>10</v>
      </c>
      <c r="AO4" s="469"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69">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69">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66">
        <f>COUNTIFS(クリーチャー_2!S12:U13,"強化*")</f>
        <v>0</v>
      </c>
      <c r="AS4" s="466">
        <f>COUNTIFS(クリーチャー_2!S12:U13,"減衰*")</f>
        <v>0</v>
      </c>
      <c r="AT4" s="463"/>
      <c r="AU4" s="465" t="s">
        <v>10</v>
      </c>
      <c r="AV4" s="469"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69">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69">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66">
        <f>COUNTIFS(クリーチャー_3!S12:U13,"強化*")</f>
        <v>0</v>
      </c>
      <c r="AZ4" s="466">
        <f>COUNTIFS(クリーチャー_3!S12:U13,"減衰*")</f>
        <v>0</v>
      </c>
    </row>
    <row r="5" spans="2:52" ht="15" thickBot="1" x14ac:dyDescent="0.2">
      <c r="B5" s="465" t="s">
        <v>1036</v>
      </c>
      <c r="C5" s="469">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69">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69"/>
      <c r="F5" s="466"/>
      <c r="G5" s="466"/>
      <c r="I5" s="470"/>
      <c r="J5" s="473" t="s">
        <v>1037</v>
      </c>
      <c r="K5" s="474" t="s">
        <v>919</v>
      </c>
      <c r="L5" s="475" t="s">
        <v>744</v>
      </c>
      <c r="M5" s="468"/>
      <c r="N5" s="476" t="s">
        <v>1037</v>
      </c>
      <c r="O5" s="477" t="s">
        <v>919</v>
      </c>
      <c r="P5" s="477" t="s">
        <v>744</v>
      </c>
      <c r="Q5" s="477" t="s">
        <v>1031</v>
      </c>
      <c r="R5" s="478" t="s">
        <v>1038</v>
      </c>
      <c r="S5" s="468"/>
      <c r="U5" s="470"/>
      <c r="V5" s="473" t="s">
        <v>1037</v>
      </c>
      <c r="W5" s="474" t="s">
        <v>919</v>
      </c>
      <c r="X5" s="475" t="s">
        <v>744</v>
      </c>
      <c r="Y5" s="468"/>
      <c r="Z5" s="476" t="s">
        <v>1037</v>
      </c>
      <c r="AA5" s="477" t="s">
        <v>919</v>
      </c>
      <c r="AB5" s="477" t="s">
        <v>744</v>
      </c>
      <c r="AC5" s="477" t="s">
        <v>1031</v>
      </c>
      <c r="AD5" s="478" t="s">
        <v>1038</v>
      </c>
      <c r="AE5" s="468"/>
      <c r="AG5" s="465" t="s">
        <v>1036</v>
      </c>
      <c r="AH5" s="469">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69">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69"/>
      <c r="AK5" s="466"/>
      <c r="AL5" s="466"/>
      <c r="AM5" s="463"/>
      <c r="AN5" s="465" t="s">
        <v>1036</v>
      </c>
      <c r="AO5" s="469">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69">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69"/>
      <c r="AR5" s="466"/>
      <c r="AS5" s="466"/>
      <c r="AT5" s="463"/>
      <c r="AU5" s="465" t="s">
        <v>1036</v>
      </c>
      <c r="AV5" s="469">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69">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69"/>
      <c r="AY5" s="466"/>
      <c r="AZ5" s="466"/>
    </row>
    <row r="6" spans="2:52" ht="15" thickTop="1" x14ac:dyDescent="0.15">
      <c r="B6" s="465" t="s">
        <v>1039</v>
      </c>
      <c r="C6" s="469">
        <f t="array" ref="C6">_xlfn.IFS(COUNTIF(応用技!E12:G13,"創造")&gt;=1,SUM(C3:C5)+1&amp;"～"&amp;SUM(C3:C5)+10,COUNTIF(応用技!E12:G13,"限定*")&gt;=1,"※",COUNTIF(応用技!E12:G13,"影響無効")&gt;=1,"※",TRUE(),SUM(C3:C5))</f>
        <v>1</v>
      </c>
      <c r="D6" s="469">
        <f>SUM(D3:D5)</f>
        <v>1</v>
      </c>
      <c r="E6" s="469">
        <f>SUM(E3:E5)</f>
        <v>0</v>
      </c>
      <c r="F6" s="466"/>
      <c r="G6" s="466"/>
      <c r="I6" s="470"/>
      <c r="J6" s="479" t="s">
        <v>30</v>
      </c>
      <c r="K6" s="480">
        <v>1</v>
      </c>
      <c r="L6" s="481">
        <v>1</v>
      </c>
      <c r="M6" s="468"/>
      <c r="N6" s="482" t="s">
        <v>31</v>
      </c>
      <c r="O6" s="483">
        <v>0</v>
      </c>
      <c r="P6" s="483">
        <v>1</v>
      </c>
      <c r="Q6" s="483"/>
      <c r="R6" s="484" t="s">
        <v>1040</v>
      </c>
      <c r="S6" s="468"/>
      <c r="U6" s="470"/>
      <c r="V6" s="479" t="s">
        <v>30</v>
      </c>
      <c r="W6" s="480">
        <v>1</v>
      </c>
      <c r="X6" s="481">
        <v>1</v>
      </c>
      <c r="Y6" s="468"/>
      <c r="Z6" s="482" t="s">
        <v>31</v>
      </c>
      <c r="AA6" s="483">
        <v>0</v>
      </c>
      <c r="AB6" s="483">
        <v>1</v>
      </c>
      <c r="AC6" s="483"/>
      <c r="AD6" s="484" t="s">
        <v>1040</v>
      </c>
      <c r="AE6" s="468"/>
      <c r="AG6" s="465" t="s">
        <v>1039</v>
      </c>
      <c r="AH6" s="469">
        <f t="array" ref="AH6">_xlfn.IFS(COUNTIF(クリーチャー!S12:U13,"創造")&gt;=1,SUM(AH3:AH5)+1&amp;"～"&amp;SUM(AH3:AH5)+10,COUNTIF(クリーチャー!S12:U13,"限定*")&gt;=1,"※",COUNTIF(クリーチャー!S12:U13,"影響無効")&gt;=1,"※",TRUE(),SUM(AH3:AH5))</f>
        <v>0</v>
      </c>
      <c r="AI6" s="469">
        <f>SUM(AI3:AI5)</f>
        <v>0</v>
      </c>
      <c r="AJ6" s="469">
        <f>SUM(AJ3:AJ5)</f>
        <v>0</v>
      </c>
      <c r="AK6" s="466"/>
      <c r="AL6" s="466"/>
      <c r="AM6" s="463"/>
      <c r="AN6" s="465" t="s">
        <v>1039</v>
      </c>
      <c r="AO6" s="469">
        <f t="array" ref="AO6">_xlfn.IFS(COUNTIF(クリーチャー_2!S12:U13,"創造")&gt;=1,SUM(AO3:AO5)+1&amp;"～"&amp;SUM(AO3:AO5)+10,COUNTIF(クリーチャー_2!S12:U13,"限定*")&gt;=1,"※",COUNTIF(クリーチャー_2!S12:U13,"影響無効")&gt;=1,"※",TRUE(),SUM(AO3:AO5))</f>
        <v>0</v>
      </c>
      <c r="AP6" s="469">
        <f>SUM(AP3:AP5)</f>
        <v>0</v>
      </c>
      <c r="AQ6" s="469">
        <f>SUM(AQ3:AQ5)</f>
        <v>0</v>
      </c>
      <c r="AR6" s="466"/>
      <c r="AS6" s="466"/>
      <c r="AT6" s="463"/>
      <c r="AU6" s="465" t="s">
        <v>1039</v>
      </c>
      <c r="AV6" s="469">
        <f t="array" ref="AV6">_xlfn.IFS(COUNTIF(クリーチャー_3!S12:U13,"創造")&gt;=1,SUM(AV3:AV5)+1&amp;"～"&amp;SUM(AV3:AV5)+10,COUNTIF(クリーチャー_3!S12:U13,"限定*")&gt;=1,"※",COUNTIF(クリーチャー_3!S12:U13,"影響無効")&gt;=1,"※",TRUE(),SUM(AV3:AV5))</f>
        <v>0</v>
      </c>
      <c r="AW6" s="469">
        <f>SUM(AW3:AW5)</f>
        <v>0</v>
      </c>
      <c r="AX6" s="469">
        <f>SUM(AX3:AX5)</f>
        <v>0</v>
      </c>
      <c r="AY6" s="466"/>
      <c r="AZ6" s="466"/>
    </row>
    <row r="7" spans="2:52" x14ac:dyDescent="0.15">
      <c r="I7" s="470"/>
      <c r="J7" s="482" t="s">
        <v>50</v>
      </c>
      <c r="K7" s="483">
        <v>1</v>
      </c>
      <c r="L7" s="484">
        <v>0</v>
      </c>
      <c r="M7" s="468"/>
      <c r="N7" s="482" t="s">
        <v>51</v>
      </c>
      <c r="O7" s="483">
        <v>0</v>
      </c>
      <c r="P7" s="483">
        <v>1</v>
      </c>
      <c r="Q7" s="483"/>
      <c r="R7" s="484" t="s">
        <v>1040</v>
      </c>
      <c r="S7" s="468"/>
      <c r="U7" s="470"/>
      <c r="V7" s="482" t="s">
        <v>50</v>
      </c>
      <c r="W7" s="483">
        <v>1</v>
      </c>
      <c r="X7" s="484">
        <v>0</v>
      </c>
      <c r="Y7" s="468"/>
      <c r="Z7" s="482" t="s">
        <v>51</v>
      </c>
      <c r="AA7" s="483">
        <v>0</v>
      </c>
      <c r="AB7" s="483">
        <v>1</v>
      </c>
      <c r="AC7" s="483"/>
      <c r="AD7" s="484" t="s">
        <v>1040</v>
      </c>
      <c r="AE7" s="468"/>
      <c r="AI7" s="463"/>
      <c r="AJ7" s="463"/>
      <c r="AK7" s="463"/>
      <c r="AL7" s="463"/>
      <c r="AM7" s="463"/>
      <c r="AN7" s="463"/>
      <c r="AO7" s="463"/>
      <c r="AP7" s="463"/>
      <c r="AQ7" s="463"/>
      <c r="AS7" s="463"/>
      <c r="AT7" s="463"/>
      <c r="AU7" s="463"/>
      <c r="AV7" s="463"/>
    </row>
    <row r="8" spans="2:52" x14ac:dyDescent="0.15">
      <c r="B8" s="464" t="s">
        <v>1041</v>
      </c>
      <c r="C8" s="465" t="s">
        <v>919</v>
      </c>
      <c r="D8" s="465" t="s">
        <v>744</v>
      </c>
      <c r="E8" s="465" t="s">
        <v>1031</v>
      </c>
      <c r="F8" s="466" t="s">
        <v>1032</v>
      </c>
      <c r="G8" s="465" t="s">
        <v>1033</v>
      </c>
      <c r="I8" s="470"/>
      <c r="J8" s="482" t="s">
        <v>69</v>
      </c>
      <c r="K8" s="483">
        <v>0</v>
      </c>
      <c r="L8" s="484">
        <v>1</v>
      </c>
      <c r="M8" s="468"/>
      <c r="N8" s="482" t="s">
        <v>70</v>
      </c>
      <c r="O8" s="483">
        <v>0</v>
      </c>
      <c r="P8" s="483">
        <v>1</v>
      </c>
      <c r="Q8" s="483"/>
      <c r="R8" s="484" t="s">
        <v>1040</v>
      </c>
      <c r="S8" s="468"/>
      <c r="U8" s="470"/>
      <c r="V8" s="482" t="s">
        <v>69</v>
      </c>
      <c r="W8" s="483">
        <v>0</v>
      </c>
      <c r="X8" s="484">
        <v>1</v>
      </c>
      <c r="Y8" s="468"/>
      <c r="Z8" s="482" t="s">
        <v>70</v>
      </c>
      <c r="AA8" s="483">
        <v>0</v>
      </c>
      <c r="AB8" s="483">
        <v>1</v>
      </c>
      <c r="AC8" s="483"/>
      <c r="AD8" s="484" t="s">
        <v>1040</v>
      </c>
      <c r="AE8" s="468"/>
      <c r="AG8" s="464" t="s">
        <v>1041</v>
      </c>
      <c r="AH8" s="465" t="s">
        <v>919</v>
      </c>
      <c r="AI8" s="465" t="s">
        <v>744</v>
      </c>
      <c r="AJ8" s="465" t="s">
        <v>1031</v>
      </c>
      <c r="AK8" s="466" t="s">
        <v>1032</v>
      </c>
      <c r="AL8" s="465" t="s">
        <v>1033</v>
      </c>
      <c r="AM8" s="463"/>
      <c r="AN8" s="464" t="s">
        <v>1041</v>
      </c>
      <c r="AO8" s="465" t="s">
        <v>919</v>
      </c>
      <c r="AP8" s="465" t="s">
        <v>744</v>
      </c>
      <c r="AQ8" s="465" t="s">
        <v>1031</v>
      </c>
      <c r="AR8" s="466" t="s">
        <v>1032</v>
      </c>
      <c r="AS8" s="465" t="s">
        <v>1033</v>
      </c>
      <c r="AT8" s="463"/>
      <c r="AU8" s="464" t="s">
        <v>1041</v>
      </c>
      <c r="AV8" s="465" t="s">
        <v>919</v>
      </c>
      <c r="AW8" s="465" t="s">
        <v>744</v>
      </c>
      <c r="AX8" s="465" t="s">
        <v>1031</v>
      </c>
      <c r="AY8" s="466" t="s">
        <v>1032</v>
      </c>
      <c r="AZ8" s="465" t="s">
        <v>1033</v>
      </c>
    </row>
    <row r="9" spans="2:52" x14ac:dyDescent="0.15">
      <c r="B9" s="465" t="s">
        <v>9</v>
      </c>
      <c r="C9" s="469">
        <f>IF(応用技!B12="－","0",VLOOKUP(応用技!B12,計算用!$V$6:$X$11,2,FALSE()))+IF(応用技!C12="－","0",VLOOKUP(応用技!C12,計算用!$V$6:$X$11,2,FALSE()))+IF(応用技!D12="－","0",VLOOKUP(応用技!D12,計算用!$V$6:$X$11,2,FALSE()))+COUNTIF(応用技!B12:D12,"防御発動")^2</f>
        <v>1</v>
      </c>
      <c r="D9" s="469">
        <f>IF(応用技!B12="－","0",VLOOKUP(応用技!B12,$J$6:$L$11,3,FALSE()))+IF(応用技!C12="－","0",VLOOKUP(応用技!C12,$J$6:$L$11,3,FALSE()))+IF(応用技!D12="－","0",VLOOKUP(応用技!D12,$J$6:$L$11,3,FALSE()))</f>
        <v>1</v>
      </c>
      <c r="E9" s="444"/>
      <c r="F9" s="466"/>
      <c r="G9" s="466"/>
      <c r="I9" s="470"/>
      <c r="J9" s="482" t="s">
        <v>88</v>
      </c>
      <c r="K9" s="483">
        <v>0</v>
      </c>
      <c r="L9" s="484">
        <v>1</v>
      </c>
      <c r="M9" s="468"/>
      <c r="N9" s="482" t="s">
        <v>89</v>
      </c>
      <c r="O9" s="483">
        <v>0</v>
      </c>
      <c r="P9" s="483">
        <v>1</v>
      </c>
      <c r="Q9" s="483"/>
      <c r="R9" s="484" t="s">
        <v>1040</v>
      </c>
      <c r="S9" s="468"/>
      <c r="U9" s="470"/>
      <c r="V9" s="482" t="s">
        <v>88</v>
      </c>
      <c r="W9" s="483">
        <v>0</v>
      </c>
      <c r="X9" s="484">
        <v>1</v>
      </c>
      <c r="Y9" s="468"/>
      <c r="Z9" s="482" t="s">
        <v>89</v>
      </c>
      <c r="AA9" s="483">
        <v>0</v>
      </c>
      <c r="AB9" s="483">
        <v>1</v>
      </c>
      <c r="AC9" s="483"/>
      <c r="AD9" s="484" t="s">
        <v>1040</v>
      </c>
      <c r="AE9" s="468"/>
      <c r="AG9" s="465" t="s">
        <v>9</v>
      </c>
      <c r="AH9" s="469">
        <f>IF(クリーチャー!P12="－","0",VLOOKUP(クリーチャー!P12,計算用!$V$6:$X$11,2,FALSE()))+IF(クリーチャー!Q12="－","0",VLOOKUP(クリーチャー!Q12,計算用!$V$6:$X$11,2,FALSE()))+IF(クリーチャー!R12="－","0",VLOOKUP(クリーチャー!R12,計算用!$V$6:$X$11,2,FALSE()))+COUNTIF(クリーチャー!P12:R12,"防御発動")^2</f>
        <v>0</v>
      </c>
      <c r="AI9" s="469">
        <f>IF(クリーチャー!P12="－","0",VLOOKUP(クリーチャー!P12,$J$6:$L$11,3,FALSE()))+IF(クリーチャー!Q12="－","0",VLOOKUP(クリーチャー!Q12,$J$6:$L$11,3,FALSE()))+IF(クリーチャー!R12="－","0",VLOOKUP(クリーチャー!R12,$J$6:$L$11,3,FALSE()))</f>
        <v>0</v>
      </c>
      <c r="AJ9" s="444"/>
      <c r="AK9" s="466"/>
      <c r="AL9" s="466"/>
      <c r="AM9" s="463"/>
      <c r="AN9" s="465" t="s">
        <v>9</v>
      </c>
      <c r="AO9" s="469">
        <f>IF(クリーチャー_2!P12="－","0",VLOOKUP(クリーチャー_2!P12,計算用!$V$6:$X$11,2,FALSE()))+IF(クリーチャー_2!Q12="－","0",VLOOKUP(クリーチャー_2!Q12,計算用!$V$6:$X$11,2,FALSE()))+IF(クリーチャー_2!R12="－","0",VLOOKUP(クリーチャー_2!R12,計算用!$V$6:$X$11,2,FALSE()))</f>
        <v>0</v>
      </c>
      <c r="AP9" s="469">
        <f>IF(クリーチャー_2!P12="－","0",VLOOKUP(クリーチャー_2!P12,$J$6:$L$11,3,FALSE()))+IF(クリーチャー_2!Q12="－","0",VLOOKUP(クリーチャー_2!Q12,$J$6:$L$11,3,FALSE()))+IF(クリーチャー_2!R12="－","0",VLOOKUP(クリーチャー_2!R12,$J$6:$L$11,3,FALSE()))</f>
        <v>0</v>
      </c>
      <c r="AQ9" s="444"/>
      <c r="AR9" s="466"/>
      <c r="AS9" s="466"/>
      <c r="AT9" s="463"/>
      <c r="AU9" s="465" t="s">
        <v>9</v>
      </c>
      <c r="AV9" s="469">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69">
        <f>IF(クリーチャー_3!P12="－","0",VLOOKUP(クリーチャー_3!P12,$J$6:$L$11,3,FALSE()))+IF(クリーチャー_3!Q12="－","0",VLOOKUP(クリーチャー_3!Q12,$J$6:$L$11,3,FALSE()))+IF(クリーチャー_3!R12="－","0",VLOOKUP(クリーチャー_3!R12,$J$6:$L$11,3,FALSE()))</f>
        <v>0</v>
      </c>
      <c r="AX9" s="444"/>
      <c r="AY9" s="466"/>
      <c r="AZ9" s="466"/>
    </row>
    <row r="10" spans="2:52" x14ac:dyDescent="0.15">
      <c r="B10" s="465" t="s">
        <v>10</v>
      </c>
      <c r="C10" s="469"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0</v>
      </c>
      <c r="D10" s="469">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0</v>
      </c>
      <c r="E10" s="469">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66">
        <f>COUNTIFS(応用技!E12:G13,"強化*")</f>
        <v>0</v>
      </c>
      <c r="G10" s="466">
        <f>COUNTIFS(応用技!E12:G13,"減衰*")</f>
        <v>0</v>
      </c>
      <c r="I10" s="470"/>
      <c r="J10" s="482" t="s">
        <v>41</v>
      </c>
      <c r="K10" s="483">
        <v>1</v>
      </c>
      <c r="L10" s="484">
        <v>1</v>
      </c>
      <c r="M10" s="468"/>
      <c r="N10" s="482" t="s">
        <v>105</v>
      </c>
      <c r="O10" s="483">
        <v>0</v>
      </c>
      <c r="P10" s="483">
        <v>1</v>
      </c>
      <c r="Q10" s="483"/>
      <c r="R10" s="484" t="s">
        <v>1040</v>
      </c>
      <c r="S10" s="468"/>
      <c r="U10" s="470"/>
      <c r="V10" s="482" t="s">
        <v>41</v>
      </c>
      <c r="W10" s="483">
        <v>1</v>
      </c>
      <c r="X10" s="484">
        <v>1</v>
      </c>
      <c r="Y10" s="468"/>
      <c r="Z10" s="482" t="s">
        <v>105</v>
      </c>
      <c r="AA10" s="483">
        <v>0</v>
      </c>
      <c r="AB10" s="483">
        <v>1</v>
      </c>
      <c r="AC10" s="483"/>
      <c r="AD10" s="484" t="s">
        <v>1040</v>
      </c>
      <c r="AE10" s="468"/>
      <c r="AG10" s="465" t="s">
        <v>10</v>
      </c>
      <c r="AH10" s="469"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69">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69">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66">
        <f>COUNTIFS(クリーチャー!S12:U13,"強化*")</f>
        <v>0</v>
      </c>
      <c r="AL10" s="466">
        <f>COUNTIFS(クリーチャー!S12:U13,"減衰*")</f>
        <v>0</v>
      </c>
      <c r="AM10" s="463"/>
      <c r="AN10" s="465" t="s">
        <v>10</v>
      </c>
      <c r="AO10" s="469"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69">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69">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66">
        <f>COUNTIFS(クリーチャー_2!S12:U13,"強化*")</f>
        <v>0</v>
      </c>
      <c r="AS10" s="466">
        <f>COUNTIFS(クリーチャー_2!S12:U13,"減衰*")</f>
        <v>0</v>
      </c>
      <c r="AT10" s="463"/>
      <c r="AU10" s="465" t="s">
        <v>10</v>
      </c>
      <c r="AV10" s="469"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69">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69">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66">
        <f>COUNTIFS(クリーチャー_3!S12:U13,"強化*")</f>
        <v>0</v>
      </c>
      <c r="AZ10" s="466">
        <f>COUNTIFS(クリーチャー_3!S12:U13,"減衰*")</f>
        <v>0</v>
      </c>
    </row>
    <row r="11" spans="2:52" ht="15" thickBot="1" x14ac:dyDescent="0.2">
      <c r="B11" s="465" t="s">
        <v>1036</v>
      </c>
      <c r="C11" s="469">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69">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69"/>
      <c r="F11" s="466"/>
      <c r="G11" s="466"/>
      <c r="I11" s="470"/>
      <c r="J11" s="485" t="s">
        <v>120</v>
      </c>
      <c r="K11" s="486">
        <v>1</v>
      </c>
      <c r="L11" s="487">
        <v>0</v>
      </c>
      <c r="M11" s="468"/>
      <c r="N11" s="482" t="s">
        <v>121</v>
      </c>
      <c r="O11" s="483">
        <v>0</v>
      </c>
      <c r="P11" s="483">
        <v>1</v>
      </c>
      <c r="Q11" s="483"/>
      <c r="R11" s="484" t="s">
        <v>1040</v>
      </c>
      <c r="S11" s="468"/>
      <c r="U11" s="470"/>
      <c r="V11" s="485" t="s">
        <v>120</v>
      </c>
      <c r="W11" s="486">
        <v>1</v>
      </c>
      <c r="X11" s="487">
        <v>0</v>
      </c>
      <c r="Y11" s="468"/>
      <c r="Z11" s="482" t="s">
        <v>121</v>
      </c>
      <c r="AA11" s="483">
        <v>0</v>
      </c>
      <c r="AB11" s="483">
        <v>1</v>
      </c>
      <c r="AC11" s="483"/>
      <c r="AD11" s="484" t="s">
        <v>1040</v>
      </c>
      <c r="AE11" s="468"/>
      <c r="AG11" s="465" t="s">
        <v>1036</v>
      </c>
      <c r="AH11" s="469">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69">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69"/>
      <c r="AK11" s="466"/>
      <c r="AL11" s="466"/>
      <c r="AM11" s="463"/>
      <c r="AN11" s="465" t="s">
        <v>1036</v>
      </c>
      <c r="AO11" s="469">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69">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69"/>
      <c r="AR11" s="466"/>
      <c r="AS11" s="466"/>
      <c r="AT11" s="463"/>
      <c r="AU11" s="465" t="s">
        <v>1036</v>
      </c>
      <c r="AV11" s="469">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69">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69"/>
      <c r="AY11" s="466"/>
      <c r="AZ11" s="466"/>
    </row>
    <row r="12" spans="2:52" x14ac:dyDescent="0.15">
      <c r="B12" s="465" t="s">
        <v>1039</v>
      </c>
      <c r="C12" s="469">
        <f t="array" ref="C12">_xlfn.IFS(COUNTIF(応用技!E12:G13,"創造")&gt;=1,SUM(C9:C11)+1&amp;"～"&amp;SUM(C9:C11)+10,COUNTIF(応用技!E12:G13,"限定*")&gt;=1,"※",COUNTIF(応用技!E12:G13,"影響無効")&gt;=1,"※",TRUE(),SUM(C9:C11))</f>
        <v>1</v>
      </c>
      <c r="D12" s="469">
        <f>SUM(D9:D11)</f>
        <v>1</v>
      </c>
      <c r="E12" s="469">
        <f>SUM(E9:E11)</f>
        <v>0</v>
      </c>
      <c r="F12" s="466"/>
      <c r="G12" s="466"/>
      <c r="I12" s="470"/>
      <c r="J12" s="470"/>
      <c r="K12" s="468"/>
      <c r="L12" s="468"/>
      <c r="M12" s="468"/>
      <c r="N12" s="482" t="s">
        <v>133</v>
      </c>
      <c r="O12" s="483">
        <v>0</v>
      </c>
      <c r="P12" s="483">
        <v>1</v>
      </c>
      <c r="Q12" s="483"/>
      <c r="R12" s="484" t="s">
        <v>1040</v>
      </c>
      <c r="S12" s="468"/>
      <c r="U12" s="470"/>
      <c r="V12" s="470"/>
      <c r="W12" s="468"/>
      <c r="X12" s="468"/>
      <c r="Y12" s="468"/>
      <c r="Z12" s="482" t="s">
        <v>133</v>
      </c>
      <c r="AA12" s="483">
        <v>0</v>
      </c>
      <c r="AB12" s="483">
        <v>1</v>
      </c>
      <c r="AC12" s="483"/>
      <c r="AD12" s="484" t="s">
        <v>1040</v>
      </c>
      <c r="AE12" s="468"/>
      <c r="AG12" s="465" t="s">
        <v>1039</v>
      </c>
      <c r="AH12" s="469">
        <f t="array" ref="AH12">_xlfn.IFS(COUNTIF(クリーチャー!S12:U13,"創造")&gt;=1,SUM(AH9:AH11)+1&amp;"～"&amp;SUM(AH9:AH11)+10,COUNTIF(クリーチャー!S12:U13,"限定*")&gt;=1,"※",COUNTIF(クリーチャー!S12:U13,"影響無効")&gt;=1,"※",TRUE(),SUM(AH9:AH11))</f>
        <v>0</v>
      </c>
      <c r="AI12" s="469">
        <f>SUM(AI9:AI11)</f>
        <v>0</v>
      </c>
      <c r="AJ12" s="469">
        <f>SUM(AJ9:AJ11)</f>
        <v>0</v>
      </c>
      <c r="AK12" s="466"/>
      <c r="AL12" s="466"/>
      <c r="AM12" s="463"/>
      <c r="AN12" s="465" t="s">
        <v>1039</v>
      </c>
      <c r="AO12" s="469">
        <f t="array" ref="AO12">_xlfn.IFS(COUNTIF(クリーチャー_2!S12:U13,"創造")&gt;=1,SUM(AO9:AO11)+1&amp;"～"&amp;SUM(AO9:AO11)+10,COUNTIF(クリーチャー_2!S12:U13,"限定*")&gt;=1,"※",COUNTIF(クリーチャー_2!S12:U13,"影響無効")&gt;=1,"※",TRUE(),SUM(AO9:AO11))</f>
        <v>0</v>
      </c>
      <c r="AP12" s="469">
        <f>SUM(AP9:AP11)</f>
        <v>0</v>
      </c>
      <c r="AQ12" s="469">
        <f>SUM(AQ9:AQ11)</f>
        <v>0</v>
      </c>
      <c r="AR12" s="466"/>
      <c r="AS12" s="466"/>
      <c r="AT12" s="463"/>
      <c r="AU12" s="465" t="s">
        <v>1039</v>
      </c>
      <c r="AV12" s="469">
        <f t="array" ref="AV12">_xlfn.IFS(COUNTIF(クリーチャー_3!S12:U13,"創造")&gt;=1,SUM(AV9:AV11)+1&amp;"～"&amp;SUM(AV9:AV11)+10,COUNTIF(クリーチャー_3!S12:U13,"限定*")&gt;=1,"※",COUNTIF(クリーチャー_3!S12:U13,"影響無効")&gt;=1,"※",TRUE(),SUM(AV9:AV11))</f>
        <v>0</v>
      </c>
      <c r="AW12" s="469">
        <f>SUM(AW9:AW11)</f>
        <v>0</v>
      </c>
      <c r="AX12" s="469">
        <f>SUM(AX9:AX11)</f>
        <v>0</v>
      </c>
      <c r="AY12" s="466"/>
      <c r="AZ12" s="466"/>
    </row>
    <row r="13" spans="2:52" ht="15" thickBot="1" x14ac:dyDescent="0.25">
      <c r="I13" s="470"/>
      <c r="J13" s="471" t="s">
        <v>1036</v>
      </c>
      <c r="K13" s="468"/>
      <c r="L13" s="468"/>
      <c r="M13" s="468"/>
      <c r="N13" s="482" t="s">
        <v>145</v>
      </c>
      <c r="O13" s="483">
        <v>0</v>
      </c>
      <c r="P13" s="483">
        <v>1</v>
      </c>
      <c r="Q13" s="483"/>
      <c r="R13" s="484" t="s">
        <v>1040</v>
      </c>
      <c r="S13" s="468"/>
      <c r="U13" s="470"/>
      <c r="V13" s="471" t="s">
        <v>1036</v>
      </c>
      <c r="W13" s="468"/>
      <c r="X13" s="468"/>
      <c r="Y13" s="468"/>
      <c r="Z13" s="482" t="s">
        <v>145</v>
      </c>
      <c r="AA13" s="483">
        <v>0</v>
      </c>
      <c r="AB13" s="483">
        <v>1</v>
      </c>
      <c r="AC13" s="483"/>
      <c r="AD13" s="484" t="s">
        <v>1040</v>
      </c>
      <c r="AE13" s="468"/>
      <c r="AI13" s="463"/>
      <c r="AJ13" s="463"/>
      <c r="AK13" s="463"/>
      <c r="AL13" s="463"/>
      <c r="AM13" s="463"/>
      <c r="AN13" s="463"/>
      <c r="AO13" s="463"/>
      <c r="AP13" s="463"/>
      <c r="AQ13" s="463"/>
      <c r="AS13" s="463"/>
      <c r="AT13" s="463"/>
      <c r="AU13" s="463"/>
      <c r="AV13" s="463"/>
    </row>
    <row r="14" spans="2:52" ht="15" thickBot="1" x14ac:dyDescent="0.2">
      <c r="B14" s="488" t="s">
        <v>1042</v>
      </c>
      <c r="C14" s="489" t="s">
        <v>919</v>
      </c>
      <c r="D14" s="489" t="s">
        <v>744</v>
      </c>
      <c r="E14" s="489" t="s">
        <v>1031</v>
      </c>
      <c r="F14" s="490" t="s">
        <v>1032</v>
      </c>
      <c r="G14" s="489" t="s">
        <v>1033</v>
      </c>
      <c r="I14" s="470"/>
      <c r="J14" s="473" t="s">
        <v>1037</v>
      </c>
      <c r="K14" s="474" t="s">
        <v>919</v>
      </c>
      <c r="L14" s="475" t="s">
        <v>744</v>
      </c>
      <c r="M14" s="468"/>
      <c r="N14" s="482" t="s">
        <v>156</v>
      </c>
      <c r="O14" s="483">
        <v>0</v>
      </c>
      <c r="P14" s="483">
        <v>1</v>
      </c>
      <c r="Q14" s="483"/>
      <c r="R14" s="484" t="s">
        <v>1043</v>
      </c>
      <c r="S14" s="468"/>
      <c r="U14" s="470"/>
      <c r="V14" s="473" t="s">
        <v>1037</v>
      </c>
      <c r="W14" s="474" t="s">
        <v>919</v>
      </c>
      <c r="X14" s="475" t="s">
        <v>744</v>
      </c>
      <c r="Y14" s="468"/>
      <c r="Z14" s="482" t="s">
        <v>156</v>
      </c>
      <c r="AA14" s="483">
        <v>0</v>
      </c>
      <c r="AB14" s="483">
        <v>1</v>
      </c>
      <c r="AC14" s="483"/>
      <c r="AD14" s="484" t="s">
        <v>1043</v>
      </c>
      <c r="AE14" s="468"/>
      <c r="AG14" s="488" t="s">
        <v>1042</v>
      </c>
      <c r="AH14" s="489" t="s">
        <v>919</v>
      </c>
      <c r="AI14" s="489" t="s">
        <v>744</v>
      </c>
      <c r="AJ14" s="489" t="s">
        <v>1031</v>
      </c>
      <c r="AK14" s="490" t="s">
        <v>1032</v>
      </c>
      <c r="AL14" s="489" t="s">
        <v>1033</v>
      </c>
      <c r="AM14" s="463"/>
      <c r="AN14" s="488" t="s">
        <v>1042</v>
      </c>
      <c r="AO14" s="489" t="s">
        <v>919</v>
      </c>
      <c r="AP14" s="489" t="s">
        <v>744</v>
      </c>
      <c r="AQ14" s="489" t="s">
        <v>1031</v>
      </c>
      <c r="AR14" s="490" t="s">
        <v>1032</v>
      </c>
      <c r="AS14" s="489" t="s">
        <v>1033</v>
      </c>
      <c r="AT14" s="463"/>
      <c r="AU14" s="488" t="s">
        <v>1042</v>
      </c>
      <c r="AV14" s="489" t="s">
        <v>919</v>
      </c>
      <c r="AW14" s="489" t="s">
        <v>744</v>
      </c>
      <c r="AX14" s="489" t="s">
        <v>1031</v>
      </c>
      <c r="AY14" s="490" t="s">
        <v>1032</v>
      </c>
      <c r="AZ14" s="489" t="s">
        <v>1033</v>
      </c>
    </row>
    <row r="15" spans="2:52" ht="15" thickTop="1" x14ac:dyDescent="0.15">
      <c r="B15" s="489" t="s">
        <v>9</v>
      </c>
      <c r="C15" s="491">
        <f>IF(応用技!B23="－","0",VLOOKUP(応用技!B23,計算用!$J$6:$L$11,2,FALSE()))+IF(応用技!C23="－","0",VLOOKUP(応用技!C23,計算用!$J$6:$L$11,2,FALSE()))+IF(応用技!D23="－","0",VLOOKUP(応用技!D23,計算用!$J$6:$L$11,2,FALSE()))+COUNTIF(応用技!B23:D23,"防御発動")^2</f>
        <v>2</v>
      </c>
      <c r="D15" s="491">
        <f>IF(応用技!B23="－","0",VLOOKUP(応用技!B23,$J$6:$L$11,3,FALSE()))+IF(応用技!C23="－","0",VLOOKUP(応用技!C23,$J$6:$L$11,3,FALSE()))+IF(応用技!D23="－","0",VLOOKUP(応用技!D23,$J$6:$L$11,3,FALSE()))</f>
        <v>1</v>
      </c>
      <c r="E15" s="492"/>
      <c r="F15" s="490"/>
      <c r="G15" s="490"/>
      <c r="I15" s="470"/>
      <c r="J15" s="479" t="s">
        <v>106</v>
      </c>
      <c r="K15" s="480">
        <v>3</v>
      </c>
      <c r="L15" s="481">
        <v>1</v>
      </c>
      <c r="M15" s="468"/>
      <c r="N15" s="482" t="s">
        <v>168</v>
      </c>
      <c r="O15" s="483">
        <v>0</v>
      </c>
      <c r="P15" s="483">
        <v>1</v>
      </c>
      <c r="Q15" s="483"/>
      <c r="R15" s="484" t="s">
        <v>1043</v>
      </c>
      <c r="S15" s="468"/>
      <c r="U15" s="470"/>
      <c r="V15" s="479" t="s">
        <v>106</v>
      </c>
      <c r="W15" s="480">
        <v>3</v>
      </c>
      <c r="X15" s="481">
        <v>1</v>
      </c>
      <c r="Y15" s="468"/>
      <c r="Z15" s="482" t="s">
        <v>168</v>
      </c>
      <c r="AA15" s="483">
        <v>0</v>
      </c>
      <c r="AB15" s="483">
        <v>1</v>
      </c>
      <c r="AC15" s="483"/>
      <c r="AD15" s="484" t="s">
        <v>1043</v>
      </c>
      <c r="AE15" s="468"/>
      <c r="AG15" s="489" t="s">
        <v>9</v>
      </c>
      <c r="AH15" s="491">
        <f>IF(クリーチャー!P23="－","0",VLOOKUP(クリーチャー!P23,計算用!$J$6:$L$11,2,FALSE()))+IF(クリーチャー!Q23="－","0",VLOOKUP(クリーチャー!Q23,計算用!$J$6:$L$11,2,FALSE()))+IF(クリーチャー!R23="－","0",VLOOKUP(クリーチャー!R23,計算用!$J$6:$L$11,2,FALSE()))+COUNTIF(クリーチャー!P23:R23,"防御発動")^2</f>
        <v>0</v>
      </c>
      <c r="AI15" s="491">
        <f>IF(クリーチャー!P23="－","0",VLOOKUP(クリーチャー!P23,$J$6:$L$11,3,FALSE()))+IF(クリーチャー!Q23="－","0",VLOOKUP(クリーチャー!Q23,$J$6:$L$11,3,FALSE()))+IF(クリーチャー!R23="－","0",VLOOKUP(クリーチャー!R23,$J$6:$L$11,3,FALSE()))</f>
        <v>0</v>
      </c>
      <c r="AJ15" s="492"/>
      <c r="AK15" s="490"/>
      <c r="AL15" s="490"/>
      <c r="AM15" s="463"/>
      <c r="AN15" s="489" t="s">
        <v>9</v>
      </c>
      <c r="AO15" s="491">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491">
        <f>IF(クリーチャー_2!P23="－","0",VLOOKUP(クリーチャー_2!P23,$J$6:$L$11,3,FALSE()))+IF(クリーチャー_2!Q23="－","0",VLOOKUP(クリーチャー_2!Q23,$J$6:$L$11,3,FALSE()))+IF(クリーチャー_2!R23="－","0",VLOOKUP(クリーチャー_2!R23,$J$6:$L$11,3,FALSE()))</f>
        <v>0</v>
      </c>
      <c r="AQ15" s="492"/>
      <c r="AR15" s="490"/>
      <c r="AS15" s="490"/>
      <c r="AT15" s="463"/>
      <c r="AU15" s="489" t="s">
        <v>9</v>
      </c>
      <c r="AV15" s="491">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491">
        <f>IF(クリーチャー_3!P23="－","0",VLOOKUP(クリーチャー_3!P23,$J$6:$L$11,3,FALSE()))+IF(クリーチャー_3!Q23="－","0",VLOOKUP(クリーチャー_3!Q23,$J$6:$L$11,3,FALSE()))+IF(クリーチャー_3!R23="－","0",VLOOKUP(クリーチャー_3!R23,$J$6:$L$11,3,FALSE()))</f>
        <v>0</v>
      </c>
      <c r="AX15" s="492"/>
      <c r="AY15" s="490"/>
      <c r="AZ15" s="490"/>
    </row>
    <row r="16" spans="2:52" x14ac:dyDescent="0.15">
      <c r="B16" s="489" t="s">
        <v>10</v>
      </c>
      <c r="C16" s="491"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0</v>
      </c>
      <c r="D16" s="491">
        <f>IF(応用技!E23="－","0",VLOOKUP(応用技!E23,$N$6:$R$49,3,FALSE()))+IF(応用技!F23="－","0",VLOOKUP(応用技!F23,$N$6:$R$49,3,FALSE()))+IF(応用技!G23="－","0",VLOOKUP(応用技!G23,$N$6:$R$49,3,FALSE()))+IF(応用技!E24="－","0",VLOOKUP(応用技!E24,$N$6:$R$49,3,FALSE()))+IF(応用技!F24="－","0",VLOOKUP(応用技!F24,$N$6:$R$49,3,FALSE()))+IF(応用技!G24="－","0",VLOOKUP(応用技!G24,$N$6:$R$49,3,FALSE()))</f>
        <v>0</v>
      </c>
      <c r="E16" s="491">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490">
        <f>COUNTIFS(応用技!E23:G24,"強化*")</f>
        <v>0</v>
      </c>
      <c r="G16" s="490">
        <f>COUNTIFS(応用技!E23:G24,"減衰*")</f>
        <v>0</v>
      </c>
      <c r="I16" s="470"/>
      <c r="J16" s="482" t="s">
        <v>122</v>
      </c>
      <c r="K16" s="483">
        <v>3</v>
      </c>
      <c r="L16" s="484">
        <v>1</v>
      </c>
      <c r="M16" s="468"/>
      <c r="N16" s="482" t="s">
        <v>180</v>
      </c>
      <c r="O16" s="483">
        <v>0</v>
      </c>
      <c r="P16" s="483">
        <v>1</v>
      </c>
      <c r="Q16" s="483"/>
      <c r="R16" s="484" t="s">
        <v>1043</v>
      </c>
      <c r="S16" s="468"/>
      <c r="U16" s="470"/>
      <c r="V16" s="482" t="s">
        <v>122</v>
      </c>
      <c r="W16" s="483">
        <v>3</v>
      </c>
      <c r="X16" s="484">
        <v>1</v>
      </c>
      <c r="Y16" s="468"/>
      <c r="Z16" s="482" t="s">
        <v>180</v>
      </c>
      <c r="AA16" s="483">
        <v>0</v>
      </c>
      <c r="AB16" s="483">
        <v>1</v>
      </c>
      <c r="AC16" s="483"/>
      <c r="AD16" s="484" t="s">
        <v>1043</v>
      </c>
      <c r="AE16" s="468"/>
      <c r="AG16" s="489" t="s">
        <v>10</v>
      </c>
      <c r="AH16" s="491"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491">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491">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490">
        <f>COUNTIFS(クリーチャー!S23:U24,"強化*")</f>
        <v>0</v>
      </c>
      <c r="AL16" s="490">
        <f>COUNTIFS(クリーチャー!S23:U24,"減衰*")</f>
        <v>0</v>
      </c>
      <c r="AM16" s="463"/>
      <c r="AN16" s="489" t="s">
        <v>10</v>
      </c>
      <c r="AO16" s="491"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491">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491">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490">
        <f>COUNTIFS(クリーチャー_2!S23:U24,"強化*")</f>
        <v>0</v>
      </c>
      <c r="AS16" s="490">
        <f>COUNTIFS(クリーチャー_2!S23:U24,"減衰*")</f>
        <v>0</v>
      </c>
      <c r="AT16" s="463"/>
      <c r="AU16" s="489" t="s">
        <v>10</v>
      </c>
      <c r="AV16" s="491"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491">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491">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490">
        <f>COUNTIFS(クリーチャー_3!S23:U24,"強化*")</f>
        <v>0</v>
      </c>
      <c r="AZ16" s="490">
        <f>COUNTIFS(クリーチャー_3!S23:U24,"減衰*")</f>
        <v>0</v>
      </c>
    </row>
    <row r="17" spans="2:52" x14ac:dyDescent="0.15">
      <c r="B17" s="489" t="s">
        <v>1036</v>
      </c>
      <c r="C17" s="491">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9</v>
      </c>
      <c r="D17" s="491">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2</v>
      </c>
      <c r="E17" s="491"/>
      <c r="F17" s="490"/>
      <c r="G17" s="490"/>
      <c r="I17" s="470"/>
      <c r="J17" s="482" t="s">
        <v>146</v>
      </c>
      <c r="K17" s="483">
        <v>3</v>
      </c>
      <c r="L17" s="484">
        <v>1</v>
      </c>
      <c r="M17" s="468"/>
      <c r="N17" s="482" t="s">
        <v>193</v>
      </c>
      <c r="O17" s="483">
        <v>0</v>
      </c>
      <c r="P17" s="483">
        <v>1</v>
      </c>
      <c r="Q17" s="483"/>
      <c r="R17" s="484" t="s">
        <v>1043</v>
      </c>
      <c r="S17" s="468"/>
      <c r="U17" s="470"/>
      <c r="V17" s="482" t="s">
        <v>146</v>
      </c>
      <c r="W17" s="483">
        <v>3</v>
      </c>
      <c r="X17" s="484">
        <v>1</v>
      </c>
      <c r="Y17" s="468"/>
      <c r="Z17" s="482" t="s">
        <v>193</v>
      </c>
      <c r="AA17" s="483">
        <v>0</v>
      </c>
      <c r="AB17" s="483">
        <v>1</v>
      </c>
      <c r="AC17" s="483"/>
      <c r="AD17" s="484" t="s">
        <v>1043</v>
      </c>
      <c r="AE17" s="468"/>
      <c r="AG17" s="489" t="s">
        <v>1036</v>
      </c>
      <c r="AH17" s="491">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491">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491"/>
      <c r="AK17" s="490"/>
      <c r="AL17" s="490"/>
      <c r="AM17" s="463"/>
      <c r="AN17" s="489" t="s">
        <v>1036</v>
      </c>
      <c r="AO17" s="491">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491">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491"/>
      <c r="AR17" s="490"/>
      <c r="AS17" s="490"/>
      <c r="AT17" s="463"/>
      <c r="AU17" s="489" t="s">
        <v>1036</v>
      </c>
      <c r="AV17" s="491">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491">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491"/>
      <c r="AY17" s="490"/>
      <c r="AZ17" s="490"/>
    </row>
    <row r="18" spans="2:52" x14ac:dyDescent="0.15">
      <c r="B18" s="489" t="s">
        <v>1039</v>
      </c>
      <c r="C18" s="491">
        <f t="array" ref="C18">_xlfn.IFS(COUNTIF(応用技!E23:G24,"創造")&gt;=1,SUM(C15:C17)+1&amp;"～"&amp;SUM(C15:C17)+10,COUNTIF(応用技!E23:G24,"限定*")&gt;=1,"※",COUNTIF(応用技!E23:G24,"影響無効")&gt;=1,"※",TRUE(),SUM(C15:C17))</f>
        <v>11</v>
      </c>
      <c r="D18" s="491">
        <f>SUM(D15:D17)</f>
        <v>3</v>
      </c>
      <c r="E18" s="491">
        <f>SUM(E15:E17)</f>
        <v>0</v>
      </c>
      <c r="F18" s="490"/>
      <c r="G18" s="490"/>
      <c r="I18" s="470"/>
      <c r="J18" s="482" t="s">
        <v>134</v>
      </c>
      <c r="K18" s="483">
        <v>2</v>
      </c>
      <c r="L18" s="484">
        <v>1</v>
      </c>
      <c r="M18" s="468"/>
      <c r="N18" s="482" t="s">
        <v>206</v>
      </c>
      <c r="O18" s="483">
        <v>0</v>
      </c>
      <c r="P18" s="483">
        <v>1</v>
      </c>
      <c r="Q18" s="483"/>
      <c r="R18" s="484" t="s">
        <v>1043</v>
      </c>
      <c r="S18" s="468"/>
      <c r="U18" s="470"/>
      <c r="V18" s="482" t="s">
        <v>134</v>
      </c>
      <c r="W18" s="483">
        <v>2</v>
      </c>
      <c r="X18" s="484">
        <v>1</v>
      </c>
      <c r="Y18" s="468"/>
      <c r="Z18" s="482" t="s">
        <v>206</v>
      </c>
      <c r="AA18" s="483">
        <v>0</v>
      </c>
      <c r="AB18" s="483">
        <v>1</v>
      </c>
      <c r="AC18" s="483"/>
      <c r="AD18" s="484" t="s">
        <v>1043</v>
      </c>
      <c r="AE18" s="468"/>
      <c r="AG18" s="489" t="s">
        <v>1039</v>
      </c>
      <c r="AH18" s="491">
        <f t="array" ref="AH18">_xlfn.IFS(COUNTIF(クリーチャー!S23:U24,"創造")&gt;=1,SUM(AH15:AH17)+1&amp;"～"&amp;SUM(AH15:AH17)+10,COUNTIF(クリーチャー!S23:U24,"限定*")&gt;=1,"※",COUNTIF(クリーチャー!S23:U24,"影響無効")&gt;=1,"※",TRUE(),SUM(AH15:AH17))</f>
        <v>0</v>
      </c>
      <c r="AI18" s="491">
        <f>SUM(AI15:AI17)</f>
        <v>0</v>
      </c>
      <c r="AJ18" s="491">
        <f>SUM(AJ15:AJ17)</f>
        <v>0</v>
      </c>
      <c r="AK18" s="490"/>
      <c r="AL18" s="490"/>
      <c r="AM18" s="463"/>
      <c r="AN18" s="489" t="s">
        <v>1039</v>
      </c>
      <c r="AO18" s="491">
        <f t="array" ref="AO18">_xlfn.IFS(COUNTIF(クリーチャー_2!S23:U24,"創造")&gt;=1,SUM(AO15:AO17)+1&amp;"～"&amp;SUM(AO15:AO17)+10,COUNTIF(クリーチャー_2!S23:U24,"限定*")&gt;=1,"※",COUNTIF(クリーチャー_2!S23:U24,"影響無効")&gt;=1,"※",TRUE(),SUM(AO15:AO17))</f>
        <v>0</v>
      </c>
      <c r="AP18" s="491">
        <f>SUM(AP15:AP17)</f>
        <v>0</v>
      </c>
      <c r="AQ18" s="491">
        <f>SUM(AQ15:AQ17)</f>
        <v>0</v>
      </c>
      <c r="AR18" s="490"/>
      <c r="AS18" s="490"/>
      <c r="AT18" s="463"/>
      <c r="AU18" s="489" t="s">
        <v>1039</v>
      </c>
      <c r="AV18" s="491">
        <f t="array" ref="AV18">_xlfn.IFS(COUNTIF(クリーチャー_3!S23:U24,"創造")&gt;=1,SUM(AV15:AV17)+1&amp;"～"&amp;SUM(AV15:AV17)+10,COUNTIF(クリーチャー_3!S23:U24,"限定*")&gt;=1,"※",COUNTIF(クリーチャー_3!S23:U24,"影響無効")&gt;=1,"※",TRUE(),SUM(AV15:AV17))</f>
        <v>0</v>
      </c>
      <c r="AW18" s="491">
        <f>SUM(AW15:AW17)</f>
        <v>0</v>
      </c>
      <c r="AX18" s="491">
        <f>SUM(AX15:AX17)</f>
        <v>0</v>
      </c>
      <c r="AY18" s="490"/>
      <c r="AZ18" s="490"/>
    </row>
    <row r="19" spans="2:52" x14ac:dyDescent="0.15">
      <c r="B19" s="470"/>
      <c r="C19" s="470"/>
      <c r="D19" s="470"/>
      <c r="E19" s="470"/>
      <c r="F19" s="470"/>
      <c r="G19" s="470"/>
      <c r="I19" s="470"/>
      <c r="J19" s="482" t="s">
        <v>71</v>
      </c>
      <c r="K19" s="483">
        <v>2</v>
      </c>
      <c r="L19" s="484">
        <v>1</v>
      </c>
      <c r="M19" s="468"/>
      <c r="N19" s="482" t="s">
        <v>220</v>
      </c>
      <c r="O19" s="483">
        <v>0</v>
      </c>
      <c r="P19" s="483">
        <v>1</v>
      </c>
      <c r="Q19" s="483"/>
      <c r="R19" s="484" t="s">
        <v>1043</v>
      </c>
      <c r="S19" s="468"/>
      <c r="U19" s="470"/>
      <c r="V19" s="482" t="s">
        <v>71</v>
      </c>
      <c r="W19" s="483">
        <v>2</v>
      </c>
      <c r="X19" s="484">
        <v>1</v>
      </c>
      <c r="Y19" s="468"/>
      <c r="Z19" s="482" t="s">
        <v>220</v>
      </c>
      <c r="AA19" s="483">
        <v>0</v>
      </c>
      <c r="AB19" s="483">
        <v>1</v>
      </c>
      <c r="AC19" s="483"/>
      <c r="AD19" s="484" t="s">
        <v>1043</v>
      </c>
      <c r="AE19" s="468"/>
      <c r="AG19" s="470"/>
      <c r="AH19" s="470"/>
      <c r="AI19" s="470"/>
      <c r="AJ19" s="470"/>
      <c r="AK19" s="470"/>
      <c r="AL19" s="470"/>
      <c r="AM19" s="463"/>
      <c r="AN19" s="470"/>
      <c r="AO19" s="470"/>
      <c r="AP19" s="470"/>
      <c r="AQ19" s="470"/>
      <c r="AR19" s="470"/>
      <c r="AS19" s="470"/>
      <c r="AT19" s="463"/>
      <c r="AU19" s="470"/>
      <c r="AV19" s="470"/>
      <c r="AW19" s="470"/>
      <c r="AX19" s="470"/>
      <c r="AY19" s="470"/>
      <c r="AZ19" s="470"/>
    </row>
    <row r="20" spans="2:52" x14ac:dyDescent="0.15">
      <c r="B20" s="488" t="s">
        <v>1044</v>
      </c>
      <c r="C20" s="489" t="s">
        <v>919</v>
      </c>
      <c r="D20" s="489" t="s">
        <v>744</v>
      </c>
      <c r="E20" s="489" t="s">
        <v>1031</v>
      </c>
      <c r="F20" s="490" t="s">
        <v>1032</v>
      </c>
      <c r="G20" s="489" t="s">
        <v>1033</v>
      </c>
      <c r="I20" s="470"/>
      <c r="J20" s="482" t="s">
        <v>90</v>
      </c>
      <c r="K20" s="483">
        <v>3</v>
      </c>
      <c r="L20" s="484">
        <v>1</v>
      </c>
      <c r="M20" s="468"/>
      <c r="N20" s="482" t="s">
        <v>233</v>
      </c>
      <c r="O20" s="483">
        <v>0</v>
      </c>
      <c r="P20" s="483">
        <v>1</v>
      </c>
      <c r="Q20" s="483"/>
      <c r="R20" s="484" t="s">
        <v>1043</v>
      </c>
      <c r="S20" s="468"/>
      <c r="U20" s="470"/>
      <c r="V20" s="482" t="s">
        <v>90</v>
      </c>
      <c r="W20" s="483">
        <v>3</v>
      </c>
      <c r="X20" s="484">
        <v>1</v>
      </c>
      <c r="Y20" s="468"/>
      <c r="Z20" s="482" t="s">
        <v>233</v>
      </c>
      <c r="AA20" s="483">
        <v>0</v>
      </c>
      <c r="AB20" s="483">
        <v>1</v>
      </c>
      <c r="AC20" s="483"/>
      <c r="AD20" s="484" t="s">
        <v>1043</v>
      </c>
      <c r="AE20" s="468"/>
      <c r="AG20" s="488" t="s">
        <v>1044</v>
      </c>
      <c r="AH20" s="489" t="s">
        <v>919</v>
      </c>
      <c r="AI20" s="489" t="s">
        <v>744</v>
      </c>
      <c r="AJ20" s="489" t="s">
        <v>1031</v>
      </c>
      <c r="AK20" s="490" t="s">
        <v>1032</v>
      </c>
      <c r="AL20" s="489" t="s">
        <v>1033</v>
      </c>
      <c r="AM20" s="463"/>
      <c r="AN20" s="488" t="s">
        <v>1044</v>
      </c>
      <c r="AO20" s="489" t="s">
        <v>919</v>
      </c>
      <c r="AP20" s="489" t="s">
        <v>744</v>
      </c>
      <c r="AQ20" s="489" t="s">
        <v>1031</v>
      </c>
      <c r="AR20" s="490" t="s">
        <v>1032</v>
      </c>
      <c r="AS20" s="489" t="s">
        <v>1033</v>
      </c>
      <c r="AT20" s="463"/>
      <c r="AU20" s="488" t="s">
        <v>1044</v>
      </c>
      <c r="AV20" s="489" t="s">
        <v>919</v>
      </c>
      <c r="AW20" s="489" t="s">
        <v>744</v>
      </c>
      <c r="AX20" s="489" t="s">
        <v>1031</v>
      </c>
      <c r="AY20" s="490" t="s">
        <v>1032</v>
      </c>
      <c r="AZ20" s="489" t="s">
        <v>1033</v>
      </c>
    </row>
    <row r="21" spans="2:52" x14ac:dyDescent="0.15">
      <c r="B21" s="489" t="s">
        <v>9</v>
      </c>
      <c r="C21" s="491">
        <f>IF(応用技!B23="－","0",VLOOKUP(応用技!B23,計算用!$V$6:$X$11,2,FALSE()))+IF(応用技!C23="－","0",VLOOKUP(応用技!C23,計算用!$V$6:$X$11,2,FALSE()))+IF(応用技!D23="－","0",VLOOKUP(応用技!D23,計算用!$V$6:$X$11,2,FALSE()))+COUNTIF(応用技!B23:D23,"防御発動")^2</f>
        <v>2</v>
      </c>
      <c r="D21" s="491">
        <f>IF(応用技!B23="－","0",VLOOKUP(応用技!B23,$J$6:$L$11,3,FALSE()))+IF(応用技!C23="－","0",VLOOKUP(応用技!C23,$J$6:$L$11,3,FALSE()))+IF(応用技!D23="－","0",VLOOKUP(応用技!D23,$J$6:$L$11,3,FALSE()))</f>
        <v>1</v>
      </c>
      <c r="E21" s="492"/>
      <c r="F21" s="490"/>
      <c r="G21" s="490"/>
      <c r="I21" s="470"/>
      <c r="J21" s="482" t="s">
        <v>52</v>
      </c>
      <c r="K21" s="483">
        <v>2</v>
      </c>
      <c r="L21" s="484">
        <v>1</v>
      </c>
      <c r="M21" s="468"/>
      <c r="N21" s="482" t="s">
        <v>246</v>
      </c>
      <c r="O21" s="483">
        <v>0</v>
      </c>
      <c r="P21" s="483">
        <v>1</v>
      </c>
      <c r="Q21" s="483"/>
      <c r="R21" s="484" t="s">
        <v>1043</v>
      </c>
      <c r="S21" s="468"/>
      <c r="U21" s="470"/>
      <c r="V21" s="482" t="s">
        <v>52</v>
      </c>
      <c r="W21" s="483">
        <v>2</v>
      </c>
      <c r="X21" s="484">
        <v>1</v>
      </c>
      <c r="Y21" s="468"/>
      <c r="Z21" s="482" t="s">
        <v>246</v>
      </c>
      <c r="AA21" s="483">
        <v>0</v>
      </c>
      <c r="AB21" s="483">
        <v>1</v>
      </c>
      <c r="AC21" s="483"/>
      <c r="AD21" s="484" t="s">
        <v>1043</v>
      </c>
      <c r="AE21" s="468"/>
      <c r="AG21" s="489" t="s">
        <v>9</v>
      </c>
      <c r="AH21" s="491">
        <f>IF(クリーチャー!P23="－","0",VLOOKUP(クリーチャー!P23,計算用!$V$6:$X$11,2,FALSE()))+IF(クリーチャー!Q23="－","0",VLOOKUP(クリーチャー!Q23,計算用!$V$6:$X$11,2,FALSE()))+IF(クリーチャー!R23="－","0",VLOOKUP(クリーチャー!R23,計算用!$V$6:$X$11,2,FALSE()))+COUNTIF(クリーチャー!P23:R23,"防御発動")^2</f>
        <v>0</v>
      </c>
      <c r="AI21" s="491">
        <f>IF(クリーチャー!P23="－","0",VLOOKUP(クリーチャー!P23,$J$6:$L$11,3,FALSE()))+IF(クリーチャー!Q23="－","0",VLOOKUP(クリーチャー!Q23,$J$6:$L$11,3,FALSE()))+IF(クリーチャー!R23="－","0",VLOOKUP(クリーチャー!R23,$J$6:$L$11,3,FALSE()))</f>
        <v>0</v>
      </c>
      <c r="AJ21" s="492"/>
      <c r="AK21" s="490"/>
      <c r="AL21" s="490"/>
      <c r="AM21" s="463"/>
      <c r="AN21" s="489" t="s">
        <v>9</v>
      </c>
      <c r="AO21" s="491">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491">
        <f>IF(クリーチャー_2!P23="－","0",VLOOKUP(クリーチャー_2!P23,$J$6:$L$11,3,FALSE()))+IF(クリーチャー_2!Q23="－","0",VLOOKUP(クリーチャー_2!Q23,$J$6:$L$11,3,FALSE()))+IF(クリーチャー_2!R23="－","0",VLOOKUP(クリーチャー_2!R23,$J$6:$L$11,3,FALSE()))</f>
        <v>0</v>
      </c>
      <c r="AQ21" s="492"/>
      <c r="AR21" s="490"/>
      <c r="AS21" s="490"/>
      <c r="AT21" s="463"/>
      <c r="AU21" s="489" t="s">
        <v>9</v>
      </c>
      <c r="AV21" s="491">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491">
        <f>IF(クリーチャー_3!P23="－","0",VLOOKUP(クリーチャー_3!P23,$J$6:$L$11,3,FALSE()))+IF(クリーチャー_3!Q23="－","0",VLOOKUP(クリーチャー_3!Q23,$J$6:$L$11,3,FALSE()))+IF(クリーチャー_3!R23="－","0",VLOOKUP(クリーチャー_3!R23,$J$6:$L$11,3,FALSE()))</f>
        <v>0</v>
      </c>
      <c r="AX21" s="492"/>
      <c r="AY21" s="490"/>
      <c r="AZ21" s="490"/>
    </row>
    <row r="22" spans="2:52" x14ac:dyDescent="0.15">
      <c r="B22" s="489" t="s">
        <v>10</v>
      </c>
      <c r="C22" s="491"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0</v>
      </c>
      <c r="D22" s="491">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0</v>
      </c>
      <c r="E22" s="491">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490">
        <f>COUNTIFS(応用技!E23:G24,"強化*")</f>
        <v>0</v>
      </c>
      <c r="G22" s="490">
        <f>COUNTIFS(応用技!E23:G24,"減衰*")</f>
        <v>0</v>
      </c>
      <c r="I22" s="470"/>
      <c r="J22" s="482" t="s">
        <v>157</v>
      </c>
      <c r="K22" s="483">
        <v>4</v>
      </c>
      <c r="L22" s="484">
        <v>1</v>
      </c>
      <c r="M22" s="468"/>
      <c r="N22" s="482" t="s">
        <v>260</v>
      </c>
      <c r="O22" s="483">
        <v>2</v>
      </c>
      <c r="P22" s="483">
        <v>1</v>
      </c>
      <c r="Q22" s="483"/>
      <c r="R22" s="484"/>
      <c r="S22" s="468"/>
      <c r="U22" s="470"/>
      <c r="V22" s="482" t="s">
        <v>157</v>
      </c>
      <c r="W22" s="483">
        <v>4</v>
      </c>
      <c r="X22" s="484">
        <v>1</v>
      </c>
      <c r="Y22" s="468"/>
      <c r="Z22" s="482" t="s">
        <v>260</v>
      </c>
      <c r="AA22" s="483">
        <v>2</v>
      </c>
      <c r="AB22" s="483">
        <v>1</v>
      </c>
      <c r="AC22" s="483"/>
      <c r="AD22" s="484"/>
      <c r="AE22" s="468"/>
      <c r="AG22" s="489" t="s">
        <v>10</v>
      </c>
      <c r="AH22" s="491"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491">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491">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490">
        <f>COUNTIFS(クリーチャー!S23:U24,"強化*")</f>
        <v>0</v>
      </c>
      <c r="AL22" s="490">
        <f>COUNTIFS(クリーチャー!S23:U24,"減衰*")</f>
        <v>0</v>
      </c>
      <c r="AM22" s="463"/>
      <c r="AN22" s="489" t="s">
        <v>10</v>
      </c>
      <c r="AO22" s="491"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491">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491">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490">
        <f>COUNTIFS(クリーチャー_2!S23:U24,"強化*")</f>
        <v>0</v>
      </c>
      <c r="AS22" s="490">
        <f>COUNTIFS(クリーチャー_2!S23:U24,"減衰*")</f>
        <v>0</v>
      </c>
      <c r="AT22" s="463"/>
      <c r="AU22" s="489" t="s">
        <v>10</v>
      </c>
      <c r="AV22" s="491"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491">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491">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490">
        <f>COUNTIFS(クリーチャー_3!S23:U24,"強化*")</f>
        <v>0</v>
      </c>
      <c r="AZ22" s="490">
        <f>COUNTIFS(クリーチャー_3!S23:U24,"減衰*")</f>
        <v>0</v>
      </c>
    </row>
    <row r="23" spans="2:52" x14ac:dyDescent="0.15">
      <c r="B23" s="489" t="s">
        <v>1036</v>
      </c>
      <c r="C23" s="491">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9</v>
      </c>
      <c r="D23" s="491">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2</v>
      </c>
      <c r="E23" s="491"/>
      <c r="F23" s="490"/>
      <c r="G23" s="490"/>
      <c r="I23" s="470"/>
      <c r="J23" s="482" t="s">
        <v>32</v>
      </c>
      <c r="K23" s="483">
        <v>1</v>
      </c>
      <c r="L23" s="484">
        <v>1</v>
      </c>
      <c r="M23" s="468"/>
      <c r="N23" s="482" t="s">
        <v>272</v>
      </c>
      <c r="O23" s="483">
        <v>2</v>
      </c>
      <c r="P23" s="483">
        <v>1</v>
      </c>
      <c r="Q23" s="483"/>
      <c r="R23" s="484"/>
      <c r="S23" s="468"/>
      <c r="U23" s="470"/>
      <c r="V23" s="482" t="s">
        <v>32</v>
      </c>
      <c r="W23" s="483">
        <v>1</v>
      </c>
      <c r="X23" s="484">
        <v>1</v>
      </c>
      <c r="Y23" s="468"/>
      <c r="Z23" s="482" t="s">
        <v>272</v>
      </c>
      <c r="AA23" s="483">
        <v>2</v>
      </c>
      <c r="AB23" s="483">
        <v>1</v>
      </c>
      <c r="AC23" s="483"/>
      <c r="AD23" s="484"/>
      <c r="AE23" s="468"/>
      <c r="AG23" s="489" t="s">
        <v>1036</v>
      </c>
      <c r="AH23" s="491">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491">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491"/>
      <c r="AK23" s="490"/>
      <c r="AL23" s="490"/>
      <c r="AM23" s="463"/>
      <c r="AN23" s="489" t="s">
        <v>1036</v>
      </c>
      <c r="AO23" s="491">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491">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491"/>
      <c r="AR23" s="490"/>
      <c r="AS23" s="490"/>
      <c r="AT23" s="463"/>
      <c r="AU23" s="489" t="s">
        <v>1036</v>
      </c>
      <c r="AV23" s="491">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491">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491"/>
      <c r="AY23" s="490"/>
      <c r="AZ23" s="490"/>
    </row>
    <row r="24" spans="2:52" x14ac:dyDescent="0.15">
      <c r="B24" s="489" t="s">
        <v>1039</v>
      </c>
      <c r="C24" s="491">
        <f t="array" ref="C24">_xlfn.IFS(COUNTIF(応用技!E23:G24,"創造")&gt;=1,SUM(C21:C23)+1&amp;"～"&amp;SUM(C21:C23)+10,COUNTIF(応用技!E23:G24,"限定*")&gt;=1,"※",COUNTIF(応用技!E23:G24,"影響無効")&gt;=1,"※",TRUE(),SUM(C21:C23))</f>
        <v>11</v>
      </c>
      <c r="D24" s="491">
        <f>SUM(D21:D23)</f>
        <v>3</v>
      </c>
      <c r="E24" s="491">
        <f>SUM(E21:E23)</f>
        <v>0</v>
      </c>
      <c r="F24" s="490"/>
      <c r="G24" s="490"/>
      <c r="I24" s="470"/>
      <c r="J24" s="482" t="s">
        <v>169</v>
      </c>
      <c r="K24" s="483">
        <v>3</v>
      </c>
      <c r="L24" s="484">
        <v>1</v>
      </c>
      <c r="M24" s="468"/>
      <c r="N24" s="482" t="s">
        <v>285</v>
      </c>
      <c r="O24" s="483">
        <v>2</v>
      </c>
      <c r="P24" s="483">
        <v>1</v>
      </c>
      <c r="Q24" s="483"/>
      <c r="R24" s="484"/>
      <c r="S24" s="468"/>
      <c r="U24" s="470"/>
      <c r="V24" s="482" t="s">
        <v>169</v>
      </c>
      <c r="W24" s="483">
        <v>3</v>
      </c>
      <c r="X24" s="484">
        <v>1</v>
      </c>
      <c r="Y24" s="468"/>
      <c r="Z24" s="482" t="s">
        <v>285</v>
      </c>
      <c r="AA24" s="483">
        <v>2</v>
      </c>
      <c r="AB24" s="483">
        <v>1</v>
      </c>
      <c r="AC24" s="483"/>
      <c r="AD24" s="484"/>
      <c r="AE24" s="468"/>
      <c r="AG24" s="489" t="s">
        <v>1039</v>
      </c>
      <c r="AH24" s="491">
        <f t="array" ref="AH24">_xlfn.IFS(COUNTIF(クリーチャー!S23:U24,"創造")&gt;=1,SUM(AH21:AH23)+1&amp;"～"&amp;SUM(AH21:AH23)+10,COUNTIF(クリーチャー!S23:U24,"限定*")&gt;=1,"※",COUNTIF(クリーチャー!S23:U24,"影響無効")&gt;=1,"※",TRUE(),SUM(AH21:AH23))</f>
        <v>0</v>
      </c>
      <c r="AI24" s="491">
        <f>SUM(AI21:AI23)</f>
        <v>0</v>
      </c>
      <c r="AJ24" s="491">
        <f>SUM(AJ21:AJ23)</f>
        <v>0</v>
      </c>
      <c r="AK24" s="490"/>
      <c r="AL24" s="490"/>
      <c r="AM24" s="463"/>
      <c r="AN24" s="489" t="s">
        <v>1039</v>
      </c>
      <c r="AO24" s="491">
        <f t="array" ref="AO24">_xlfn.IFS(COUNTIF(クリーチャー_2!S23:U24,"創造")&gt;=1,SUM(AO21:AO23)+1&amp;"～"&amp;SUM(AO21:AO23)+10,COUNTIF(クリーチャー_2!S23:U24,"限定*")&gt;=1,"※",COUNTIF(クリーチャー_2!S23:U24,"影響無効")&gt;=1,"※",TRUE(),SUM(AO21:AO23))</f>
        <v>0</v>
      </c>
      <c r="AP24" s="491">
        <f>SUM(AP21:AP23)</f>
        <v>0</v>
      </c>
      <c r="AQ24" s="491">
        <f>SUM(AQ21:AQ23)</f>
        <v>0</v>
      </c>
      <c r="AR24" s="490"/>
      <c r="AS24" s="490"/>
      <c r="AT24" s="463"/>
      <c r="AU24" s="489" t="s">
        <v>1039</v>
      </c>
      <c r="AV24" s="491">
        <f t="array" ref="AV24">_xlfn.IFS(COUNTIF(クリーチャー_3!S23:U24,"創造")&gt;=1,SUM(AV21:AV23)+1&amp;"～"&amp;SUM(AV21:AV23)+10,COUNTIF(クリーチャー_3!S23:U24,"限定*")&gt;=1,"※",COUNTIF(クリーチャー_3!S23:U24,"影響無効")&gt;=1,"※",TRUE(),SUM(AV21:AV23))</f>
        <v>0</v>
      </c>
      <c r="AW24" s="491">
        <f>SUM(AW21:AW23)</f>
        <v>0</v>
      </c>
      <c r="AX24" s="491">
        <f>SUM(AX21:AX23)</f>
        <v>0</v>
      </c>
      <c r="AY24" s="490"/>
      <c r="AZ24" s="490"/>
    </row>
    <row r="25" spans="2:52" x14ac:dyDescent="0.15">
      <c r="I25" s="470"/>
      <c r="J25" s="482" t="s">
        <v>181</v>
      </c>
      <c r="K25" s="483">
        <v>4</v>
      </c>
      <c r="L25" s="484">
        <v>2</v>
      </c>
      <c r="M25" s="468"/>
      <c r="N25" s="482" t="s">
        <v>297</v>
      </c>
      <c r="O25" s="483">
        <v>2</v>
      </c>
      <c r="P25" s="483">
        <v>1</v>
      </c>
      <c r="Q25" s="483"/>
      <c r="R25" s="484"/>
      <c r="S25" s="468"/>
      <c r="U25" s="470"/>
      <c r="V25" s="482" t="s">
        <v>181</v>
      </c>
      <c r="W25" s="483">
        <v>4</v>
      </c>
      <c r="X25" s="484">
        <v>2</v>
      </c>
      <c r="Y25" s="468"/>
      <c r="Z25" s="482" t="s">
        <v>297</v>
      </c>
      <c r="AA25" s="483">
        <v>2</v>
      </c>
      <c r="AB25" s="483">
        <v>1</v>
      </c>
      <c r="AC25" s="483"/>
      <c r="AD25" s="484"/>
      <c r="AE25" s="468"/>
      <c r="AI25" s="463"/>
      <c r="AJ25" s="463"/>
      <c r="AK25" s="463"/>
      <c r="AL25" s="463"/>
      <c r="AM25" s="463"/>
      <c r="AN25" s="463"/>
      <c r="AO25" s="463"/>
      <c r="AP25" s="463"/>
      <c r="AQ25" s="463"/>
      <c r="AS25" s="463"/>
      <c r="AT25" s="463"/>
      <c r="AU25" s="463"/>
      <c r="AV25" s="463"/>
    </row>
    <row r="26" spans="2:52" x14ac:dyDescent="0.15">
      <c r="B26" s="464" t="s">
        <v>1045</v>
      </c>
      <c r="C26" s="465" t="s">
        <v>919</v>
      </c>
      <c r="D26" s="465" t="s">
        <v>744</v>
      </c>
      <c r="E26" s="465" t="s">
        <v>1031</v>
      </c>
      <c r="F26" s="466" t="s">
        <v>1032</v>
      </c>
      <c r="G26" s="465" t="s">
        <v>1033</v>
      </c>
      <c r="I26" s="470"/>
      <c r="J26" s="482" t="s">
        <v>194</v>
      </c>
      <c r="K26" s="483">
        <v>5</v>
      </c>
      <c r="L26" s="484">
        <v>2</v>
      </c>
      <c r="M26" s="468"/>
      <c r="N26" s="482" t="s">
        <v>308</v>
      </c>
      <c r="O26" s="483">
        <v>2</v>
      </c>
      <c r="P26" s="483">
        <v>1</v>
      </c>
      <c r="Q26" s="483"/>
      <c r="R26" s="484"/>
      <c r="S26" s="468"/>
      <c r="U26" s="470"/>
      <c r="V26" s="482" t="s">
        <v>194</v>
      </c>
      <c r="W26" s="483">
        <v>5</v>
      </c>
      <c r="X26" s="484">
        <v>2</v>
      </c>
      <c r="Y26" s="468"/>
      <c r="Z26" s="482" t="s">
        <v>308</v>
      </c>
      <c r="AA26" s="483">
        <v>2</v>
      </c>
      <c r="AB26" s="483">
        <v>1</v>
      </c>
      <c r="AC26" s="483"/>
      <c r="AD26" s="484"/>
      <c r="AE26" s="468"/>
      <c r="AG26" s="464" t="s">
        <v>1045</v>
      </c>
      <c r="AH26" s="465" t="s">
        <v>919</v>
      </c>
      <c r="AI26" s="465" t="s">
        <v>744</v>
      </c>
      <c r="AJ26" s="465" t="s">
        <v>1031</v>
      </c>
      <c r="AK26" s="466" t="s">
        <v>1032</v>
      </c>
      <c r="AL26" s="465" t="s">
        <v>1033</v>
      </c>
      <c r="AM26" s="463"/>
      <c r="AN26" s="464" t="s">
        <v>1045</v>
      </c>
      <c r="AO26" s="465" t="s">
        <v>919</v>
      </c>
      <c r="AP26" s="465" t="s">
        <v>744</v>
      </c>
      <c r="AQ26" s="465" t="s">
        <v>1031</v>
      </c>
      <c r="AR26" s="466" t="s">
        <v>1032</v>
      </c>
      <c r="AS26" s="465" t="s">
        <v>1033</v>
      </c>
      <c r="AT26" s="463"/>
      <c r="AU26" s="464" t="s">
        <v>1045</v>
      </c>
      <c r="AV26" s="465" t="s">
        <v>919</v>
      </c>
      <c r="AW26" s="465" t="s">
        <v>744</v>
      </c>
      <c r="AX26" s="465" t="s">
        <v>1031</v>
      </c>
      <c r="AY26" s="466" t="s">
        <v>1032</v>
      </c>
      <c r="AZ26" s="465" t="s">
        <v>1033</v>
      </c>
    </row>
    <row r="27" spans="2:52" x14ac:dyDescent="0.15">
      <c r="B27" s="465" t="s">
        <v>9</v>
      </c>
      <c r="C27" s="469">
        <f>IF(応用技!B34="－","0",VLOOKUP(応用技!B34,計算用!$J$6:$L$11,2,FALSE()))+IF(応用技!C34="－","0",VLOOKUP(応用技!C34,計算用!$J$6:$L$11,2,FALSE()))+IF(応用技!D34="－","0",VLOOKUP(応用技!D34,計算用!$J$6:$L$11,2,FALSE()))+COUNTIF(応用技!B34:D34,"防御発動")^2</f>
        <v>1</v>
      </c>
      <c r="D27" s="469">
        <f>IF(応用技!B34="－","0",VLOOKUP(応用技!B34,$J$6:$L$11,3,FALSE()))+IF(応用技!C34="－","0",VLOOKUP(応用技!C34,$J$6:$L$11,3,FALSE()))+IF(応用技!D34="－","0",VLOOKUP(応用技!D34,$J$6:$L$11,3,FALSE()))</f>
        <v>1</v>
      </c>
      <c r="E27" s="444"/>
      <c r="F27" s="466"/>
      <c r="G27" s="466"/>
      <c r="I27" s="470"/>
      <c r="J27" s="482" t="s">
        <v>207</v>
      </c>
      <c r="K27" s="483">
        <v>9</v>
      </c>
      <c r="L27" s="484">
        <v>2</v>
      </c>
      <c r="M27" s="468"/>
      <c r="N27" s="482" t="s">
        <v>318</v>
      </c>
      <c r="O27" s="483">
        <v>2</v>
      </c>
      <c r="P27" s="483">
        <v>1</v>
      </c>
      <c r="Q27" s="483"/>
      <c r="R27" s="484"/>
      <c r="S27" s="468"/>
      <c r="U27" s="470"/>
      <c r="V27" s="482" t="s">
        <v>207</v>
      </c>
      <c r="W27" s="483">
        <v>9</v>
      </c>
      <c r="X27" s="484">
        <v>2</v>
      </c>
      <c r="Y27" s="468"/>
      <c r="Z27" s="482" t="s">
        <v>318</v>
      </c>
      <c r="AA27" s="483">
        <v>2</v>
      </c>
      <c r="AB27" s="483">
        <v>1</v>
      </c>
      <c r="AC27" s="483"/>
      <c r="AD27" s="484"/>
      <c r="AE27" s="468"/>
      <c r="AG27" s="465" t="s">
        <v>9</v>
      </c>
      <c r="AH27" s="469">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69">
        <f>IF(クリーチャー!P34="－","0",VLOOKUP(クリーチャー!P34,$J$6:$L$11,3,FALSE()))+IF(クリーチャー!Q34="－","0",VLOOKUP(クリーチャー!Q34,$J$6:$L$11,3,FALSE()))+IF(クリーチャー!R34="－","0",VLOOKUP(クリーチャー!R34,$J$6:$L$11,3,FALSE()))</f>
        <v>0</v>
      </c>
      <c r="AJ27" s="444"/>
      <c r="AK27" s="466"/>
      <c r="AL27" s="466"/>
      <c r="AM27" s="463"/>
      <c r="AN27" s="465" t="s">
        <v>9</v>
      </c>
      <c r="AO27" s="469">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69">
        <f>IF(クリーチャー_2!P34="－","0",VLOOKUP(クリーチャー_2!P34,$J$6:$L$11,3,FALSE()))+IF(クリーチャー_2!Q34="－","0",VLOOKUP(クリーチャー_2!Q34,$J$6:$L$11,3,FALSE()))+IF(クリーチャー_2!R34="－","0",VLOOKUP(クリーチャー_2!R34,$J$6:$L$11,3,FALSE()))</f>
        <v>0</v>
      </c>
      <c r="AQ27" s="444"/>
      <c r="AR27" s="466"/>
      <c r="AS27" s="466"/>
      <c r="AT27" s="463"/>
      <c r="AU27" s="465" t="s">
        <v>9</v>
      </c>
      <c r="AV27" s="469">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69">
        <f>IF(クリーチャー_3!P34="－","0",VLOOKUP(クリーチャー_3!P34,$J$6:$L$11,3,FALSE()))+IF(クリーチャー_3!Q34="－","0",VLOOKUP(クリーチャー_3!Q34,$J$6:$L$11,3,FALSE()))+IF(クリーチャー_3!R34="－","0",VLOOKUP(クリーチャー_3!R34,$J$6:$L$11,3,FALSE()))</f>
        <v>0</v>
      </c>
      <c r="AX27" s="444"/>
      <c r="AY27" s="466"/>
      <c r="AZ27" s="466"/>
    </row>
    <row r="28" spans="2:52" ht="15" thickBot="1" x14ac:dyDescent="0.2">
      <c r="B28" s="465" t="s">
        <v>10</v>
      </c>
      <c r="C28" s="469"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0</v>
      </c>
      <c r="D28" s="469">
        <f>IF(応用技!E34="－","0",VLOOKUP(応用技!E34,$N$6:$R$49,3,FALSE()))+IF(応用技!F34="－","0",VLOOKUP(応用技!F34,$N$6:$R$49,3,FALSE()))+IF(応用技!G34="－","0",VLOOKUP(応用技!G34,$N$6:$R$49,3,FALSE()))+IF(応用技!E35="－","0",VLOOKUP(応用技!E35,$N$6:$R$49,3,FALSE()))+IF(応用技!F35="－","0",VLOOKUP(応用技!F35,$N$6:$R$49,3,FALSE()))+IF(応用技!G35="－","0",VLOOKUP(応用技!G35,$N$6:$R$49,3,FALSE()))</f>
        <v>0</v>
      </c>
      <c r="E28" s="469">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66">
        <f>COUNTIFS(応用技!E34:G35,"強化*")</f>
        <v>0</v>
      </c>
      <c r="G28" s="466">
        <f>COUNTIFS(応用技!E34:G35,"減衰*")</f>
        <v>0</v>
      </c>
      <c r="I28" s="470"/>
      <c r="J28" s="470"/>
      <c r="K28" s="468"/>
      <c r="L28" s="468"/>
      <c r="M28" s="468"/>
      <c r="N28" s="482" t="s">
        <v>329</v>
      </c>
      <c r="O28" s="483">
        <v>2</v>
      </c>
      <c r="P28" s="483">
        <v>1</v>
      </c>
      <c r="Q28" s="483"/>
      <c r="R28" s="484"/>
      <c r="S28" s="468"/>
      <c r="U28" s="470"/>
      <c r="V28" s="485" t="s">
        <v>1021</v>
      </c>
      <c r="W28" s="486">
        <v>6</v>
      </c>
      <c r="X28" s="487">
        <v>2</v>
      </c>
      <c r="Y28" s="468"/>
      <c r="Z28" s="482" t="s">
        <v>329</v>
      </c>
      <c r="AA28" s="483">
        <v>2</v>
      </c>
      <c r="AB28" s="483">
        <v>1</v>
      </c>
      <c r="AC28" s="483"/>
      <c r="AD28" s="484"/>
      <c r="AE28" s="468"/>
      <c r="AG28" s="465" t="s">
        <v>10</v>
      </c>
      <c r="AH28" s="469"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69">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69">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66">
        <f>COUNTIFS(クリーチャー!S34:U35,"強化*")</f>
        <v>0</v>
      </c>
      <c r="AL28" s="466">
        <f>COUNTIFS(クリーチャー!S34:U35,"減衰*")</f>
        <v>0</v>
      </c>
      <c r="AM28" s="463"/>
      <c r="AN28" s="465" t="s">
        <v>10</v>
      </c>
      <c r="AO28" s="469"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69">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69">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66">
        <f>COUNTIFS(クリーチャー_2!S34:U35,"強化*")</f>
        <v>0</v>
      </c>
      <c r="AS28" s="466">
        <f>COUNTIFS(クリーチャー_2!S34:U35,"減衰*")</f>
        <v>0</v>
      </c>
      <c r="AT28" s="463"/>
      <c r="AU28" s="465" t="s">
        <v>10</v>
      </c>
      <c r="AV28" s="469"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69">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69">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66">
        <f>COUNTIFS(クリーチャー_3!S34:U35,"強化*")</f>
        <v>0</v>
      </c>
      <c r="AZ28" s="466">
        <f>COUNTIFS(クリーチャー_3!S34:U35,"減衰*")</f>
        <v>0</v>
      </c>
    </row>
    <row r="29" spans="2:52" x14ac:dyDescent="0.15">
      <c r="B29" s="465" t="s">
        <v>1036</v>
      </c>
      <c r="C29" s="469">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10</v>
      </c>
      <c r="D29" s="469">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3</v>
      </c>
      <c r="E29" s="469"/>
      <c r="F29" s="466"/>
      <c r="G29" s="466"/>
      <c r="I29" s="470"/>
      <c r="J29" s="470"/>
      <c r="K29" s="468"/>
      <c r="L29" s="468"/>
      <c r="M29" s="468"/>
      <c r="N29" s="482" t="s">
        <v>337</v>
      </c>
      <c r="O29" s="483">
        <v>2</v>
      </c>
      <c r="P29" s="483">
        <v>1</v>
      </c>
      <c r="Q29" s="483"/>
      <c r="R29" s="484"/>
      <c r="S29" s="468"/>
      <c r="U29" s="470"/>
      <c r="V29" s="470"/>
      <c r="W29" s="468"/>
      <c r="X29" s="468"/>
      <c r="Y29" s="468"/>
      <c r="Z29" s="482" t="s">
        <v>337</v>
      </c>
      <c r="AA29" s="483">
        <v>2</v>
      </c>
      <c r="AB29" s="483">
        <v>1</v>
      </c>
      <c r="AC29" s="483"/>
      <c r="AD29" s="484"/>
      <c r="AE29" s="468"/>
      <c r="AG29" s="465" t="s">
        <v>1036</v>
      </c>
      <c r="AH29" s="469">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69">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69"/>
      <c r="AK29" s="466"/>
      <c r="AL29" s="466"/>
      <c r="AM29" s="463"/>
      <c r="AN29" s="465" t="s">
        <v>1036</v>
      </c>
      <c r="AO29" s="469">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69">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69"/>
      <c r="AR29" s="466"/>
      <c r="AS29" s="466"/>
      <c r="AT29" s="463"/>
      <c r="AU29" s="465" t="s">
        <v>1036</v>
      </c>
      <c r="AV29" s="469">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69">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69"/>
      <c r="AY29" s="466"/>
      <c r="AZ29" s="466"/>
    </row>
    <row r="30" spans="2:52" x14ac:dyDescent="0.15">
      <c r="B30" s="465" t="s">
        <v>1039</v>
      </c>
      <c r="C30" s="469">
        <f t="array" ref="C30">_xlfn.IFS(COUNTIF(応用技!E34:G35,"創造")&gt;=1,SUM(C27:C29)+1&amp;"～"&amp;SUM(C27:C29)+10,COUNTIF(応用技!E34:G35,"限定*")&gt;=1,"※",COUNTIF(応用技!E34:G35,"影響無効")&gt;=1,"※",TRUE(),SUM(C27:C29))</f>
        <v>11</v>
      </c>
      <c r="D30" s="469">
        <f>SUM(D27:D29)</f>
        <v>4</v>
      </c>
      <c r="E30" s="469">
        <f>SUM(E27:E29)</f>
        <v>0</v>
      </c>
      <c r="F30" s="466"/>
      <c r="G30" s="466"/>
      <c r="I30" s="470"/>
      <c r="J30" s="470"/>
      <c r="K30" s="468"/>
      <c r="L30" s="468"/>
      <c r="M30" s="468"/>
      <c r="N30" s="482" t="s">
        <v>345</v>
      </c>
      <c r="O30" s="483">
        <v>2</v>
      </c>
      <c r="P30" s="483">
        <v>1</v>
      </c>
      <c r="Q30" s="483"/>
      <c r="R30" s="484"/>
      <c r="S30" s="468"/>
      <c r="U30" s="470"/>
      <c r="V30" s="470"/>
      <c r="W30" s="468"/>
      <c r="X30" s="468"/>
      <c r="Y30" s="468"/>
      <c r="Z30" s="482" t="s">
        <v>345</v>
      </c>
      <c r="AA30" s="483">
        <v>2</v>
      </c>
      <c r="AB30" s="483">
        <v>1</v>
      </c>
      <c r="AC30" s="483"/>
      <c r="AD30" s="484"/>
      <c r="AE30" s="468"/>
      <c r="AG30" s="465" t="s">
        <v>1039</v>
      </c>
      <c r="AH30" s="469">
        <f t="array" ref="AH30">_xlfn.IFS(COUNTIF(クリーチャー!S34:U35,"創造")&gt;=1,SUM(AH27:AH29)+1&amp;"～"&amp;SUM(AH27:AH29)+10,COUNTIF(クリーチャー!S34:U35,"限定*")&gt;=1,"※",COUNTIF(クリーチャー!S34:U35,"影響無効")&gt;=1,"※",TRUE(),SUM(AH27:AH29))</f>
        <v>0</v>
      </c>
      <c r="AI30" s="469">
        <f>SUM(AI27:AI29)</f>
        <v>0</v>
      </c>
      <c r="AJ30" s="469">
        <f>SUM(AJ27:AJ29)</f>
        <v>0</v>
      </c>
      <c r="AK30" s="466"/>
      <c r="AL30" s="466"/>
      <c r="AM30" s="463"/>
      <c r="AN30" s="465" t="s">
        <v>1039</v>
      </c>
      <c r="AO30" s="469">
        <f t="array" ref="AO30">_xlfn.IFS(COUNTIF(クリーチャー_2!S34:U35,"創造")&gt;=1,SUM(AO27:AO29)+1&amp;"～"&amp;SUM(AO27:AO29)+10,COUNTIF(クリーチャー_2!S34:U35,"限定*")&gt;=1,"※",COUNTIF(クリーチャー_2!S34:U35,"影響無効")&gt;=1,"※",TRUE(),SUM(AO27:AO29))</f>
        <v>0</v>
      </c>
      <c r="AP30" s="469">
        <f>SUM(AP27:AP29)</f>
        <v>0</v>
      </c>
      <c r="AQ30" s="469">
        <f>SUM(S27:S29)</f>
        <v>0</v>
      </c>
      <c r="AR30" s="466"/>
      <c r="AS30" s="466"/>
      <c r="AT30" s="463"/>
      <c r="AU30" s="465" t="s">
        <v>1039</v>
      </c>
      <c r="AV30" s="469">
        <f t="array" ref="AV30">_xlfn.IFS(COUNTIF(クリーチャー_3!S34:U35,"創造")&gt;=1,SUM(AV27:AV29)+1&amp;"～"&amp;SUM(AV27:AV29)+10,COUNTIF(クリーチャー_3!S34:U35,"限定*")&gt;=1,"※",COUNTIF(クリーチャー_3!S34:U35,"影響無効")&gt;=1,"※",TRUE(),SUM(AV27:AV29))</f>
        <v>0</v>
      </c>
      <c r="AW30" s="469">
        <f>SUM(AW27:AW29)</f>
        <v>0</v>
      </c>
      <c r="AX30" s="469">
        <f>SUM(AX27:AX29)</f>
        <v>0</v>
      </c>
      <c r="AY30" s="466"/>
      <c r="AZ30" s="466"/>
    </row>
    <row r="31" spans="2:52" x14ac:dyDescent="0.15">
      <c r="I31" s="470"/>
      <c r="J31" s="470"/>
      <c r="K31" s="468"/>
      <c r="L31" s="468"/>
      <c r="M31" s="468"/>
      <c r="N31" s="482" t="s">
        <v>354</v>
      </c>
      <c r="O31" s="483">
        <v>3</v>
      </c>
      <c r="P31" s="483">
        <v>1</v>
      </c>
      <c r="Q31" s="483"/>
      <c r="R31" s="484"/>
      <c r="S31" s="468"/>
      <c r="U31" s="470"/>
      <c r="V31" s="470"/>
      <c r="W31" s="468"/>
      <c r="X31" s="468"/>
      <c r="Y31" s="468"/>
      <c r="Z31" s="482" t="s">
        <v>354</v>
      </c>
      <c r="AA31" s="483">
        <v>3</v>
      </c>
      <c r="AB31" s="483">
        <v>1</v>
      </c>
      <c r="AC31" s="483"/>
      <c r="AD31" s="484"/>
      <c r="AE31" s="468"/>
      <c r="AI31" s="463"/>
      <c r="AJ31" s="463"/>
      <c r="AK31" s="463"/>
      <c r="AL31" s="463"/>
      <c r="AM31" s="463"/>
      <c r="AN31" s="463"/>
      <c r="AO31" s="463"/>
      <c r="AP31" s="463"/>
      <c r="AQ31" s="463"/>
      <c r="AS31" s="463"/>
      <c r="AT31" s="463"/>
      <c r="AU31" s="463"/>
      <c r="AV31" s="463"/>
    </row>
    <row r="32" spans="2:52" x14ac:dyDescent="0.15">
      <c r="B32" s="464" t="s">
        <v>1046</v>
      </c>
      <c r="C32" s="465" t="s">
        <v>919</v>
      </c>
      <c r="D32" s="465" t="s">
        <v>744</v>
      </c>
      <c r="E32" s="465" t="s">
        <v>1031</v>
      </c>
      <c r="F32" s="466" t="s">
        <v>1032</v>
      </c>
      <c r="G32" s="465" t="s">
        <v>1033</v>
      </c>
      <c r="I32" s="470"/>
      <c r="J32" s="470"/>
      <c r="K32" s="468"/>
      <c r="L32" s="468"/>
      <c r="M32" s="468"/>
      <c r="N32" s="482" t="s">
        <v>364</v>
      </c>
      <c r="O32" s="483">
        <v>3</v>
      </c>
      <c r="P32" s="483">
        <v>1</v>
      </c>
      <c r="Q32" s="483"/>
      <c r="R32" s="484"/>
      <c r="S32" s="468"/>
      <c r="U32" s="470"/>
      <c r="V32" s="470"/>
      <c r="W32" s="468"/>
      <c r="X32" s="468"/>
      <c r="Y32" s="468"/>
      <c r="Z32" s="482" t="s">
        <v>364</v>
      </c>
      <c r="AA32" s="483">
        <v>3</v>
      </c>
      <c r="AB32" s="483">
        <v>1</v>
      </c>
      <c r="AC32" s="483"/>
      <c r="AD32" s="484"/>
      <c r="AE32" s="468"/>
      <c r="AG32" s="464" t="s">
        <v>1046</v>
      </c>
      <c r="AH32" s="465" t="s">
        <v>919</v>
      </c>
      <c r="AI32" s="465" t="s">
        <v>744</v>
      </c>
      <c r="AJ32" s="465" t="s">
        <v>1031</v>
      </c>
      <c r="AK32" s="466" t="s">
        <v>1032</v>
      </c>
      <c r="AL32" s="465" t="s">
        <v>1033</v>
      </c>
      <c r="AM32" s="463"/>
      <c r="AN32" s="464" t="s">
        <v>1046</v>
      </c>
      <c r="AO32" s="465" t="s">
        <v>919</v>
      </c>
      <c r="AP32" s="465" t="s">
        <v>744</v>
      </c>
      <c r="AQ32" s="465" t="s">
        <v>1031</v>
      </c>
      <c r="AR32" s="466" t="s">
        <v>1032</v>
      </c>
      <c r="AS32" s="465" t="s">
        <v>1033</v>
      </c>
      <c r="AT32" s="463"/>
      <c r="AU32" s="464" t="s">
        <v>1046</v>
      </c>
      <c r="AV32" s="465" t="s">
        <v>919</v>
      </c>
      <c r="AW32" s="465" t="s">
        <v>744</v>
      </c>
      <c r="AX32" s="465" t="s">
        <v>1031</v>
      </c>
      <c r="AY32" s="466" t="s">
        <v>1032</v>
      </c>
      <c r="AZ32" s="465" t="s">
        <v>1033</v>
      </c>
    </row>
    <row r="33" spans="2:52" x14ac:dyDescent="0.15">
      <c r="B33" s="465" t="s">
        <v>9</v>
      </c>
      <c r="C33" s="469">
        <f>IF(応用技!B34="－","0",VLOOKUP(応用技!B34,計算用!$V$6:$X$11,2,FALSE()))+IF(応用技!C34="－","0",VLOOKUP(応用技!C34,計算用!$V$6:$X$11,2,FALSE()))+IF(応用技!D34="－","0",VLOOKUP(応用技!D34,計算用!$V$6:$X$11,2,FALSE()))+COUNTIF(応用技!B34:D34,"防御発動")^2</f>
        <v>1</v>
      </c>
      <c r="D33" s="469">
        <f>IF(応用技!B34="－","0",VLOOKUP(応用技!B34,$J$6:$L$11,3,FALSE()))+IF(応用技!C34="－","0",VLOOKUP(応用技!C34,$J$6:$L$11,3,FALSE()))+IF(応用技!D34="－","0",VLOOKUP(応用技!D34,$J$6:$L$11,3,FALSE()))</f>
        <v>1</v>
      </c>
      <c r="E33" s="444"/>
      <c r="F33" s="466"/>
      <c r="G33" s="466"/>
      <c r="I33" s="470"/>
      <c r="J33" s="470"/>
      <c r="K33" s="468"/>
      <c r="L33" s="468"/>
      <c r="M33" s="468"/>
      <c r="N33" s="482" t="s">
        <v>374</v>
      </c>
      <c r="O33" s="483">
        <v>3</v>
      </c>
      <c r="P33" s="483">
        <v>1</v>
      </c>
      <c r="Q33" s="483"/>
      <c r="R33" s="484"/>
      <c r="S33" s="468"/>
      <c r="U33" s="468"/>
      <c r="V33" s="468"/>
      <c r="W33" s="468"/>
      <c r="X33" s="468"/>
      <c r="Y33" s="470"/>
      <c r="Z33" s="482" t="s">
        <v>374</v>
      </c>
      <c r="AA33" s="483">
        <v>3</v>
      </c>
      <c r="AB33" s="483">
        <v>1</v>
      </c>
      <c r="AC33" s="483"/>
      <c r="AD33" s="484"/>
      <c r="AE33" s="470"/>
      <c r="AG33" s="465" t="s">
        <v>9</v>
      </c>
      <c r="AH33" s="469">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69">
        <f>IF(クリーチャー!P34="－","0",VLOOKUP(クリーチャー!P34,$J$6:$L$11,3,FALSE()))+IF(クリーチャー!Q34="－","0",VLOOKUP(クリーチャー!Q34,$J$6:$L$11,3,FALSE()))+IF(クリーチャー!R34="－","0",VLOOKUP(クリーチャー!R34,$J$6:$L$11,3,FALSE()))</f>
        <v>0</v>
      </c>
      <c r="AJ33" s="444"/>
      <c r="AK33" s="466"/>
      <c r="AL33" s="466"/>
      <c r="AM33" s="463"/>
      <c r="AN33" s="465" t="s">
        <v>9</v>
      </c>
      <c r="AO33" s="469">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69">
        <f>IF(クリーチャー_2!P34="－","0",VLOOKUP(クリーチャー_2!P34,$J$6:$L$11,3,FALSE()))+IF(クリーチャー_2!Q34="－","0",VLOOKUP(クリーチャー_2!Q34,$J$6:$L$11,3,FALSE()))+IF(クリーチャー_2!R34="－","0",VLOOKUP(クリーチャー_2!R34,$J$6:$L$11,3,FALSE()))</f>
        <v>0</v>
      </c>
      <c r="AQ33" s="444"/>
      <c r="AR33" s="466"/>
      <c r="AS33" s="466"/>
      <c r="AT33" s="463"/>
      <c r="AU33" s="465" t="s">
        <v>9</v>
      </c>
      <c r="AV33" s="469">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69">
        <f>IF(クリーチャー_3!P34="－","0",VLOOKUP(クリーチャー_3!P34,$J$6:$L$11,3,FALSE()))+IF(クリーチャー_3!Q34="－","0",VLOOKUP(クリーチャー_3!Q34,$J$6:$L$11,3,FALSE()))+IF(クリーチャー_3!R34="－","0",VLOOKUP(クリーチャー_3!R34,$J$6:$L$11,3,FALSE()))</f>
        <v>0</v>
      </c>
      <c r="AX33" s="444"/>
      <c r="AY33" s="466"/>
      <c r="AZ33" s="466"/>
    </row>
    <row r="34" spans="2:52" x14ac:dyDescent="0.15">
      <c r="B34" s="465" t="s">
        <v>10</v>
      </c>
      <c r="C34" s="469"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0</v>
      </c>
      <c r="D34" s="469">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0</v>
      </c>
      <c r="E34" s="469">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66">
        <f>COUNTIFS(応用技!E34:G35,"強化*")</f>
        <v>0</v>
      </c>
      <c r="G34" s="466">
        <f>COUNTIFS(応用技!E34:G35,"減衰*")</f>
        <v>0</v>
      </c>
      <c r="I34" s="470"/>
      <c r="J34" s="470"/>
      <c r="K34" s="468"/>
      <c r="L34" s="468"/>
      <c r="M34" s="468"/>
      <c r="N34" s="482" t="s">
        <v>385</v>
      </c>
      <c r="O34" s="483">
        <v>3</v>
      </c>
      <c r="P34" s="483">
        <v>2</v>
      </c>
      <c r="Q34" s="483"/>
      <c r="R34" s="484"/>
      <c r="S34" s="468"/>
      <c r="U34" s="468"/>
      <c r="V34" s="468"/>
      <c r="W34" s="468"/>
      <c r="X34" s="468"/>
      <c r="Y34" s="470"/>
      <c r="Z34" s="482" t="s">
        <v>385</v>
      </c>
      <c r="AA34" s="483">
        <v>3</v>
      </c>
      <c r="AB34" s="483">
        <v>2</v>
      </c>
      <c r="AC34" s="483"/>
      <c r="AD34" s="484"/>
      <c r="AE34" s="470"/>
      <c r="AG34" s="465" t="s">
        <v>10</v>
      </c>
      <c r="AH34" s="469"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69">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69">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66">
        <f>COUNTIFS(クリーチャー!S34:U35,"強化*")</f>
        <v>0</v>
      </c>
      <c r="AL34" s="466">
        <f>COUNTIFS(クリーチャー!S34:U35,"減衰*")</f>
        <v>0</v>
      </c>
      <c r="AM34" s="463"/>
      <c r="AN34" s="465" t="s">
        <v>10</v>
      </c>
      <c r="AO34" s="469"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69">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69">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66">
        <f>COUNTIFS(クリーチャー_2!S34:U35,"強化*")</f>
        <v>0</v>
      </c>
      <c r="AS34" s="466">
        <f>COUNTIFS(クリーチャー_2!S34:U35,"減衰*")</f>
        <v>0</v>
      </c>
      <c r="AT34" s="463"/>
      <c r="AU34" s="465" t="s">
        <v>10</v>
      </c>
      <c r="AV34" s="469"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69">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69">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66">
        <f>COUNTIFS(クリーチャー_3!S34:U35,"強化*")</f>
        <v>0</v>
      </c>
      <c r="AZ34" s="466">
        <f>COUNTIFS(クリーチャー_3!S34:U35,"減衰*")</f>
        <v>0</v>
      </c>
    </row>
    <row r="35" spans="2:52" x14ac:dyDescent="0.15">
      <c r="B35" s="465" t="s">
        <v>1036</v>
      </c>
      <c r="C35" s="469">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10</v>
      </c>
      <c r="D35" s="469">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3</v>
      </c>
      <c r="E35" s="469"/>
      <c r="F35" s="466"/>
      <c r="G35" s="466"/>
      <c r="I35" s="470"/>
      <c r="J35" s="470"/>
      <c r="K35" s="468"/>
      <c r="L35" s="468"/>
      <c r="M35" s="468"/>
      <c r="N35" s="482" t="s">
        <v>393</v>
      </c>
      <c r="O35" s="483">
        <v>0</v>
      </c>
      <c r="P35" s="483">
        <v>1</v>
      </c>
      <c r="Q35" s="483"/>
      <c r="R35" s="484" t="s">
        <v>1047</v>
      </c>
      <c r="S35" s="468"/>
      <c r="U35" s="468"/>
      <c r="V35" s="468"/>
      <c r="W35" s="468"/>
      <c r="X35" s="468"/>
      <c r="Y35" s="470"/>
      <c r="Z35" s="482" t="s">
        <v>393</v>
      </c>
      <c r="AA35" s="483">
        <v>0</v>
      </c>
      <c r="AB35" s="483">
        <v>1</v>
      </c>
      <c r="AC35" s="483"/>
      <c r="AD35" s="484" t="s">
        <v>1047</v>
      </c>
      <c r="AE35" s="470"/>
      <c r="AG35" s="465" t="s">
        <v>1036</v>
      </c>
      <c r="AH35" s="469">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69">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69"/>
      <c r="AK35" s="466"/>
      <c r="AL35" s="466"/>
      <c r="AM35" s="463"/>
      <c r="AN35" s="465" t="s">
        <v>1036</v>
      </c>
      <c r="AO35" s="469">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69">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69"/>
      <c r="AR35" s="466"/>
      <c r="AS35" s="466"/>
      <c r="AT35" s="463"/>
      <c r="AU35" s="465" t="s">
        <v>1036</v>
      </c>
      <c r="AV35" s="469">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69">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69"/>
      <c r="AY35" s="466"/>
      <c r="AZ35" s="466"/>
    </row>
    <row r="36" spans="2:52" x14ac:dyDescent="0.15">
      <c r="B36" s="465" t="s">
        <v>1039</v>
      </c>
      <c r="C36" s="469">
        <f t="array" ref="C36">_xlfn.IFS(COUNTIF(応用技!E34:G35,"創造")&gt;=1,SUM(C33:C35)+1&amp;"～"&amp;SUM(C33:C35)+10,COUNTIF(応用技!E34:G35,"限定*")&gt;=1,"※",COUNTIF(応用技!E34:G35,"影響無効")&gt;=1,"※",TRUE(),SUM(C33:C35))</f>
        <v>11</v>
      </c>
      <c r="D36" s="469">
        <f>SUM(D33:D35)</f>
        <v>4</v>
      </c>
      <c r="E36" s="469">
        <f>SUM(E33:E35)</f>
        <v>0</v>
      </c>
      <c r="F36" s="466"/>
      <c r="G36" s="466"/>
      <c r="I36" s="470"/>
      <c r="J36" s="470"/>
      <c r="K36" s="468"/>
      <c r="L36" s="468"/>
      <c r="M36" s="468"/>
      <c r="N36" s="482" t="s">
        <v>404</v>
      </c>
      <c r="O36" s="483">
        <v>0</v>
      </c>
      <c r="P36" s="483">
        <v>0</v>
      </c>
      <c r="Q36" s="483">
        <v>1</v>
      </c>
      <c r="R36" s="484"/>
      <c r="S36" s="468"/>
      <c r="U36" s="468"/>
      <c r="V36" s="468"/>
      <c r="W36" s="468"/>
      <c r="X36" s="468"/>
      <c r="Y36" s="470"/>
      <c r="Z36" s="482" t="s">
        <v>1048</v>
      </c>
      <c r="AA36" s="483">
        <v>0</v>
      </c>
      <c r="AB36" s="483">
        <v>0</v>
      </c>
      <c r="AC36" s="483">
        <v>1</v>
      </c>
      <c r="AD36" s="484"/>
      <c r="AE36" s="470"/>
      <c r="AG36" s="465" t="s">
        <v>1039</v>
      </c>
      <c r="AH36" s="469">
        <f t="array" ref="AH36">_xlfn.IFS(COUNTIF(クリーチャー!S34:U35,"創造")&gt;=1,SUM(AH33:AH35)+1&amp;"～"&amp;SUM(AH33:AH35)+10,COUNTIF(クリーチャー!S34:U35,"限定*")&gt;=1,"※",COUNTIF(クリーチャー!S34:U35,"影響無効")&gt;=1,"※",TRUE(),SUM(AH33:AH35))</f>
        <v>0</v>
      </c>
      <c r="AI36" s="469">
        <f>SUM(AI33:AI35)</f>
        <v>0</v>
      </c>
      <c r="AJ36" s="469">
        <f>SUM(AJ33:AJ35)</f>
        <v>0</v>
      </c>
      <c r="AK36" s="466"/>
      <c r="AL36" s="466"/>
      <c r="AM36" s="463"/>
      <c r="AN36" s="465" t="s">
        <v>1039</v>
      </c>
      <c r="AO36" s="469">
        <f t="array" ref="AO36">_xlfn.IFS(COUNTIF(クリーチャー_2!S34:U35,"創造")&gt;=1,SUM(AO33:AO35)+1&amp;"～"&amp;SUM(AO33:AO35)+10,COUNTIF(クリーチャー_2!S34:U35,"限定*")&gt;=1,"※",COUNTIF(クリーチャー_2!S34:U35,"影響無効")&gt;=1,"※",TRUE(),SUM(AO33:AO35))</f>
        <v>0</v>
      </c>
      <c r="AP36" s="469">
        <f>SUM(AP33:AP35)</f>
        <v>0</v>
      </c>
      <c r="AQ36" s="469">
        <f>SUM(AQ33:AQ35)</f>
        <v>0</v>
      </c>
      <c r="AR36" s="466"/>
      <c r="AS36" s="466"/>
      <c r="AT36" s="463"/>
      <c r="AU36" s="465" t="s">
        <v>1039</v>
      </c>
      <c r="AV36" s="469">
        <f t="array" ref="AV36">_xlfn.IFS(COUNTIF(クリーチャー_3!S34:U35,"創造")&gt;=1,SUM(AV33:AV35)+1&amp;"～"&amp;SUM(AV33:AV35)+10,COUNTIF(クリーチャー_3!S34:U35,"限定*")&gt;=1,"※",COUNTIF(クリーチャー_3!S34:U35,"影響無効")&gt;=1,"※",TRUE(),SUM(AV33:AV35))</f>
        <v>0</v>
      </c>
      <c r="AW36" s="469">
        <f>SUM(AW33:AW35)</f>
        <v>0</v>
      </c>
      <c r="AX36" s="469">
        <f>SUM(AX33:AX35)</f>
        <v>0</v>
      </c>
      <c r="AY36" s="466"/>
      <c r="AZ36" s="466"/>
    </row>
    <row r="37" spans="2:52" x14ac:dyDescent="0.15">
      <c r="I37" s="470"/>
      <c r="J37" s="470"/>
      <c r="K37" s="468"/>
      <c r="L37" s="468"/>
      <c r="M37" s="468"/>
      <c r="N37" s="482" t="s">
        <v>414</v>
      </c>
      <c r="O37" s="483">
        <v>0</v>
      </c>
      <c r="P37" s="483">
        <v>0</v>
      </c>
      <c r="Q37" s="483">
        <v>1</v>
      </c>
      <c r="R37" s="484"/>
      <c r="S37" s="468"/>
      <c r="U37" s="468"/>
      <c r="V37" s="468"/>
      <c r="W37" s="468"/>
      <c r="X37" s="468"/>
      <c r="Y37" s="470"/>
      <c r="Z37" s="482" t="s">
        <v>414</v>
      </c>
      <c r="AA37" s="483">
        <v>0</v>
      </c>
      <c r="AB37" s="483">
        <v>0</v>
      </c>
      <c r="AC37" s="483">
        <v>1</v>
      </c>
      <c r="AD37" s="484"/>
      <c r="AE37" s="470"/>
      <c r="AI37" s="463"/>
      <c r="AJ37" s="463"/>
      <c r="AK37" s="463"/>
      <c r="AL37" s="463"/>
      <c r="AM37" s="463"/>
      <c r="AN37" s="463"/>
      <c r="AO37" s="463"/>
      <c r="AP37" s="463"/>
      <c r="AQ37" s="463"/>
      <c r="AS37" s="463"/>
      <c r="AT37" s="463"/>
      <c r="AU37" s="463"/>
      <c r="AV37" s="463"/>
    </row>
    <row r="38" spans="2:52" x14ac:dyDescent="0.15">
      <c r="B38" s="488" t="s">
        <v>1049</v>
      </c>
      <c r="C38" s="489" t="s">
        <v>919</v>
      </c>
      <c r="D38" s="489" t="s">
        <v>744</v>
      </c>
      <c r="E38" s="489" t="s">
        <v>1031</v>
      </c>
      <c r="F38" s="490" t="s">
        <v>1032</v>
      </c>
      <c r="G38" s="489" t="s">
        <v>1033</v>
      </c>
      <c r="I38" s="470"/>
      <c r="J38" s="470"/>
      <c r="K38" s="468"/>
      <c r="L38" s="468"/>
      <c r="M38" s="468"/>
      <c r="N38" s="482" t="s">
        <v>423</v>
      </c>
      <c r="O38" s="483">
        <v>0</v>
      </c>
      <c r="P38" s="483">
        <v>0</v>
      </c>
      <c r="Q38" s="483">
        <v>1</v>
      </c>
      <c r="R38" s="484"/>
      <c r="S38" s="468"/>
      <c r="U38" s="468"/>
      <c r="V38" s="468"/>
      <c r="W38" s="468"/>
      <c r="X38" s="468"/>
      <c r="Y38" s="470"/>
      <c r="Z38" s="482" t="s">
        <v>1020</v>
      </c>
      <c r="AA38" s="483">
        <v>0</v>
      </c>
      <c r="AB38" s="483">
        <v>0</v>
      </c>
      <c r="AC38" s="483">
        <v>1</v>
      </c>
      <c r="AD38" s="484"/>
      <c r="AE38" s="470"/>
      <c r="AG38" s="488" t="s">
        <v>1049</v>
      </c>
      <c r="AH38" s="489" t="s">
        <v>919</v>
      </c>
      <c r="AI38" s="489" t="s">
        <v>744</v>
      </c>
      <c r="AJ38" s="489" t="s">
        <v>1031</v>
      </c>
      <c r="AK38" s="490" t="s">
        <v>1032</v>
      </c>
      <c r="AL38" s="489" t="s">
        <v>1033</v>
      </c>
      <c r="AM38" s="463"/>
      <c r="AN38" s="488" t="s">
        <v>1049</v>
      </c>
      <c r="AO38" s="489" t="s">
        <v>919</v>
      </c>
      <c r="AP38" s="489" t="s">
        <v>744</v>
      </c>
      <c r="AQ38" s="489" t="s">
        <v>1031</v>
      </c>
      <c r="AR38" s="490" t="s">
        <v>1032</v>
      </c>
      <c r="AS38" s="489" t="s">
        <v>1033</v>
      </c>
      <c r="AT38" s="463"/>
      <c r="AU38" s="488" t="s">
        <v>1049</v>
      </c>
      <c r="AV38" s="489" t="s">
        <v>919</v>
      </c>
      <c r="AW38" s="489" t="s">
        <v>744</v>
      </c>
      <c r="AX38" s="489" t="s">
        <v>1031</v>
      </c>
      <c r="AY38" s="490" t="s">
        <v>1032</v>
      </c>
      <c r="AZ38" s="489" t="s">
        <v>1033</v>
      </c>
    </row>
    <row r="39" spans="2:52" x14ac:dyDescent="0.15">
      <c r="B39" s="489" t="s">
        <v>9</v>
      </c>
      <c r="C39" s="491">
        <f>IF(応用技!B45="－","0",VLOOKUP(応用技!B45,計算用!$J$6:$L$11,2,FALSE()))+IF(応用技!C45="－","0",VLOOKUP(応用技!C45,計算用!$J$6:$L$11,2,FALSE()))+IF(応用技!D45="－","0",VLOOKUP(応用技!D45,計算用!$J$6:$L$11,2,FALSE()))+COUNTIF(応用技!B45:D45,"防御発動")^2</f>
        <v>0</v>
      </c>
      <c r="D39" s="491">
        <f>IF(応用技!B45="－","0",VLOOKUP(応用技!B45,$J$6:$L$11,3,FALSE()))+IF(応用技!C45="－","0",VLOOKUP(応用技!C45,$J$6:$L$11,3,FALSE()))+IF(応用技!D45="－","0",VLOOKUP(応用技!D45,$J$6:$L$11,3,FALSE()))</f>
        <v>1</v>
      </c>
      <c r="E39" s="492"/>
      <c r="F39" s="490"/>
      <c r="G39" s="490"/>
      <c r="I39" s="470"/>
      <c r="J39" s="470"/>
      <c r="K39" s="468"/>
      <c r="L39" s="468"/>
      <c r="M39" s="468"/>
      <c r="N39" s="482" t="s">
        <v>432</v>
      </c>
      <c r="O39" s="483">
        <v>0</v>
      </c>
      <c r="P39" s="483">
        <v>0</v>
      </c>
      <c r="Q39" s="483">
        <v>1</v>
      </c>
      <c r="R39" s="484"/>
      <c r="S39" s="468"/>
      <c r="U39" s="468"/>
      <c r="V39" s="468"/>
      <c r="W39" s="468"/>
      <c r="X39" s="468"/>
      <c r="Y39" s="470"/>
      <c r="Z39" s="482" t="s">
        <v>432</v>
      </c>
      <c r="AA39" s="483">
        <v>0</v>
      </c>
      <c r="AB39" s="483">
        <v>0</v>
      </c>
      <c r="AC39" s="483">
        <v>1</v>
      </c>
      <c r="AD39" s="484"/>
      <c r="AE39" s="470"/>
      <c r="AG39" s="489" t="s">
        <v>9</v>
      </c>
      <c r="AH39" s="491">
        <f>IF(クリーチャー!P45="－","0",VLOOKUP(クリーチャー!P45,計算用!$J$6:$L$11,2,FALSE()))+IF(クリーチャー!Q45="－","0",VLOOKUP(クリーチャー!Q45,計算用!$J$6:$L$11,2,FALSE()))+IF(クリーチャー!R45="－","0",VLOOKUP(クリーチャー!R45,計算用!$J$6:$L$11,2,FALSE()))+COUNTIF(クリーチャー!P45:R45,"防御発動")^2</f>
        <v>0</v>
      </c>
      <c r="AI39" s="491">
        <f>IF(クリーチャー!P45="－","0",VLOOKUP(クリーチャー!P45,$J$6:$L$11,3,FALSE()))+IF(クリーチャー!Q45="－","0",VLOOKUP(クリーチャー!Q45,$J$6:$L$11,3,FALSE()))+IF(クリーチャー!R45="－","0",VLOOKUP(クリーチャー!R45,$J$6:$L$11,3,FALSE()))</f>
        <v>0</v>
      </c>
      <c r="AJ39" s="492"/>
      <c r="AK39" s="490"/>
      <c r="AL39" s="490"/>
      <c r="AM39" s="463"/>
      <c r="AN39" s="489" t="s">
        <v>9</v>
      </c>
      <c r="AO39" s="491">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491">
        <f>IF(クリーチャー_2!P45="－","0",VLOOKUP(クリーチャー_2!P45,$J$6:$L$11,3,FALSE()))+IF(クリーチャー_2!Q45="－","0",VLOOKUP(クリーチャー_2!Q45,$J$6:$L$11,3,FALSE()))+IF(クリーチャー_2!R45="－","0",VLOOKUP(クリーチャー_2!R45,$J$6:$L$11,3,FALSE()))</f>
        <v>0</v>
      </c>
      <c r="AQ39" s="492"/>
      <c r="AR39" s="490"/>
      <c r="AS39" s="490"/>
      <c r="AT39" s="463"/>
      <c r="AU39" s="489" t="s">
        <v>9</v>
      </c>
      <c r="AV39" s="491">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491">
        <f>IF(クリーチャー_3!P45="－","0",VLOOKUP(クリーチャー_3!P45,$J$6:$L$11,3,FALSE()))+IF(クリーチャー_3!Q45="－","0",VLOOKUP(クリーチャー_3!Q45,$J$6:$L$11,3,FALSE()))+IF(クリーチャー_3!R45="－","0",VLOOKUP(クリーチャー_3!R45,$J$6:$L$11,3,FALSE()))</f>
        <v>0</v>
      </c>
      <c r="AX39" s="492"/>
      <c r="AY39" s="490"/>
      <c r="AZ39" s="490"/>
    </row>
    <row r="40" spans="2:52" x14ac:dyDescent="0.15">
      <c r="B40" s="489" t="s">
        <v>10</v>
      </c>
      <c r="C40" s="491"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8</v>
      </c>
      <c r="D40" s="491">
        <f>IF(応用技!E45="－","0",VLOOKUP(応用技!E45,$N$6:$R$49,3,FALSE()))+IF(応用技!F45="－","0",VLOOKUP(応用技!F45,$N$6:$R$49,3,FALSE()))+IF(応用技!G45="－","0",VLOOKUP(応用技!G45,$N$6:$R$49,3,FALSE()))+IF(応用技!E46="－","0",VLOOKUP(応用技!E46,$N$6:$R$49,3,FALSE()))+IF(応用技!F46="－","0",VLOOKUP(応用技!F46,$N$6:$R$49,3,FALSE()))+IF(応用技!G46="－","0",VLOOKUP(応用技!G46,$N$6:$R$49,3,FALSE()))</f>
        <v>4</v>
      </c>
      <c r="E40" s="491">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490">
        <f>COUNTIFS(応用技!E45:G46,"強化*")</f>
        <v>0</v>
      </c>
      <c r="G40" s="490">
        <f>COUNTIFS(応用技!E45:G46,"減衰*")</f>
        <v>0</v>
      </c>
      <c r="I40" s="470"/>
      <c r="J40" s="470"/>
      <c r="K40" s="468"/>
      <c r="L40" s="468"/>
      <c r="M40" s="468"/>
      <c r="N40" s="482" t="s">
        <v>440</v>
      </c>
      <c r="O40" s="483">
        <v>0</v>
      </c>
      <c r="P40" s="483">
        <v>0</v>
      </c>
      <c r="Q40" s="483">
        <v>1</v>
      </c>
      <c r="R40" s="484"/>
      <c r="S40" s="468"/>
      <c r="U40" s="468"/>
      <c r="V40" s="468"/>
      <c r="W40" s="468"/>
      <c r="X40" s="468"/>
      <c r="Y40" s="470"/>
      <c r="Z40" s="482" t="s">
        <v>440</v>
      </c>
      <c r="AA40" s="483">
        <v>0</v>
      </c>
      <c r="AB40" s="483">
        <v>0</v>
      </c>
      <c r="AC40" s="483">
        <v>1</v>
      </c>
      <c r="AD40" s="484"/>
      <c r="AE40" s="470"/>
      <c r="AG40" s="489" t="s">
        <v>10</v>
      </c>
      <c r="AH40" s="491"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491">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491">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490">
        <f>COUNTIFS(クリーチャー!S45:U46,"強化*")</f>
        <v>0</v>
      </c>
      <c r="AL40" s="490">
        <f>COUNTIFS(クリーチャー!S45:U46,"減衰*")</f>
        <v>0</v>
      </c>
      <c r="AM40" s="463"/>
      <c r="AN40" s="489" t="s">
        <v>10</v>
      </c>
      <c r="AO40" s="491"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491">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491">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490">
        <f>COUNTIFS(クリーチャー_2!S45:U46,"強化*")</f>
        <v>0</v>
      </c>
      <c r="AS40" s="490">
        <f>COUNTIFS(クリーチャー_2!S45:U46,"減衰*")</f>
        <v>0</v>
      </c>
      <c r="AT40" s="463"/>
      <c r="AU40" s="489" t="s">
        <v>10</v>
      </c>
      <c r="AV40" s="491"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491">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491">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490">
        <f>COUNTIFS(クリーチャー_3!S45:U46,"強化*")</f>
        <v>0</v>
      </c>
      <c r="AZ40" s="490">
        <f>COUNTIFS(クリーチャー_3!S45:U46,"減衰*")</f>
        <v>0</v>
      </c>
    </row>
    <row r="41" spans="2:52" x14ac:dyDescent="0.2">
      <c r="B41" s="489" t="s">
        <v>1036</v>
      </c>
      <c r="C41" s="491">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3</v>
      </c>
      <c r="D41" s="491">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1</v>
      </c>
      <c r="E41" s="491"/>
      <c r="F41" s="490"/>
      <c r="G41" s="490"/>
      <c r="I41" s="470"/>
      <c r="J41" s="470"/>
      <c r="K41" s="468"/>
      <c r="L41" s="468"/>
      <c r="M41" s="468"/>
      <c r="N41" s="493" t="s">
        <v>449</v>
      </c>
      <c r="O41" s="483">
        <v>0</v>
      </c>
      <c r="P41" s="483">
        <v>0</v>
      </c>
      <c r="Q41" s="483">
        <v>1</v>
      </c>
      <c r="R41" s="484" t="s">
        <v>1050</v>
      </c>
      <c r="S41" s="468"/>
      <c r="U41" s="468"/>
      <c r="V41" s="468"/>
      <c r="W41" s="468"/>
      <c r="X41" s="468"/>
      <c r="Y41" s="470"/>
      <c r="Z41" s="493" t="s">
        <v>449</v>
      </c>
      <c r="AA41" s="483">
        <v>0</v>
      </c>
      <c r="AB41" s="483">
        <v>0</v>
      </c>
      <c r="AC41" s="483">
        <v>0</v>
      </c>
      <c r="AD41" s="484" t="s">
        <v>1050</v>
      </c>
      <c r="AE41" s="470"/>
      <c r="AG41" s="489" t="s">
        <v>1036</v>
      </c>
      <c r="AH41" s="491">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491">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491"/>
      <c r="AK41" s="490"/>
      <c r="AL41" s="490"/>
      <c r="AM41" s="463"/>
      <c r="AN41" s="489" t="s">
        <v>1036</v>
      </c>
      <c r="AO41" s="491">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491">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491"/>
      <c r="AR41" s="490"/>
      <c r="AS41" s="490"/>
      <c r="AT41" s="463"/>
      <c r="AU41" s="489" t="s">
        <v>1036</v>
      </c>
      <c r="AV41" s="491">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491">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491"/>
      <c r="AY41" s="490"/>
      <c r="AZ41" s="490"/>
    </row>
    <row r="42" spans="2:52" x14ac:dyDescent="0.15">
      <c r="B42" s="489" t="s">
        <v>1039</v>
      </c>
      <c r="C42" s="491">
        <f t="array" ref="C42">_xlfn.IFS(COUNTIF(応用技!E45:G46,"創造")&gt;=1,SUM(C39:C41)+1&amp;"～"&amp;SUM(C39:C41)+10,COUNTIF(応用技!E45:G46,"限定*")&gt;=1,"※",COUNTIF(応用技!E45:G46,"影響無効")&gt;=1,"※",TRUE(),SUM(C39:C41))</f>
        <v>11</v>
      </c>
      <c r="D42" s="491">
        <f>SUM(D39:D41)</f>
        <v>6</v>
      </c>
      <c r="E42" s="491">
        <f>SUM(E39:E41)</f>
        <v>0</v>
      </c>
      <c r="F42" s="490"/>
      <c r="G42" s="490"/>
      <c r="I42" s="470"/>
      <c r="J42" s="470"/>
      <c r="K42" s="468"/>
      <c r="L42" s="468"/>
      <c r="M42" s="468"/>
      <c r="N42" s="482" t="s">
        <v>458</v>
      </c>
      <c r="O42" s="483">
        <v>0</v>
      </c>
      <c r="P42" s="483">
        <v>0</v>
      </c>
      <c r="Q42" s="483">
        <v>1</v>
      </c>
      <c r="R42" s="484" t="s">
        <v>1050</v>
      </c>
      <c r="S42" s="468"/>
      <c r="U42" s="468"/>
      <c r="V42" s="468"/>
      <c r="W42" s="468"/>
      <c r="X42" s="468"/>
      <c r="Y42" s="470"/>
      <c r="Z42" s="482" t="s">
        <v>458</v>
      </c>
      <c r="AA42" s="483">
        <v>0</v>
      </c>
      <c r="AB42" s="483">
        <v>0</v>
      </c>
      <c r="AC42" s="483">
        <v>0</v>
      </c>
      <c r="AD42" s="484" t="s">
        <v>1050</v>
      </c>
      <c r="AE42" s="470"/>
      <c r="AG42" s="489" t="s">
        <v>1039</v>
      </c>
      <c r="AH42" s="491">
        <f t="array" ref="AH42">_xlfn.IFS(COUNTIF(クリーチャー!S45:U46,"創造")&gt;=1,SUM(AH39:AH41)+1&amp;"～"&amp;SUM(AH39:AH41)+10,COUNTIF(クリーチャー!S45:U46,"限定*")&gt;=1,"※",COUNTIF(クリーチャー!S45:U46,"影響無効")&gt;=1,"※",TRUE(),SUM(AH39:AH41))</f>
        <v>0</v>
      </c>
      <c r="AI42" s="491">
        <f>SUM(AI39:AI41)</f>
        <v>0</v>
      </c>
      <c r="AJ42" s="491">
        <f>SUM(AJ39:AJ41)</f>
        <v>0</v>
      </c>
      <c r="AK42" s="490"/>
      <c r="AL42" s="490"/>
      <c r="AM42" s="463"/>
      <c r="AN42" s="489" t="s">
        <v>1039</v>
      </c>
      <c r="AO42" s="491">
        <f t="array" ref="AO42">_xlfn.IFS(COUNTIF(クリーチャー_2!S45:U46,"創造")&gt;=1,SUM(AO39:AO41)+1&amp;"～"&amp;SUM(AO39:AO41)+10,COUNTIF(クリーチャー_2!S45:U46,"限定*")&gt;=1,"※",COUNTIF(クリーチャー_2!S45:U46,"影響無効")&gt;=1,"※",TRUE(),SUM(AO39:AO41))</f>
        <v>0</v>
      </c>
      <c r="AP42" s="491">
        <f>SUM(AP39:AP41)</f>
        <v>0</v>
      </c>
      <c r="AQ42" s="491">
        <f>SUM(AQ39:AQ41)</f>
        <v>0</v>
      </c>
      <c r="AR42" s="490"/>
      <c r="AS42" s="490"/>
      <c r="AT42" s="463"/>
      <c r="AU42" s="489" t="s">
        <v>1039</v>
      </c>
      <c r="AV42" s="491">
        <f t="array" ref="AV42">_xlfn.IFS(COUNTIF(クリーチャー_3!S45:U46,"創造")&gt;=1,SUM(AV39:AV41)+1&amp;"～"&amp;SUM(AV39:AV41)+10,COUNTIF(クリーチャー_3!S45:U46,"限定*")&gt;=1,"※",COUNTIF(クリーチャー_3!S45:U46,"影響無効")&gt;=1,"※",TRUE(),SUM(AV39:AV41))</f>
        <v>0</v>
      </c>
      <c r="AW42" s="491">
        <f>SUM(AW39:AW41)</f>
        <v>0</v>
      </c>
      <c r="AX42" s="491">
        <f>SUM(AX39:AX41)</f>
        <v>0</v>
      </c>
      <c r="AY42" s="490"/>
      <c r="AZ42" s="490"/>
    </row>
    <row r="43" spans="2:52" x14ac:dyDescent="0.15">
      <c r="B43" s="470"/>
      <c r="C43" s="470"/>
      <c r="D43" s="470"/>
      <c r="E43" s="470"/>
      <c r="F43" s="470"/>
      <c r="G43" s="470"/>
      <c r="I43" s="470"/>
      <c r="J43" s="470"/>
      <c r="K43" s="468"/>
      <c r="L43" s="468"/>
      <c r="M43" s="468"/>
      <c r="N43" s="482" t="s">
        <v>466</v>
      </c>
      <c r="O43" s="483">
        <v>0</v>
      </c>
      <c r="P43" s="483">
        <v>0</v>
      </c>
      <c r="Q43" s="483">
        <v>1</v>
      </c>
      <c r="R43" s="484" t="s">
        <v>1050</v>
      </c>
      <c r="S43" s="468"/>
      <c r="U43" s="468"/>
      <c r="V43" s="468"/>
      <c r="W43" s="468"/>
      <c r="X43" s="468"/>
      <c r="Y43" s="470"/>
      <c r="Z43" s="482" t="s">
        <v>466</v>
      </c>
      <c r="AA43" s="483">
        <v>0</v>
      </c>
      <c r="AB43" s="483">
        <v>0</v>
      </c>
      <c r="AC43" s="483">
        <v>0</v>
      </c>
      <c r="AD43" s="484" t="s">
        <v>1050</v>
      </c>
      <c r="AE43" s="470"/>
      <c r="AG43" s="470"/>
      <c r="AH43" s="470"/>
      <c r="AI43" s="470"/>
      <c r="AJ43" s="470"/>
      <c r="AK43" s="470"/>
      <c r="AL43" s="470"/>
      <c r="AM43" s="463"/>
      <c r="AN43" s="470"/>
      <c r="AO43" s="470"/>
      <c r="AP43" s="470"/>
      <c r="AQ43" s="470"/>
      <c r="AR43" s="470"/>
      <c r="AS43" s="470"/>
      <c r="AT43" s="463"/>
      <c r="AU43" s="470"/>
      <c r="AV43" s="470"/>
      <c r="AW43" s="470"/>
      <c r="AX43" s="470"/>
      <c r="AY43" s="470"/>
      <c r="AZ43" s="470"/>
    </row>
    <row r="44" spans="2:52" x14ac:dyDescent="0.15">
      <c r="B44" s="488" t="s">
        <v>1051</v>
      </c>
      <c r="C44" s="489" t="s">
        <v>919</v>
      </c>
      <c r="D44" s="489" t="s">
        <v>744</v>
      </c>
      <c r="E44" s="489" t="s">
        <v>1031</v>
      </c>
      <c r="F44" s="490" t="s">
        <v>1032</v>
      </c>
      <c r="G44" s="489" t="s">
        <v>1033</v>
      </c>
      <c r="I44" s="470"/>
      <c r="J44" s="470"/>
      <c r="K44" s="468"/>
      <c r="L44" s="468"/>
      <c r="M44" s="468"/>
      <c r="N44" s="482" t="s">
        <v>472</v>
      </c>
      <c r="O44" s="483">
        <v>3</v>
      </c>
      <c r="P44" s="483">
        <v>1</v>
      </c>
      <c r="Q44" s="483"/>
      <c r="R44" s="484"/>
      <c r="S44" s="468"/>
      <c r="U44" s="468"/>
      <c r="V44" s="468"/>
      <c r="W44" s="468"/>
      <c r="X44" s="468"/>
      <c r="Y44" s="470"/>
      <c r="Z44" s="482" t="s">
        <v>472</v>
      </c>
      <c r="AA44" s="483">
        <v>3</v>
      </c>
      <c r="AB44" s="483">
        <v>1</v>
      </c>
      <c r="AC44" s="483"/>
      <c r="AD44" s="484"/>
      <c r="AE44" s="470"/>
      <c r="AG44" s="488" t="s">
        <v>1051</v>
      </c>
      <c r="AH44" s="489" t="s">
        <v>919</v>
      </c>
      <c r="AI44" s="489" t="s">
        <v>744</v>
      </c>
      <c r="AJ44" s="489" t="s">
        <v>1031</v>
      </c>
      <c r="AK44" s="490" t="s">
        <v>1032</v>
      </c>
      <c r="AL44" s="489" t="s">
        <v>1033</v>
      </c>
      <c r="AM44" s="463"/>
      <c r="AN44" s="488" t="s">
        <v>1051</v>
      </c>
      <c r="AO44" s="489" t="s">
        <v>919</v>
      </c>
      <c r="AP44" s="489" t="s">
        <v>744</v>
      </c>
      <c r="AQ44" s="489" t="s">
        <v>1031</v>
      </c>
      <c r="AR44" s="490" t="s">
        <v>1032</v>
      </c>
      <c r="AS44" s="489" t="s">
        <v>1033</v>
      </c>
      <c r="AT44" s="463"/>
      <c r="AU44" s="488" t="s">
        <v>1051</v>
      </c>
      <c r="AV44" s="489" t="s">
        <v>919</v>
      </c>
      <c r="AW44" s="489" t="s">
        <v>744</v>
      </c>
      <c r="AX44" s="489" t="s">
        <v>1031</v>
      </c>
      <c r="AY44" s="490" t="s">
        <v>1032</v>
      </c>
      <c r="AZ44" s="489" t="s">
        <v>1033</v>
      </c>
    </row>
    <row r="45" spans="2:52" x14ac:dyDescent="0.15">
      <c r="B45" s="489" t="s">
        <v>9</v>
      </c>
      <c r="C45" s="491">
        <f>IF(応用技!B45="－","0",VLOOKUP(応用技!B45,計算用!$V$6:$X$11,2,FALSE()))+IF(応用技!C45="－","0",VLOOKUP(応用技!C45,計算用!$V$6:$X$11,2,FALSE()))+IF(応用技!D45="－","0",VLOOKUP(応用技!D45,計算用!$V$6:$X$11,2,FALSE()))+COUNTIF(応用技!B45:D45,"防御発動")^2</f>
        <v>0</v>
      </c>
      <c r="D45" s="491">
        <f>IF(応用技!B45="－","0",VLOOKUP(応用技!B45,$J$6:$L$11,3,FALSE()))+IF(応用技!C45="－","0",VLOOKUP(応用技!C45,$J$6:$L$11,3,FALSE()))+IF(応用技!D45="－","0",VLOOKUP(応用技!D45,$J$6:$L$11,3,FALSE()))</f>
        <v>1</v>
      </c>
      <c r="E45" s="492"/>
      <c r="F45" s="490"/>
      <c r="G45" s="490"/>
      <c r="I45" s="470"/>
      <c r="J45" s="470"/>
      <c r="K45" s="468"/>
      <c r="L45" s="468"/>
      <c r="M45" s="468"/>
      <c r="N45" s="482" t="s">
        <v>478</v>
      </c>
      <c r="O45" s="483">
        <v>3</v>
      </c>
      <c r="P45" s="483">
        <v>1</v>
      </c>
      <c r="Q45" s="483"/>
      <c r="R45" s="484"/>
      <c r="S45" s="468"/>
      <c r="U45" s="468"/>
      <c r="V45" s="468"/>
      <c r="W45" s="468"/>
      <c r="X45" s="468"/>
      <c r="Y45" s="470"/>
      <c r="Z45" s="482" t="s">
        <v>478</v>
      </c>
      <c r="AA45" s="483">
        <v>3</v>
      </c>
      <c r="AB45" s="483">
        <v>1</v>
      </c>
      <c r="AC45" s="483"/>
      <c r="AD45" s="484"/>
      <c r="AE45" s="470"/>
      <c r="AG45" s="489" t="s">
        <v>9</v>
      </c>
      <c r="AH45" s="491">
        <f>IF(クリーチャー!P45="－","0",VLOOKUP(クリーチャー!P45,計算用!$V$6:$X$11,2,FALSE()))+IF(クリーチャー!Q45="－","0",VLOOKUP(クリーチャー!Q45,計算用!$V$6:$X$11,2,FALSE()))+IF(クリーチャー!R45="－","0",VLOOKUP(クリーチャー!R45,計算用!$V$6:$X$11,2,FALSE()))+COUNTIF(クリーチャー!P45:R45,"防御発動")^2</f>
        <v>0</v>
      </c>
      <c r="AI45" s="491">
        <f>IF(クリーチャー!P45="－","0",VLOOKUP(クリーチャー!P45,$J$6:$L$11,3,FALSE()))+IF(クリーチャー!Q45="－","0",VLOOKUP(クリーチャー!Q45,$J$6:$L$11,3,FALSE()))+IF(クリーチャー!R45="－","0",VLOOKUP(クリーチャー!R45,$J$6:$L$11,3,FALSE()))</f>
        <v>0</v>
      </c>
      <c r="AJ45" s="492"/>
      <c r="AK45" s="490"/>
      <c r="AL45" s="490"/>
      <c r="AM45" s="463"/>
      <c r="AN45" s="489" t="s">
        <v>9</v>
      </c>
      <c r="AO45" s="491">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491">
        <f>IF(クリーチャー_2!P45="－","0",VLOOKUP(クリーチャー_2!P45,$J$6:$L$11,3,FALSE()))+IF(クリーチャー_2!Q45="－","0",VLOOKUP(クリーチャー_2!Q45,$J$6:$L$11,3,FALSE()))+IF(クリーチャー_2!R45="－","0",VLOOKUP(クリーチャー_2!R45,$J$6:$L$11,3,FALSE()))</f>
        <v>0</v>
      </c>
      <c r="AQ45" s="492"/>
      <c r="AR45" s="490"/>
      <c r="AS45" s="490"/>
      <c r="AT45" s="463"/>
      <c r="AU45" s="489" t="s">
        <v>9</v>
      </c>
      <c r="AV45" s="491">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491">
        <f>IF(クリーチャー_3!P45="－","0",VLOOKUP(クリーチャー_3!P45,$J$6:$L$11,3,FALSE()))+IF(クリーチャー_3!Q45="－","0",VLOOKUP(クリーチャー_3!Q45,$J$6:$L$11,3,FALSE()))+IF(クリーチャー_3!R45="－","0",VLOOKUP(クリーチャー_3!R45,$J$6:$L$11,3,FALSE()))</f>
        <v>0</v>
      </c>
      <c r="AX45" s="492"/>
      <c r="AY45" s="490"/>
      <c r="AZ45" s="490"/>
    </row>
    <row r="46" spans="2:52" x14ac:dyDescent="0.15">
      <c r="B46" s="489" t="s">
        <v>10</v>
      </c>
      <c r="C46" s="491"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8</v>
      </c>
      <c r="D46" s="491">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4</v>
      </c>
      <c r="E46" s="491">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490">
        <f>COUNTIFS(応用技!E45:G46,"強化*")</f>
        <v>0</v>
      </c>
      <c r="G46" s="490">
        <f>COUNTIFS(応用技!E45:G46,"減衰*")</f>
        <v>0</v>
      </c>
      <c r="I46" s="470"/>
      <c r="J46" s="470"/>
      <c r="K46" s="468"/>
      <c r="L46" s="468"/>
      <c r="M46" s="468"/>
      <c r="N46" s="482" t="s">
        <v>484</v>
      </c>
      <c r="O46" s="483">
        <v>0</v>
      </c>
      <c r="P46" s="483">
        <v>1</v>
      </c>
      <c r="Q46" s="483"/>
      <c r="R46" s="484" t="s">
        <v>484</v>
      </c>
      <c r="S46" s="468"/>
      <c r="U46" s="468"/>
      <c r="V46" s="468"/>
      <c r="W46" s="468"/>
      <c r="X46" s="468"/>
      <c r="Y46" s="470"/>
      <c r="Z46" s="482" t="s">
        <v>484</v>
      </c>
      <c r="AA46" s="483">
        <v>0</v>
      </c>
      <c r="AB46" s="483">
        <v>1</v>
      </c>
      <c r="AC46" s="483"/>
      <c r="AD46" s="484" t="s">
        <v>484</v>
      </c>
      <c r="AE46" s="470"/>
      <c r="AG46" s="489" t="s">
        <v>10</v>
      </c>
      <c r="AH46" s="491"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491">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491">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490">
        <f>COUNTIFS(クリーチャー!S45:U46,"強化*")</f>
        <v>0</v>
      </c>
      <c r="AL46" s="490">
        <f>COUNTIFS(クリーチャー!S45:U46,"減衰*")</f>
        <v>0</v>
      </c>
      <c r="AM46" s="463"/>
      <c r="AN46" s="489" t="s">
        <v>10</v>
      </c>
      <c r="AO46" s="491"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491">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491">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490">
        <f>COUNTIFS(クリーチャー_2!S45:U46,"強化*")</f>
        <v>0</v>
      </c>
      <c r="AS46" s="490">
        <f>COUNTIFS(クリーチャー_2!S45:U46,"減衰*")</f>
        <v>0</v>
      </c>
      <c r="AT46" s="463"/>
      <c r="AU46" s="489" t="s">
        <v>10</v>
      </c>
      <c r="AV46" s="491"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491">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491">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490">
        <f>COUNTIFS(クリーチャー_3!S45:U46,"強化*")</f>
        <v>0</v>
      </c>
      <c r="AZ46" s="490">
        <f>COUNTIFS(クリーチャー_3!S45:U46,"減衰*")</f>
        <v>0</v>
      </c>
    </row>
    <row r="47" spans="2:52" x14ac:dyDescent="0.15">
      <c r="B47" s="489" t="s">
        <v>1036</v>
      </c>
      <c r="C47" s="491">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3</v>
      </c>
      <c r="D47" s="491">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1</v>
      </c>
      <c r="E47" s="491"/>
      <c r="F47" s="490"/>
      <c r="G47" s="490"/>
      <c r="I47" s="470"/>
      <c r="J47" s="470"/>
      <c r="K47" s="468"/>
      <c r="L47" s="468"/>
      <c r="M47" s="468"/>
      <c r="N47" s="482" t="s">
        <v>490</v>
      </c>
      <c r="O47" s="483">
        <v>6</v>
      </c>
      <c r="P47" s="483">
        <v>1</v>
      </c>
      <c r="Q47" s="483"/>
      <c r="R47" s="484"/>
      <c r="S47" s="468"/>
      <c r="U47" s="468"/>
      <c r="V47" s="468"/>
      <c r="W47" s="468"/>
      <c r="X47" s="468"/>
      <c r="Y47" s="470"/>
      <c r="Z47" s="482" t="s">
        <v>490</v>
      </c>
      <c r="AA47" s="483">
        <v>6</v>
      </c>
      <c r="AB47" s="483">
        <v>1</v>
      </c>
      <c r="AC47" s="483"/>
      <c r="AD47" s="484"/>
      <c r="AE47" s="470"/>
      <c r="AG47" s="489" t="s">
        <v>1036</v>
      </c>
      <c r="AH47" s="491">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491">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491"/>
      <c r="AK47" s="490"/>
      <c r="AL47" s="490"/>
      <c r="AM47" s="463"/>
      <c r="AN47" s="489" t="s">
        <v>1036</v>
      </c>
      <c r="AO47" s="491">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491">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491"/>
      <c r="AR47" s="490"/>
      <c r="AS47" s="490"/>
      <c r="AT47" s="463"/>
      <c r="AU47" s="489" t="s">
        <v>1036</v>
      </c>
      <c r="AV47" s="491">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491">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491"/>
      <c r="AY47" s="490"/>
      <c r="AZ47" s="490"/>
    </row>
    <row r="48" spans="2:52" x14ac:dyDescent="0.15">
      <c r="B48" s="489" t="s">
        <v>1039</v>
      </c>
      <c r="C48" s="491">
        <f t="array" ref="C48">_xlfn.IFS(COUNTIF(応用技!E45:G46,"創造")&gt;=1,SUM(C45:C47)+1&amp;"～"&amp;SUM(C45:C47)+10,COUNTIF(応用技!E45:G46,"限定*")&gt;=1,"※",COUNTIF(応用技!E45:G46,"影響無効")&gt;=1,"※",TRUE(),SUM(C45:C47))</f>
        <v>11</v>
      </c>
      <c r="D48" s="491">
        <f>SUM(D45:D47)</f>
        <v>6</v>
      </c>
      <c r="E48" s="491">
        <f>SUM(E45:E47)</f>
        <v>0</v>
      </c>
      <c r="F48" s="490"/>
      <c r="G48" s="490"/>
      <c r="I48" s="470"/>
      <c r="J48" s="470"/>
      <c r="K48" s="468"/>
      <c r="L48" s="468"/>
      <c r="M48" s="468"/>
      <c r="N48" s="482" t="s">
        <v>496</v>
      </c>
      <c r="O48" s="483">
        <v>7</v>
      </c>
      <c r="P48" s="483">
        <v>2</v>
      </c>
      <c r="Q48" s="483"/>
      <c r="R48" s="484"/>
      <c r="S48" s="468"/>
      <c r="U48" s="468"/>
      <c r="V48" s="468"/>
      <c r="W48" s="468"/>
      <c r="X48" s="468"/>
      <c r="Y48" s="470"/>
      <c r="Z48" s="482" t="s">
        <v>496</v>
      </c>
      <c r="AA48" s="483">
        <v>7</v>
      </c>
      <c r="AB48" s="483">
        <v>2</v>
      </c>
      <c r="AC48" s="483"/>
      <c r="AD48" s="484"/>
      <c r="AE48" s="470"/>
      <c r="AG48" s="489" t="s">
        <v>1039</v>
      </c>
      <c r="AH48" s="491">
        <f t="array" ref="AH48">_xlfn.IFS(COUNTIF(クリーチャー!S45:U46,"創造")&gt;=1,SUM(AH45:AH47)+1&amp;"～"&amp;SUM(AH45:AH47)+10,COUNTIF(クリーチャー!S45:U46,"限定*")&gt;=1,"※",COUNTIF(クリーチャー!S45:U46,"影響無効")&gt;=1,"※",TRUE(),SUM(AH45:AH47))</f>
        <v>0</v>
      </c>
      <c r="AI48" s="491">
        <f>SUM(AI45:AI47)</f>
        <v>0</v>
      </c>
      <c r="AJ48" s="491">
        <f>SUM(AJ45:AJ47)</f>
        <v>0</v>
      </c>
      <c r="AK48" s="490"/>
      <c r="AL48" s="490"/>
      <c r="AM48" s="463"/>
      <c r="AN48" s="489" t="s">
        <v>1039</v>
      </c>
      <c r="AO48" s="491">
        <f t="array" ref="AO48">_xlfn.IFS(COUNTIF(クリーチャー_2!S45:U46,"創造")&gt;=1,SUM(AO45:AO47)+1&amp;"～"&amp;SUM(AO45:AO47)+10,COUNTIF(クリーチャー_2!S45:U46,"限定*")&gt;=1,"※",COUNTIF(クリーチャー_2!S45:U46,"影響無効")&gt;=1,"※",TRUE(),SUM(AO45:AO47))</f>
        <v>0</v>
      </c>
      <c r="AP48" s="491">
        <f>SUM(AP45:AP47)</f>
        <v>0</v>
      </c>
      <c r="AQ48" s="491">
        <f>SUM(AQ45:AQ47)</f>
        <v>0</v>
      </c>
      <c r="AR48" s="490"/>
      <c r="AS48" s="490"/>
      <c r="AT48" s="463"/>
      <c r="AU48" s="489" t="s">
        <v>1039</v>
      </c>
      <c r="AV48" s="491">
        <f t="array" ref="AV48">_xlfn.IFS(COUNTIF(クリーチャー_3!S45:U46,"創造")&gt;=1,SUM(AV45:AV47)+1&amp;"～"&amp;SUM(AV45:AV47)+10,COUNTIF(クリーチャー_3!S45:U46,"限定*")&gt;=1,"※",COUNTIF(クリーチャー_3!S45:U46,"影響無効")&gt;=1,"※",TRUE(),SUM(AV45:AV47))</f>
        <v>0</v>
      </c>
      <c r="AW48" s="491">
        <f>SUM(AW45:AW47)</f>
        <v>0</v>
      </c>
      <c r="AX48" s="491">
        <f>SUM(AX45:AX47)</f>
        <v>0</v>
      </c>
      <c r="AY48" s="490"/>
      <c r="AZ48" s="490"/>
    </row>
    <row r="49" spans="2:52" ht="15" thickBot="1" x14ac:dyDescent="0.2">
      <c r="I49" s="470"/>
      <c r="J49" s="470"/>
      <c r="K49" s="468"/>
      <c r="L49" s="468"/>
      <c r="M49" s="468"/>
      <c r="N49" s="485" t="s">
        <v>502</v>
      </c>
      <c r="O49" s="486">
        <v>9</v>
      </c>
      <c r="P49" s="486">
        <v>2</v>
      </c>
      <c r="Q49" s="486"/>
      <c r="R49" s="487"/>
      <c r="S49" s="468"/>
      <c r="U49" s="468"/>
      <c r="V49" s="468"/>
      <c r="W49" s="468"/>
      <c r="X49" s="468"/>
      <c r="Y49" s="470"/>
      <c r="Z49" s="482" t="s">
        <v>502</v>
      </c>
      <c r="AA49" s="483">
        <v>9</v>
      </c>
      <c r="AB49" s="483">
        <v>2</v>
      </c>
      <c r="AC49" s="483"/>
      <c r="AD49" s="484"/>
      <c r="AE49" s="470"/>
      <c r="AI49" s="463"/>
      <c r="AJ49" s="463"/>
      <c r="AK49" s="463"/>
      <c r="AL49" s="463"/>
      <c r="AM49" s="463"/>
      <c r="AN49" s="463"/>
      <c r="AO49" s="463"/>
      <c r="AP49" s="463"/>
      <c r="AQ49" s="463"/>
      <c r="AS49" s="463"/>
      <c r="AT49" s="463"/>
      <c r="AU49" s="463"/>
      <c r="AV49" s="463"/>
    </row>
    <row r="50" spans="2:52" x14ac:dyDescent="0.15">
      <c r="B50" s="464" t="s">
        <v>1052</v>
      </c>
      <c r="C50" s="465" t="s">
        <v>919</v>
      </c>
      <c r="D50" s="465" t="s">
        <v>744</v>
      </c>
      <c r="E50" s="465" t="s">
        <v>1031</v>
      </c>
      <c r="F50" s="466" t="s">
        <v>1032</v>
      </c>
      <c r="G50" s="465" t="s">
        <v>1033</v>
      </c>
      <c r="I50" s="470"/>
      <c r="J50" s="470"/>
      <c r="K50" s="468"/>
      <c r="L50" s="468"/>
      <c r="M50" s="468"/>
      <c r="N50" s="468"/>
      <c r="O50" s="468"/>
      <c r="P50" s="468"/>
      <c r="Q50" s="468"/>
      <c r="R50" s="468"/>
      <c r="S50" s="468"/>
      <c r="U50" s="470"/>
      <c r="V50" s="470"/>
      <c r="W50" s="468"/>
      <c r="X50" s="468"/>
      <c r="Y50" s="468"/>
      <c r="Z50" s="482" t="s">
        <v>1345</v>
      </c>
      <c r="AA50" s="483">
        <v>2</v>
      </c>
      <c r="AB50" s="483">
        <v>1</v>
      </c>
      <c r="AC50" s="483"/>
      <c r="AD50" s="484"/>
      <c r="AE50" s="468"/>
      <c r="AG50" s="464" t="s">
        <v>1052</v>
      </c>
      <c r="AH50" s="465" t="s">
        <v>919</v>
      </c>
      <c r="AI50" s="465" t="s">
        <v>744</v>
      </c>
      <c r="AJ50" s="465" t="s">
        <v>1031</v>
      </c>
      <c r="AK50" s="466" t="s">
        <v>1032</v>
      </c>
      <c r="AL50" s="465" t="s">
        <v>1033</v>
      </c>
      <c r="AM50" s="463"/>
      <c r="AN50" s="464" t="s">
        <v>1052</v>
      </c>
      <c r="AO50" s="465" t="s">
        <v>919</v>
      </c>
      <c r="AP50" s="465" t="s">
        <v>744</v>
      </c>
      <c r="AQ50" s="465" t="s">
        <v>1031</v>
      </c>
      <c r="AR50" s="466" t="s">
        <v>1032</v>
      </c>
      <c r="AS50" s="465" t="s">
        <v>1033</v>
      </c>
      <c r="AT50" s="463"/>
      <c r="AU50" s="464" t="s">
        <v>1052</v>
      </c>
      <c r="AV50" s="465" t="s">
        <v>919</v>
      </c>
      <c r="AW50" s="465" t="s">
        <v>744</v>
      </c>
      <c r="AX50" s="465" t="s">
        <v>1031</v>
      </c>
      <c r="AY50" s="466" t="s">
        <v>1032</v>
      </c>
      <c r="AZ50" s="465" t="s">
        <v>1033</v>
      </c>
    </row>
    <row r="51" spans="2:52" x14ac:dyDescent="0.15">
      <c r="B51" s="465" t="s">
        <v>9</v>
      </c>
      <c r="C51" s="469">
        <f>IF(応用技!B56="－","0",VLOOKUP(応用技!B56,計算用!$J$6:$L$11,2,FALSE()))+IF(応用技!C56="－","0",VLOOKUP(応用技!C56,計算用!$J$6:$L$11,2,FALSE()))+IF(応用技!D56="－","0",VLOOKUP(応用技!D56,計算用!$J$6:$L$11,2,FALSE()))+COUNTIF(応用技!B56:D56,"防御発動")^2</f>
        <v>0</v>
      </c>
      <c r="D51" s="469">
        <f>IF(応用技!B56="－","0",VLOOKUP(応用技!B56,$J$6:$L$11,3,FALSE()))+IF(応用技!C56="－","0",VLOOKUP(応用技!C56,$J$6:$L$11,3,FALSE()))+IF(応用技!D56="－","0",VLOOKUP(応用技!D56,$J$6:$L$11,3,FALSE()))</f>
        <v>1</v>
      </c>
      <c r="E51" s="444"/>
      <c r="F51" s="466"/>
      <c r="G51" s="466"/>
      <c r="U51" s="468"/>
      <c r="V51" s="468"/>
      <c r="W51" s="468"/>
      <c r="X51" s="468"/>
      <c r="Y51" s="470"/>
      <c r="Z51" s="482" t="s">
        <v>1346</v>
      </c>
      <c r="AA51" s="483">
        <v>0</v>
      </c>
      <c r="AB51" s="483">
        <v>0</v>
      </c>
      <c r="AC51" s="483">
        <v>1</v>
      </c>
      <c r="AD51" s="494"/>
      <c r="AE51" s="470"/>
      <c r="AG51" s="465" t="s">
        <v>9</v>
      </c>
      <c r="AH51" s="469">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69">
        <f>IF(クリーチャー!P56="－","0",VLOOKUP(クリーチャー!P56,$J$6:$L$11,3,FALSE()))+IF(クリーチャー!Q56="－","0",VLOOKUP(クリーチャー!Q56,$J$6:$L$11,3,FALSE()))+IF(クリーチャー!R56="－","0",VLOOKUP(クリーチャー!R56,$J$6:$L$11,3,FALSE()))</f>
        <v>0</v>
      </c>
      <c r="AJ51" s="444"/>
      <c r="AK51" s="466"/>
      <c r="AL51" s="466"/>
      <c r="AM51" s="463"/>
      <c r="AN51" s="465" t="s">
        <v>9</v>
      </c>
      <c r="AO51" s="469">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69">
        <f>IF(クリーチャー_2!P56="－","0",VLOOKUP(クリーチャー_2!P56,$J$6:$L$11,3,FALSE()))+IF(クリーチャー_2!Q56="－","0",VLOOKUP(クリーチャー_2!Q56,$J$6:$L$11,3,FALSE()))+IF(クリーチャー_2!R56="－","0",VLOOKUP(クリーチャー_2!R56,$J$6:$L$11,3,FALSE()))</f>
        <v>0</v>
      </c>
      <c r="AQ51" s="444"/>
      <c r="AR51" s="466"/>
      <c r="AS51" s="466"/>
      <c r="AT51" s="463"/>
      <c r="AU51" s="465" t="s">
        <v>9</v>
      </c>
      <c r="AV51" s="469">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69">
        <f>IF(クリーチャー_3!P56="－","0",VLOOKUP(クリーチャー_3!P56,$J$6:$L$11,3,FALSE()))+IF(クリーチャー_3!Q56="－","0",VLOOKUP(クリーチャー_3!Q56,$J$6:$L$11,3,FALSE()))+IF(クリーチャー_3!R56="－","0",VLOOKUP(クリーチャー_3!R56,$J$6:$L$11,3,FALSE()))</f>
        <v>0</v>
      </c>
      <c r="AX51" s="444"/>
      <c r="AY51" s="466"/>
      <c r="AZ51" s="466"/>
    </row>
    <row r="52" spans="2:52" ht="15" thickBot="1" x14ac:dyDescent="0.2">
      <c r="B52" s="465" t="s">
        <v>10</v>
      </c>
      <c r="C52" s="469" t="e"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#N/A</v>
      </c>
      <c r="D52" s="469" t="e">
        <f>IF(応用技!E56="－","0",VLOOKUP(応用技!E56,$N$6:$R$49,3,FALSE()))+IF(応用技!F56="－","0",VLOOKUP(応用技!F56,$N$6:$R$49,3,FALSE()))+IF(応用技!G56="－","0",VLOOKUP(応用技!G56,$N$6:$R$49,3,FALSE()))+IF(応用技!E57="－","0",VLOOKUP(応用技!E57,$N$6:$R$49,3,FALSE()))+IF(応用技!F57="－","0",VLOOKUP(応用技!F57,$N$6:$R$49,3,FALSE()))+IF(応用技!G57="－","0",VLOOKUP(応用技!G57,$N$6:$R$49,3,FALSE()))</f>
        <v>#N/A</v>
      </c>
      <c r="E52" s="469" t="e">
        <f>IF(応用技!E56="－","0",VLOOKUP(応用技!E56,$N$6:$R$49,4,FALSE()))+IF(応用技!F56="－","0",VLOOKUP(応用技!F56,$N$6:$R$49,4,FALSE()))+IF(応用技!G56="－","0",VLOOKUP(応用技!G56,$N$6:$R$49,4,FALSE()))+IF(応用技!E57="－","0",VLOOKUP(応用技!E57,N6:R49,4,FALSE()))+IF(応用技!F57="－","0",VLOOKUP(応用技!F57,$N$6:$R$49,4,FALSE()))+IF(応用技!G57="－","0",VLOOKUP(応用技!G57,$N$6:$R$49,4,FALSE()))</f>
        <v>#N/A</v>
      </c>
      <c r="F52" s="466">
        <f>COUNTIFS(応用技!E56:G57,"強化*")</f>
        <v>0</v>
      </c>
      <c r="G52" s="466">
        <f>COUNTIFS(応用技!E56:G57,"減衰*")</f>
        <v>0</v>
      </c>
      <c r="U52" s="468"/>
      <c r="V52" s="468"/>
      <c r="W52" s="468"/>
      <c r="X52" s="468"/>
      <c r="Y52" s="470"/>
      <c r="Z52" s="485" t="s">
        <v>1347</v>
      </c>
      <c r="AA52" s="486">
        <v>1</v>
      </c>
      <c r="AB52" s="486">
        <v>1</v>
      </c>
      <c r="AC52" s="486"/>
      <c r="AD52" s="495"/>
      <c r="AE52" s="470"/>
      <c r="AG52" s="465" t="s">
        <v>10</v>
      </c>
      <c r="AH52" s="469"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69">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69">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66">
        <f>COUNTIFS(クリーチャー!S56:U57,"強化*")</f>
        <v>0</v>
      </c>
      <c r="AL52" s="466">
        <f>COUNTIFS(クリーチャー!S56:U57,"減衰*")</f>
        <v>0</v>
      </c>
      <c r="AM52" s="463"/>
      <c r="AN52" s="465" t="s">
        <v>10</v>
      </c>
      <c r="AO52" s="469"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69">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69">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66">
        <f>COUNTIFS(クリーチャー_2!S56:U57,"強化*")</f>
        <v>0</v>
      </c>
      <c r="AS52" s="466">
        <f>COUNTIFS(クリーチャー_2!S56:U57,"減衰*")</f>
        <v>0</v>
      </c>
      <c r="AT52" s="463"/>
      <c r="AU52" s="465" t="s">
        <v>10</v>
      </c>
      <c r="AV52" s="469"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69">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69">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66">
        <f>COUNTIFS(クリーチャー_3!S56:U57,"強化*")</f>
        <v>0</v>
      </c>
      <c r="AZ52" s="466">
        <f>COUNTIFS(クリーチャー_3!S56:U57,"減衰*")</f>
        <v>0</v>
      </c>
    </row>
    <row r="53" spans="2:52" x14ac:dyDescent="0.15">
      <c r="B53" s="465" t="s">
        <v>1036</v>
      </c>
      <c r="C53" s="469">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2</v>
      </c>
      <c r="D53" s="469">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1</v>
      </c>
      <c r="E53" s="469"/>
      <c r="F53" s="466"/>
      <c r="G53" s="466"/>
      <c r="U53" s="468"/>
      <c r="V53" s="468"/>
      <c r="W53" s="468"/>
      <c r="X53" s="468"/>
      <c r="Y53" s="470"/>
      <c r="Z53" s="470"/>
      <c r="AA53" s="470"/>
      <c r="AB53" s="470"/>
      <c r="AC53" s="470"/>
      <c r="AD53" s="470"/>
      <c r="AE53" s="470"/>
      <c r="AG53" s="465" t="s">
        <v>1036</v>
      </c>
      <c r="AH53" s="469">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69">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69"/>
      <c r="AK53" s="466"/>
      <c r="AL53" s="466"/>
      <c r="AM53" s="463"/>
      <c r="AN53" s="465" t="s">
        <v>1036</v>
      </c>
      <c r="AO53" s="469">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69">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69"/>
      <c r="AR53" s="466"/>
      <c r="AS53" s="466"/>
      <c r="AT53" s="463"/>
      <c r="AU53" s="465" t="s">
        <v>1036</v>
      </c>
      <c r="AV53" s="469">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69">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69"/>
      <c r="AY53" s="466"/>
      <c r="AZ53" s="466"/>
    </row>
    <row r="54" spans="2:52" x14ac:dyDescent="0.15">
      <c r="B54" s="465" t="s">
        <v>1039</v>
      </c>
      <c r="C54" s="469" t="e">
        <f t="array" ref="C54">_xlfn.IFS(COUNTIF(応用技!E56:G57,"創造")&gt;=1,SUM(C51:C53)+1&amp;"～"&amp;SUM(C51:C53)+10,COUNTIF(応用技!E56:G57,"限定*")&gt;=1,"※",COUNTIF(応用技!E56:G57,"影響無効")&gt;=1,"※",TRUE(),SUM(C51:C53))</f>
        <v>#N/A</v>
      </c>
      <c r="D54" s="469" t="e">
        <f>SUM(D51:D53)</f>
        <v>#N/A</v>
      </c>
      <c r="E54" s="469" t="e">
        <f>SUM(E51:E53)</f>
        <v>#N/A</v>
      </c>
      <c r="F54" s="466"/>
      <c r="G54" s="466"/>
      <c r="AG54" s="465" t="s">
        <v>1039</v>
      </c>
      <c r="AH54" s="469">
        <f t="array" ref="AH54">_xlfn.IFS(COUNTIF(クリーチャー!S56:U57,"創造")&gt;=1,SUM(AH51:AH53)+1&amp;"～"&amp;SUM(AH51:AH53)+10,COUNTIF(クリーチャー!S56:U57,"限定*")&gt;=1,"※",COUNTIF(クリーチャー!S56:U57,"影響無効")&gt;=1,"※",TRUE(),SUM(AH51:AH53))</f>
        <v>0</v>
      </c>
      <c r="AI54" s="469">
        <f>SUM(AI51:AI53)</f>
        <v>0</v>
      </c>
      <c r="AJ54" s="469">
        <f>SUM(AJ51:AJ53)</f>
        <v>0</v>
      </c>
      <c r="AK54" s="466"/>
      <c r="AL54" s="466"/>
      <c r="AM54" s="463"/>
      <c r="AN54" s="465" t="s">
        <v>1039</v>
      </c>
      <c r="AO54" s="469">
        <f t="array" ref="AO54">_xlfn.IFS(COUNTIF(クリーチャー_2!S56:U57,"創造")&gt;=1,SUM(AO51:AO53)+1&amp;"～"&amp;SUM(AO51:AO53)+10,COUNTIF(クリーチャー_2!S56:U57,"限定*")&gt;=1,"※",COUNTIF(クリーチャー_2!S56:U57,"影響無効")&gt;=1,"※",TRUE(),SUM(AO51:AO53))</f>
        <v>0</v>
      </c>
      <c r="AP54" s="469">
        <f>SUM(AP51:AP53)</f>
        <v>0</v>
      </c>
      <c r="AQ54" s="469">
        <f>SUM(AQ51:AQ53)</f>
        <v>0</v>
      </c>
      <c r="AR54" s="466"/>
      <c r="AS54" s="466"/>
      <c r="AT54" s="463"/>
      <c r="AU54" s="465" t="s">
        <v>1039</v>
      </c>
      <c r="AV54" s="469">
        <f t="array" ref="AV54">_xlfn.IFS(COUNTIF(クリーチャー_3!S56:U57,"創造")&gt;=1,SUM(AV51:AV53)+1&amp;"～"&amp;SUM(AV51:AV53)+10,COUNTIF(クリーチャー_3!S56:U57,"限定*")&gt;=1,"※",COUNTIF(クリーチャー_3!S56:U57,"影響無効")&gt;=1,"※",TRUE(),SUM(AV51:AV53))</f>
        <v>0</v>
      </c>
      <c r="AW54" s="469">
        <f>SUM(AW51:AW53)</f>
        <v>0</v>
      </c>
      <c r="AX54" s="469">
        <f>SUM(AX51:AX53)</f>
        <v>0</v>
      </c>
      <c r="AY54" s="466"/>
      <c r="AZ54" s="466"/>
    </row>
    <row r="55" spans="2:52" x14ac:dyDescent="0.15">
      <c r="AI55" s="463"/>
      <c r="AJ55" s="463"/>
      <c r="AK55" s="463"/>
      <c r="AL55" s="463"/>
      <c r="AM55" s="463"/>
      <c r="AN55" s="463"/>
      <c r="AO55" s="463"/>
      <c r="AP55" s="463"/>
      <c r="AQ55" s="463"/>
      <c r="AS55" s="463"/>
      <c r="AT55" s="463"/>
      <c r="AU55" s="463"/>
      <c r="AV55" s="463"/>
    </row>
    <row r="56" spans="2:52" x14ac:dyDescent="0.15">
      <c r="B56" s="464" t="s">
        <v>1053</v>
      </c>
      <c r="C56" s="465" t="s">
        <v>919</v>
      </c>
      <c r="D56" s="465" t="s">
        <v>744</v>
      </c>
      <c r="E56" s="465" t="s">
        <v>1031</v>
      </c>
      <c r="F56" s="466" t="s">
        <v>1032</v>
      </c>
      <c r="G56" s="465" t="s">
        <v>1033</v>
      </c>
      <c r="AG56" s="464" t="s">
        <v>1053</v>
      </c>
      <c r="AH56" s="465" t="s">
        <v>919</v>
      </c>
      <c r="AI56" s="465" t="s">
        <v>744</v>
      </c>
      <c r="AJ56" s="465" t="s">
        <v>1031</v>
      </c>
      <c r="AK56" s="466" t="s">
        <v>1032</v>
      </c>
      <c r="AL56" s="465" t="s">
        <v>1033</v>
      </c>
      <c r="AM56" s="463"/>
      <c r="AN56" s="464" t="s">
        <v>1053</v>
      </c>
      <c r="AO56" s="465" t="s">
        <v>919</v>
      </c>
      <c r="AP56" s="465" t="s">
        <v>744</v>
      </c>
      <c r="AQ56" s="465" t="s">
        <v>1031</v>
      </c>
      <c r="AR56" s="466" t="s">
        <v>1032</v>
      </c>
      <c r="AS56" s="465" t="s">
        <v>1033</v>
      </c>
      <c r="AT56" s="463"/>
      <c r="AU56" s="464" t="s">
        <v>1053</v>
      </c>
      <c r="AV56" s="465" t="s">
        <v>919</v>
      </c>
      <c r="AW56" s="465" t="s">
        <v>744</v>
      </c>
      <c r="AX56" s="465" t="s">
        <v>1031</v>
      </c>
      <c r="AY56" s="466" t="s">
        <v>1032</v>
      </c>
      <c r="AZ56" s="465" t="s">
        <v>1033</v>
      </c>
    </row>
    <row r="57" spans="2:52" x14ac:dyDescent="0.15">
      <c r="B57" s="465" t="s">
        <v>9</v>
      </c>
      <c r="C57" s="469">
        <f>IF(応用技!B56="－","0",VLOOKUP(応用技!B56,計算用!$V$6:$X$11,2,FALSE()))+IF(応用技!C56="－","0",VLOOKUP(応用技!C56,計算用!$V$6:$X$11,2,FALSE()))+IF(応用技!D56="－","0",VLOOKUP(応用技!D56,計算用!$V$6:$X$11,2,FALSE()))+COUNTIF(応用技!B56:D56,"防御発動")^2</f>
        <v>0</v>
      </c>
      <c r="D57" s="469">
        <f>IF(応用技!B56="－","0",VLOOKUP(応用技!B56,$J$6:$L$11,3,FALSE()))+IF(応用技!C56="－","0",VLOOKUP(応用技!C56,$J$6:$L$11,3,FALSE()))+IF(応用技!D56="－","0",VLOOKUP(応用技!D56,$J$6:$L$11,3,FALSE()))</f>
        <v>1</v>
      </c>
      <c r="E57" s="444"/>
      <c r="F57" s="466"/>
      <c r="G57" s="466"/>
      <c r="AG57" s="465" t="s">
        <v>9</v>
      </c>
      <c r="AH57" s="469">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69">
        <f>IF(クリーチャー!P56="－","0",VLOOKUP(クリーチャー!P56,$J$6:$L$11,3,FALSE()))+IF(クリーチャー!Q56="－","0",VLOOKUP(クリーチャー!Q56,$J$6:$L$11,3,FALSE()))+IF(クリーチャー!R56="－","0",VLOOKUP(クリーチャー!R56,$J$6:$L$11,3,FALSE()))</f>
        <v>0</v>
      </c>
      <c r="AJ57" s="444"/>
      <c r="AK57" s="466"/>
      <c r="AL57" s="466"/>
      <c r="AM57" s="463"/>
      <c r="AN57" s="465" t="s">
        <v>9</v>
      </c>
      <c r="AO57" s="469">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69">
        <f>IF(クリーチャー_2!P56="－","0",VLOOKUP(クリーチャー_2!P56,$J$6:$L$11,3,FALSE()))+IF(クリーチャー_2!Q56="－","0",VLOOKUP(クリーチャー_2!Q56,$J$6:$L$11,3,FALSE()))+IF(クリーチャー_2!R56="－","0",VLOOKUP(クリーチャー_2!R56,$J$6:$L$11,3,FALSE()))</f>
        <v>0</v>
      </c>
      <c r="AQ57" s="444"/>
      <c r="AR57" s="466"/>
      <c r="AS57" s="466"/>
      <c r="AT57" s="463"/>
      <c r="AU57" s="465" t="s">
        <v>9</v>
      </c>
      <c r="AV57" s="469">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69">
        <f>IF(クリーチャー_3!P56="－","0",VLOOKUP(クリーチャー_3!P56,$J$6:$L$11,3,FALSE()))+IF(クリーチャー_3!Q56="－","0",VLOOKUP(クリーチャー_3!Q56,$J$6:$L$11,3,FALSE()))+IF(クリーチャー_3!R56="－","0",VLOOKUP(クリーチャー_3!R56,$J$6:$L$11,3,FALSE()))</f>
        <v>0</v>
      </c>
      <c r="AX57" s="444"/>
      <c r="AY57" s="466"/>
      <c r="AZ57" s="466"/>
    </row>
    <row r="58" spans="2:52" x14ac:dyDescent="0.15">
      <c r="B58" s="465" t="s">
        <v>10</v>
      </c>
      <c r="C58" s="469"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2</v>
      </c>
      <c r="D58" s="469">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1</v>
      </c>
      <c r="E58" s="469">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66">
        <f>COUNTIFS(応用技!E56:G57,"強化*")</f>
        <v>0</v>
      </c>
      <c r="G58" s="466">
        <f>COUNTIFS(応用技!E56:G57,"減衰*")</f>
        <v>0</v>
      </c>
      <c r="AG58" s="465" t="s">
        <v>10</v>
      </c>
      <c r="AH58" s="469"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69">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69">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66">
        <f>COUNTIFS(クリーチャー!S56:U57,"強化*")</f>
        <v>0</v>
      </c>
      <c r="AL58" s="466">
        <f>COUNTIFS(クリーチャー!S56:U57,"減衰*")</f>
        <v>0</v>
      </c>
      <c r="AM58" s="463"/>
      <c r="AN58" s="465" t="s">
        <v>10</v>
      </c>
      <c r="AO58" s="469"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69">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69">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66">
        <f>COUNTIFS(クリーチャー_2!S56:U57,"強化*")</f>
        <v>0</v>
      </c>
      <c r="AS58" s="466">
        <f>COUNTIFS(クリーチャー_2!S56:U57,"減衰*")</f>
        <v>0</v>
      </c>
      <c r="AT58" s="463"/>
      <c r="AU58" s="465" t="s">
        <v>10</v>
      </c>
      <c r="AV58" s="469"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69">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69">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66">
        <f>COUNTIFS(クリーチャー_3!S56:U57,"強化*")</f>
        <v>0</v>
      </c>
      <c r="AZ58" s="466">
        <f>COUNTIFS(クリーチャー_3!S56:U57,"減衰*")</f>
        <v>0</v>
      </c>
    </row>
    <row r="59" spans="2:52" x14ac:dyDescent="0.15">
      <c r="B59" s="465" t="s">
        <v>1036</v>
      </c>
      <c r="C59" s="469">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2</v>
      </c>
      <c r="D59" s="469">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1</v>
      </c>
      <c r="E59" s="469"/>
      <c r="F59" s="466"/>
      <c r="G59" s="466"/>
      <c r="AG59" s="465" t="s">
        <v>1036</v>
      </c>
      <c r="AH59" s="469">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69">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69"/>
      <c r="AK59" s="466"/>
      <c r="AL59" s="466"/>
      <c r="AM59" s="463"/>
      <c r="AN59" s="465" t="s">
        <v>1036</v>
      </c>
      <c r="AO59" s="469">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69">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69"/>
      <c r="AR59" s="466"/>
      <c r="AS59" s="466"/>
      <c r="AT59" s="463"/>
      <c r="AU59" s="465" t="s">
        <v>1036</v>
      </c>
      <c r="AV59" s="469">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69">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69"/>
      <c r="AY59" s="466"/>
      <c r="AZ59" s="466"/>
    </row>
    <row r="60" spans="2:52" x14ac:dyDescent="0.15">
      <c r="B60" s="465" t="s">
        <v>1039</v>
      </c>
      <c r="C60" s="469">
        <f t="array" ref="C60">_xlfn.IFS(COUNTIF(応用技!E56:G57,"創造")&gt;=1,SUM(C57:C59)+1&amp;"～"&amp;SUM(C57:C59)+10,COUNTIF(応用技!E56:G57,"限定*")&gt;=1,"※",COUNTIF(応用技!E56:G57,"影響無効")&gt;=1,"※",TRUE(),SUM(C57:C59))</f>
        <v>4</v>
      </c>
      <c r="D60" s="469">
        <f>SUM(D57:D59)</f>
        <v>3</v>
      </c>
      <c r="E60" s="469">
        <f>SUM(E57:E59)</f>
        <v>0</v>
      </c>
      <c r="F60" s="466"/>
      <c r="G60" s="466"/>
      <c r="AG60" s="465" t="s">
        <v>1039</v>
      </c>
      <c r="AH60" s="469">
        <f t="array" ref="AH60">_xlfn.IFS(COUNTIF(クリーチャー!S56:U57,"創造")&gt;=1,SUM(AH57:AH59)+1&amp;"～"&amp;SUM(AH57:AH59)+10,COUNTIF(クリーチャー!S56:U57,"限定*")&gt;=1,"※",COUNTIF(クリーチャー!S56:U57,"影響無効")&gt;=1,"※",TRUE(),SUM(AH57:AH59))</f>
        <v>0</v>
      </c>
      <c r="AI60" s="469">
        <f>SUM(AI57:AI59)</f>
        <v>0</v>
      </c>
      <c r="AJ60" s="469">
        <f>SUM(AJ57:AJ59)</f>
        <v>0</v>
      </c>
      <c r="AK60" s="466"/>
      <c r="AL60" s="466"/>
      <c r="AM60" s="463"/>
      <c r="AN60" s="465" t="s">
        <v>1039</v>
      </c>
      <c r="AO60" s="469">
        <f t="array" ref="AO60">_xlfn.IFS(COUNTIF(クリーチャー_2!S56:U57,"創造")&gt;=1,SUM(AO57:AO59)+1&amp;"～"&amp;SUM(AO57:AO59)+10,COUNTIF(クリーチャー_2!S56:U57,"限定*")&gt;=1,"※",COUNTIF(クリーチャー_2!S56:U57,"影響無効")&gt;=1,"※",TRUE(),SUM(AO57:AO59))</f>
        <v>0</v>
      </c>
      <c r="AP60" s="469">
        <f>SUM(AP57:AP59)</f>
        <v>0</v>
      </c>
      <c r="AQ60" s="469">
        <f>SUM(AQ57:AQ59)</f>
        <v>0</v>
      </c>
      <c r="AR60" s="466"/>
      <c r="AS60" s="466"/>
      <c r="AT60" s="463"/>
      <c r="AU60" s="465" t="s">
        <v>1039</v>
      </c>
      <c r="AV60" s="469">
        <f t="array" ref="AV60">_xlfn.IFS(COUNTIF(クリーチャー_3!S56:U57,"創造")&gt;=1,SUM(AV57:AV59)+1&amp;"～"&amp;SUM(AV57:AV59)+10,COUNTIF(クリーチャー_3!S56:U57,"限定*")&gt;=1,"※",COUNTIF(クリーチャー_3!S56:U57,"影響無効")&gt;=1,"※",TRUE(),SUM(AV57:AV59))</f>
        <v>0</v>
      </c>
      <c r="AW60" s="469">
        <f>SUM(AW57:AW59)</f>
        <v>0</v>
      </c>
      <c r="AX60" s="469">
        <f>SUM(AX57:AX59)</f>
        <v>0</v>
      </c>
      <c r="AY60" s="466"/>
      <c r="AZ60" s="466"/>
    </row>
    <row r="62" spans="2:52" x14ac:dyDescent="0.15">
      <c r="B62" s="488" t="s">
        <v>1054</v>
      </c>
      <c r="C62" s="489" t="s">
        <v>919</v>
      </c>
      <c r="D62" s="489" t="s">
        <v>744</v>
      </c>
      <c r="E62" s="489" t="s">
        <v>1031</v>
      </c>
      <c r="F62" s="490" t="s">
        <v>1032</v>
      </c>
      <c r="G62" s="489" t="s">
        <v>1033</v>
      </c>
    </row>
    <row r="63" spans="2:52" x14ac:dyDescent="0.15">
      <c r="B63" s="489" t="s">
        <v>9</v>
      </c>
      <c r="C63" s="491">
        <f>IF(応用技!B67="－","0",VLOOKUP(応用技!B67,計算用!$J$6:$L$11,2,FALSE()))+IF(応用技!C67="－","0",VLOOKUP(応用技!C67,計算用!$J$6:$L$11,2,FALSE()))+IF(応用技!D67="－","0",VLOOKUP(応用技!D67,計算用!$J$6:$L$11,2,FALSE()))+COUNTIF(応用技!B67:D67,"防御発動")^2</f>
        <v>0</v>
      </c>
      <c r="D63" s="491">
        <f>IF(応用技!B67="－","0",VLOOKUP(応用技!B67,$J$6:$L$11,3,FALSE()))+IF(応用技!C67="－","0",VLOOKUP(応用技!C67,$J$6:$L$11,3,FALSE()))+IF(応用技!D67="－","0",VLOOKUP(応用技!D67,$J$6:$L$11,3,FALSE()))</f>
        <v>1</v>
      </c>
      <c r="E63" s="492"/>
      <c r="F63" s="490"/>
      <c r="G63" s="490"/>
    </row>
    <row r="64" spans="2:52" x14ac:dyDescent="0.15">
      <c r="B64" s="489" t="s">
        <v>10</v>
      </c>
      <c r="C64" s="491"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5</v>
      </c>
      <c r="D64" s="491">
        <f>IF(応用技!E67="－","0",VLOOKUP(応用技!E67,$N$6:$R$49,3,FALSE()))+IF(応用技!F67="－","0",VLOOKUP(応用技!F67,$N$6:$R$49,3,FALSE()))+IF(応用技!G67="－","0",VLOOKUP(応用技!G67,$N$6:$R$49,3,FALSE()))+IF(応用技!E68="－","0",VLOOKUP(応用技!E68,$N$6:$R$49,3,FALSE()))+IF(応用技!F68="－","0",VLOOKUP(応用技!F68,$N$6:$R$49,3,FALSE()))+IF(応用技!G68="－","0",VLOOKUP(応用技!G68,$N$6:$R$49,3,FALSE()))</f>
        <v>3</v>
      </c>
      <c r="E64" s="491">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490">
        <f>COUNTIFS(応用技!E67:G68,"強化*")</f>
        <v>3</v>
      </c>
      <c r="G64" s="490">
        <f>COUNTIFS(応用技!E67:G68,"減衰*")</f>
        <v>0</v>
      </c>
    </row>
    <row r="65" spans="2:7" x14ac:dyDescent="0.15">
      <c r="B65" s="489" t="s">
        <v>1036</v>
      </c>
      <c r="C65" s="491">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491">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491"/>
      <c r="F65" s="490"/>
      <c r="G65" s="490"/>
    </row>
    <row r="66" spans="2:7" x14ac:dyDescent="0.15">
      <c r="B66" s="489" t="s">
        <v>1039</v>
      </c>
      <c r="C66" s="491">
        <f t="array" ref="C66">_xlfn.IFS(COUNTIF(応用技!E67:G68,"創造")&gt;=1,SUM(C63:C65)+1&amp;"～"&amp;SUM(C63:C65)+10,COUNTIF(応用技!E67:G68,"限定*")&gt;=1,"※",COUNTIF(応用技!E67:G68,"影響無効")&gt;=1,"※",TRUE(),SUM(C63:C65))</f>
        <v>5</v>
      </c>
      <c r="D66" s="491">
        <f>SUM(D63:D65)</f>
        <v>4</v>
      </c>
      <c r="E66" s="491">
        <f>SUM(E63:E65)</f>
        <v>0</v>
      </c>
      <c r="F66" s="490"/>
      <c r="G66" s="490"/>
    </row>
    <row r="67" spans="2:7" x14ac:dyDescent="0.15">
      <c r="B67" s="470"/>
      <c r="C67" s="470"/>
      <c r="D67" s="470"/>
      <c r="E67" s="470"/>
      <c r="F67" s="470"/>
      <c r="G67" s="470"/>
    </row>
    <row r="68" spans="2:7" x14ac:dyDescent="0.15">
      <c r="B68" s="488" t="s">
        <v>1055</v>
      </c>
      <c r="C68" s="489" t="s">
        <v>919</v>
      </c>
      <c r="D68" s="489" t="s">
        <v>744</v>
      </c>
      <c r="E68" s="489" t="s">
        <v>1031</v>
      </c>
      <c r="F68" s="490" t="s">
        <v>1032</v>
      </c>
      <c r="G68" s="489" t="s">
        <v>1033</v>
      </c>
    </row>
    <row r="69" spans="2:7" x14ac:dyDescent="0.15">
      <c r="B69" s="489" t="s">
        <v>9</v>
      </c>
      <c r="C69" s="491">
        <f>IF(応用技!B67="－","0",VLOOKUP(応用技!B67,計算用!$V$6:$X$11,2,FALSE()))+IF(応用技!C67="－","0",VLOOKUP(応用技!C67,計算用!$V$6:$X$11,2,FALSE()))+IF(応用技!D67="－","0",VLOOKUP(応用技!D67,計算用!$V$6:$X$11,2,FALSE()))+COUNTIF(応用技!B67:D67,"防御発動")^2</f>
        <v>0</v>
      </c>
      <c r="D69" s="491">
        <f>IF(応用技!B67="－","0",VLOOKUP(応用技!B67,$J$6:$L$11,3,FALSE()))+IF(応用技!C67="－","0",VLOOKUP(応用技!C67,$J$6:$L$11,3,FALSE()))+IF(応用技!D67="－","0",VLOOKUP(応用技!D67,$J$6:$L$11,3,FALSE()))</f>
        <v>1</v>
      </c>
      <c r="E69" s="492"/>
      <c r="F69" s="490"/>
      <c r="G69" s="490"/>
    </row>
    <row r="70" spans="2:7" x14ac:dyDescent="0.15">
      <c r="B70" s="489" t="s">
        <v>10</v>
      </c>
      <c r="C70" s="491"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5</v>
      </c>
      <c r="D70" s="491">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3</v>
      </c>
      <c r="E70" s="491">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490">
        <f>COUNTIFS(応用技!E67:G68,"強化*")</f>
        <v>3</v>
      </c>
      <c r="G70" s="490">
        <f>COUNTIFS(応用技!E67:G68,"減衰*")</f>
        <v>0</v>
      </c>
    </row>
    <row r="71" spans="2:7" x14ac:dyDescent="0.15">
      <c r="B71" s="489" t="s">
        <v>1036</v>
      </c>
      <c r="C71" s="491">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491">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491"/>
      <c r="F71" s="490"/>
      <c r="G71" s="490"/>
    </row>
    <row r="72" spans="2:7" x14ac:dyDescent="0.15">
      <c r="B72" s="489" t="s">
        <v>1039</v>
      </c>
      <c r="C72" s="491">
        <f t="array" ref="C72">_xlfn.IFS(COUNTIF(応用技!E67:G68,"創造")&gt;=1,SUM(C69:C71)+1&amp;"～"&amp;SUM(C69:C71)+10,COUNTIF(応用技!E67:G68,"限定*")&gt;=1,"※",COUNTIF(応用技!E67:G68,"影響無効")&gt;=1,"※",TRUE(),SUM(C69:C71))</f>
        <v>5</v>
      </c>
      <c r="D72" s="491">
        <f>SUM(D69:D71)</f>
        <v>4</v>
      </c>
      <c r="E72" s="491">
        <f>SUM(E69:E71)</f>
        <v>0</v>
      </c>
      <c r="F72" s="490"/>
      <c r="G72" s="490"/>
    </row>
    <row r="74" spans="2:7" x14ac:dyDescent="0.15">
      <c r="B74" s="464" t="s">
        <v>1056</v>
      </c>
      <c r="C74" s="465" t="s">
        <v>919</v>
      </c>
      <c r="D74" s="465" t="s">
        <v>744</v>
      </c>
      <c r="E74" s="465" t="s">
        <v>1031</v>
      </c>
      <c r="F74" s="466" t="s">
        <v>1032</v>
      </c>
      <c r="G74" s="465" t="s">
        <v>1033</v>
      </c>
    </row>
    <row r="75" spans="2:7" x14ac:dyDescent="0.15">
      <c r="B75" s="465" t="s">
        <v>9</v>
      </c>
      <c r="C75" s="469">
        <f>IF(応用技!B78="－","0",VLOOKUP(応用技!B78,計算用!$J$6:$L$11,2,FALSE()))+IF(応用技!C78="－","0",VLOOKUP(応用技!C78,計算用!$J$6:$L$11,2,FALSE()))+IF(応用技!D78="－","0",VLOOKUP(応用技!D78,計算用!$J$6:$L$11,2,FALSE()))+COUNTIF(応用技!B78:D78,"防御発動")^2</f>
        <v>0</v>
      </c>
      <c r="D75" s="469">
        <f>IF(応用技!B78="－","0",VLOOKUP(応用技!B78,$J$6:$L$11,3,FALSE()))+IF(応用技!C78="－","0",VLOOKUP(応用技!C78,$J$6:$L$11,3,FALSE()))+IF(応用技!D78="－","0",VLOOKUP(応用技!D78,$J$6:$L$11,3,FALSE()))</f>
        <v>1</v>
      </c>
      <c r="E75" s="444"/>
      <c r="F75" s="466"/>
      <c r="G75" s="466"/>
    </row>
    <row r="76" spans="2:7" x14ac:dyDescent="0.15">
      <c r="B76" s="465" t="s">
        <v>10</v>
      </c>
      <c r="C76" s="469"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5</v>
      </c>
      <c r="D76" s="469">
        <f>IF(応用技!E78="－","0",VLOOKUP(応用技!E78,$N$6:$R$49,3,FALSE()))+IF(応用技!F78="－","0",VLOOKUP(応用技!F78,$N$6:$R$49,3,FALSE()))+IF(応用技!G78="－","0",VLOOKUP(応用技!G78,$N$6:$R$49,3,FALSE()))+IF(応用技!E79="－","0",VLOOKUP(応用技!E79,$N$6:$R$49,3,FALSE()))+IF(応用技!F79="－","0",VLOOKUP(応用技!F79,$N$6:$R$49,3,FALSE()))+IF(応用技!G79="－","0",VLOOKUP(応用技!G79,$N$6:$R$49,3,FALSE()))</f>
        <v>3</v>
      </c>
      <c r="E76" s="469">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66">
        <f>COUNTIFS(応用技!E78:G79,"強化*")</f>
        <v>3</v>
      </c>
      <c r="G76" s="466">
        <f>COUNTIFS(応用技!E78:G79,"減衰*")</f>
        <v>0</v>
      </c>
    </row>
    <row r="77" spans="2:7" x14ac:dyDescent="0.15">
      <c r="B77" s="465" t="s">
        <v>1036</v>
      </c>
      <c r="C77" s="469">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69">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69"/>
      <c r="F77" s="466"/>
      <c r="G77" s="466"/>
    </row>
    <row r="78" spans="2:7" x14ac:dyDescent="0.15">
      <c r="B78" s="465" t="s">
        <v>1039</v>
      </c>
      <c r="C78" s="469">
        <f t="array" ref="C78">_xlfn.IFS(COUNTIF(応用技!E78:G79,"創造")&gt;=1,SUM(C75:C77)+1&amp;"～"&amp;SUM(C75:C77)+10,COUNTIF(応用技!E78:G79,"限定*")&gt;=1,"※",COUNTIF(応用技!E78:G79,"影響無効")&gt;=1,"※",TRUE(),SUM(C75:C77))</f>
        <v>5</v>
      </c>
      <c r="D78" s="469">
        <f>SUM(D75:D77)</f>
        <v>4</v>
      </c>
      <c r="E78" s="469">
        <f>SUM(E75:E77)</f>
        <v>0</v>
      </c>
      <c r="F78" s="466"/>
      <c r="G78" s="466"/>
    </row>
    <row r="80" spans="2:7" x14ac:dyDescent="0.15">
      <c r="B80" s="464" t="s">
        <v>1057</v>
      </c>
      <c r="C80" s="465" t="s">
        <v>919</v>
      </c>
      <c r="D80" s="465" t="s">
        <v>744</v>
      </c>
      <c r="E80" s="465" t="s">
        <v>1031</v>
      </c>
      <c r="F80" s="466" t="s">
        <v>1032</v>
      </c>
      <c r="G80" s="465" t="s">
        <v>1033</v>
      </c>
    </row>
    <row r="81" spans="2:7" x14ac:dyDescent="0.15">
      <c r="B81" s="465" t="s">
        <v>9</v>
      </c>
      <c r="C81" s="469">
        <f>IF(応用技!B78="－","0",VLOOKUP(応用技!B78,計算用!$V$6:$X$11,2,FALSE()))+IF(応用技!C78="－","0",VLOOKUP(応用技!C78,計算用!$V$6:$X$11,2,FALSE()))+IF(応用技!D78="－","0",VLOOKUP(応用技!D78,計算用!$V$6:$X$11,2,FALSE()))+COUNTIF(応用技!B78:D78,"防御発動")^2</f>
        <v>0</v>
      </c>
      <c r="D81" s="469">
        <f>IF(応用技!B78="－","0",VLOOKUP(応用技!B78,$J$6:$L$11,3,FALSE()))+IF(応用技!C78="－","0",VLOOKUP(応用技!C78,$J$6:$L$11,3,FALSE()))+IF(応用技!D78="－","0",VLOOKUP(応用技!D78,$J$6:$L$11,3,FALSE()))</f>
        <v>1</v>
      </c>
      <c r="E81" s="444"/>
      <c r="F81" s="466"/>
      <c r="G81" s="466"/>
    </row>
    <row r="82" spans="2:7" x14ac:dyDescent="0.15">
      <c r="B82" s="465" t="s">
        <v>10</v>
      </c>
      <c r="C82" s="469"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5</v>
      </c>
      <c r="D82" s="469">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3</v>
      </c>
      <c r="E82" s="469">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66">
        <f>COUNTIFS(応用技!E78:G79,"強化*")</f>
        <v>3</v>
      </c>
      <c r="G82" s="466">
        <f>COUNTIFS(応用技!E78:G79,"減衰*")</f>
        <v>0</v>
      </c>
    </row>
    <row r="83" spans="2:7" x14ac:dyDescent="0.15">
      <c r="B83" s="465" t="s">
        <v>1036</v>
      </c>
      <c r="C83" s="469">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69">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69"/>
      <c r="F83" s="466"/>
      <c r="G83" s="466"/>
    </row>
    <row r="84" spans="2:7" x14ac:dyDescent="0.15">
      <c r="B84" s="465" t="s">
        <v>1039</v>
      </c>
      <c r="C84" s="469">
        <f t="array" ref="C84">_xlfn.IFS(COUNTIF(応用技!E78:G79,"創造")&gt;=1,SUM(C81:C83)+1&amp;"～"&amp;SUM(C81:C83)+10,COUNTIF(応用技!E78:G79,"限定*")&gt;=1,"※",COUNTIF(応用技!E78:G79,"影響無効")&gt;=1,"※",TRUE(),SUM(C81:C83))</f>
        <v>5</v>
      </c>
      <c r="D84" s="469">
        <f>SUM(D81:D83)</f>
        <v>4</v>
      </c>
      <c r="E84" s="469">
        <f>SUM(E81:E83)</f>
        <v>0</v>
      </c>
      <c r="F84" s="466"/>
      <c r="G84" s="466"/>
    </row>
    <row r="86" spans="2:7" x14ac:dyDescent="0.15">
      <c r="B86" s="488" t="s">
        <v>1058</v>
      </c>
      <c r="C86" s="489" t="s">
        <v>919</v>
      </c>
      <c r="D86" s="489" t="s">
        <v>744</v>
      </c>
      <c r="E86" s="489" t="s">
        <v>1031</v>
      </c>
      <c r="F86" s="490" t="s">
        <v>1032</v>
      </c>
      <c r="G86" s="489" t="s">
        <v>1033</v>
      </c>
    </row>
    <row r="87" spans="2:7" x14ac:dyDescent="0.15">
      <c r="B87" s="489" t="s">
        <v>9</v>
      </c>
      <c r="C87" s="491">
        <f>IF(応用技!B89="－","0",VLOOKUP(応用技!B89,計算用!$J$6:$L$11,2,FALSE()))+IF(応用技!C89="－","0",VLOOKUP(応用技!C89,計算用!$J$6:$L$11,2,FALSE()))+IF(応用技!D89="－","0",VLOOKUP(応用技!D89,計算用!$J$6:$L$11,2,FALSE()))+COUNTIF(応用技!B89:D89,"防御発動")^2</f>
        <v>0</v>
      </c>
      <c r="D87" s="491">
        <f>IF(応用技!B89="－","0",VLOOKUP(応用技!B89,$J$6:$L$11,3,FALSE()))+IF(応用技!C89="－","0",VLOOKUP(応用技!C89,$J$6:$L$11,3,FALSE()))+IF(応用技!D89="－","0",VLOOKUP(応用技!D89,$J$6:$L$11,3,FALSE()))</f>
        <v>1</v>
      </c>
      <c r="E87" s="492"/>
      <c r="F87" s="490"/>
      <c r="G87" s="490"/>
    </row>
    <row r="88" spans="2:7" x14ac:dyDescent="0.15">
      <c r="B88" s="489" t="s">
        <v>10</v>
      </c>
      <c r="C88" s="491"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5</v>
      </c>
      <c r="D88" s="491">
        <f>IF(応用技!E89="－","0",VLOOKUP(応用技!E89,$N$6:$R$49,3,FALSE()))+IF(応用技!F89="－","0",VLOOKUP(応用技!F89,$N$6:$R$49,3,FALSE()))+IF(応用技!G89="－","0",VLOOKUP(応用技!G89,$N$6:$R$49,3,FALSE()))+IF(応用技!E90="－","0",VLOOKUP(応用技!E90,$N$6:$R$49,3,FALSE()))+IF(応用技!F90="－","0",VLOOKUP(応用技!F90,$N$6:$R$49,3,FALSE()))+IF(応用技!G90="－","0",VLOOKUP(応用技!G90,$N$6:$R$49,3,FALSE()))</f>
        <v>3</v>
      </c>
      <c r="E88" s="491">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490">
        <f>COUNTIFS(応用技!E89:G90,"強化*")</f>
        <v>3</v>
      </c>
      <c r="G88" s="490">
        <f>COUNTIFS(応用技!E89:G90,"減衰*")</f>
        <v>0</v>
      </c>
    </row>
    <row r="89" spans="2:7" x14ac:dyDescent="0.15">
      <c r="B89" s="489" t="s">
        <v>1036</v>
      </c>
      <c r="C89" s="491">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491">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491"/>
      <c r="F89" s="490"/>
      <c r="G89" s="490"/>
    </row>
    <row r="90" spans="2:7" x14ac:dyDescent="0.15">
      <c r="B90" s="489" t="s">
        <v>1039</v>
      </c>
      <c r="C90" s="491">
        <f t="array" ref="C90">_xlfn.IFS(COUNTIF(応用技!E89:G90,"創造")&gt;=1,SUM(C87:C89)+1&amp;"～"&amp;SUM(C87:C89)+10,COUNTIF(応用技!E89:G90,"限定*")&gt;=1,"※",COUNTIF(応用技!E89:G90,"影響無効")&gt;=1,"※",TRUE(),SUM(C87:C89))</f>
        <v>5</v>
      </c>
      <c r="D90" s="491">
        <f>SUM(D87:D89)</f>
        <v>4</v>
      </c>
      <c r="E90" s="491">
        <f>SUM(E87:E89)</f>
        <v>0</v>
      </c>
      <c r="F90" s="490"/>
      <c r="G90" s="490"/>
    </row>
    <row r="91" spans="2:7" x14ac:dyDescent="0.15">
      <c r="B91" s="470"/>
      <c r="C91" s="470"/>
      <c r="D91" s="470"/>
      <c r="E91" s="470"/>
      <c r="F91" s="470"/>
      <c r="G91" s="470"/>
    </row>
    <row r="92" spans="2:7" x14ac:dyDescent="0.15">
      <c r="B92" s="488" t="s">
        <v>1059</v>
      </c>
      <c r="C92" s="489" t="s">
        <v>919</v>
      </c>
      <c r="D92" s="489" t="s">
        <v>744</v>
      </c>
      <c r="E92" s="489" t="s">
        <v>1031</v>
      </c>
      <c r="F92" s="490" t="s">
        <v>1032</v>
      </c>
      <c r="G92" s="489" t="s">
        <v>1033</v>
      </c>
    </row>
    <row r="93" spans="2:7" x14ac:dyDescent="0.15">
      <c r="B93" s="489" t="s">
        <v>9</v>
      </c>
      <c r="C93" s="491">
        <f>IF(応用技!B89="－","0",VLOOKUP(応用技!B89,計算用!$V$6:$X$11,2,FALSE()))+IF(応用技!C89="－","0",VLOOKUP(応用技!C89,計算用!$V$6:$X$11,2,FALSE()))+IF(応用技!D89="－","0",VLOOKUP(応用技!D89,計算用!$V$6:$X$11,2,FALSE()))+COUNTIF(応用技!B89:D89,"防御発動")^2</f>
        <v>0</v>
      </c>
      <c r="D93" s="491">
        <f>IF(応用技!B89="－","0",VLOOKUP(応用技!B89,$J$6:$L$11,3,FALSE()))+IF(応用技!C89="－","0",VLOOKUP(応用技!C89,$J$6:$L$11,3,FALSE()))+IF(応用技!D89="－","0",VLOOKUP(応用技!D89,$J$6:$L$11,3,FALSE()))</f>
        <v>1</v>
      </c>
      <c r="E93" s="492"/>
      <c r="F93" s="490"/>
      <c r="G93" s="490"/>
    </row>
    <row r="94" spans="2:7" x14ac:dyDescent="0.15">
      <c r="B94" s="489" t="s">
        <v>10</v>
      </c>
      <c r="C94" s="491"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5</v>
      </c>
      <c r="D94" s="491">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3</v>
      </c>
      <c r="E94" s="491">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490">
        <f>COUNTIFS(応用技!E89:G90,"強化*")</f>
        <v>3</v>
      </c>
      <c r="G94" s="490">
        <f>COUNTIFS(応用技!E89:G90,"減衰*")</f>
        <v>0</v>
      </c>
    </row>
    <row r="95" spans="2:7" x14ac:dyDescent="0.15">
      <c r="B95" s="489" t="s">
        <v>1036</v>
      </c>
      <c r="C95" s="491">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491">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491"/>
      <c r="F95" s="490"/>
      <c r="G95" s="490"/>
    </row>
    <row r="96" spans="2:7" x14ac:dyDescent="0.15">
      <c r="B96" s="489" t="s">
        <v>1039</v>
      </c>
      <c r="C96" s="491">
        <f t="array" ref="C96">_xlfn.IFS(COUNTIF(応用技!E89:G90,"創造")&gt;=1,SUM(C93:C95)+1&amp;"～"&amp;SUM(C93:C95)+10,COUNTIF(応用技!E89:G90,"限定*")&gt;=1,"※",COUNTIF(応用技!E89:G90,"影響無効")&gt;=1,"※",TRUE(),SUM(C93:C95))</f>
        <v>5</v>
      </c>
      <c r="D96" s="491">
        <f>SUM(D93:D95)</f>
        <v>4</v>
      </c>
      <c r="E96" s="491">
        <f>SUM(E93:E95)</f>
        <v>0</v>
      </c>
      <c r="F96" s="490"/>
      <c r="G96" s="490"/>
    </row>
    <row r="98" spans="2:5" x14ac:dyDescent="0.15">
      <c r="B98" s="467" t="s">
        <v>1060</v>
      </c>
      <c r="E98" t="e">
        <f>SUM(E6,E18,E30,E42,E54,E66,E78,E90)</f>
        <v>#N/A</v>
      </c>
    </row>
    <row r="99" spans="2:5" x14ac:dyDescent="0.15">
      <c r="B99" s="467" t="s">
        <v>1061</v>
      </c>
      <c r="E99">
        <f>SUM(E96,E84,E72,E60,E48,E36,E24,E12)</f>
        <v>0</v>
      </c>
    </row>
    <row r="101" spans="2:5" x14ac:dyDescent="0.15">
      <c r="B101" t="s">
        <v>1062</v>
      </c>
    </row>
    <row r="102" spans="2:5" x14ac:dyDescent="0.15">
      <c r="B102" s="482" t="s">
        <v>1048</v>
      </c>
      <c r="C102">
        <f>COUNTIF(応用技!$B$12:$J$90,計算用!B102)</f>
        <v>0</v>
      </c>
    </row>
    <row r="103" spans="2:5" x14ac:dyDescent="0.15">
      <c r="B103" s="482" t="s">
        <v>414</v>
      </c>
      <c r="C103">
        <f>COUNTIF(応用技!$B$12:$J$90,計算用!B103)</f>
        <v>0</v>
      </c>
    </row>
    <row r="104" spans="2:5" x14ac:dyDescent="0.15">
      <c r="B104" s="482" t="s">
        <v>432</v>
      </c>
      <c r="C104">
        <f>COUNTIF(応用技!$B$12:$J$90,計算用!B104)</f>
        <v>0</v>
      </c>
    </row>
    <row r="105" spans="2:5" x14ac:dyDescent="0.15">
      <c r="B105" s="482" t="s">
        <v>440</v>
      </c>
      <c r="C105">
        <f>COUNTIF(応用技!$B$12:$J$90,計算用!B105)</f>
        <v>0</v>
      </c>
    </row>
    <row r="106" spans="2:5" x14ac:dyDescent="0.15">
      <c r="B106" s="482" t="s">
        <v>1063</v>
      </c>
      <c r="C106">
        <f>COUNTIF(応用技!$B$12:$J$90,計算用!B106)</f>
        <v>0</v>
      </c>
    </row>
    <row r="107" spans="2:5" x14ac:dyDescent="0.15">
      <c r="B107" s="482" t="s">
        <v>1064</v>
      </c>
      <c r="C107">
        <f>COUNTIF(応用技!$B$12:$J$90,計算用!B107)</f>
        <v>0</v>
      </c>
    </row>
    <row r="115" spans="9:14" x14ac:dyDescent="0.15">
      <c r="I115" s="496"/>
      <c r="J115" s="467"/>
      <c r="K115" s="467"/>
      <c r="L115" s="467"/>
      <c r="M115"/>
      <c r="N115" s="467"/>
    </row>
    <row r="116" spans="9:14" x14ac:dyDescent="0.15">
      <c r="I116" s="467"/>
      <c r="J116" s="497"/>
      <c r="K116" s="497"/>
      <c r="L116" s="497"/>
      <c r="M116"/>
      <c r="N116"/>
    </row>
    <row r="117" spans="9:14" x14ac:dyDescent="0.15">
      <c r="I117" s="467"/>
      <c r="J117" s="497"/>
      <c r="K117" s="497"/>
      <c r="L117" s="497"/>
      <c r="M117"/>
      <c r="N117"/>
    </row>
    <row r="118" spans="9:14" x14ac:dyDescent="0.15">
      <c r="I118" s="467"/>
      <c r="J118" s="497"/>
      <c r="K118" s="497"/>
      <c r="L118" s="497"/>
      <c r="M118"/>
      <c r="N118"/>
    </row>
    <row r="119" spans="9:14" x14ac:dyDescent="0.15">
      <c r="I119" s="467"/>
      <c r="J119" s="497"/>
      <c r="K119" s="497"/>
      <c r="L119" s="497"/>
      <c r="M119"/>
      <c r="N119"/>
    </row>
    <row r="120" spans="9:14" x14ac:dyDescent="0.15">
      <c r="K120"/>
      <c r="L120"/>
      <c r="M120"/>
      <c r="N120"/>
    </row>
    <row r="121" spans="9:14" x14ac:dyDescent="0.15">
      <c r="I121" s="496"/>
      <c r="J121" s="467"/>
      <c r="K121" s="467"/>
      <c r="L121" s="467"/>
      <c r="M121"/>
      <c r="N121" s="467"/>
    </row>
    <row r="122" spans="9:14" x14ac:dyDescent="0.15">
      <c r="I122" s="467"/>
      <c r="J122" s="497"/>
      <c r="K122" s="497"/>
      <c r="L122" s="497"/>
      <c r="M122"/>
      <c r="N122"/>
    </row>
    <row r="123" spans="9:14" x14ac:dyDescent="0.15">
      <c r="I123" s="467"/>
      <c r="J123" s="497"/>
      <c r="K123" s="497"/>
      <c r="L123" s="497"/>
      <c r="M123"/>
      <c r="N123"/>
    </row>
    <row r="124" spans="9:14" x14ac:dyDescent="0.15">
      <c r="I124" s="467"/>
      <c r="J124" s="497"/>
      <c r="K124" s="497"/>
      <c r="L124" s="497"/>
      <c r="M124"/>
      <c r="N124"/>
    </row>
    <row r="125" spans="9:14" x14ac:dyDescent="0.15">
      <c r="I125" s="467"/>
      <c r="J125" s="497"/>
      <c r="K125" s="497"/>
      <c r="L125" s="497"/>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topLeftCell="E1" zoomScale="90" zoomScaleNormal="90" workbookViewId="0">
      <selection activeCell="N25" sqref="N25"/>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4" t="s">
        <v>925</v>
      </c>
      <c r="C2" s="864"/>
      <c r="D2" s="865"/>
      <c r="E2" s="865"/>
      <c r="F2" s="865"/>
      <c r="G2" s="865"/>
      <c r="H2" s="865"/>
      <c r="I2" s="866" t="s">
        <v>748</v>
      </c>
      <c r="J2" s="866"/>
      <c r="K2" s="867" t="s">
        <v>19</v>
      </c>
      <c r="L2" s="867"/>
      <c r="M2" s="867"/>
      <c r="N2" s="312"/>
      <c r="O2" s="287"/>
      <c r="P2" s="868" t="s">
        <v>1008</v>
      </c>
      <c r="Q2" s="868"/>
      <c r="R2" s="868"/>
      <c r="S2" s="868"/>
      <c r="T2" s="868"/>
      <c r="U2" s="868"/>
      <c r="V2" s="868"/>
      <c r="W2" s="868"/>
      <c r="X2" s="868"/>
      <c r="Y2" s="287"/>
      <c r="Z2"/>
      <c r="AA2"/>
      <c r="AB2"/>
      <c r="AC2"/>
      <c r="AD2"/>
    </row>
    <row r="3" spans="1:30" ht="14.1" customHeight="1" thickBot="1" x14ac:dyDescent="0.2">
      <c r="A3" s="294"/>
      <c r="B3" s="864"/>
      <c r="C3" s="864"/>
      <c r="D3" s="865"/>
      <c r="E3" s="865"/>
      <c r="F3" s="865"/>
      <c r="G3" s="865"/>
      <c r="H3" s="865"/>
      <c r="I3" s="866"/>
      <c r="J3" s="866"/>
      <c r="K3" s="867"/>
      <c r="L3" s="867"/>
      <c r="M3" s="867"/>
      <c r="N3" s="312"/>
      <c r="O3" s="287"/>
      <c r="P3" s="868"/>
      <c r="Q3" s="868"/>
      <c r="R3" s="868"/>
      <c r="S3" s="868"/>
      <c r="T3" s="868"/>
      <c r="U3" s="868"/>
      <c r="V3" s="868"/>
      <c r="W3" s="868"/>
      <c r="X3" s="868"/>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69" t="s">
        <v>824</v>
      </c>
      <c r="Q4" s="869"/>
      <c r="R4" s="872">
        <f>F23</f>
        <v>6</v>
      </c>
      <c r="S4" s="870" t="s">
        <v>916</v>
      </c>
      <c r="T4" s="870"/>
      <c r="U4" s="872">
        <f>ROUNDDOWN((C23)/2,0)</f>
        <v>4</v>
      </c>
      <c r="V4" s="870" t="s">
        <v>917</v>
      </c>
      <c r="W4" s="870"/>
      <c r="X4" s="871">
        <f>ROUNDDOWN((C23)/3,0)</f>
        <v>3</v>
      </c>
      <c r="Y4" s="287"/>
      <c r="Z4"/>
      <c r="AA4"/>
      <c r="AB4"/>
      <c r="AC4"/>
      <c r="AD4"/>
    </row>
    <row r="5" spans="1:30" ht="14.1" customHeight="1" thickBot="1" x14ac:dyDescent="0.2">
      <c r="A5" s="294"/>
      <c r="B5" s="864" t="s">
        <v>926</v>
      </c>
      <c r="C5" s="864"/>
      <c r="D5" s="873">
        <v>0</v>
      </c>
      <c r="E5" s="312"/>
      <c r="F5" s="864" t="s">
        <v>927</v>
      </c>
      <c r="G5" s="864"/>
      <c r="H5" s="874">
        <f>C23</f>
        <v>9</v>
      </c>
      <c r="I5" s="874">
        <f>IF(L2="探索型",ROUNDDOWN(D23/3,0)+D23,D23)</f>
        <v>0</v>
      </c>
      <c r="J5" s="866" t="s">
        <v>928</v>
      </c>
      <c r="K5" s="866"/>
      <c r="L5" s="875" t="s">
        <v>19</v>
      </c>
      <c r="M5" s="875"/>
      <c r="N5" s="312"/>
      <c r="O5" s="288"/>
      <c r="P5" s="869"/>
      <c r="Q5" s="869"/>
      <c r="R5" s="872"/>
      <c r="S5" s="870"/>
      <c r="T5" s="870"/>
      <c r="U5" s="872"/>
      <c r="V5" s="870"/>
      <c r="W5" s="870"/>
      <c r="X5" s="871"/>
      <c r="Y5" s="287"/>
      <c r="Z5"/>
      <c r="AA5"/>
      <c r="AB5"/>
      <c r="AC5"/>
      <c r="AD5"/>
    </row>
    <row r="6" spans="1:30" ht="14.1" customHeight="1" thickBot="1" x14ac:dyDescent="0.2">
      <c r="A6" s="294"/>
      <c r="B6" s="864"/>
      <c r="C6" s="864"/>
      <c r="D6" s="873"/>
      <c r="E6" s="312"/>
      <c r="F6" s="864"/>
      <c r="G6" s="864"/>
      <c r="H6" s="874"/>
      <c r="I6" s="874"/>
      <c r="J6" s="866"/>
      <c r="K6" s="866"/>
      <c r="L6" s="875"/>
      <c r="M6" s="875"/>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79" t="s">
        <v>800</v>
      </c>
      <c r="C8" s="879"/>
      <c r="D8" s="879"/>
      <c r="E8" s="294"/>
      <c r="F8" s="876" t="s">
        <v>929</v>
      </c>
      <c r="G8" s="876"/>
      <c r="H8" s="312"/>
      <c r="I8" s="890" t="s">
        <v>930</v>
      </c>
      <c r="J8" s="890"/>
      <c r="K8" s="890"/>
      <c r="L8" s="890"/>
      <c r="M8" s="890"/>
      <c r="N8" s="312"/>
      <c r="O8" s="287"/>
      <c r="P8" s="891" t="s">
        <v>745</v>
      </c>
      <c r="Q8" s="892"/>
      <c r="R8" s="892"/>
      <c r="S8" s="892"/>
      <c r="T8" s="892"/>
      <c r="U8" s="517" t="s">
        <v>918</v>
      </c>
      <c r="V8" s="518" t="s">
        <v>327</v>
      </c>
      <c r="W8" s="518" t="s">
        <v>919</v>
      </c>
      <c r="X8" s="519" t="s">
        <v>920</v>
      </c>
      <c r="Y8" s="288"/>
      <c r="Z8"/>
      <c r="AA8"/>
      <c r="AB8"/>
      <c r="AC8"/>
      <c r="AD8"/>
    </row>
    <row r="9" spans="1:30" ht="14.1" customHeight="1" thickBot="1" x14ac:dyDescent="0.2">
      <c r="A9" s="294"/>
      <c r="B9" s="303"/>
      <c r="C9" s="306"/>
      <c r="D9" s="307" t="s">
        <v>931</v>
      </c>
      <c r="E9" s="294"/>
      <c r="F9" s="876"/>
      <c r="G9" s="876"/>
      <c r="H9" s="312"/>
      <c r="I9" s="906"/>
      <c r="J9" s="906"/>
      <c r="K9" s="906"/>
      <c r="L9" s="906"/>
      <c r="M9" s="906"/>
      <c r="N9" s="312"/>
      <c r="O9" s="287"/>
      <c r="P9" s="880"/>
      <c r="Q9" s="881"/>
      <c r="R9" s="881"/>
      <c r="S9" s="881"/>
      <c r="T9" s="881"/>
      <c r="U9" s="857" t="s">
        <v>19</v>
      </c>
      <c r="V9" s="885" t="s">
        <v>19</v>
      </c>
      <c r="W9" s="901">
        <f>IF(キャラシート!$I$3="蟹",計算用!AH12,計算用!AH6)</f>
        <v>0</v>
      </c>
      <c r="X9" s="899">
        <f>IF(キャラシート!$I$3="蟹",計算用!AI12,計算用!AI6)</f>
        <v>0</v>
      </c>
      <c r="Y9" s="287"/>
      <c r="Z9"/>
      <c r="AA9"/>
      <c r="AB9"/>
      <c r="AC9"/>
      <c r="AD9"/>
    </row>
    <row r="10" spans="1:30" ht="14.1" customHeight="1" thickBot="1" x14ac:dyDescent="0.2">
      <c r="A10" s="294"/>
      <c r="B10" s="304" t="s">
        <v>731</v>
      </c>
      <c r="C10" s="301">
        <f>D5</f>
        <v>0</v>
      </c>
      <c r="D10" s="49"/>
      <c r="E10" s="294"/>
      <c r="F10" s="304" t="s">
        <v>932</v>
      </c>
      <c r="G10" s="302">
        <f>F23</f>
        <v>6</v>
      </c>
      <c r="H10" s="312"/>
      <c r="I10" s="906"/>
      <c r="J10" s="906"/>
      <c r="K10" s="906"/>
      <c r="L10" s="906"/>
      <c r="M10" s="906"/>
      <c r="N10" s="312"/>
      <c r="O10" s="288"/>
      <c r="P10" s="880"/>
      <c r="Q10" s="881"/>
      <c r="R10" s="881"/>
      <c r="S10" s="881"/>
      <c r="T10" s="881"/>
      <c r="U10" s="857"/>
      <c r="V10" s="885"/>
      <c r="W10" s="901"/>
      <c r="X10" s="900"/>
      <c r="Y10" s="288"/>
      <c r="Z10"/>
      <c r="AA10"/>
      <c r="AB10"/>
      <c r="AC10"/>
      <c r="AD10"/>
    </row>
    <row r="11" spans="1:30" ht="14.1" customHeight="1" thickBot="1" x14ac:dyDescent="0.2">
      <c r="A11" s="294"/>
      <c r="B11" s="304" t="s">
        <v>907</v>
      </c>
      <c r="C11" s="301">
        <f>D5</f>
        <v>0</v>
      </c>
      <c r="D11" s="50"/>
      <c r="E11" s="294"/>
      <c r="F11" s="290"/>
      <c r="G11" s="286"/>
      <c r="H11" s="312"/>
      <c r="I11" s="906"/>
      <c r="J11" s="906"/>
      <c r="K11" s="906"/>
      <c r="L11" s="906"/>
      <c r="M11" s="906"/>
      <c r="N11" s="312"/>
      <c r="O11" s="287"/>
      <c r="P11" s="877" t="s">
        <v>9</v>
      </c>
      <c r="Q11" s="878"/>
      <c r="R11" s="878"/>
      <c r="S11" s="893" t="s">
        <v>10</v>
      </c>
      <c r="T11" s="893"/>
      <c r="U11" s="893"/>
      <c r="V11" s="883" t="s">
        <v>11</v>
      </c>
      <c r="W11" s="883"/>
      <c r="X11" s="884"/>
      <c r="Y11" s="287"/>
      <c r="Z11"/>
      <c r="AA11"/>
      <c r="AB11"/>
      <c r="AC11"/>
      <c r="AD11"/>
    </row>
    <row r="12" spans="1:30" ht="14.1" customHeight="1" thickBot="1" x14ac:dyDescent="0.2">
      <c r="A12" s="294"/>
      <c r="B12" s="304" t="s">
        <v>833</v>
      </c>
      <c r="C12" s="301">
        <f>D5</f>
        <v>0</v>
      </c>
      <c r="D12" s="50"/>
      <c r="E12" s="294"/>
      <c r="F12" s="290"/>
      <c r="G12" s="286"/>
      <c r="H12" s="312"/>
      <c r="I12" s="906"/>
      <c r="J12" s="906"/>
      <c r="K12" s="906"/>
      <c r="L12" s="906"/>
      <c r="M12" s="906"/>
      <c r="N12" s="312"/>
      <c r="O12" s="288"/>
      <c r="P12" s="886" t="s">
        <v>19</v>
      </c>
      <c r="Q12" s="882" t="s">
        <v>19</v>
      </c>
      <c r="R12" s="882"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838</v>
      </c>
      <c r="C13" s="301">
        <f>D5</f>
        <v>0</v>
      </c>
      <c r="D13" s="50"/>
      <c r="E13" s="294"/>
      <c r="F13" s="290"/>
      <c r="G13" s="286"/>
      <c r="H13" s="312"/>
      <c r="I13" s="906"/>
      <c r="J13" s="906"/>
      <c r="K13" s="906"/>
      <c r="L13" s="906"/>
      <c r="M13" s="906"/>
      <c r="N13" s="312"/>
      <c r="O13" s="287"/>
      <c r="P13" s="886"/>
      <c r="Q13" s="882"/>
      <c r="R13" s="882"/>
      <c r="S13" s="460" t="s">
        <v>19</v>
      </c>
      <c r="T13" s="460" t="s">
        <v>19</v>
      </c>
      <c r="U13" s="460" t="s">
        <v>19</v>
      </c>
      <c r="V13" s="460" t="s">
        <v>19</v>
      </c>
      <c r="W13" s="460" t="s">
        <v>19</v>
      </c>
      <c r="X13" s="461" t="s">
        <v>19</v>
      </c>
      <c r="Y13" s="287"/>
      <c r="Z13"/>
      <c r="AA13" s="456"/>
      <c r="AB13"/>
      <c r="AC13"/>
      <c r="AD13"/>
    </row>
    <row r="14" spans="1:30" ht="14.1" customHeight="1" thickBot="1" x14ac:dyDescent="0.2">
      <c r="A14" s="294"/>
      <c r="B14" s="304" t="s">
        <v>818</v>
      </c>
      <c r="C14" s="301">
        <f>IF(K2="攻撃型",ROUNDDOWN(C23/3,0),0)</f>
        <v>0</v>
      </c>
      <c r="D14" s="50"/>
      <c r="E14" s="294"/>
      <c r="F14" s="290"/>
      <c r="G14" s="286"/>
      <c r="H14" s="312"/>
      <c r="I14" s="906"/>
      <c r="J14" s="906"/>
      <c r="K14" s="906"/>
      <c r="L14" s="906"/>
      <c r="M14" s="906"/>
      <c r="N14" s="312"/>
      <c r="O14" s="288"/>
      <c r="P14" s="894" t="s">
        <v>922</v>
      </c>
      <c r="Q14" s="813"/>
      <c r="R14" s="813"/>
      <c r="S14" s="813"/>
      <c r="T14" s="813"/>
      <c r="U14" s="813"/>
      <c r="V14" s="813"/>
      <c r="W14" s="813"/>
      <c r="X14" s="895"/>
      <c r="Y14" s="288"/>
      <c r="Z14"/>
      <c r="AA14" s="456"/>
      <c r="AB14"/>
      <c r="AC14"/>
      <c r="AD14"/>
    </row>
    <row r="15" spans="1:30" ht="14.1" customHeight="1" thickBot="1" x14ac:dyDescent="0.2">
      <c r="A15" s="294"/>
      <c r="B15" s="304" t="s">
        <v>823</v>
      </c>
      <c r="C15" s="301">
        <f>IF(K2="攻撃型",ROUNDDOWN(C23/3,0),0)</f>
        <v>0</v>
      </c>
      <c r="D15" s="50"/>
      <c r="E15" s="294"/>
      <c r="F15" s="290"/>
      <c r="G15" s="286"/>
      <c r="H15" s="312"/>
      <c r="I15" s="906"/>
      <c r="J15" s="906"/>
      <c r="K15" s="906"/>
      <c r="L15" s="906"/>
      <c r="M15" s="906"/>
      <c r="N15" s="312"/>
      <c r="O15" s="287"/>
      <c r="P15" s="888"/>
      <c r="Q15" s="842"/>
      <c r="R15" s="842"/>
      <c r="S15" s="842"/>
      <c r="T15" s="842"/>
      <c r="U15" s="842"/>
      <c r="V15" s="842"/>
      <c r="W15" s="842"/>
      <c r="X15" s="889"/>
      <c r="Y15" s="287"/>
      <c r="Z15"/>
      <c r="AA15"/>
      <c r="AB15"/>
      <c r="AC15"/>
      <c r="AD15"/>
    </row>
    <row r="16" spans="1:30" ht="14.1" customHeight="1" thickBot="1" x14ac:dyDescent="0.2">
      <c r="A16" s="294"/>
      <c r="B16" s="305" t="s">
        <v>740</v>
      </c>
      <c r="C16" s="299">
        <f>D5</f>
        <v>0</v>
      </c>
      <c r="D16" s="51"/>
      <c r="E16" s="294"/>
      <c r="F16" s="292"/>
      <c r="G16" s="293"/>
      <c r="H16" s="312"/>
      <c r="I16" s="906"/>
      <c r="J16" s="906"/>
      <c r="K16" s="906"/>
      <c r="L16" s="906"/>
      <c r="M16" s="906"/>
      <c r="N16" s="312"/>
      <c r="O16" s="288"/>
      <c r="P16" s="888"/>
      <c r="Q16" s="842"/>
      <c r="R16" s="842"/>
      <c r="S16" s="842"/>
      <c r="T16" s="842"/>
      <c r="U16" s="842"/>
      <c r="V16" s="842"/>
      <c r="W16" s="842"/>
      <c r="X16" s="889"/>
      <c r="Y16" s="288"/>
      <c r="Z16"/>
      <c r="AA16"/>
      <c r="AB16"/>
      <c r="AC16"/>
      <c r="AD16"/>
    </row>
    <row r="17" spans="1:30" ht="14.1" customHeight="1" thickBot="1" x14ac:dyDescent="0.2">
      <c r="A17" s="294"/>
      <c r="B17" s="294"/>
      <c r="C17" s="294"/>
      <c r="D17" s="294"/>
      <c r="E17" s="311"/>
      <c r="F17" s="311"/>
      <c r="G17" s="311"/>
      <c r="H17" s="294"/>
      <c r="I17" s="906"/>
      <c r="J17" s="906"/>
      <c r="K17" s="906"/>
      <c r="L17" s="906"/>
      <c r="M17" s="906"/>
      <c r="N17" s="312"/>
      <c r="O17" s="288"/>
      <c r="P17" s="896" t="s">
        <v>923</v>
      </c>
      <c r="Q17" s="897"/>
      <c r="R17" s="897"/>
      <c r="S17" s="897"/>
      <c r="T17" s="897"/>
      <c r="U17" s="897"/>
      <c r="V17" s="897"/>
      <c r="W17" s="897"/>
      <c r="X17" s="898"/>
      <c r="Y17" s="287"/>
      <c r="Z17"/>
      <c r="AA17"/>
      <c r="AB17"/>
      <c r="AC17"/>
      <c r="AD17"/>
    </row>
    <row r="18" spans="1:30" ht="14.1" customHeight="1" thickBot="1" x14ac:dyDescent="0.2">
      <c r="A18" s="294"/>
      <c r="B18" s="908" t="s">
        <v>729</v>
      </c>
      <c r="C18" s="908"/>
      <c r="D18" s="291" t="s">
        <v>933</v>
      </c>
      <c r="E18" s="294"/>
      <c r="F18" s="515" t="s">
        <v>934</v>
      </c>
      <c r="G18" s="516" t="s">
        <v>1182</v>
      </c>
      <c r="H18" s="312"/>
      <c r="I18" s="906"/>
      <c r="J18" s="906"/>
      <c r="K18" s="906"/>
      <c r="L18" s="906"/>
      <c r="M18" s="906"/>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0</v>
      </c>
      <c r="D19" s="297">
        <f>IF(K2="攻撃型",ROUNDDOWN(C23/3,0),0)</f>
        <v>0</v>
      </c>
      <c r="E19" s="311"/>
      <c r="F19" s="296" t="str">
        <f>IF(K2="速度型","2D6","1D6")</f>
        <v>1D6</v>
      </c>
      <c r="G19" s="295" t="str">
        <f>IF(K2="探索型","2D6","1D6")</f>
        <v>1D6</v>
      </c>
      <c r="H19" s="312"/>
      <c r="I19" s="906"/>
      <c r="J19" s="906"/>
      <c r="K19" s="906"/>
      <c r="L19" s="906"/>
      <c r="M19" s="906"/>
      <c r="N19" s="312"/>
      <c r="O19" s="288"/>
      <c r="P19" s="891" t="s">
        <v>745</v>
      </c>
      <c r="Q19" s="892"/>
      <c r="R19" s="892"/>
      <c r="S19" s="892"/>
      <c r="T19" s="892"/>
      <c r="U19" s="517" t="s">
        <v>918</v>
      </c>
      <c r="V19" s="518" t="s">
        <v>327</v>
      </c>
      <c r="W19" s="518" t="s">
        <v>919</v>
      </c>
      <c r="X19" s="519" t="s">
        <v>920</v>
      </c>
      <c r="Y19" s="288"/>
      <c r="Z19"/>
      <c r="AA19"/>
      <c r="AB19"/>
      <c r="AC19"/>
      <c r="AD19"/>
    </row>
    <row r="20" spans="1:30" ht="14.1" customHeight="1" thickBot="1" x14ac:dyDescent="0.2">
      <c r="A20" s="311"/>
      <c r="B20" s="311"/>
      <c r="C20" s="311"/>
      <c r="D20" s="311"/>
      <c r="E20" s="311"/>
      <c r="F20" s="311"/>
      <c r="G20" s="294"/>
      <c r="H20" s="312"/>
      <c r="I20" s="906"/>
      <c r="J20" s="906"/>
      <c r="K20" s="906"/>
      <c r="L20" s="906"/>
      <c r="M20" s="906"/>
      <c r="N20" s="312"/>
      <c r="O20" s="287"/>
      <c r="P20" s="880"/>
      <c r="Q20" s="881"/>
      <c r="R20" s="881"/>
      <c r="S20" s="881"/>
      <c r="T20" s="881"/>
      <c r="U20" s="857" t="s">
        <v>19</v>
      </c>
      <c r="V20" s="885" t="s">
        <v>19</v>
      </c>
      <c r="W20" s="901">
        <f>IF(キャラシート!$I$3="蟹",計算用!AH24,計算用!AH18)</f>
        <v>0</v>
      </c>
      <c r="X20" s="887">
        <f>IF(キャラシート!$I$3="蟹",計算用!AI24,計算用!AI18)</f>
        <v>0</v>
      </c>
      <c r="Y20" s="287"/>
      <c r="Z20"/>
      <c r="AA20"/>
      <c r="AB20"/>
      <c r="AC20"/>
      <c r="AD20"/>
    </row>
    <row r="21" spans="1:30" ht="14.1" customHeight="1" thickBot="1" x14ac:dyDescent="0.2">
      <c r="A21" s="311"/>
      <c r="B21" s="909" t="s">
        <v>853</v>
      </c>
      <c r="C21" s="907"/>
      <c r="D21" s="907"/>
      <c r="E21" s="907"/>
      <c r="F21" s="907"/>
      <c r="G21" s="907"/>
      <c r="H21" s="312"/>
      <c r="I21" s="906"/>
      <c r="J21" s="906"/>
      <c r="K21" s="906"/>
      <c r="L21" s="906"/>
      <c r="M21" s="906"/>
      <c r="N21" s="312"/>
      <c r="O21" s="288"/>
      <c r="P21" s="880"/>
      <c r="Q21" s="881"/>
      <c r="R21" s="881"/>
      <c r="S21" s="881"/>
      <c r="T21" s="881"/>
      <c r="U21" s="857"/>
      <c r="V21" s="885"/>
      <c r="W21" s="901"/>
      <c r="X21" s="887"/>
      <c r="Y21" s="288"/>
      <c r="Z21"/>
      <c r="AA21"/>
      <c r="AB21"/>
      <c r="AC21"/>
      <c r="AD21"/>
    </row>
    <row r="22" spans="1:30" ht="14.1" customHeight="1" thickBot="1" x14ac:dyDescent="0.2">
      <c r="A22" s="311"/>
      <c r="B22" s="909"/>
      <c r="C22" s="907"/>
      <c r="D22" s="907"/>
      <c r="E22" s="907"/>
      <c r="F22" s="907"/>
      <c r="G22" s="907"/>
      <c r="H22" s="312"/>
      <c r="I22" s="906"/>
      <c r="J22" s="906"/>
      <c r="K22" s="906"/>
      <c r="L22" s="906"/>
      <c r="M22" s="906"/>
      <c r="N22" s="312"/>
      <c r="O22" s="287"/>
      <c r="P22" s="877" t="s">
        <v>9</v>
      </c>
      <c r="Q22" s="878"/>
      <c r="R22" s="878"/>
      <c r="S22" s="893" t="s">
        <v>10</v>
      </c>
      <c r="T22" s="893"/>
      <c r="U22" s="893"/>
      <c r="V22" s="883" t="s">
        <v>11</v>
      </c>
      <c r="W22" s="883"/>
      <c r="X22" s="884"/>
      <c r="Y22" s="287"/>
      <c r="Z22"/>
      <c r="AA22"/>
      <c r="AB22"/>
      <c r="AC22"/>
      <c r="AD22"/>
    </row>
    <row r="23" spans="1:30" ht="14.1" customHeight="1" thickBot="1" x14ac:dyDescent="0.2">
      <c r="A23" s="311"/>
      <c r="B23" s="308" t="s">
        <v>743</v>
      </c>
      <c r="C23" s="903">
        <f>キャラシート!H25</f>
        <v>9</v>
      </c>
      <c r="D23" s="903"/>
      <c r="E23" s="309" t="s">
        <v>824</v>
      </c>
      <c r="F23" s="904">
        <f>キャラシート!H27</f>
        <v>6</v>
      </c>
      <c r="G23" s="904"/>
      <c r="H23" s="312"/>
      <c r="I23" s="906"/>
      <c r="J23" s="906"/>
      <c r="K23" s="906"/>
      <c r="L23" s="906"/>
      <c r="M23" s="906"/>
      <c r="N23" s="312"/>
      <c r="O23" s="288"/>
      <c r="P23" s="886" t="s">
        <v>19</v>
      </c>
      <c r="Q23" s="882" t="s">
        <v>19</v>
      </c>
      <c r="R23" s="882"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5" t="s">
        <v>864</v>
      </c>
      <c r="C24" s="905"/>
      <c r="D24" s="905"/>
      <c r="E24" s="905"/>
      <c r="F24" s="905"/>
      <c r="G24" s="905"/>
      <c r="H24" s="312"/>
      <c r="I24" s="906"/>
      <c r="J24" s="906"/>
      <c r="K24" s="906"/>
      <c r="L24" s="906"/>
      <c r="M24" s="906"/>
      <c r="N24" s="312"/>
      <c r="O24" s="287"/>
      <c r="P24" s="886"/>
      <c r="Q24" s="882"/>
      <c r="R24" s="882"/>
      <c r="S24" s="460" t="s">
        <v>19</v>
      </c>
      <c r="T24" s="460" t="s">
        <v>19</v>
      </c>
      <c r="U24" s="460" t="s">
        <v>19</v>
      </c>
      <c r="V24" s="460" t="s">
        <v>19</v>
      </c>
      <c r="W24" s="460" t="s">
        <v>19</v>
      </c>
      <c r="X24" s="461" t="s">
        <v>19</v>
      </c>
      <c r="Y24" s="287"/>
      <c r="Z24"/>
      <c r="AA24"/>
      <c r="AB24"/>
      <c r="AC24"/>
      <c r="AD24"/>
    </row>
    <row r="25" spans="1:30" ht="14.1" customHeight="1" thickBot="1" x14ac:dyDescent="0.2">
      <c r="A25" s="311"/>
      <c r="B25" s="902"/>
      <c r="C25" s="902"/>
      <c r="D25" s="902"/>
      <c r="E25" s="902"/>
      <c r="F25" s="902"/>
      <c r="G25" s="902"/>
      <c r="H25" s="312"/>
      <c r="I25" s="906"/>
      <c r="J25" s="906"/>
      <c r="K25" s="906"/>
      <c r="L25" s="906"/>
      <c r="M25" s="906"/>
      <c r="N25" s="312"/>
      <c r="O25" s="288"/>
      <c r="P25" s="894" t="s">
        <v>922</v>
      </c>
      <c r="Q25" s="813"/>
      <c r="R25" s="813"/>
      <c r="S25" s="813"/>
      <c r="T25" s="813"/>
      <c r="U25" s="813"/>
      <c r="V25" s="813"/>
      <c r="W25" s="813"/>
      <c r="X25" s="895"/>
      <c r="Y25" s="288"/>
      <c r="Z25"/>
      <c r="AA25"/>
      <c r="AB25"/>
      <c r="AC25"/>
      <c r="AD25"/>
    </row>
    <row r="26" spans="1:30" ht="14.1" customHeight="1" thickBot="1" x14ac:dyDescent="0.2">
      <c r="A26" s="311"/>
      <c r="B26" s="902"/>
      <c r="C26" s="902"/>
      <c r="D26" s="902"/>
      <c r="E26" s="902"/>
      <c r="F26" s="902"/>
      <c r="G26" s="902"/>
      <c r="H26" s="312"/>
      <c r="I26" s="906"/>
      <c r="J26" s="906"/>
      <c r="K26" s="906"/>
      <c r="L26" s="906"/>
      <c r="M26" s="906"/>
      <c r="N26" s="312"/>
      <c r="O26" s="287"/>
      <c r="P26" s="888"/>
      <c r="Q26" s="842"/>
      <c r="R26" s="842"/>
      <c r="S26" s="842"/>
      <c r="T26" s="842"/>
      <c r="U26" s="842"/>
      <c r="V26" s="842"/>
      <c r="W26" s="842"/>
      <c r="X26" s="889"/>
      <c r="Y26" s="287"/>
      <c r="Z26"/>
      <c r="AA26"/>
      <c r="AB26"/>
      <c r="AC26"/>
      <c r="AD26"/>
    </row>
    <row r="27" spans="1:30" ht="14.1" customHeight="1" thickBot="1" x14ac:dyDescent="0.2">
      <c r="A27" s="311"/>
      <c r="B27" s="902"/>
      <c r="C27" s="902"/>
      <c r="D27" s="902"/>
      <c r="E27" s="902"/>
      <c r="F27" s="902"/>
      <c r="G27" s="902"/>
      <c r="H27" s="312"/>
      <c r="I27" s="906"/>
      <c r="J27" s="906"/>
      <c r="K27" s="906"/>
      <c r="L27" s="906"/>
      <c r="M27" s="906"/>
      <c r="N27" s="312"/>
      <c r="O27" s="288"/>
      <c r="P27" s="888"/>
      <c r="Q27" s="842"/>
      <c r="R27" s="842"/>
      <c r="S27" s="842"/>
      <c r="T27" s="842"/>
      <c r="U27" s="842"/>
      <c r="V27" s="842"/>
      <c r="W27" s="842"/>
      <c r="X27" s="889"/>
      <c r="Y27" s="288"/>
      <c r="Z27"/>
      <c r="AA27"/>
      <c r="AB27"/>
      <c r="AC27"/>
      <c r="AD27"/>
    </row>
    <row r="28" spans="1:30" ht="14.1" customHeight="1" thickBot="1" x14ac:dyDescent="0.2">
      <c r="A28" s="311"/>
      <c r="B28" s="902"/>
      <c r="C28" s="902"/>
      <c r="D28" s="902"/>
      <c r="E28" s="902"/>
      <c r="F28" s="902"/>
      <c r="G28" s="902"/>
      <c r="H28" s="312"/>
      <c r="I28" s="906"/>
      <c r="J28" s="906"/>
      <c r="K28" s="906"/>
      <c r="L28" s="906"/>
      <c r="M28" s="906"/>
      <c r="N28" s="312"/>
      <c r="O28" s="287"/>
      <c r="P28" s="896" t="s">
        <v>923</v>
      </c>
      <c r="Q28" s="897"/>
      <c r="R28" s="897"/>
      <c r="S28" s="897"/>
      <c r="T28" s="897"/>
      <c r="U28" s="897"/>
      <c r="V28" s="897"/>
      <c r="W28" s="897"/>
      <c r="X28" s="898"/>
      <c r="Y28" s="287"/>
      <c r="Z28"/>
      <c r="AA28"/>
      <c r="AB28"/>
      <c r="AC28"/>
      <c r="AD28"/>
    </row>
    <row r="29" spans="1:30" ht="14.1" customHeight="1" thickBot="1" x14ac:dyDescent="0.2">
      <c r="A29" s="311"/>
      <c r="B29" s="902"/>
      <c r="C29" s="902"/>
      <c r="D29" s="902"/>
      <c r="E29" s="902"/>
      <c r="F29" s="902"/>
      <c r="G29" s="902"/>
      <c r="H29" s="312"/>
      <c r="I29" s="906"/>
      <c r="J29" s="906"/>
      <c r="K29" s="906"/>
      <c r="L29" s="906"/>
      <c r="M29" s="906"/>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91" t="s">
        <v>745</v>
      </c>
      <c r="Q30" s="892"/>
      <c r="R30" s="892"/>
      <c r="S30" s="892"/>
      <c r="T30" s="892"/>
      <c r="U30" s="517" t="s">
        <v>918</v>
      </c>
      <c r="V30" s="518" t="s">
        <v>327</v>
      </c>
      <c r="W30" s="518" t="s">
        <v>919</v>
      </c>
      <c r="X30" s="519" t="s">
        <v>920</v>
      </c>
      <c r="Y30" s="288"/>
      <c r="Z30"/>
      <c r="AA30"/>
      <c r="AB30"/>
      <c r="AC30"/>
      <c r="AD30"/>
    </row>
    <row r="31" spans="1:30" ht="14.1" customHeight="1" x14ac:dyDescent="0.15">
      <c r="A31" s="311"/>
      <c r="B31" s="910" t="s">
        <v>935</v>
      </c>
      <c r="C31" s="910"/>
      <c r="D31" s="910"/>
      <c r="E31" s="910"/>
      <c r="F31" s="910"/>
      <c r="G31" s="910"/>
      <c r="H31" s="910"/>
      <c r="I31" s="910"/>
      <c r="J31" s="910"/>
      <c r="K31" s="910"/>
      <c r="L31" s="910"/>
      <c r="M31" s="910"/>
      <c r="N31" s="312"/>
      <c r="O31" s="288"/>
      <c r="P31" s="880"/>
      <c r="Q31" s="881"/>
      <c r="R31" s="881"/>
      <c r="S31" s="881"/>
      <c r="T31" s="881"/>
      <c r="U31" s="857" t="s">
        <v>19</v>
      </c>
      <c r="V31" s="885" t="s">
        <v>19</v>
      </c>
      <c r="W31" s="901">
        <f>IF(キャラシート!$I$3="蟹",計算用!AH36,計算用!AH30)</f>
        <v>0</v>
      </c>
      <c r="X31" s="887">
        <f>IF(キャラシート!$I$3="蟹",計算用!AI36,計算用!AI30)</f>
        <v>0</v>
      </c>
      <c r="Y31" s="287"/>
      <c r="Z31"/>
      <c r="AA31"/>
      <c r="AB31"/>
      <c r="AC31"/>
      <c r="AD31"/>
    </row>
    <row r="32" spans="1:30" ht="14.1" customHeight="1" thickBot="1" x14ac:dyDescent="0.2">
      <c r="A32" s="311"/>
      <c r="B32" s="902"/>
      <c r="C32" s="902"/>
      <c r="D32" s="902"/>
      <c r="E32" s="902"/>
      <c r="F32" s="902"/>
      <c r="G32" s="902"/>
      <c r="H32" s="902"/>
      <c r="I32" s="902"/>
      <c r="J32" s="902"/>
      <c r="K32" s="902"/>
      <c r="L32" s="902"/>
      <c r="M32" s="902"/>
      <c r="N32" s="312"/>
      <c r="O32" s="287"/>
      <c r="P32" s="880"/>
      <c r="Q32" s="881"/>
      <c r="R32" s="881"/>
      <c r="S32" s="881"/>
      <c r="T32" s="881"/>
      <c r="U32" s="857"/>
      <c r="V32" s="885"/>
      <c r="W32" s="901"/>
      <c r="X32" s="887"/>
      <c r="Y32" s="288"/>
      <c r="Z32"/>
      <c r="AA32"/>
      <c r="AB32"/>
      <c r="AC32"/>
      <c r="AD32"/>
    </row>
    <row r="33" spans="1:30" ht="14.1" customHeight="1" thickBot="1" x14ac:dyDescent="0.2">
      <c r="A33" s="311"/>
      <c r="B33" s="902"/>
      <c r="C33" s="902"/>
      <c r="D33" s="902"/>
      <c r="E33" s="902"/>
      <c r="F33" s="902"/>
      <c r="G33" s="902"/>
      <c r="H33" s="902"/>
      <c r="I33" s="902"/>
      <c r="J33" s="902"/>
      <c r="K33" s="902"/>
      <c r="L33" s="902"/>
      <c r="M33" s="902"/>
      <c r="N33" s="312"/>
      <c r="O33" s="288"/>
      <c r="P33" s="877" t="s">
        <v>9</v>
      </c>
      <c r="Q33" s="878"/>
      <c r="R33" s="878"/>
      <c r="S33" s="893" t="s">
        <v>10</v>
      </c>
      <c r="T33" s="893"/>
      <c r="U33" s="893"/>
      <c r="V33" s="883" t="s">
        <v>11</v>
      </c>
      <c r="W33" s="883"/>
      <c r="X33" s="884"/>
      <c r="Y33" s="287"/>
      <c r="Z33"/>
      <c r="AA33"/>
      <c r="AB33"/>
      <c r="AC33"/>
      <c r="AD33"/>
    </row>
    <row r="34" spans="1:30" ht="14.1" customHeight="1" thickBot="1" x14ac:dyDescent="0.2">
      <c r="A34" s="311"/>
      <c r="B34" s="902"/>
      <c r="C34" s="902"/>
      <c r="D34" s="902"/>
      <c r="E34" s="902"/>
      <c r="F34" s="902"/>
      <c r="G34" s="902"/>
      <c r="H34" s="902"/>
      <c r="I34" s="902"/>
      <c r="J34" s="902"/>
      <c r="K34" s="902"/>
      <c r="L34" s="902"/>
      <c r="M34" s="902"/>
      <c r="N34" s="312"/>
      <c r="O34" s="287"/>
      <c r="P34" s="886" t="s">
        <v>19</v>
      </c>
      <c r="Q34" s="882" t="s">
        <v>19</v>
      </c>
      <c r="R34" s="882"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902"/>
      <c r="C35" s="902"/>
      <c r="D35" s="902"/>
      <c r="E35" s="902"/>
      <c r="F35" s="902"/>
      <c r="G35" s="902"/>
      <c r="H35" s="902"/>
      <c r="I35" s="902"/>
      <c r="J35" s="902"/>
      <c r="K35" s="902"/>
      <c r="L35" s="902"/>
      <c r="M35" s="902"/>
      <c r="N35" s="311"/>
      <c r="O35" s="288"/>
      <c r="P35" s="886"/>
      <c r="Q35" s="882"/>
      <c r="R35" s="882"/>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94" t="s">
        <v>922</v>
      </c>
      <c r="Q36" s="813"/>
      <c r="R36" s="813"/>
      <c r="S36" s="813"/>
      <c r="T36" s="813"/>
      <c r="U36" s="813"/>
      <c r="V36" s="813"/>
      <c r="W36" s="813"/>
      <c r="X36" s="895"/>
      <c r="Y36" s="288"/>
      <c r="Z36" s="1"/>
      <c r="AA36" s="1"/>
      <c r="AB36" s="1"/>
      <c r="AC36" s="1"/>
      <c r="AD36" s="1"/>
    </row>
    <row r="37" spans="1:30" ht="14.1" customHeight="1" x14ac:dyDescent="0.15">
      <c r="A37"/>
      <c r="B37"/>
      <c r="C37"/>
      <c r="D37"/>
      <c r="E37"/>
      <c r="F37"/>
      <c r="G37"/>
      <c r="H37"/>
      <c r="I37"/>
      <c r="J37"/>
      <c r="K37"/>
      <c r="L37"/>
      <c r="M37"/>
      <c r="N37"/>
      <c r="O37" s="288"/>
      <c r="P37" s="888"/>
      <c r="Q37" s="842"/>
      <c r="R37" s="842"/>
      <c r="S37" s="842"/>
      <c r="T37" s="842"/>
      <c r="U37" s="842"/>
      <c r="V37" s="842"/>
      <c r="W37" s="842"/>
      <c r="X37" s="889"/>
      <c r="Y37" s="287"/>
      <c r="Z37" s="1"/>
      <c r="AA37" s="1"/>
      <c r="AB37" s="1"/>
      <c r="AC37" s="1"/>
      <c r="AD37" s="1"/>
    </row>
    <row r="38" spans="1:30" ht="14.1" customHeight="1" x14ac:dyDescent="0.15">
      <c r="A38"/>
      <c r="B38"/>
      <c r="C38"/>
      <c r="D38"/>
      <c r="E38"/>
      <c r="F38"/>
      <c r="G38"/>
      <c r="H38"/>
      <c r="I38"/>
      <c r="J38"/>
      <c r="K38"/>
      <c r="L38"/>
      <c r="M38"/>
      <c r="N38"/>
      <c r="O38" s="287"/>
      <c r="P38" s="888"/>
      <c r="Q38" s="842"/>
      <c r="R38" s="842"/>
      <c r="S38" s="842"/>
      <c r="T38" s="842"/>
      <c r="U38" s="842"/>
      <c r="V38" s="842"/>
      <c r="W38" s="842"/>
      <c r="X38" s="889"/>
      <c r="Y38" s="288"/>
      <c r="Z38" s="1"/>
      <c r="AA38" s="1"/>
      <c r="AB38" s="1"/>
      <c r="AC38" s="1"/>
      <c r="AD38" s="1"/>
    </row>
    <row r="39" spans="1:30" ht="14.1" customHeight="1" thickBot="1" x14ac:dyDescent="0.2">
      <c r="A39"/>
      <c r="B39"/>
      <c r="C39"/>
      <c r="D39"/>
      <c r="E39"/>
      <c r="F39"/>
      <c r="G39"/>
      <c r="H39"/>
      <c r="I39"/>
      <c r="J39"/>
      <c r="K39"/>
      <c r="L39"/>
      <c r="M39"/>
      <c r="N39"/>
      <c r="O39" s="288"/>
      <c r="P39" s="896" t="s">
        <v>923</v>
      </c>
      <c r="Q39" s="897"/>
      <c r="R39" s="897"/>
      <c r="S39" s="897"/>
      <c r="T39" s="897"/>
      <c r="U39" s="897"/>
      <c r="V39" s="897"/>
      <c r="W39" s="897"/>
      <c r="X39" s="898"/>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91" t="s">
        <v>745</v>
      </c>
      <c r="Q41" s="892"/>
      <c r="R41" s="892"/>
      <c r="S41" s="892"/>
      <c r="T41" s="892"/>
      <c r="U41" s="517" t="s">
        <v>918</v>
      </c>
      <c r="V41" s="518" t="s">
        <v>327</v>
      </c>
      <c r="W41" s="518" t="s">
        <v>919</v>
      </c>
      <c r="X41" s="519" t="s">
        <v>920</v>
      </c>
      <c r="Y41" s="288"/>
      <c r="Z41" s="1"/>
      <c r="AA41" s="1"/>
      <c r="AB41" s="1"/>
      <c r="AC41" s="1"/>
      <c r="AD41" s="1"/>
    </row>
    <row r="42" spans="1:30" ht="14.1" customHeight="1" x14ac:dyDescent="0.15">
      <c r="A42"/>
      <c r="B42"/>
      <c r="C42"/>
      <c r="D42"/>
      <c r="E42"/>
      <c r="F42"/>
      <c r="G42"/>
      <c r="H42"/>
      <c r="I42"/>
      <c r="J42"/>
      <c r="K42"/>
      <c r="L42"/>
      <c r="M42"/>
      <c r="N42"/>
      <c r="O42" s="287"/>
      <c r="P42" s="880"/>
      <c r="Q42" s="881"/>
      <c r="R42" s="881"/>
      <c r="S42" s="881"/>
      <c r="T42" s="881"/>
      <c r="U42" s="857" t="s">
        <v>19</v>
      </c>
      <c r="V42" s="885" t="s">
        <v>19</v>
      </c>
      <c r="W42" s="901">
        <f>IF(キャラシート!$I$3="蟹",計算用!AH48,計算用!AH42)</f>
        <v>0</v>
      </c>
      <c r="X42" s="887">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80"/>
      <c r="Q43" s="881"/>
      <c r="R43" s="881"/>
      <c r="S43" s="881"/>
      <c r="T43" s="881"/>
      <c r="U43" s="857"/>
      <c r="V43" s="885"/>
      <c r="W43" s="901"/>
      <c r="X43" s="887"/>
      <c r="Y43" s="288"/>
      <c r="Z43" s="1"/>
      <c r="AA43" s="1"/>
      <c r="AB43" s="1"/>
      <c r="AC43" s="1"/>
      <c r="AD43" s="1"/>
    </row>
    <row r="44" spans="1:30" ht="14.1" customHeight="1" x14ac:dyDescent="0.15">
      <c r="A44"/>
      <c r="B44"/>
      <c r="C44"/>
      <c r="D44"/>
      <c r="E44"/>
      <c r="F44"/>
      <c r="G44"/>
      <c r="H44"/>
      <c r="I44"/>
      <c r="J44"/>
      <c r="K44"/>
      <c r="L44"/>
      <c r="M44"/>
      <c r="N44"/>
      <c r="O44" s="287"/>
      <c r="P44" s="877" t="s">
        <v>9</v>
      </c>
      <c r="Q44" s="878"/>
      <c r="R44" s="878"/>
      <c r="S44" s="893" t="s">
        <v>10</v>
      </c>
      <c r="T44" s="893"/>
      <c r="U44" s="893"/>
      <c r="V44" s="883" t="s">
        <v>11</v>
      </c>
      <c r="W44" s="883"/>
      <c r="X44" s="884"/>
      <c r="Y44" s="287"/>
      <c r="Z44" s="1"/>
      <c r="AA44" s="1"/>
      <c r="AB44" s="1"/>
      <c r="AC44" s="1"/>
      <c r="AD44" s="1"/>
    </row>
    <row r="45" spans="1:30" ht="14.1" customHeight="1" x14ac:dyDescent="0.15">
      <c r="A45"/>
      <c r="B45"/>
      <c r="C45"/>
      <c r="D45"/>
      <c r="E45"/>
      <c r="F45"/>
      <c r="G45"/>
      <c r="H45"/>
      <c r="I45"/>
      <c r="J45"/>
      <c r="K45"/>
      <c r="L45"/>
      <c r="M45"/>
      <c r="N45"/>
      <c r="O45" s="288"/>
      <c r="P45" s="886" t="s">
        <v>19</v>
      </c>
      <c r="Q45" s="882" t="s">
        <v>19</v>
      </c>
      <c r="R45" s="882"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886"/>
      <c r="Q46" s="882"/>
      <c r="R46" s="882"/>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894" t="s">
        <v>922</v>
      </c>
      <c r="Q47" s="813"/>
      <c r="R47" s="813"/>
      <c r="S47" s="813"/>
      <c r="T47" s="813"/>
      <c r="U47" s="813"/>
      <c r="V47" s="813"/>
      <c r="W47" s="813"/>
      <c r="X47" s="895"/>
      <c r="Y47" s="288"/>
      <c r="Z47" s="1"/>
      <c r="AA47" s="1"/>
      <c r="AB47" s="1"/>
      <c r="AC47" s="1"/>
      <c r="AD47" s="1"/>
    </row>
    <row r="48" spans="1:30" ht="14.1" customHeight="1" x14ac:dyDescent="0.15">
      <c r="A48"/>
      <c r="B48"/>
      <c r="C48"/>
      <c r="D48"/>
      <c r="E48"/>
      <c r="F48"/>
      <c r="G48"/>
      <c r="H48"/>
      <c r="I48"/>
      <c r="J48"/>
      <c r="K48"/>
      <c r="L48"/>
      <c r="M48"/>
      <c r="N48"/>
      <c r="O48" s="287"/>
      <c r="P48" s="888"/>
      <c r="Q48" s="842"/>
      <c r="R48" s="842"/>
      <c r="S48" s="842"/>
      <c r="T48" s="842"/>
      <c r="U48" s="842"/>
      <c r="V48" s="842"/>
      <c r="W48" s="842"/>
      <c r="X48" s="889"/>
      <c r="Y48" s="287"/>
      <c r="Z48" s="1"/>
      <c r="AA48" s="1"/>
      <c r="AB48" s="1"/>
      <c r="AC48" s="1"/>
      <c r="AD48" s="1"/>
    </row>
    <row r="49" spans="1:30" ht="14.1" customHeight="1" x14ac:dyDescent="0.15">
      <c r="A49"/>
      <c r="B49"/>
      <c r="C49"/>
      <c r="D49"/>
      <c r="E49"/>
      <c r="F49"/>
      <c r="G49"/>
      <c r="H49"/>
      <c r="I49"/>
      <c r="J49"/>
      <c r="K49"/>
      <c r="L49"/>
      <c r="M49"/>
      <c r="N49"/>
      <c r="O49" s="288"/>
      <c r="P49" s="888"/>
      <c r="Q49" s="842"/>
      <c r="R49" s="842"/>
      <c r="S49" s="842"/>
      <c r="T49" s="842"/>
      <c r="U49" s="842"/>
      <c r="V49" s="842"/>
      <c r="W49" s="842"/>
      <c r="X49" s="889"/>
      <c r="Y49" s="288"/>
      <c r="Z49" s="1"/>
      <c r="AA49" s="1"/>
      <c r="AB49" s="1"/>
      <c r="AC49" s="1"/>
      <c r="AD49" s="1"/>
    </row>
    <row r="50" spans="1:30" ht="14.1" customHeight="1" thickBot="1" x14ac:dyDescent="0.2">
      <c r="A50"/>
      <c r="B50"/>
      <c r="C50"/>
      <c r="D50"/>
      <c r="E50"/>
      <c r="F50"/>
      <c r="G50"/>
      <c r="H50"/>
      <c r="I50"/>
      <c r="J50"/>
      <c r="K50"/>
      <c r="L50"/>
      <c r="M50"/>
      <c r="N50"/>
      <c r="O50" s="287"/>
      <c r="P50" s="896" t="s">
        <v>923</v>
      </c>
      <c r="Q50" s="897"/>
      <c r="R50" s="897"/>
      <c r="S50" s="897"/>
      <c r="T50" s="897"/>
      <c r="U50" s="897"/>
      <c r="V50" s="897"/>
      <c r="W50" s="897"/>
      <c r="X50" s="898"/>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91" t="s">
        <v>745</v>
      </c>
      <c r="Q52" s="892"/>
      <c r="R52" s="892"/>
      <c r="S52" s="892"/>
      <c r="T52" s="892"/>
      <c r="U52" s="517" t="s">
        <v>918</v>
      </c>
      <c r="V52" s="518" t="s">
        <v>327</v>
      </c>
      <c r="W52" s="518" t="s">
        <v>919</v>
      </c>
      <c r="X52" s="519" t="s">
        <v>920</v>
      </c>
      <c r="Y52" s="288"/>
      <c r="Z52" s="1"/>
      <c r="AA52" s="1"/>
    </row>
    <row r="53" spans="1:30" ht="14.1" customHeight="1" x14ac:dyDescent="0.15">
      <c r="A53"/>
      <c r="B53"/>
      <c r="C53"/>
      <c r="D53"/>
      <c r="E53"/>
      <c r="F53"/>
      <c r="G53"/>
      <c r="H53"/>
      <c r="I53"/>
      <c r="J53"/>
      <c r="K53"/>
      <c r="L53"/>
      <c r="M53"/>
      <c r="N53"/>
      <c r="O53" s="288"/>
      <c r="P53" s="880"/>
      <c r="Q53" s="881"/>
      <c r="R53" s="881"/>
      <c r="S53" s="881"/>
      <c r="T53" s="881"/>
      <c r="U53" s="857" t="s">
        <v>19</v>
      </c>
      <c r="V53" s="885" t="s">
        <v>19</v>
      </c>
      <c r="W53" s="901">
        <f>IF(キャラシート!$I$3="蟹",計算用!AH60,計算用!AH54)</f>
        <v>0</v>
      </c>
      <c r="X53" s="887">
        <f>IF(キャラシート!$I$3="蟹",計算用!AI60,計算用!AI54)</f>
        <v>0</v>
      </c>
      <c r="Y53" s="287"/>
      <c r="Z53" s="1"/>
      <c r="AA53" s="1"/>
    </row>
    <row r="54" spans="1:30" ht="14.1" customHeight="1" x14ac:dyDescent="0.15">
      <c r="A54"/>
      <c r="B54"/>
      <c r="C54"/>
      <c r="D54"/>
      <c r="E54"/>
      <c r="F54"/>
      <c r="G54"/>
      <c r="H54"/>
      <c r="I54"/>
      <c r="J54"/>
      <c r="K54"/>
      <c r="L54"/>
      <c r="M54"/>
      <c r="N54"/>
      <c r="O54" s="287"/>
      <c r="P54" s="880"/>
      <c r="Q54" s="881"/>
      <c r="R54" s="881"/>
      <c r="S54" s="881"/>
      <c r="T54" s="881"/>
      <c r="U54" s="857"/>
      <c r="V54" s="885"/>
      <c r="W54" s="901"/>
      <c r="X54" s="887"/>
      <c r="Y54" s="288"/>
      <c r="Z54" s="1"/>
      <c r="AA54" s="1"/>
    </row>
    <row r="55" spans="1:30" ht="14.1" customHeight="1" x14ac:dyDescent="0.15">
      <c r="A55"/>
      <c r="B55"/>
      <c r="C55"/>
      <c r="D55"/>
      <c r="E55"/>
      <c r="F55"/>
      <c r="G55"/>
      <c r="H55"/>
      <c r="I55"/>
      <c r="J55"/>
      <c r="K55"/>
      <c r="L55"/>
      <c r="M55"/>
      <c r="N55"/>
      <c r="O55" s="288"/>
      <c r="P55" s="877" t="s">
        <v>9</v>
      </c>
      <c r="Q55" s="878"/>
      <c r="R55" s="878"/>
      <c r="S55" s="893" t="s">
        <v>10</v>
      </c>
      <c r="T55" s="893"/>
      <c r="U55" s="893"/>
      <c r="V55" s="883" t="s">
        <v>11</v>
      </c>
      <c r="W55" s="883"/>
      <c r="X55" s="884"/>
      <c r="Y55" s="287"/>
      <c r="Z55" s="1"/>
      <c r="AA55" s="1"/>
    </row>
    <row r="56" spans="1:30" ht="14.1" customHeight="1" x14ac:dyDescent="0.15">
      <c r="A56"/>
      <c r="B56"/>
      <c r="C56"/>
      <c r="D56"/>
      <c r="E56"/>
      <c r="F56"/>
      <c r="G56"/>
      <c r="H56"/>
      <c r="I56"/>
      <c r="J56"/>
      <c r="K56"/>
      <c r="L56"/>
      <c r="M56"/>
      <c r="N56"/>
      <c r="O56" s="287"/>
      <c r="P56" s="886" t="s">
        <v>19</v>
      </c>
      <c r="Q56" s="882" t="s">
        <v>19</v>
      </c>
      <c r="R56" s="882"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886"/>
      <c r="Q57" s="882"/>
      <c r="R57" s="882"/>
      <c r="S57" s="460" t="s">
        <v>19</v>
      </c>
      <c r="T57" s="460" t="s">
        <v>19</v>
      </c>
      <c r="U57" s="460" t="s">
        <v>19</v>
      </c>
      <c r="V57" s="460" t="s">
        <v>19</v>
      </c>
      <c r="W57" s="460" t="s">
        <v>19</v>
      </c>
      <c r="X57" s="461" t="s">
        <v>19</v>
      </c>
      <c r="Y57" s="287"/>
      <c r="Z57" s="1"/>
      <c r="AA57" s="1"/>
    </row>
    <row r="58" spans="1:30" ht="14.1" customHeight="1" x14ac:dyDescent="0.15">
      <c r="J58"/>
      <c r="K58"/>
      <c r="L58"/>
      <c r="M58"/>
      <c r="N58"/>
      <c r="O58" s="287"/>
      <c r="P58" s="894" t="s">
        <v>922</v>
      </c>
      <c r="Q58" s="813"/>
      <c r="R58" s="813"/>
      <c r="S58" s="813"/>
      <c r="T58" s="813"/>
      <c r="U58" s="813"/>
      <c r="V58" s="813"/>
      <c r="W58" s="813"/>
      <c r="X58" s="895"/>
      <c r="Y58" s="288"/>
      <c r="Z58" s="1"/>
      <c r="AA58" s="1"/>
    </row>
    <row r="59" spans="1:30" ht="14.1" customHeight="1" x14ac:dyDescent="0.15">
      <c r="J59"/>
      <c r="K59"/>
      <c r="L59"/>
      <c r="M59"/>
      <c r="N59"/>
      <c r="O59" s="288"/>
      <c r="P59" s="888"/>
      <c r="Q59" s="842"/>
      <c r="R59" s="842"/>
      <c r="S59" s="842"/>
      <c r="T59" s="842"/>
      <c r="U59" s="842"/>
      <c r="V59" s="842"/>
      <c r="W59" s="842"/>
      <c r="X59" s="889"/>
      <c r="Y59" s="287"/>
      <c r="Z59" s="1"/>
      <c r="AA59" s="1"/>
    </row>
    <row r="60" spans="1:30" ht="14.1" customHeight="1" x14ac:dyDescent="0.15">
      <c r="J60"/>
      <c r="K60"/>
      <c r="L60"/>
      <c r="M60"/>
      <c r="N60"/>
      <c r="O60" s="287"/>
      <c r="P60" s="888"/>
      <c r="Q60" s="842"/>
      <c r="R60" s="842"/>
      <c r="S60" s="842"/>
      <c r="T60" s="842"/>
      <c r="U60" s="842"/>
      <c r="V60" s="842"/>
      <c r="W60" s="842"/>
      <c r="X60" s="889"/>
      <c r="Y60" s="288"/>
      <c r="Z60" s="1"/>
      <c r="AA60" s="1"/>
    </row>
    <row r="61" spans="1:30" ht="14.1" customHeight="1" thickBot="1" x14ac:dyDescent="0.2">
      <c r="J61"/>
      <c r="K61"/>
      <c r="L61"/>
      <c r="M61"/>
      <c r="N61"/>
      <c r="O61" s="288"/>
      <c r="P61" s="896" t="s">
        <v>923</v>
      </c>
      <c r="Q61" s="897"/>
      <c r="R61" s="897"/>
      <c r="S61" s="897"/>
      <c r="T61" s="897"/>
      <c r="U61" s="897"/>
      <c r="V61" s="897"/>
      <c r="W61" s="897"/>
      <c r="X61" s="898"/>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topLeftCell="H13" workbookViewId="0">
      <selection activeCell="N42" sqref="N42"/>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4" t="s">
        <v>925</v>
      </c>
      <c r="C2" s="864"/>
      <c r="D2" s="865"/>
      <c r="E2" s="865"/>
      <c r="F2" s="865"/>
      <c r="G2" s="865"/>
      <c r="H2" s="865"/>
      <c r="I2" s="866" t="s">
        <v>748</v>
      </c>
      <c r="J2" s="866"/>
      <c r="K2" s="867" t="s">
        <v>19</v>
      </c>
      <c r="L2" s="867"/>
      <c r="M2" s="867"/>
      <c r="N2" s="312"/>
      <c r="O2" s="287"/>
      <c r="P2" s="868" t="s">
        <v>1008</v>
      </c>
      <c r="Q2" s="868"/>
      <c r="R2" s="868"/>
      <c r="S2" s="868"/>
      <c r="T2" s="868"/>
      <c r="U2" s="868"/>
      <c r="V2" s="868"/>
      <c r="W2" s="868"/>
      <c r="X2" s="868"/>
      <c r="Y2" s="287"/>
      <c r="Z2"/>
      <c r="AA2"/>
      <c r="AB2"/>
      <c r="AC2"/>
      <c r="AD2"/>
    </row>
    <row r="3" spans="1:30" ht="14.1" customHeight="1" thickBot="1" x14ac:dyDescent="0.2">
      <c r="A3" s="294"/>
      <c r="B3" s="864"/>
      <c r="C3" s="864"/>
      <c r="D3" s="865"/>
      <c r="E3" s="865"/>
      <c r="F3" s="865"/>
      <c r="G3" s="865"/>
      <c r="H3" s="865"/>
      <c r="I3" s="866"/>
      <c r="J3" s="866"/>
      <c r="K3" s="867"/>
      <c r="L3" s="867"/>
      <c r="M3" s="867"/>
      <c r="N3" s="312"/>
      <c r="O3" s="287"/>
      <c r="P3" s="868"/>
      <c r="Q3" s="868"/>
      <c r="R3" s="868"/>
      <c r="S3" s="868"/>
      <c r="T3" s="868"/>
      <c r="U3" s="868"/>
      <c r="V3" s="868"/>
      <c r="W3" s="868"/>
      <c r="X3" s="868"/>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69" t="s">
        <v>824</v>
      </c>
      <c r="Q4" s="869"/>
      <c r="R4" s="872">
        <f>F23</f>
        <v>6</v>
      </c>
      <c r="S4" s="870" t="s">
        <v>916</v>
      </c>
      <c r="T4" s="870"/>
      <c r="U4" s="872">
        <f>ROUNDDOWN((C23)/2,0)</f>
        <v>4</v>
      </c>
      <c r="V4" s="870" t="s">
        <v>917</v>
      </c>
      <c r="W4" s="870"/>
      <c r="X4" s="871">
        <f>ROUNDDOWN((C23)/3,0)</f>
        <v>3</v>
      </c>
      <c r="Y4" s="287"/>
      <c r="Z4"/>
      <c r="AA4"/>
      <c r="AB4"/>
      <c r="AC4"/>
      <c r="AD4"/>
    </row>
    <row r="5" spans="1:30" ht="14.1" customHeight="1" thickBot="1" x14ac:dyDescent="0.2">
      <c r="A5" s="294"/>
      <c r="B5" s="864" t="s">
        <v>926</v>
      </c>
      <c r="C5" s="864"/>
      <c r="D5" s="873">
        <v>0</v>
      </c>
      <c r="E5" s="312"/>
      <c r="F5" s="864" t="s">
        <v>927</v>
      </c>
      <c r="G5" s="864"/>
      <c r="H5" s="874">
        <f>C23</f>
        <v>9</v>
      </c>
      <c r="I5" s="874">
        <f>IF(L2="探索型",ROUNDDOWN(D23/3,0)+D23,D23)</f>
        <v>0</v>
      </c>
      <c r="J5" s="866" t="s">
        <v>928</v>
      </c>
      <c r="K5" s="866"/>
      <c r="L5" s="875" t="s">
        <v>19</v>
      </c>
      <c r="M5" s="875"/>
      <c r="N5" s="312"/>
      <c r="O5" s="288"/>
      <c r="P5" s="869"/>
      <c r="Q5" s="869"/>
      <c r="R5" s="872"/>
      <c r="S5" s="870"/>
      <c r="T5" s="870"/>
      <c r="U5" s="872"/>
      <c r="V5" s="870"/>
      <c r="W5" s="870"/>
      <c r="X5" s="871"/>
      <c r="Y5" s="287"/>
      <c r="Z5"/>
      <c r="AA5"/>
      <c r="AB5"/>
      <c r="AC5"/>
      <c r="AD5"/>
    </row>
    <row r="6" spans="1:30" ht="14.1" customHeight="1" thickBot="1" x14ac:dyDescent="0.2">
      <c r="A6" s="294"/>
      <c r="B6" s="864"/>
      <c r="C6" s="864"/>
      <c r="D6" s="873"/>
      <c r="E6" s="312"/>
      <c r="F6" s="864"/>
      <c r="G6" s="864"/>
      <c r="H6" s="874"/>
      <c r="I6" s="874"/>
      <c r="J6" s="866"/>
      <c r="K6" s="866"/>
      <c r="L6" s="875"/>
      <c r="M6" s="875"/>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79" t="s">
        <v>800</v>
      </c>
      <c r="C8" s="879"/>
      <c r="D8" s="879"/>
      <c r="E8" s="294"/>
      <c r="F8" s="876" t="s">
        <v>929</v>
      </c>
      <c r="G8" s="876"/>
      <c r="H8" s="312"/>
      <c r="I8" s="890" t="s">
        <v>930</v>
      </c>
      <c r="J8" s="890"/>
      <c r="K8" s="890"/>
      <c r="L8" s="890"/>
      <c r="M8" s="890"/>
      <c r="N8" s="312"/>
      <c r="O8" s="287"/>
      <c r="P8" s="926" t="s">
        <v>745</v>
      </c>
      <c r="Q8" s="927"/>
      <c r="R8" s="927"/>
      <c r="S8" s="927"/>
      <c r="T8" s="928"/>
      <c r="U8" s="517" t="s">
        <v>918</v>
      </c>
      <c r="V8" s="518" t="s">
        <v>327</v>
      </c>
      <c r="W8" s="518" t="s">
        <v>919</v>
      </c>
      <c r="X8" s="519" t="s">
        <v>920</v>
      </c>
      <c r="Y8" s="288"/>
      <c r="Z8"/>
      <c r="AA8"/>
      <c r="AB8"/>
      <c r="AC8"/>
      <c r="AD8"/>
    </row>
    <row r="9" spans="1:30" ht="14.1" customHeight="1" thickBot="1" x14ac:dyDescent="0.2">
      <c r="A9" s="294"/>
      <c r="B9" s="303"/>
      <c r="C9" s="306"/>
      <c r="D9" s="307" t="s">
        <v>931</v>
      </c>
      <c r="E9" s="294"/>
      <c r="F9" s="876"/>
      <c r="G9" s="876"/>
      <c r="H9" s="312"/>
      <c r="I9" s="906"/>
      <c r="J9" s="906"/>
      <c r="K9" s="906"/>
      <c r="L9" s="906"/>
      <c r="M9" s="906"/>
      <c r="N9" s="312"/>
      <c r="O9" s="287"/>
      <c r="P9" s="911"/>
      <c r="Q9" s="829"/>
      <c r="R9" s="829"/>
      <c r="S9" s="829"/>
      <c r="T9" s="830"/>
      <c r="U9" s="845" t="s">
        <v>19</v>
      </c>
      <c r="V9" s="847" t="s">
        <v>19</v>
      </c>
      <c r="W9" s="834">
        <f>IF(キャラシート!I3="蟹",計算用!AO12,計算用!AO6)</f>
        <v>0</v>
      </c>
      <c r="X9" s="899">
        <f>IF(キャラシート!$I$3="蟹",計算用!AP12,計算用!AP6)</f>
        <v>0</v>
      </c>
      <c r="Y9" s="287"/>
      <c r="Z9"/>
      <c r="AA9"/>
      <c r="AB9"/>
      <c r="AC9"/>
      <c r="AD9"/>
    </row>
    <row r="10" spans="1:30" ht="14.1" customHeight="1" thickBot="1" x14ac:dyDescent="0.2">
      <c r="A10" s="294"/>
      <c r="B10" s="304" t="s">
        <v>731</v>
      </c>
      <c r="C10" s="301">
        <f>D5</f>
        <v>0</v>
      </c>
      <c r="D10" s="49"/>
      <c r="E10" s="294"/>
      <c r="F10" s="304" t="s">
        <v>932</v>
      </c>
      <c r="G10" s="302">
        <f>F23</f>
        <v>6</v>
      </c>
      <c r="H10" s="312"/>
      <c r="I10" s="906"/>
      <c r="J10" s="906"/>
      <c r="K10" s="906"/>
      <c r="L10" s="906"/>
      <c r="M10" s="906"/>
      <c r="N10" s="312"/>
      <c r="O10" s="288"/>
      <c r="P10" s="912"/>
      <c r="Q10" s="832"/>
      <c r="R10" s="832"/>
      <c r="S10" s="832"/>
      <c r="T10" s="833"/>
      <c r="U10" s="846"/>
      <c r="V10" s="848"/>
      <c r="W10" s="835"/>
      <c r="X10" s="900"/>
      <c r="Y10" s="288"/>
      <c r="Z10"/>
      <c r="AA10"/>
      <c r="AB10"/>
      <c r="AC10"/>
      <c r="AD10"/>
    </row>
    <row r="11" spans="1:30" ht="14.1" customHeight="1" thickBot="1" x14ac:dyDescent="0.2">
      <c r="A11" s="294"/>
      <c r="B11" s="304" t="s">
        <v>907</v>
      </c>
      <c r="C11" s="301">
        <f>D5</f>
        <v>0</v>
      </c>
      <c r="D11" s="50"/>
      <c r="E11" s="294"/>
      <c r="F11" s="290"/>
      <c r="G11" s="286"/>
      <c r="H11" s="312"/>
      <c r="I11" s="906"/>
      <c r="J11" s="906"/>
      <c r="K11" s="906"/>
      <c r="L11" s="906"/>
      <c r="M11" s="906"/>
      <c r="N11" s="312"/>
      <c r="O11" s="287"/>
      <c r="P11" s="920" t="s">
        <v>9</v>
      </c>
      <c r="Q11" s="837"/>
      <c r="R11" s="838"/>
      <c r="S11" s="839" t="s">
        <v>10</v>
      </c>
      <c r="T11" s="837"/>
      <c r="U11" s="838"/>
      <c r="V11" s="839" t="s">
        <v>11</v>
      </c>
      <c r="W11" s="837"/>
      <c r="X11" s="913"/>
      <c r="Y11" s="287"/>
      <c r="Z11"/>
      <c r="AA11"/>
      <c r="AB11"/>
      <c r="AC11"/>
      <c r="AD11"/>
    </row>
    <row r="12" spans="1:30" ht="14.1" customHeight="1" thickBot="1" x14ac:dyDescent="0.2">
      <c r="A12" s="294"/>
      <c r="B12" s="304" t="s">
        <v>833</v>
      </c>
      <c r="C12" s="301">
        <f>D5</f>
        <v>0</v>
      </c>
      <c r="D12" s="50"/>
      <c r="E12" s="294"/>
      <c r="F12" s="290"/>
      <c r="G12" s="286"/>
      <c r="H12" s="312"/>
      <c r="I12" s="906"/>
      <c r="J12" s="906"/>
      <c r="K12" s="906"/>
      <c r="L12" s="906"/>
      <c r="M12" s="906"/>
      <c r="N12" s="312"/>
      <c r="O12" s="288"/>
      <c r="P12" s="914" t="s">
        <v>19</v>
      </c>
      <c r="Q12" s="843" t="s">
        <v>19</v>
      </c>
      <c r="R12" s="843"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838</v>
      </c>
      <c r="C13" s="301">
        <f>D5</f>
        <v>0</v>
      </c>
      <c r="D13" s="50"/>
      <c r="E13" s="294"/>
      <c r="F13" s="290"/>
      <c r="G13" s="286"/>
      <c r="H13" s="312"/>
      <c r="I13" s="906"/>
      <c r="J13" s="906"/>
      <c r="K13" s="906"/>
      <c r="L13" s="906"/>
      <c r="M13" s="906"/>
      <c r="N13" s="312"/>
      <c r="O13" s="287"/>
      <c r="P13" s="915"/>
      <c r="Q13" s="844"/>
      <c r="R13" s="844"/>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818</v>
      </c>
      <c r="C14" s="301">
        <f>IF(K2="攻撃型",ROUNDDOWN(C23/3,0),0)</f>
        <v>0</v>
      </c>
      <c r="D14" s="50"/>
      <c r="E14" s="294"/>
      <c r="F14" s="290"/>
      <c r="G14" s="286"/>
      <c r="H14" s="312"/>
      <c r="I14" s="906"/>
      <c r="J14" s="906"/>
      <c r="K14" s="906"/>
      <c r="L14" s="906"/>
      <c r="M14" s="906"/>
      <c r="N14" s="312"/>
      <c r="O14" s="288"/>
      <c r="P14" s="921" t="s">
        <v>922</v>
      </c>
      <c r="Q14" s="815"/>
      <c r="R14" s="815"/>
      <c r="S14" s="815"/>
      <c r="T14" s="815"/>
      <c r="U14" s="815"/>
      <c r="V14" s="815"/>
      <c r="W14" s="815"/>
      <c r="X14" s="922"/>
      <c r="Y14" s="288"/>
      <c r="Z14"/>
      <c r="AA14"/>
      <c r="AB14"/>
      <c r="AC14"/>
      <c r="AD14"/>
    </row>
    <row r="15" spans="1:30" ht="14.1" customHeight="1" thickBot="1" x14ac:dyDescent="0.2">
      <c r="A15" s="294"/>
      <c r="B15" s="304" t="s">
        <v>823</v>
      </c>
      <c r="C15" s="301">
        <f>IF(K2="攻撃型",ROUNDDOWN(C23/3,0),0)</f>
        <v>0</v>
      </c>
      <c r="D15" s="50"/>
      <c r="E15" s="294"/>
      <c r="F15" s="290"/>
      <c r="G15" s="286"/>
      <c r="H15" s="312"/>
      <c r="I15" s="906"/>
      <c r="J15" s="906"/>
      <c r="K15" s="906"/>
      <c r="L15" s="906"/>
      <c r="M15" s="906"/>
      <c r="N15" s="312"/>
      <c r="O15" s="287"/>
      <c r="P15" s="916"/>
      <c r="Q15" s="823"/>
      <c r="R15" s="823"/>
      <c r="S15" s="823"/>
      <c r="T15" s="823"/>
      <c r="U15" s="823"/>
      <c r="V15" s="823"/>
      <c r="W15" s="823"/>
      <c r="X15" s="917"/>
      <c r="Y15" s="287"/>
      <c r="Z15"/>
      <c r="AA15"/>
      <c r="AB15"/>
      <c r="AC15"/>
      <c r="AD15"/>
    </row>
    <row r="16" spans="1:30" ht="14.1" customHeight="1" thickBot="1" x14ac:dyDescent="0.2">
      <c r="A16" s="294"/>
      <c r="B16" s="305" t="s">
        <v>740</v>
      </c>
      <c r="C16" s="299">
        <f>D5</f>
        <v>0</v>
      </c>
      <c r="D16" s="51"/>
      <c r="E16" s="294"/>
      <c r="F16" s="292"/>
      <c r="G16" s="293"/>
      <c r="H16" s="312"/>
      <c r="I16" s="906"/>
      <c r="J16" s="906"/>
      <c r="K16" s="906"/>
      <c r="L16" s="906"/>
      <c r="M16" s="906"/>
      <c r="N16" s="312"/>
      <c r="O16" s="288"/>
      <c r="P16" s="918"/>
      <c r="Q16" s="826"/>
      <c r="R16" s="826"/>
      <c r="S16" s="826"/>
      <c r="T16" s="826"/>
      <c r="U16" s="826"/>
      <c r="V16" s="826"/>
      <c r="W16" s="826"/>
      <c r="X16" s="919"/>
      <c r="Y16" s="288"/>
      <c r="Z16"/>
      <c r="AA16"/>
      <c r="AB16"/>
      <c r="AC16"/>
      <c r="AD16"/>
    </row>
    <row r="17" spans="1:30" ht="14.1" customHeight="1" thickBot="1" x14ac:dyDescent="0.2">
      <c r="A17" s="294"/>
      <c r="B17" s="294"/>
      <c r="C17" s="294"/>
      <c r="D17" s="294"/>
      <c r="E17" s="311"/>
      <c r="F17" s="311"/>
      <c r="G17" s="311"/>
      <c r="H17" s="294"/>
      <c r="I17" s="906"/>
      <c r="J17" s="906"/>
      <c r="K17" s="906"/>
      <c r="L17" s="906"/>
      <c r="M17" s="906"/>
      <c r="N17" s="312"/>
      <c r="O17" s="288"/>
      <c r="P17" s="923" t="s">
        <v>923</v>
      </c>
      <c r="Q17" s="924"/>
      <c r="R17" s="924"/>
      <c r="S17" s="924"/>
      <c r="T17" s="924"/>
      <c r="U17" s="924"/>
      <c r="V17" s="924"/>
      <c r="W17" s="924"/>
      <c r="X17" s="925"/>
      <c r="Y17" s="287"/>
      <c r="Z17"/>
      <c r="AA17"/>
      <c r="AB17"/>
      <c r="AC17"/>
      <c r="AD17"/>
    </row>
    <row r="18" spans="1:30" ht="14.1" customHeight="1" thickBot="1" x14ac:dyDescent="0.2">
      <c r="A18" s="294"/>
      <c r="B18" s="908" t="s">
        <v>729</v>
      </c>
      <c r="C18" s="908"/>
      <c r="D18" s="291" t="s">
        <v>933</v>
      </c>
      <c r="E18" s="294"/>
      <c r="F18" s="515" t="s">
        <v>934</v>
      </c>
      <c r="G18" s="516" t="s">
        <v>1182</v>
      </c>
      <c r="H18" s="312"/>
      <c r="I18" s="906"/>
      <c r="J18" s="906"/>
      <c r="K18" s="906"/>
      <c r="L18" s="906"/>
      <c r="M18" s="906"/>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0</v>
      </c>
      <c r="D19" s="297">
        <f>IF(K2="攻撃型",ROUNDDOWN(C23/3,0),0)</f>
        <v>0</v>
      </c>
      <c r="E19" s="311"/>
      <c r="F19" s="296" t="str">
        <f>IF(K2="速度型","2D6","1D6")</f>
        <v>1D6</v>
      </c>
      <c r="G19" s="295" t="str">
        <f>IF(K2="探索型","2D6","1D6")</f>
        <v>1D6</v>
      </c>
      <c r="H19" s="312"/>
      <c r="I19" s="906"/>
      <c r="J19" s="906"/>
      <c r="K19" s="906"/>
      <c r="L19" s="906"/>
      <c r="M19" s="906"/>
      <c r="N19" s="312"/>
      <c r="O19" s="288"/>
      <c r="P19" s="926" t="s">
        <v>745</v>
      </c>
      <c r="Q19" s="927"/>
      <c r="R19" s="927"/>
      <c r="S19" s="927"/>
      <c r="T19" s="928"/>
      <c r="U19" s="517" t="s">
        <v>918</v>
      </c>
      <c r="V19" s="518" t="s">
        <v>327</v>
      </c>
      <c r="W19" s="518" t="s">
        <v>919</v>
      </c>
      <c r="X19" s="519" t="s">
        <v>920</v>
      </c>
      <c r="Y19" s="288"/>
      <c r="Z19"/>
      <c r="AA19"/>
      <c r="AB19"/>
      <c r="AC19"/>
      <c r="AD19"/>
    </row>
    <row r="20" spans="1:30" ht="14.1" customHeight="1" thickBot="1" x14ac:dyDescent="0.2">
      <c r="A20" s="311"/>
      <c r="B20" s="311"/>
      <c r="C20" s="311"/>
      <c r="D20" s="311"/>
      <c r="E20" s="311"/>
      <c r="F20" s="311"/>
      <c r="G20" s="294"/>
      <c r="H20" s="312"/>
      <c r="I20" s="906"/>
      <c r="J20" s="906"/>
      <c r="K20" s="906"/>
      <c r="L20" s="906"/>
      <c r="M20" s="906"/>
      <c r="N20" s="312"/>
      <c r="O20" s="287"/>
      <c r="P20" s="911"/>
      <c r="Q20" s="829"/>
      <c r="R20" s="829"/>
      <c r="S20" s="829"/>
      <c r="T20" s="830"/>
      <c r="U20" s="845" t="s">
        <v>19</v>
      </c>
      <c r="V20" s="847" t="s">
        <v>19</v>
      </c>
      <c r="W20" s="834">
        <f>IF(キャラシート!$I$3="蟹",計算用!AO24,計算用!AO18)</f>
        <v>0</v>
      </c>
      <c r="X20" s="899">
        <f>IF(キャラシート!$I$3="蟹",計算用!AP24,計算用!AP18)</f>
        <v>0</v>
      </c>
      <c r="Y20" s="287"/>
      <c r="Z20"/>
      <c r="AA20"/>
      <c r="AB20"/>
      <c r="AC20"/>
      <c r="AD20"/>
    </row>
    <row r="21" spans="1:30" ht="14.1" customHeight="1" thickBot="1" x14ac:dyDescent="0.2">
      <c r="A21" s="311"/>
      <c r="B21" s="909" t="s">
        <v>853</v>
      </c>
      <c r="C21" s="907"/>
      <c r="D21" s="907"/>
      <c r="E21" s="907"/>
      <c r="F21" s="907"/>
      <c r="G21" s="907"/>
      <c r="H21" s="312"/>
      <c r="I21" s="906"/>
      <c r="J21" s="906"/>
      <c r="K21" s="906"/>
      <c r="L21" s="906"/>
      <c r="M21" s="906"/>
      <c r="N21" s="312"/>
      <c r="O21" s="288"/>
      <c r="P21" s="912"/>
      <c r="Q21" s="832"/>
      <c r="R21" s="832"/>
      <c r="S21" s="832"/>
      <c r="T21" s="833"/>
      <c r="U21" s="846"/>
      <c r="V21" s="848"/>
      <c r="W21" s="835"/>
      <c r="X21" s="900"/>
      <c r="Y21" s="288"/>
      <c r="Z21"/>
      <c r="AA21"/>
      <c r="AB21"/>
      <c r="AC21"/>
      <c r="AD21"/>
    </row>
    <row r="22" spans="1:30" ht="14.1" customHeight="1" thickBot="1" x14ac:dyDescent="0.2">
      <c r="A22" s="311"/>
      <c r="B22" s="909"/>
      <c r="C22" s="907"/>
      <c r="D22" s="907"/>
      <c r="E22" s="907"/>
      <c r="F22" s="907"/>
      <c r="G22" s="907"/>
      <c r="H22" s="312"/>
      <c r="I22" s="906"/>
      <c r="J22" s="906"/>
      <c r="K22" s="906"/>
      <c r="L22" s="906"/>
      <c r="M22" s="906"/>
      <c r="N22" s="312"/>
      <c r="O22" s="287"/>
      <c r="P22" s="920" t="s">
        <v>9</v>
      </c>
      <c r="Q22" s="837"/>
      <c r="R22" s="838"/>
      <c r="S22" s="839" t="s">
        <v>10</v>
      </c>
      <c r="T22" s="837"/>
      <c r="U22" s="838"/>
      <c r="V22" s="839" t="s">
        <v>11</v>
      </c>
      <c r="W22" s="837"/>
      <c r="X22" s="913"/>
      <c r="Y22" s="287"/>
      <c r="Z22"/>
      <c r="AA22"/>
      <c r="AB22"/>
      <c r="AC22"/>
      <c r="AD22"/>
    </row>
    <row r="23" spans="1:30" ht="14.1" customHeight="1" thickBot="1" x14ac:dyDescent="0.2">
      <c r="A23" s="311"/>
      <c r="B23" s="308" t="s">
        <v>743</v>
      </c>
      <c r="C23" s="903">
        <f>キャラシート!H25</f>
        <v>9</v>
      </c>
      <c r="D23" s="903"/>
      <c r="E23" s="309" t="s">
        <v>824</v>
      </c>
      <c r="F23" s="904">
        <f>キャラシート!H27</f>
        <v>6</v>
      </c>
      <c r="G23" s="904"/>
      <c r="H23" s="312"/>
      <c r="I23" s="906"/>
      <c r="J23" s="906"/>
      <c r="K23" s="906"/>
      <c r="L23" s="906"/>
      <c r="M23" s="906"/>
      <c r="N23" s="312"/>
      <c r="O23" s="288"/>
      <c r="P23" s="914" t="s">
        <v>19</v>
      </c>
      <c r="Q23" s="843" t="s">
        <v>19</v>
      </c>
      <c r="R23" s="843"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5" t="s">
        <v>864</v>
      </c>
      <c r="C24" s="905"/>
      <c r="D24" s="905"/>
      <c r="E24" s="905"/>
      <c r="F24" s="905"/>
      <c r="G24" s="905"/>
      <c r="H24" s="312"/>
      <c r="I24" s="906"/>
      <c r="J24" s="906"/>
      <c r="K24" s="906"/>
      <c r="L24" s="906"/>
      <c r="M24" s="906"/>
      <c r="N24" s="312"/>
      <c r="O24" s="287"/>
      <c r="P24" s="915"/>
      <c r="Q24" s="844"/>
      <c r="R24" s="844"/>
      <c r="S24" s="460" t="s">
        <v>19</v>
      </c>
      <c r="T24" s="460" t="s">
        <v>19</v>
      </c>
      <c r="U24" s="460" t="s">
        <v>19</v>
      </c>
      <c r="V24" s="460" t="s">
        <v>19</v>
      </c>
      <c r="W24" s="460" t="s">
        <v>19</v>
      </c>
      <c r="X24" s="461" t="s">
        <v>19</v>
      </c>
      <c r="Y24" s="287"/>
      <c r="Z24"/>
      <c r="AA24"/>
      <c r="AB24"/>
      <c r="AC24"/>
      <c r="AD24"/>
    </row>
    <row r="25" spans="1:30" ht="14.1" customHeight="1" thickBot="1" x14ac:dyDescent="0.2">
      <c r="A25" s="311"/>
      <c r="B25" s="902"/>
      <c r="C25" s="902"/>
      <c r="D25" s="902"/>
      <c r="E25" s="902"/>
      <c r="F25" s="902"/>
      <c r="G25" s="902"/>
      <c r="H25" s="312"/>
      <c r="I25" s="906"/>
      <c r="J25" s="906"/>
      <c r="K25" s="906"/>
      <c r="L25" s="906"/>
      <c r="M25" s="906"/>
      <c r="N25" s="312"/>
      <c r="O25" s="288"/>
      <c r="P25" s="921" t="s">
        <v>922</v>
      </c>
      <c r="Q25" s="815"/>
      <c r="R25" s="815"/>
      <c r="S25" s="815"/>
      <c r="T25" s="815"/>
      <c r="U25" s="815"/>
      <c r="V25" s="815"/>
      <c r="W25" s="815"/>
      <c r="X25" s="922"/>
      <c r="Y25" s="288"/>
      <c r="Z25"/>
      <c r="AA25"/>
      <c r="AB25"/>
      <c r="AC25"/>
      <c r="AD25"/>
    </row>
    <row r="26" spans="1:30" ht="14.1" customHeight="1" thickBot="1" x14ac:dyDescent="0.2">
      <c r="A26" s="311"/>
      <c r="B26" s="902"/>
      <c r="C26" s="902"/>
      <c r="D26" s="902"/>
      <c r="E26" s="902"/>
      <c r="F26" s="902"/>
      <c r="G26" s="902"/>
      <c r="H26" s="312"/>
      <c r="I26" s="906"/>
      <c r="J26" s="906"/>
      <c r="K26" s="906"/>
      <c r="L26" s="906"/>
      <c r="M26" s="906"/>
      <c r="N26" s="312"/>
      <c r="O26" s="287"/>
      <c r="P26" s="916"/>
      <c r="Q26" s="823"/>
      <c r="R26" s="823"/>
      <c r="S26" s="823"/>
      <c r="T26" s="823"/>
      <c r="U26" s="823"/>
      <c r="V26" s="823"/>
      <c r="W26" s="823"/>
      <c r="X26" s="917"/>
      <c r="Y26" s="287"/>
      <c r="Z26"/>
      <c r="AA26"/>
      <c r="AB26"/>
      <c r="AC26"/>
      <c r="AD26"/>
    </row>
    <row r="27" spans="1:30" ht="14.1" customHeight="1" thickBot="1" x14ac:dyDescent="0.2">
      <c r="A27" s="311"/>
      <c r="B27" s="902"/>
      <c r="C27" s="902"/>
      <c r="D27" s="902"/>
      <c r="E27" s="902"/>
      <c r="F27" s="902"/>
      <c r="G27" s="902"/>
      <c r="H27" s="312"/>
      <c r="I27" s="906"/>
      <c r="J27" s="906"/>
      <c r="K27" s="906"/>
      <c r="L27" s="906"/>
      <c r="M27" s="906"/>
      <c r="N27" s="312"/>
      <c r="O27" s="288"/>
      <c r="P27" s="918"/>
      <c r="Q27" s="826"/>
      <c r="R27" s="826"/>
      <c r="S27" s="826"/>
      <c r="T27" s="826"/>
      <c r="U27" s="826"/>
      <c r="V27" s="826"/>
      <c r="W27" s="826"/>
      <c r="X27" s="919"/>
      <c r="Y27" s="288"/>
      <c r="Z27"/>
      <c r="AA27"/>
      <c r="AB27"/>
      <c r="AC27"/>
      <c r="AD27"/>
    </row>
    <row r="28" spans="1:30" ht="14.1" customHeight="1" thickBot="1" x14ac:dyDescent="0.2">
      <c r="A28" s="311"/>
      <c r="B28" s="902"/>
      <c r="C28" s="902"/>
      <c r="D28" s="902"/>
      <c r="E28" s="902"/>
      <c r="F28" s="902"/>
      <c r="G28" s="902"/>
      <c r="H28" s="312"/>
      <c r="I28" s="906"/>
      <c r="J28" s="906"/>
      <c r="K28" s="906"/>
      <c r="L28" s="906"/>
      <c r="M28" s="906"/>
      <c r="N28" s="312"/>
      <c r="O28" s="287"/>
      <c r="P28" s="923" t="s">
        <v>923</v>
      </c>
      <c r="Q28" s="924"/>
      <c r="R28" s="924"/>
      <c r="S28" s="924"/>
      <c r="T28" s="924"/>
      <c r="U28" s="924"/>
      <c r="V28" s="924"/>
      <c r="W28" s="924"/>
      <c r="X28" s="925"/>
      <c r="Y28" s="287"/>
      <c r="Z28"/>
      <c r="AA28"/>
      <c r="AB28"/>
      <c r="AC28"/>
      <c r="AD28"/>
    </row>
    <row r="29" spans="1:30" ht="14.1" customHeight="1" thickBot="1" x14ac:dyDescent="0.2">
      <c r="A29" s="311"/>
      <c r="B29" s="902"/>
      <c r="C29" s="902"/>
      <c r="D29" s="902"/>
      <c r="E29" s="902"/>
      <c r="F29" s="902"/>
      <c r="G29" s="902"/>
      <c r="H29" s="312"/>
      <c r="I29" s="906"/>
      <c r="J29" s="906"/>
      <c r="K29" s="906"/>
      <c r="L29" s="906"/>
      <c r="M29" s="906"/>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6" t="s">
        <v>745</v>
      </c>
      <c r="Q30" s="927"/>
      <c r="R30" s="927"/>
      <c r="S30" s="927"/>
      <c r="T30" s="928"/>
      <c r="U30" s="517" t="s">
        <v>918</v>
      </c>
      <c r="V30" s="518" t="s">
        <v>327</v>
      </c>
      <c r="W30" s="518" t="s">
        <v>919</v>
      </c>
      <c r="X30" s="519" t="s">
        <v>920</v>
      </c>
      <c r="Y30" s="288"/>
      <c r="Z30"/>
      <c r="AA30"/>
      <c r="AB30"/>
      <c r="AC30"/>
      <c r="AD30"/>
    </row>
    <row r="31" spans="1:30" ht="14.1" customHeight="1" x14ac:dyDescent="0.15">
      <c r="A31" s="311"/>
      <c r="B31" s="910" t="s">
        <v>935</v>
      </c>
      <c r="C31" s="910"/>
      <c r="D31" s="910"/>
      <c r="E31" s="910"/>
      <c r="F31" s="910"/>
      <c r="G31" s="910"/>
      <c r="H31" s="910"/>
      <c r="I31" s="910"/>
      <c r="J31" s="910"/>
      <c r="K31" s="910"/>
      <c r="L31" s="910"/>
      <c r="M31" s="910"/>
      <c r="N31" s="312"/>
      <c r="O31" s="288"/>
      <c r="P31" s="911"/>
      <c r="Q31" s="829"/>
      <c r="R31" s="829"/>
      <c r="S31" s="829"/>
      <c r="T31" s="830"/>
      <c r="U31" s="845" t="s">
        <v>19</v>
      </c>
      <c r="V31" s="847" t="s">
        <v>19</v>
      </c>
      <c r="W31" s="834">
        <f>IF(キャラシート!$I$3="蟹",計算用!AO36,計算用!AO30)</f>
        <v>0</v>
      </c>
      <c r="X31" s="899">
        <f>IF(キャラシート!$I$3="蟹",計算用!AP36,計算用!AP30)</f>
        <v>0</v>
      </c>
      <c r="Y31" s="287"/>
      <c r="Z31"/>
      <c r="AA31"/>
      <c r="AB31"/>
      <c r="AC31"/>
      <c r="AD31"/>
    </row>
    <row r="32" spans="1:30" ht="14.1" customHeight="1" thickBot="1" x14ac:dyDescent="0.2">
      <c r="A32" s="311"/>
      <c r="B32" s="902"/>
      <c r="C32" s="902"/>
      <c r="D32" s="902"/>
      <c r="E32" s="902"/>
      <c r="F32" s="902"/>
      <c r="G32" s="902"/>
      <c r="H32" s="902"/>
      <c r="I32" s="902"/>
      <c r="J32" s="902"/>
      <c r="K32" s="902"/>
      <c r="L32" s="902"/>
      <c r="M32" s="902"/>
      <c r="N32" s="312"/>
      <c r="O32" s="287"/>
      <c r="P32" s="912"/>
      <c r="Q32" s="832"/>
      <c r="R32" s="832"/>
      <c r="S32" s="832"/>
      <c r="T32" s="833"/>
      <c r="U32" s="846"/>
      <c r="V32" s="848"/>
      <c r="W32" s="835"/>
      <c r="X32" s="900"/>
      <c r="Y32" s="288"/>
      <c r="Z32"/>
      <c r="AA32"/>
      <c r="AB32"/>
      <c r="AC32"/>
      <c r="AD32"/>
    </row>
    <row r="33" spans="1:30" ht="14.1" customHeight="1" thickBot="1" x14ac:dyDescent="0.2">
      <c r="A33" s="311"/>
      <c r="B33" s="902"/>
      <c r="C33" s="902"/>
      <c r="D33" s="902"/>
      <c r="E33" s="902"/>
      <c r="F33" s="902"/>
      <c r="G33" s="902"/>
      <c r="H33" s="902"/>
      <c r="I33" s="902"/>
      <c r="J33" s="902"/>
      <c r="K33" s="902"/>
      <c r="L33" s="902"/>
      <c r="M33" s="902"/>
      <c r="N33" s="312"/>
      <c r="O33" s="288"/>
      <c r="P33" s="920" t="s">
        <v>9</v>
      </c>
      <c r="Q33" s="837"/>
      <c r="R33" s="838"/>
      <c r="S33" s="839" t="s">
        <v>10</v>
      </c>
      <c r="T33" s="837"/>
      <c r="U33" s="838"/>
      <c r="V33" s="839" t="s">
        <v>11</v>
      </c>
      <c r="W33" s="837"/>
      <c r="X33" s="913"/>
      <c r="Y33" s="287"/>
      <c r="Z33"/>
      <c r="AA33"/>
      <c r="AB33"/>
      <c r="AC33"/>
      <c r="AD33"/>
    </row>
    <row r="34" spans="1:30" ht="14.1" customHeight="1" thickBot="1" x14ac:dyDescent="0.2">
      <c r="A34" s="311"/>
      <c r="B34" s="902"/>
      <c r="C34" s="902"/>
      <c r="D34" s="902"/>
      <c r="E34" s="902"/>
      <c r="F34" s="902"/>
      <c r="G34" s="902"/>
      <c r="H34" s="902"/>
      <c r="I34" s="902"/>
      <c r="J34" s="902"/>
      <c r="K34" s="902"/>
      <c r="L34" s="902"/>
      <c r="M34" s="902"/>
      <c r="N34" s="312"/>
      <c r="O34" s="287"/>
      <c r="P34" s="914" t="s">
        <v>19</v>
      </c>
      <c r="Q34" s="843" t="s">
        <v>19</v>
      </c>
      <c r="R34" s="843"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902"/>
      <c r="C35" s="902"/>
      <c r="D35" s="902"/>
      <c r="E35" s="902"/>
      <c r="F35" s="902"/>
      <c r="G35" s="902"/>
      <c r="H35" s="902"/>
      <c r="I35" s="902"/>
      <c r="J35" s="902"/>
      <c r="K35" s="902"/>
      <c r="L35" s="902"/>
      <c r="M35" s="902"/>
      <c r="N35" s="311"/>
      <c r="O35" s="288"/>
      <c r="P35" s="915"/>
      <c r="Q35" s="844"/>
      <c r="R35" s="844"/>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1" t="s">
        <v>922</v>
      </c>
      <c r="Q36" s="815"/>
      <c r="R36" s="815"/>
      <c r="S36" s="815"/>
      <c r="T36" s="815"/>
      <c r="U36" s="815"/>
      <c r="V36" s="815"/>
      <c r="W36" s="815"/>
      <c r="X36" s="922"/>
      <c r="Y36" s="288"/>
      <c r="Z36" s="1"/>
      <c r="AA36" s="1"/>
      <c r="AB36" s="1"/>
      <c r="AC36" s="1"/>
      <c r="AD36" s="1"/>
    </row>
    <row r="37" spans="1:30" ht="14.1" customHeight="1" x14ac:dyDescent="0.15">
      <c r="A37"/>
      <c r="B37"/>
      <c r="C37"/>
      <c r="D37"/>
      <c r="E37"/>
      <c r="F37"/>
      <c r="G37"/>
      <c r="H37"/>
      <c r="I37"/>
      <c r="J37"/>
      <c r="K37"/>
      <c r="L37"/>
      <c r="M37"/>
      <c r="N37"/>
      <c r="O37" s="288"/>
      <c r="P37" s="916"/>
      <c r="Q37" s="823"/>
      <c r="R37" s="823"/>
      <c r="S37" s="823"/>
      <c r="T37" s="823"/>
      <c r="U37" s="823"/>
      <c r="V37" s="823"/>
      <c r="W37" s="823"/>
      <c r="X37" s="917"/>
      <c r="Y37" s="287"/>
      <c r="Z37" s="1"/>
      <c r="AA37" s="1"/>
      <c r="AB37" s="1"/>
      <c r="AC37" s="1"/>
      <c r="AD37" s="1"/>
    </row>
    <row r="38" spans="1:30" ht="14.1" customHeight="1" x14ac:dyDescent="0.15">
      <c r="A38"/>
      <c r="B38" s="313"/>
      <c r="C38" s="52"/>
      <c r="D38" s="313"/>
      <c r="E38" s="313"/>
      <c r="F38" s="313"/>
      <c r="G38" s="52"/>
      <c r="H38" s="52"/>
      <c r="I38"/>
      <c r="J38"/>
      <c r="K38"/>
      <c r="L38"/>
      <c r="M38"/>
      <c r="N38"/>
      <c r="O38" s="287"/>
      <c r="P38" s="918"/>
      <c r="Q38" s="826"/>
      <c r="R38" s="826"/>
      <c r="S38" s="826"/>
      <c r="T38" s="826"/>
      <c r="U38" s="826"/>
      <c r="V38" s="826"/>
      <c r="W38" s="826"/>
      <c r="X38" s="919"/>
      <c r="Y38" s="288"/>
      <c r="Z38" s="1"/>
      <c r="AA38" s="1"/>
      <c r="AB38" s="1"/>
      <c r="AC38" s="1"/>
      <c r="AD38" s="1"/>
    </row>
    <row r="39" spans="1:30" ht="14.1" customHeight="1" thickBot="1" x14ac:dyDescent="0.25">
      <c r="A39"/>
      <c r="B39" s="314"/>
      <c r="C39" s="314"/>
      <c r="D39" s="315"/>
      <c r="E39" s="315"/>
      <c r="F39" s="316"/>
      <c r="G39" s="317"/>
      <c r="H39" s="318"/>
      <c r="I39"/>
      <c r="J39"/>
      <c r="K39"/>
      <c r="L39"/>
      <c r="M39"/>
      <c r="N39"/>
      <c r="O39" s="288"/>
      <c r="P39" s="923" t="s">
        <v>923</v>
      </c>
      <c r="Q39" s="924"/>
      <c r="R39" s="924"/>
      <c r="S39" s="924"/>
      <c r="T39" s="924"/>
      <c r="U39" s="924"/>
      <c r="V39" s="924"/>
      <c r="W39" s="924"/>
      <c r="X39" s="925"/>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6" t="s">
        <v>745</v>
      </c>
      <c r="Q41" s="927"/>
      <c r="R41" s="927"/>
      <c r="S41" s="927"/>
      <c r="T41" s="928"/>
      <c r="U41" s="517" t="s">
        <v>918</v>
      </c>
      <c r="V41" s="518" t="s">
        <v>327</v>
      </c>
      <c r="W41" s="518" t="s">
        <v>919</v>
      </c>
      <c r="X41" s="519" t="s">
        <v>920</v>
      </c>
      <c r="Y41" s="288"/>
      <c r="Z41" s="1"/>
      <c r="AA41" s="1"/>
      <c r="AB41" s="1"/>
      <c r="AC41" s="1"/>
      <c r="AD41" s="1"/>
    </row>
    <row r="42" spans="1:30" ht="14.1" customHeight="1" x14ac:dyDescent="0.15">
      <c r="A42"/>
      <c r="B42"/>
      <c r="C42"/>
      <c r="D42"/>
      <c r="E42"/>
      <c r="F42"/>
      <c r="G42"/>
      <c r="H42"/>
      <c r="I42"/>
      <c r="J42"/>
      <c r="K42"/>
      <c r="L42"/>
      <c r="M42"/>
      <c r="N42"/>
      <c r="O42" s="287"/>
      <c r="P42" s="911"/>
      <c r="Q42" s="829"/>
      <c r="R42" s="829"/>
      <c r="S42" s="829"/>
      <c r="T42" s="830"/>
      <c r="U42" s="845" t="s">
        <v>19</v>
      </c>
      <c r="V42" s="847" t="s">
        <v>19</v>
      </c>
      <c r="W42" s="834">
        <f>IF(キャラシート!$I$3="蟹",計算用!AO48,計算用!AO42)</f>
        <v>0</v>
      </c>
      <c r="X42" s="899">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12"/>
      <c r="Q43" s="832"/>
      <c r="R43" s="832"/>
      <c r="S43" s="832"/>
      <c r="T43" s="833"/>
      <c r="U43" s="846"/>
      <c r="V43" s="848"/>
      <c r="W43" s="835"/>
      <c r="X43" s="900"/>
      <c r="Y43" s="288"/>
      <c r="Z43" s="1"/>
      <c r="AA43" s="1"/>
      <c r="AB43" s="1"/>
      <c r="AC43" s="1"/>
      <c r="AD43" s="1"/>
    </row>
    <row r="44" spans="1:30" ht="14.1" customHeight="1" x14ac:dyDescent="0.15">
      <c r="A44"/>
      <c r="B44"/>
      <c r="C44"/>
      <c r="D44"/>
      <c r="E44"/>
      <c r="F44"/>
      <c r="G44"/>
      <c r="H44"/>
      <c r="I44"/>
      <c r="J44"/>
      <c r="K44"/>
      <c r="L44"/>
      <c r="M44"/>
      <c r="N44"/>
      <c r="O44" s="287"/>
      <c r="P44" s="920" t="s">
        <v>9</v>
      </c>
      <c r="Q44" s="837"/>
      <c r="R44" s="838"/>
      <c r="S44" s="839" t="s">
        <v>10</v>
      </c>
      <c r="T44" s="837"/>
      <c r="U44" s="838"/>
      <c r="V44" s="839" t="s">
        <v>11</v>
      </c>
      <c r="W44" s="837"/>
      <c r="X44" s="913"/>
      <c r="Y44" s="287"/>
      <c r="Z44" s="1"/>
      <c r="AA44" s="1"/>
      <c r="AB44" s="1"/>
      <c r="AC44" s="1"/>
      <c r="AD44" s="1"/>
    </row>
    <row r="45" spans="1:30" ht="14.1" customHeight="1" x14ac:dyDescent="0.15">
      <c r="A45"/>
      <c r="B45"/>
      <c r="C45"/>
      <c r="D45"/>
      <c r="E45"/>
      <c r="F45"/>
      <c r="G45"/>
      <c r="H45"/>
      <c r="I45"/>
      <c r="J45"/>
      <c r="K45"/>
      <c r="L45"/>
      <c r="M45"/>
      <c r="N45"/>
      <c r="O45" s="288"/>
      <c r="P45" s="914" t="s">
        <v>19</v>
      </c>
      <c r="Q45" s="843" t="s">
        <v>19</v>
      </c>
      <c r="R45" s="843"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5"/>
      <c r="Q46" s="844"/>
      <c r="R46" s="844"/>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21" t="s">
        <v>922</v>
      </c>
      <c r="Q47" s="815"/>
      <c r="R47" s="815"/>
      <c r="S47" s="815"/>
      <c r="T47" s="815"/>
      <c r="U47" s="815"/>
      <c r="V47" s="815"/>
      <c r="W47" s="815"/>
      <c r="X47" s="922"/>
      <c r="Y47" s="288"/>
      <c r="Z47" s="1"/>
      <c r="AA47" s="1"/>
      <c r="AB47" s="1"/>
      <c r="AC47" s="1"/>
      <c r="AD47" s="1"/>
    </row>
    <row r="48" spans="1:30" ht="14.1" customHeight="1" x14ac:dyDescent="0.15">
      <c r="A48"/>
      <c r="B48"/>
      <c r="C48"/>
      <c r="D48"/>
      <c r="E48"/>
      <c r="F48"/>
      <c r="G48"/>
      <c r="H48"/>
      <c r="I48"/>
      <c r="J48"/>
      <c r="K48"/>
      <c r="L48"/>
      <c r="M48"/>
      <c r="N48"/>
      <c r="O48" s="287"/>
      <c r="P48" s="916"/>
      <c r="Q48" s="823"/>
      <c r="R48" s="823"/>
      <c r="S48" s="823"/>
      <c r="T48" s="823"/>
      <c r="U48" s="823"/>
      <c r="V48" s="823"/>
      <c r="W48" s="823"/>
      <c r="X48" s="917"/>
      <c r="Y48" s="287"/>
      <c r="Z48" s="1"/>
      <c r="AA48" s="1"/>
      <c r="AB48" s="1"/>
      <c r="AC48" s="1"/>
      <c r="AD48" s="1"/>
    </row>
    <row r="49" spans="1:30" ht="14.1" customHeight="1" x14ac:dyDescent="0.15">
      <c r="A49"/>
      <c r="B49"/>
      <c r="C49"/>
      <c r="D49"/>
      <c r="E49"/>
      <c r="F49"/>
      <c r="G49"/>
      <c r="H49"/>
      <c r="I49"/>
      <c r="J49"/>
      <c r="K49"/>
      <c r="L49"/>
      <c r="M49"/>
      <c r="N49"/>
      <c r="O49" s="288"/>
      <c r="P49" s="918"/>
      <c r="Q49" s="826"/>
      <c r="R49" s="826"/>
      <c r="S49" s="826"/>
      <c r="T49" s="826"/>
      <c r="U49" s="826"/>
      <c r="V49" s="826"/>
      <c r="W49" s="826"/>
      <c r="X49" s="919"/>
      <c r="Y49" s="288"/>
      <c r="Z49" s="1"/>
      <c r="AA49" s="1"/>
      <c r="AB49" s="1"/>
      <c r="AC49" s="1"/>
      <c r="AD49" s="1"/>
    </row>
    <row r="50" spans="1:30" ht="14.1" customHeight="1" thickBot="1" x14ac:dyDescent="0.2">
      <c r="A50"/>
      <c r="B50"/>
      <c r="C50"/>
      <c r="D50"/>
      <c r="E50"/>
      <c r="F50"/>
      <c r="G50"/>
      <c r="H50"/>
      <c r="I50"/>
      <c r="J50"/>
      <c r="K50"/>
      <c r="L50"/>
      <c r="M50"/>
      <c r="N50"/>
      <c r="O50" s="287"/>
      <c r="P50" s="923" t="s">
        <v>923</v>
      </c>
      <c r="Q50" s="924"/>
      <c r="R50" s="924"/>
      <c r="S50" s="924"/>
      <c r="T50" s="924"/>
      <c r="U50" s="924"/>
      <c r="V50" s="924"/>
      <c r="W50" s="924"/>
      <c r="X50" s="925"/>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6" t="s">
        <v>745</v>
      </c>
      <c r="Q52" s="927"/>
      <c r="R52" s="927"/>
      <c r="S52" s="927"/>
      <c r="T52" s="928"/>
      <c r="U52" s="517" t="s">
        <v>918</v>
      </c>
      <c r="V52" s="518" t="s">
        <v>327</v>
      </c>
      <c r="W52" s="518" t="s">
        <v>919</v>
      </c>
      <c r="X52" s="519" t="s">
        <v>920</v>
      </c>
      <c r="Y52" s="288"/>
      <c r="Z52" s="1"/>
      <c r="AA52" s="1"/>
    </row>
    <row r="53" spans="1:30" ht="14.1" customHeight="1" x14ac:dyDescent="0.15">
      <c r="A53"/>
      <c r="B53"/>
      <c r="C53"/>
      <c r="D53"/>
      <c r="E53"/>
      <c r="F53"/>
      <c r="G53"/>
      <c r="H53"/>
      <c r="I53"/>
      <c r="J53"/>
      <c r="K53"/>
      <c r="L53"/>
      <c r="M53"/>
      <c r="N53"/>
      <c r="O53" s="288"/>
      <c r="P53" s="911"/>
      <c r="Q53" s="829"/>
      <c r="R53" s="829"/>
      <c r="S53" s="829"/>
      <c r="T53" s="830"/>
      <c r="U53" s="845" t="s">
        <v>19</v>
      </c>
      <c r="V53" s="847" t="s">
        <v>19</v>
      </c>
      <c r="W53" s="834">
        <f>IF(キャラシート!$I$3="蟹",計算用!AO60,計算用!AO54)</f>
        <v>0</v>
      </c>
      <c r="X53" s="899">
        <f>IF(キャラシート!$I$3="蟹",計算用!AP60,計算用!AP54)</f>
        <v>0</v>
      </c>
      <c r="Y53" s="287"/>
      <c r="Z53" s="1"/>
      <c r="AA53" s="1"/>
    </row>
    <row r="54" spans="1:30" ht="14.1" customHeight="1" x14ac:dyDescent="0.15">
      <c r="A54"/>
      <c r="B54"/>
      <c r="C54"/>
      <c r="D54"/>
      <c r="E54"/>
      <c r="F54"/>
      <c r="G54"/>
      <c r="H54"/>
      <c r="I54"/>
      <c r="J54"/>
      <c r="K54"/>
      <c r="L54"/>
      <c r="M54"/>
      <c r="N54"/>
      <c r="O54" s="287"/>
      <c r="P54" s="912"/>
      <c r="Q54" s="832"/>
      <c r="R54" s="832"/>
      <c r="S54" s="832"/>
      <c r="T54" s="833"/>
      <c r="U54" s="846"/>
      <c r="V54" s="848"/>
      <c r="W54" s="835"/>
      <c r="X54" s="900"/>
      <c r="Y54" s="288"/>
      <c r="Z54" s="1"/>
      <c r="AA54" s="1"/>
    </row>
    <row r="55" spans="1:30" ht="14.1" customHeight="1" x14ac:dyDescent="0.15">
      <c r="A55"/>
      <c r="B55"/>
      <c r="C55"/>
      <c r="D55"/>
      <c r="E55"/>
      <c r="F55"/>
      <c r="G55"/>
      <c r="H55"/>
      <c r="I55"/>
      <c r="J55"/>
      <c r="K55"/>
      <c r="L55"/>
      <c r="M55"/>
      <c r="N55"/>
      <c r="O55" s="288"/>
      <c r="P55" s="920" t="s">
        <v>9</v>
      </c>
      <c r="Q55" s="837"/>
      <c r="R55" s="838"/>
      <c r="S55" s="839" t="s">
        <v>10</v>
      </c>
      <c r="T55" s="837"/>
      <c r="U55" s="838"/>
      <c r="V55" s="839" t="s">
        <v>11</v>
      </c>
      <c r="W55" s="837"/>
      <c r="X55" s="913"/>
      <c r="Y55" s="287"/>
      <c r="Z55" s="1"/>
      <c r="AA55" s="1"/>
    </row>
    <row r="56" spans="1:30" ht="14.1" customHeight="1" x14ac:dyDescent="0.15">
      <c r="A56"/>
      <c r="B56"/>
      <c r="C56"/>
      <c r="D56"/>
      <c r="E56"/>
      <c r="F56"/>
      <c r="G56"/>
      <c r="H56"/>
      <c r="I56"/>
      <c r="J56"/>
      <c r="K56"/>
      <c r="L56"/>
      <c r="M56"/>
      <c r="N56"/>
      <c r="O56" s="287"/>
      <c r="P56" s="914" t="s">
        <v>19</v>
      </c>
      <c r="Q56" s="843" t="s">
        <v>19</v>
      </c>
      <c r="R56" s="843"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5"/>
      <c r="Q57" s="844"/>
      <c r="R57" s="844"/>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21" t="s">
        <v>922</v>
      </c>
      <c r="Q58" s="815"/>
      <c r="R58" s="815"/>
      <c r="S58" s="815"/>
      <c r="T58" s="815"/>
      <c r="U58" s="815"/>
      <c r="V58" s="815"/>
      <c r="W58" s="815"/>
      <c r="X58" s="922"/>
      <c r="Y58" s="288"/>
      <c r="Z58" s="1"/>
      <c r="AA58" s="1"/>
    </row>
    <row r="59" spans="1:30" ht="14.1" customHeight="1" x14ac:dyDescent="0.15">
      <c r="A59"/>
      <c r="B59"/>
      <c r="C59"/>
      <c r="D59"/>
      <c r="E59"/>
      <c r="F59"/>
      <c r="G59"/>
      <c r="H59"/>
      <c r="I59"/>
      <c r="J59"/>
      <c r="K59"/>
      <c r="L59"/>
      <c r="M59"/>
      <c r="N59"/>
      <c r="O59" s="288"/>
      <c r="P59" s="916"/>
      <c r="Q59" s="823"/>
      <c r="R59" s="823"/>
      <c r="S59" s="823"/>
      <c r="T59" s="823"/>
      <c r="U59" s="823"/>
      <c r="V59" s="823"/>
      <c r="W59" s="823"/>
      <c r="X59" s="917"/>
      <c r="Y59" s="287"/>
      <c r="Z59" s="1"/>
      <c r="AA59" s="1"/>
    </row>
    <row r="60" spans="1:30" ht="14.1" customHeight="1" x14ac:dyDescent="0.15">
      <c r="A60"/>
      <c r="B60"/>
      <c r="C60"/>
      <c r="D60"/>
      <c r="E60"/>
      <c r="F60"/>
      <c r="G60"/>
      <c r="H60"/>
      <c r="I60"/>
      <c r="J60"/>
      <c r="K60"/>
      <c r="L60"/>
      <c r="M60"/>
      <c r="N60"/>
      <c r="O60" s="287"/>
      <c r="P60" s="918"/>
      <c r="Q60" s="826"/>
      <c r="R60" s="826"/>
      <c r="S60" s="826"/>
      <c r="T60" s="826"/>
      <c r="U60" s="826"/>
      <c r="V60" s="826"/>
      <c r="W60" s="826"/>
      <c r="X60" s="919"/>
      <c r="Y60" s="288"/>
      <c r="Z60" s="1"/>
      <c r="AA60" s="1"/>
    </row>
    <row r="61" spans="1:30" ht="14.1" customHeight="1" thickBot="1" x14ac:dyDescent="0.2">
      <c r="A61"/>
      <c r="B61"/>
      <c r="C61"/>
      <c r="D61"/>
      <c r="E61"/>
      <c r="F61"/>
      <c r="G61"/>
      <c r="H61"/>
      <c r="I61"/>
      <c r="J61"/>
      <c r="K61"/>
      <c r="L61"/>
      <c r="M61"/>
      <c r="N61"/>
      <c r="O61" s="288"/>
      <c r="P61" s="923" t="s">
        <v>923</v>
      </c>
      <c r="Q61" s="924"/>
      <c r="R61" s="924"/>
      <c r="S61" s="924"/>
      <c r="T61" s="924"/>
      <c r="U61" s="924"/>
      <c r="V61" s="924"/>
      <c r="W61" s="924"/>
      <c r="X61" s="925"/>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2AFB26B3-8451-42D5-AA6C-B1F5BC120E12}">
      <formula1>"－,近,遠,遠近両用,精神"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topLeftCell="I16" workbookViewId="0">
      <selection activeCell="P41" sqref="P41:T41"/>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4" t="s">
        <v>925</v>
      </c>
      <c r="C2" s="864"/>
      <c r="D2" s="865"/>
      <c r="E2" s="865"/>
      <c r="F2" s="865"/>
      <c r="G2" s="865"/>
      <c r="H2" s="865"/>
      <c r="I2" s="866" t="s">
        <v>748</v>
      </c>
      <c r="J2" s="866"/>
      <c r="K2" s="867" t="s">
        <v>19</v>
      </c>
      <c r="L2" s="867"/>
      <c r="M2" s="867"/>
      <c r="N2" s="312"/>
      <c r="O2" s="287"/>
      <c r="P2" s="868" t="s">
        <v>1008</v>
      </c>
      <c r="Q2" s="868"/>
      <c r="R2" s="868"/>
      <c r="S2" s="868"/>
      <c r="T2" s="868"/>
      <c r="U2" s="868"/>
      <c r="V2" s="868"/>
      <c r="W2" s="868"/>
      <c r="X2" s="868"/>
      <c r="Y2" s="287"/>
      <c r="Z2"/>
      <c r="AA2"/>
      <c r="AB2"/>
      <c r="AC2"/>
      <c r="AD2"/>
    </row>
    <row r="3" spans="1:30" ht="14.1" customHeight="1" thickBot="1" x14ac:dyDescent="0.2">
      <c r="A3" s="294"/>
      <c r="B3" s="864"/>
      <c r="C3" s="864"/>
      <c r="D3" s="865"/>
      <c r="E3" s="865"/>
      <c r="F3" s="865"/>
      <c r="G3" s="865"/>
      <c r="H3" s="865"/>
      <c r="I3" s="866"/>
      <c r="J3" s="866"/>
      <c r="K3" s="867"/>
      <c r="L3" s="867"/>
      <c r="M3" s="867"/>
      <c r="N3" s="312"/>
      <c r="O3" s="287"/>
      <c r="P3" s="868"/>
      <c r="Q3" s="868"/>
      <c r="R3" s="868"/>
      <c r="S3" s="868"/>
      <c r="T3" s="868"/>
      <c r="U3" s="868"/>
      <c r="V3" s="868"/>
      <c r="W3" s="868"/>
      <c r="X3" s="868"/>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69" t="s">
        <v>824</v>
      </c>
      <c r="Q4" s="869"/>
      <c r="R4" s="872">
        <f>F23</f>
        <v>6</v>
      </c>
      <c r="S4" s="870" t="s">
        <v>916</v>
      </c>
      <c r="T4" s="870"/>
      <c r="U4" s="872">
        <f>ROUNDDOWN((C23)/2,0)</f>
        <v>4</v>
      </c>
      <c r="V4" s="870" t="s">
        <v>917</v>
      </c>
      <c r="W4" s="870"/>
      <c r="X4" s="871">
        <f>ROUNDDOWN((C23)/3,0)</f>
        <v>3</v>
      </c>
      <c r="Y4" s="287"/>
      <c r="Z4"/>
      <c r="AA4"/>
      <c r="AB4"/>
      <c r="AC4"/>
      <c r="AD4"/>
    </row>
    <row r="5" spans="1:30" ht="14.1" customHeight="1" thickBot="1" x14ac:dyDescent="0.2">
      <c r="A5" s="294"/>
      <c r="B5" s="864" t="s">
        <v>926</v>
      </c>
      <c r="C5" s="864"/>
      <c r="D5" s="873">
        <v>0</v>
      </c>
      <c r="E5" s="312"/>
      <c r="F5" s="864" t="s">
        <v>927</v>
      </c>
      <c r="G5" s="864"/>
      <c r="H5" s="874">
        <f>C23</f>
        <v>9</v>
      </c>
      <c r="I5" s="874">
        <f>IF(L2="探索型",ROUNDDOWN(D23/3,0)+D23,D23)</f>
        <v>0</v>
      </c>
      <c r="J5" s="866" t="s">
        <v>928</v>
      </c>
      <c r="K5" s="866"/>
      <c r="L5" s="875" t="s">
        <v>19</v>
      </c>
      <c r="M5" s="875"/>
      <c r="N5" s="312"/>
      <c r="O5" s="288"/>
      <c r="P5" s="869"/>
      <c r="Q5" s="869"/>
      <c r="R5" s="872"/>
      <c r="S5" s="870"/>
      <c r="T5" s="870"/>
      <c r="U5" s="872"/>
      <c r="V5" s="870"/>
      <c r="W5" s="870"/>
      <c r="X5" s="871"/>
      <c r="Y5" s="287"/>
      <c r="Z5"/>
      <c r="AA5"/>
      <c r="AB5"/>
      <c r="AC5"/>
      <c r="AD5"/>
    </row>
    <row r="6" spans="1:30" ht="14.1" customHeight="1" thickBot="1" x14ac:dyDescent="0.2">
      <c r="A6" s="294"/>
      <c r="B6" s="864"/>
      <c r="C6" s="864"/>
      <c r="D6" s="873"/>
      <c r="E6" s="312"/>
      <c r="F6" s="864"/>
      <c r="G6" s="864"/>
      <c r="H6" s="874"/>
      <c r="I6" s="874"/>
      <c r="J6" s="866"/>
      <c r="K6" s="866"/>
      <c r="L6" s="875"/>
      <c r="M6" s="875"/>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79" t="s">
        <v>800</v>
      </c>
      <c r="C8" s="879"/>
      <c r="D8" s="879"/>
      <c r="E8" s="294"/>
      <c r="F8" s="876" t="s">
        <v>929</v>
      </c>
      <c r="G8" s="876"/>
      <c r="H8" s="312"/>
      <c r="I8" s="890" t="s">
        <v>930</v>
      </c>
      <c r="J8" s="890"/>
      <c r="K8" s="890"/>
      <c r="L8" s="890"/>
      <c r="M8" s="890"/>
      <c r="N8" s="312"/>
      <c r="O8" s="287"/>
      <c r="P8" s="926" t="s">
        <v>745</v>
      </c>
      <c r="Q8" s="927"/>
      <c r="R8" s="927"/>
      <c r="S8" s="927"/>
      <c r="T8" s="928"/>
      <c r="U8" s="517" t="s">
        <v>918</v>
      </c>
      <c r="V8" s="518" t="s">
        <v>327</v>
      </c>
      <c r="W8" s="518" t="s">
        <v>919</v>
      </c>
      <c r="X8" s="519" t="s">
        <v>920</v>
      </c>
      <c r="Y8" s="288"/>
      <c r="Z8"/>
      <c r="AA8"/>
      <c r="AB8"/>
      <c r="AC8"/>
      <c r="AD8"/>
    </row>
    <row r="9" spans="1:30" ht="14.1" customHeight="1" thickBot="1" x14ac:dyDescent="0.2">
      <c r="A9" s="294"/>
      <c r="B9" s="303"/>
      <c r="C9" s="306"/>
      <c r="D9" s="307" t="s">
        <v>931</v>
      </c>
      <c r="E9" s="294"/>
      <c r="F9" s="876"/>
      <c r="G9" s="876"/>
      <c r="H9" s="312"/>
      <c r="I9" s="906"/>
      <c r="J9" s="906"/>
      <c r="K9" s="906"/>
      <c r="L9" s="906"/>
      <c r="M9" s="906"/>
      <c r="N9" s="312"/>
      <c r="O9" s="287"/>
      <c r="P9" s="911"/>
      <c r="Q9" s="829"/>
      <c r="R9" s="829"/>
      <c r="S9" s="829"/>
      <c r="T9" s="830"/>
      <c r="U9" s="845" t="s">
        <v>19</v>
      </c>
      <c r="V9" s="847" t="s">
        <v>19</v>
      </c>
      <c r="W9" s="834">
        <f>IF(キャラシート!$I$3="蟹",計算用!AV12,計算用!AV6)</f>
        <v>0</v>
      </c>
      <c r="X9" s="899">
        <f>IF(キャラシート!$I$3="蟹",計算用!AW12,計算用!AW6)</f>
        <v>0</v>
      </c>
      <c r="Y9" s="287"/>
      <c r="Z9"/>
      <c r="AA9"/>
      <c r="AB9"/>
      <c r="AC9"/>
      <c r="AD9"/>
    </row>
    <row r="10" spans="1:30" ht="14.1" customHeight="1" thickBot="1" x14ac:dyDescent="0.2">
      <c r="A10" s="294"/>
      <c r="B10" s="304" t="s">
        <v>731</v>
      </c>
      <c r="C10" s="301">
        <f>D5</f>
        <v>0</v>
      </c>
      <c r="D10" s="49"/>
      <c r="E10" s="294"/>
      <c r="F10" s="304" t="s">
        <v>932</v>
      </c>
      <c r="G10" s="302">
        <f>F23</f>
        <v>6</v>
      </c>
      <c r="H10" s="312"/>
      <c r="I10" s="906"/>
      <c r="J10" s="906"/>
      <c r="K10" s="906"/>
      <c r="L10" s="906"/>
      <c r="M10" s="906"/>
      <c r="N10" s="312"/>
      <c r="O10" s="288"/>
      <c r="P10" s="912"/>
      <c r="Q10" s="832"/>
      <c r="R10" s="832"/>
      <c r="S10" s="832"/>
      <c r="T10" s="833"/>
      <c r="U10" s="846"/>
      <c r="V10" s="848"/>
      <c r="W10" s="835"/>
      <c r="X10" s="900"/>
      <c r="Y10" s="288"/>
      <c r="Z10"/>
      <c r="AA10"/>
      <c r="AB10"/>
      <c r="AC10"/>
      <c r="AD10"/>
    </row>
    <row r="11" spans="1:30" ht="14.1" customHeight="1" thickBot="1" x14ac:dyDescent="0.2">
      <c r="A11" s="294"/>
      <c r="B11" s="304" t="s">
        <v>907</v>
      </c>
      <c r="C11" s="301">
        <f>D5</f>
        <v>0</v>
      </c>
      <c r="D11" s="50"/>
      <c r="E11" s="294"/>
      <c r="F11" s="290"/>
      <c r="G11" s="286"/>
      <c r="H11" s="312"/>
      <c r="I11" s="906"/>
      <c r="J11" s="906"/>
      <c r="K11" s="906"/>
      <c r="L11" s="906"/>
      <c r="M11" s="906"/>
      <c r="N11" s="312"/>
      <c r="O11" s="287"/>
      <c r="P11" s="920" t="s">
        <v>9</v>
      </c>
      <c r="Q11" s="837"/>
      <c r="R11" s="838"/>
      <c r="S11" s="839" t="s">
        <v>10</v>
      </c>
      <c r="T11" s="837"/>
      <c r="U11" s="838"/>
      <c r="V11" s="839" t="s">
        <v>11</v>
      </c>
      <c r="W11" s="837"/>
      <c r="X11" s="913"/>
      <c r="Y11" s="287"/>
      <c r="Z11"/>
      <c r="AA11"/>
      <c r="AB11"/>
      <c r="AC11"/>
      <c r="AD11"/>
    </row>
    <row r="12" spans="1:30" ht="14.1" customHeight="1" thickBot="1" x14ac:dyDescent="0.2">
      <c r="A12" s="294"/>
      <c r="B12" s="304" t="s">
        <v>833</v>
      </c>
      <c r="C12" s="301">
        <f>D5</f>
        <v>0</v>
      </c>
      <c r="D12" s="50"/>
      <c r="E12" s="294"/>
      <c r="F12" s="290"/>
      <c r="G12" s="286"/>
      <c r="H12" s="312"/>
      <c r="I12" s="906"/>
      <c r="J12" s="906"/>
      <c r="K12" s="906"/>
      <c r="L12" s="906"/>
      <c r="M12" s="906"/>
      <c r="N12" s="312"/>
      <c r="O12" s="288"/>
      <c r="P12" s="914" t="s">
        <v>19</v>
      </c>
      <c r="Q12" s="843" t="s">
        <v>19</v>
      </c>
      <c r="R12" s="843"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838</v>
      </c>
      <c r="C13" s="301">
        <f>D5</f>
        <v>0</v>
      </c>
      <c r="D13" s="50"/>
      <c r="E13" s="294"/>
      <c r="F13" s="290"/>
      <c r="G13" s="286"/>
      <c r="H13" s="312"/>
      <c r="I13" s="906"/>
      <c r="J13" s="906"/>
      <c r="K13" s="906"/>
      <c r="L13" s="906"/>
      <c r="M13" s="906"/>
      <c r="N13" s="312"/>
      <c r="O13" s="287"/>
      <c r="P13" s="915"/>
      <c r="Q13" s="844"/>
      <c r="R13" s="844"/>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818</v>
      </c>
      <c r="C14" s="301">
        <f>IF(K2="攻撃型",ROUNDDOWN(C23/3,0),0)</f>
        <v>0</v>
      </c>
      <c r="D14" s="50"/>
      <c r="E14" s="294"/>
      <c r="F14" s="290"/>
      <c r="G14" s="286"/>
      <c r="H14" s="312"/>
      <c r="I14" s="906"/>
      <c r="J14" s="906"/>
      <c r="K14" s="906"/>
      <c r="L14" s="906"/>
      <c r="M14" s="906"/>
      <c r="N14" s="312"/>
      <c r="O14" s="288"/>
      <c r="P14" s="921" t="s">
        <v>922</v>
      </c>
      <c r="Q14" s="815"/>
      <c r="R14" s="815"/>
      <c r="S14" s="815"/>
      <c r="T14" s="815"/>
      <c r="U14" s="815"/>
      <c r="V14" s="815"/>
      <c r="W14" s="815"/>
      <c r="X14" s="922"/>
      <c r="Y14" s="288"/>
      <c r="Z14"/>
      <c r="AA14"/>
      <c r="AB14"/>
      <c r="AC14"/>
      <c r="AD14"/>
    </row>
    <row r="15" spans="1:30" ht="14.1" customHeight="1" thickBot="1" x14ac:dyDescent="0.2">
      <c r="A15" s="294"/>
      <c r="B15" s="304" t="s">
        <v>823</v>
      </c>
      <c r="C15" s="301">
        <f>IF(K2="攻撃型",ROUNDDOWN(C23/3,0),0)</f>
        <v>0</v>
      </c>
      <c r="D15" s="50"/>
      <c r="E15" s="294"/>
      <c r="F15" s="290"/>
      <c r="G15" s="286"/>
      <c r="H15" s="312"/>
      <c r="I15" s="906"/>
      <c r="J15" s="906"/>
      <c r="K15" s="906"/>
      <c r="L15" s="906"/>
      <c r="M15" s="906"/>
      <c r="N15" s="312"/>
      <c r="O15" s="287"/>
      <c r="P15" s="916"/>
      <c r="Q15" s="823"/>
      <c r="R15" s="823"/>
      <c r="S15" s="823"/>
      <c r="T15" s="823"/>
      <c r="U15" s="823"/>
      <c r="V15" s="823"/>
      <c r="W15" s="823"/>
      <c r="X15" s="917"/>
      <c r="Y15" s="287"/>
      <c r="Z15"/>
      <c r="AA15"/>
      <c r="AB15"/>
      <c r="AC15"/>
      <c r="AD15"/>
    </row>
    <row r="16" spans="1:30" ht="14.1" customHeight="1" thickBot="1" x14ac:dyDescent="0.2">
      <c r="A16" s="294"/>
      <c r="B16" s="305" t="s">
        <v>740</v>
      </c>
      <c r="C16" s="299">
        <f>D5</f>
        <v>0</v>
      </c>
      <c r="D16" s="51"/>
      <c r="E16" s="294"/>
      <c r="F16" s="292"/>
      <c r="G16" s="293"/>
      <c r="H16" s="312"/>
      <c r="I16" s="906"/>
      <c r="J16" s="906"/>
      <c r="K16" s="906"/>
      <c r="L16" s="906"/>
      <c r="M16" s="906"/>
      <c r="N16" s="312"/>
      <c r="O16" s="288"/>
      <c r="P16" s="918"/>
      <c r="Q16" s="826"/>
      <c r="R16" s="826"/>
      <c r="S16" s="826"/>
      <c r="T16" s="826"/>
      <c r="U16" s="826"/>
      <c r="V16" s="826"/>
      <c r="W16" s="826"/>
      <c r="X16" s="919"/>
      <c r="Y16" s="288"/>
      <c r="Z16"/>
      <c r="AA16"/>
      <c r="AB16"/>
      <c r="AC16"/>
      <c r="AD16"/>
    </row>
    <row r="17" spans="1:30" ht="14.1" customHeight="1" thickBot="1" x14ac:dyDescent="0.2">
      <c r="A17" s="294"/>
      <c r="B17" s="294"/>
      <c r="C17" s="294"/>
      <c r="D17" s="294"/>
      <c r="E17" s="311"/>
      <c r="F17" s="311"/>
      <c r="G17" s="311"/>
      <c r="H17" s="294"/>
      <c r="I17" s="906"/>
      <c r="J17" s="906"/>
      <c r="K17" s="906"/>
      <c r="L17" s="906"/>
      <c r="M17" s="906"/>
      <c r="N17" s="312"/>
      <c r="O17" s="288"/>
      <c r="P17" s="923" t="s">
        <v>923</v>
      </c>
      <c r="Q17" s="924"/>
      <c r="R17" s="924"/>
      <c r="S17" s="924"/>
      <c r="T17" s="924"/>
      <c r="U17" s="924"/>
      <c r="V17" s="924"/>
      <c r="W17" s="924"/>
      <c r="X17" s="925"/>
      <c r="Y17" s="287"/>
      <c r="Z17"/>
      <c r="AA17"/>
      <c r="AB17"/>
      <c r="AC17"/>
      <c r="AD17"/>
    </row>
    <row r="18" spans="1:30" ht="14.1" customHeight="1" thickBot="1" x14ac:dyDescent="0.2">
      <c r="A18" s="294"/>
      <c r="B18" s="908" t="s">
        <v>729</v>
      </c>
      <c r="C18" s="908"/>
      <c r="D18" s="291" t="s">
        <v>933</v>
      </c>
      <c r="E18" s="294"/>
      <c r="F18" s="515" t="s">
        <v>934</v>
      </c>
      <c r="G18" s="516" t="s">
        <v>1182</v>
      </c>
      <c r="H18" s="312"/>
      <c r="I18" s="906"/>
      <c r="J18" s="906"/>
      <c r="K18" s="906"/>
      <c r="L18" s="906"/>
      <c r="M18" s="906"/>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0</v>
      </c>
      <c r="D19" s="297">
        <f>IF(K2="攻撃型",ROUNDDOWN(C23/3,0),0)</f>
        <v>0</v>
      </c>
      <c r="E19" s="311"/>
      <c r="F19" s="296" t="str">
        <f>IF(K2="速度型","2D6","1D6")</f>
        <v>1D6</v>
      </c>
      <c r="G19" s="295" t="str">
        <f>IF(K2="探索型","2D6","1D6")</f>
        <v>1D6</v>
      </c>
      <c r="H19" s="312"/>
      <c r="I19" s="906"/>
      <c r="J19" s="906"/>
      <c r="K19" s="906"/>
      <c r="L19" s="906"/>
      <c r="M19" s="906"/>
      <c r="N19" s="312"/>
      <c r="O19" s="288"/>
      <c r="P19" s="926" t="s">
        <v>745</v>
      </c>
      <c r="Q19" s="927"/>
      <c r="R19" s="927"/>
      <c r="S19" s="927"/>
      <c r="T19" s="928"/>
      <c r="U19" s="517" t="s">
        <v>918</v>
      </c>
      <c r="V19" s="518" t="s">
        <v>327</v>
      </c>
      <c r="W19" s="518" t="s">
        <v>919</v>
      </c>
      <c r="X19" s="519" t="s">
        <v>920</v>
      </c>
      <c r="Y19" s="288"/>
      <c r="Z19"/>
      <c r="AA19"/>
      <c r="AB19"/>
      <c r="AC19"/>
      <c r="AD19"/>
    </row>
    <row r="20" spans="1:30" ht="14.1" customHeight="1" thickBot="1" x14ac:dyDescent="0.2">
      <c r="A20" s="311"/>
      <c r="B20" s="311"/>
      <c r="C20" s="311"/>
      <c r="D20" s="311"/>
      <c r="E20" s="311"/>
      <c r="F20" s="311"/>
      <c r="G20" s="294"/>
      <c r="H20" s="312"/>
      <c r="I20" s="906"/>
      <c r="J20" s="906"/>
      <c r="K20" s="906"/>
      <c r="L20" s="906"/>
      <c r="M20" s="906"/>
      <c r="N20" s="312"/>
      <c r="O20" s="287"/>
      <c r="P20" s="911"/>
      <c r="Q20" s="829"/>
      <c r="R20" s="829"/>
      <c r="S20" s="829"/>
      <c r="T20" s="830"/>
      <c r="U20" s="845" t="s">
        <v>19</v>
      </c>
      <c r="V20" s="847" t="s">
        <v>19</v>
      </c>
      <c r="W20" s="834">
        <f>IF(キャラシート!$I$3="蟹",計算用!AV24,計算用!AV18)</f>
        <v>0</v>
      </c>
      <c r="X20" s="899">
        <f>IF(キャラシート!$I$3="蟹",計算用!AW24,計算用!AW18)</f>
        <v>0</v>
      </c>
      <c r="Y20" s="287"/>
      <c r="Z20"/>
      <c r="AA20"/>
      <c r="AB20"/>
      <c r="AC20"/>
      <c r="AD20"/>
    </row>
    <row r="21" spans="1:30" ht="14.1" customHeight="1" thickBot="1" x14ac:dyDescent="0.2">
      <c r="A21" s="311"/>
      <c r="B21" s="909" t="s">
        <v>853</v>
      </c>
      <c r="C21" s="907"/>
      <c r="D21" s="907"/>
      <c r="E21" s="907"/>
      <c r="F21" s="907"/>
      <c r="G21" s="907"/>
      <c r="H21" s="312"/>
      <c r="I21" s="906"/>
      <c r="J21" s="906"/>
      <c r="K21" s="906"/>
      <c r="L21" s="906"/>
      <c r="M21" s="906"/>
      <c r="N21" s="312"/>
      <c r="O21" s="288"/>
      <c r="P21" s="912"/>
      <c r="Q21" s="832"/>
      <c r="R21" s="832"/>
      <c r="S21" s="832"/>
      <c r="T21" s="833"/>
      <c r="U21" s="846"/>
      <c r="V21" s="848"/>
      <c r="W21" s="835"/>
      <c r="X21" s="900"/>
      <c r="Y21" s="288"/>
      <c r="Z21"/>
      <c r="AA21"/>
      <c r="AB21"/>
      <c r="AC21"/>
      <c r="AD21"/>
    </row>
    <row r="22" spans="1:30" ht="14.1" customHeight="1" thickBot="1" x14ac:dyDescent="0.2">
      <c r="A22" s="311"/>
      <c r="B22" s="909"/>
      <c r="C22" s="907"/>
      <c r="D22" s="907"/>
      <c r="E22" s="907"/>
      <c r="F22" s="907"/>
      <c r="G22" s="907"/>
      <c r="H22" s="312"/>
      <c r="I22" s="906"/>
      <c r="J22" s="906"/>
      <c r="K22" s="906"/>
      <c r="L22" s="906"/>
      <c r="M22" s="906"/>
      <c r="N22" s="312"/>
      <c r="O22" s="287"/>
      <c r="P22" s="920" t="s">
        <v>9</v>
      </c>
      <c r="Q22" s="837"/>
      <c r="R22" s="838"/>
      <c r="S22" s="839" t="s">
        <v>10</v>
      </c>
      <c r="T22" s="837"/>
      <c r="U22" s="838"/>
      <c r="V22" s="839" t="s">
        <v>11</v>
      </c>
      <c r="W22" s="837"/>
      <c r="X22" s="913"/>
      <c r="Y22" s="287"/>
      <c r="Z22"/>
      <c r="AA22"/>
      <c r="AB22"/>
      <c r="AC22"/>
      <c r="AD22"/>
    </row>
    <row r="23" spans="1:30" ht="14.1" customHeight="1" thickBot="1" x14ac:dyDescent="0.2">
      <c r="A23" s="311"/>
      <c r="B23" s="308" t="s">
        <v>743</v>
      </c>
      <c r="C23" s="903">
        <f>キャラシート!H25</f>
        <v>9</v>
      </c>
      <c r="D23" s="903"/>
      <c r="E23" s="309" t="s">
        <v>824</v>
      </c>
      <c r="F23" s="904">
        <f>キャラシート!H27</f>
        <v>6</v>
      </c>
      <c r="G23" s="904"/>
      <c r="H23" s="312"/>
      <c r="I23" s="906"/>
      <c r="J23" s="906"/>
      <c r="K23" s="906"/>
      <c r="L23" s="906"/>
      <c r="M23" s="906"/>
      <c r="N23" s="312"/>
      <c r="O23" s="288"/>
      <c r="P23" s="914" t="s">
        <v>19</v>
      </c>
      <c r="Q23" s="843" t="s">
        <v>19</v>
      </c>
      <c r="R23" s="843"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5" t="s">
        <v>864</v>
      </c>
      <c r="C24" s="905"/>
      <c r="D24" s="905"/>
      <c r="E24" s="905"/>
      <c r="F24" s="905"/>
      <c r="G24" s="905"/>
      <c r="H24" s="312"/>
      <c r="I24" s="906"/>
      <c r="J24" s="906"/>
      <c r="K24" s="906"/>
      <c r="L24" s="906"/>
      <c r="M24" s="906"/>
      <c r="N24" s="312"/>
      <c r="O24" s="287"/>
      <c r="P24" s="915"/>
      <c r="Q24" s="844"/>
      <c r="R24" s="844"/>
      <c r="S24" s="460" t="s">
        <v>19</v>
      </c>
      <c r="T24" s="460" t="s">
        <v>19</v>
      </c>
      <c r="U24" s="460" t="s">
        <v>19</v>
      </c>
      <c r="V24" s="460" t="s">
        <v>19</v>
      </c>
      <c r="W24" s="460" t="s">
        <v>19</v>
      </c>
      <c r="X24" s="461" t="s">
        <v>19</v>
      </c>
      <c r="Y24" s="287"/>
      <c r="Z24"/>
      <c r="AA24"/>
      <c r="AB24"/>
      <c r="AC24"/>
      <c r="AD24"/>
    </row>
    <row r="25" spans="1:30" ht="14.1" customHeight="1" thickBot="1" x14ac:dyDescent="0.2">
      <c r="A25" s="311"/>
      <c r="B25" s="902"/>
      <c r="C25" s="902"/>
      <c r="D25" s="902"/>
      <c r="E25" s="902"/>
      <c r="F25" s="902"/>
      <c r="G25" s="902"/>
      <c r="H25" s="312"/>
      <c r="I25" s="906"/>
      <c r="J25" s="906"/>
      <c r="K25" s="906"/>
      <c r="L25" s="906"/>
      <c r="M25" s="906"/>
      <c r="N25" s="312"/>
      <c r="O25" s="288"/>
      <c r="P25" s="921" t="s">
        <v>922</v>
      </c>
      <c r="Q25" s="815"/>
      <c r="R25" s="815"/>
      <c r="S25" s="815"/>
      <c r="T25" s="815"/>
      <c r="U25" s="815"/>
      <c r="V25" s="815"/>
      <c r="W25" s="815"/>
      <c r="X25" s="922"/>
      <c r="Y25" s="288"/>
      <c r="Z25"/>
      <c r="AA25"/>
      <c r="AB25"/>
      <c r="AC25"/>
      <c r="AD25"/>
    </row>
    <row r="26" spans="1:30" ht="14.1" customHeight="1" thickBot="1" x14ac:dyDescent="0.2">
      <c r="A26" s="311"/>
      <c r="B26" s="902"/>
      <c r="C26" s="902"/>
      <c r="D26" s="902"/>
      <c r="E26" s="902"/>
      <c r="F26" s="902"/>
      <c r="G26" s="902"/>
      <c r="H26" s="312"/>
      <c r="I26" s="906"/>
      <c r="J26" s="906"/>
      <c r="K26" s="906"/>
      <c r="L26" s="906"/>
      <c r="M26" s="906"/>
      <c r="N26" s="312"/>
      <c r="O26" s="287"/>
      <c r="P26" s="916"/>
      <c r="Q26" s="823"/>
      <c r="R26" s="823"/>
      <c r="S26" s="823"/>
      <c r="T26" s="823"/>
      <c r="U26" s="823"/>
      <c r="V26" s="823"/>
      <c r="W26" s="823"/>
      <c r="X26" s="917"/>
      <c r="Y26" s="287"/>
      <c r="Z26"/>
      <c r="AA26"/>
      <c r="AB26"/>
      <c r="AC26"/>
      <c r="AD26"/>
    </row>
    <row r="27" spans="1:30" ht="14.1" customHeight="1" thickBot="1" x14ac:dyDescent="0.2">
      <c r="A27" s="311"/>
      <c r="B27" s="902"/>
      <c r="C27" s="902"/>
      <c r="D27" s="902"/>
      <c r="E27" s="902"/>
      <c r="F27" s="902"/>
      <c r="G27" s="902"/>
      <c r="H27" s="312"/>
      <c r="I27" s="906"/>
      <c r="J27" s="906"/>
      <c r="K27" s="906"/>
      <c r="L27" s="906"/>
      <c r="M27" s="906"/>
      <c r="N27" s="312"/>
      <c r="O27" s="288"/>
      <c r="P27" s="918"/>
      <c r="Q27" s="826"/>
      <c r="R27" s="826"/>
      <c r="S27" s="826"/>
      <c r="T27" s="826"/>
      <c r="U27" s="826"/>
      <c r="V27" s="826"/>
      <c r="W27" s="826"/>
      <c r="X27" s="919"/>
      <c r="Y27" s="288"/>
      <c r="Z27"/>
      <c r="AA27"/>
      <c r="AB27"/>
      <c r="AC27"/>
      <c r="AD27"/>
    </row>
    <row r="28" spans="1:30" ht="14.1" customHeight="1" thickBot="1" x14ac:dyDescent="0.2">
      <c r="A28" s="311"/>
      <c r="B28" s="902"/>
      <c r="C28" s="902"/>
      <c r="D28" s="902"/>
      <c r="E28" s="902"/>
      <c r="F28" s="902"/>
      <c r="G28" s="902"/>
      <c r="H28" s="312"/>
      <c r="I28" s="906"/>
      <c r="J28" s="906"/>
      <c r="K28" s="906"/>
      <c r="L28" s="906"/>
      <c r="M28" s="906"/>
      <c r="N28" s="312"/>
      <c r="O28" s="287"/>
      <c r="P28" s="923" t="s">
        <v>923</v>
      </c>
      <c r="Q28" s="924"/>
      <c r="R28" s="924"/>
      <c r="S28" s="924"/>
      <c r="T28" s="924"/>
      <c r="U28" s="924"/>
      <c r="V28" s="924"/>
      <c r="W28" s="924"/>
      <c r="X28" s="925"/>
      <c r="Y28" s="287"/>
      <c r="Z28"/>
      <c r="AA28"/>
      <c r="AB28"/>
      <c r="AC28"/>
      <c r="AD28"/>
    </row>
    <row r="29" spans="1:30" ht="14.1" customHeight="1" thickBot="1" x14ac:dyDescent="0.2">
      <c r="A29" s="311"/>
      <c r="B29" s="902"/>
      <c r="C29" s="902"/>
      <c r="D29" s="902"/>
      <c r="E29" s="902"/>
      <c r="F29" s="902"/>
      <c r="G29" s="902"/>
      <c r="H29" s="312"/>
      <c r="I29" s="906"/>
      <c r="J29" s="906"/>
      <c r="K29" s="906"/>
      <c r="L29" s="906"/>
      <c r="M29" s="906"/>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6" t="s">
        <v>745</v>
      </c>
      <c r="Q30" s="927"/>
      <c r="R30" s="927"/>
      <c r="S30" s="927"/>
      <c r="T30" s="928"/>
      <c r="U30" s="517" t="s">
        <v>918</v>
      </c>
      <c r="V30" s="518" t="s">
        <v>327</v>
      </c>
      <c r="W30" s="518" t="s">
        <v>919</v>
      </c>
      <c r="X30" s="519" t="s">
        <v>920</v>
      </c>
      <c r="Y30" s="288"/>
      <c r="Z30"/>
      <c r="AA30"/>
      <c r="AB30"/>
      <c r="AC30"/>
      <c r="AD30"/>
    </row>
    <row r="31" spans="1:30" ht="14.1" customHeight="1" x14ac:dyDescent="0.15">
      <c r="A31" s="311"/>
      <c r="B31" s="910" t="s">
        <v>935</v>
      </c>
      <c r="C31" s="910"/>
      <c r="D31" s="910"/>
      <c r="E31" s="910"/>
      <c r="F31" s="910"/>
      <c r="G31" s="910"/>
      <c r="H31" s="910"/>
      <c r="I31" s="910"/>
      <c r="J31" s="910"/>
      <c r="K31" s="910"/>
      <c r="L31" s="910"/>
      <c r="M31" s="910"/>
      <c r="N31" s="312"/>
      <c r="O31" s="288"/>
      <c r="P31" s="911"/>
      <c r="Q31" s="829"/>
      <c r="R31" s="829"/>
      <c r="S31" s="829"/>
      <c r="T31" s="830"/>
      <c r="U31" s="845" t="s">
        <v>19</v>
      </c>
      <c r="V31" s="847" t="s">
        <v>19</v>
      </c>
      <c r="W31" s="834">
        <f>IF(キャラシート!$I$3="蟹",計算用!AV36,計算用!AV30)</f>
        <v>0</v>
      </c>
      <c r="X31" s="899">
        <f>IF(キャラシート!$I$3="蟹",計算用!AW36,計算用!AW30)</f>
        <v>0</v>
      </c>
      <c r="Y31" s="287"/>
      <c r="Z31"/>
      <c r="AA31"/>
      <c r="AB31"/>
      <c r="AC31"/>
      <c r="AD31"/>
    </row>
    <row r="32" spans="1:30" ht="14.1" customHeight="1" thickBot="1" x14ac:dyDescent="0.2">
      <c r="A32" s="311"/>
      <c r="B32" s="902"/>
      <c r="C32" s="902"/>
      <c r="D32" s="902"/>
      <c r="E32" s="902"/>
      <c r="F32" s="902"/>
      <c r="G32" s="902"/>
      <c r="H32" s="902"/>
      <c r="I32" s="902"/>
      <c r="J32" s="902"/>
      <c r="K32" s="902"/>
      <c r="L32" s="902"/>
      <c r="M32" s="902"/>
      <c r="N32" s="312"/>
      <c r="O32" s="287"/>
      <c r="P32" s="912"/>
      <c r="Q32" s="832"/>
      <c r="R32" s="832"/>
      <c r="S32" s="832"/>
      <c r="T32" s="833"/>
      <c r="U32" s="846"/>
      <c r="V32" s="848"/>
      <c r="W32" s="835"/>
      <c r="X32" s="900"/>
      <c r="Y32" s="288"/>
      <c r="Z32"/>
      <c r="AA32"/>
      <c r="AB32"/>
      <c r="AC32"/>
      <c r="AD32"/>
    </row>
    <row r="33" spans="1:30" ht="14.1" customHeight="1" thickBot="1" x14ac:dyDescent="0.2">
      <c r="A33" s="311"/>
      <c r="B33" s="902"/>
      <c r="C33" s="902"/>
      <c r="D33" s="902"/>
      <c r="E33" s="902"/>
      <c r="F33" s="902"/>
      <c r="G33" s="902"/>
      <c r="H33" s="902"/>
      <c r="I33" s="902"/>
      <c r="J33" s="902"/>
      <c r="K33" s="902"/>
      <c r="L33" s="902"/>
      <c r="M33" s="902"/>
      <c r="N33" s="312"/>
      <c r="O33" s="288"/>
      <c r="P33" s="920" t="s">
        <v>9</v>
      </c>
      <c r="Q33" s="837"/>
      <c r="R33" s="838"/>
      <c r="S33" s="839" t="s">
        <v>10</v>
      </c>
      <c r="T33" s="837"/>
      <c r="U33" s="838"/>
      <c r="V33" s="839" t="s">
        <v>11</v>
      </c>
      <c r="W33" s="837"/>
      <c r="X33" s="913"/>
      <c r="Y33" s="287"/>
      <c r="Z33"/>
      <c r="AA33"/>
      <c r="AB33"/>
      <c r="AC33"/>
      <c r="AD33"/>
    </row>
    <row r="34" spans="1:30" ht="14.1" customHeight="1" thickBot="1" x14ac:dyDescent="0.2">
      <c r="A34" s="311"/>
      <c r="B34" s="902"/>
      <c r="C34" s="902"/>
      <c r="D34" s="902"/>
      <c r="E34" s="902"/>
      <c r="F34" s="902"/>
      <c r="G34" s="902"/>
      <c r="H34" s="902"/>
      <c r="I34" s="902"/>
      <c r="J34" s="902"/>
      <c r="K34" s="902"/>
      <c r="L34" s="902"/>
      <c r="M34" s="902"/>
      <c r="N34" s="312"/>
      <c r="O34" s="287"/>
      <c r="P34" s="914" t="s">
        <v>19</v>
      </c>
      <c r="Q34" s="843" t="s">
        <v>19</v>
      </c>
      <c r="R34" s="843"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902"/>
      <c r="C35" s="902"/>
      <c r="D35" s="902"/>
      <c r="E35" s="902"/>
      <c r="F35" s="902"/>
      <c r="G35" s="902"/>
      <c r="H35" s="902"/>
      <c r="I35" s="902"/>
      <c r="J35" s="902"/>
      <c r="K35" s="902"/>
      <c r="L35" s="902"/>
      <c r="M35" s="902"/>
      <c r="N35" s="311"/>
      <c r="O35" s="288"/>
      <c r="P35" s="915"/>
      <c r="Q35" s="844"/>
      <c r="R35" s="844"/>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1" t="s">
        <v>922</v>
      </c>
      <c r="Q36" s="815"/>
      <c r="R36" s="815"/>
      <c r="S36" s="815"/>
      <c r="T36" s="815"/>
      <c r="U36" s="815"/>
      <c r="V36" s="815"/>
      <c r="W36" s="815"/>
      <c r="X36" s="922"/>
      <c r="Y36" s="288"/>
      <c r="Z36" s="1"/>
      <c r="AA36" s="1"/>
      <c r="AB36" s="1"/>
      <c r="AC36" s="1"/>
      <c r="AD36" s="1"/>
    </row>
    <row r="37" spans="1:30" ht="14.1" customHeight="1" x14ac:dyDescent="0.15">
      <c r="A37"/>
      <c r="B37"/>
      <c r="C37"/>
      <c r="D37"/>
      <c r="E37"/>
      <c r="F37"/>
      <c r="G37"/>
      <c r="H37"/>
      <c r="I37"/>
      <c r="J37"/>
      <c r="K37"/>
      <c r="L37"/>
      <c r="M37"/>
      <c r="N37"/>
      <c r="O37" s="288"/>
      <c r="P37" s="916"/>
      <c r="Q37" s="823"/>
      <c r="R37" s="823"/>
      <c r="S37" s="823"/>
      <c r="T37" s="823"/>
      <c r="U37" s="823"/>
      <c r="V37" s="823"/>
      <c r="W37" s="823"/>
      <c r="X37" s="917"/>
      <c r="Y37" s="287"/>
      <c r="Z37" s="1"/>
      <c r="AA37" s="1"/>
      <c r="AB37" s="1"/>
      <c r="AC37" s="1"/>
      <c r="AD37" s="1"/>
    </row>
    <row r="38" spans="1:30" ht="14.1" customHeight="1" x14ac:dyDescent="0.15">
      <c r="A38"/>
      <c r="B38" s="313"/>
      <c r="C38" s="52"/>
      <c r="D38" s="313"/>
      <c r="E38" s="313"/>
      <c r="F38" s="313"/>
      <c r="G38" s="52"/>
      <c r="H38" s="52"/>
      <c r="I38"/>
      <c r="J38"/>
      <c r="K38"/>
      <c r="L38"/>
      <c r="M38"/>
      <c r="N38"/>
      <c r="O38" s="287"/>
      <c r="P38" s="918"/>
      <c r="Q38" s="826"/>
      <c r="R38" s="826"/>
      <c r="S38" s="826"/>
      <c r="T38" s="826"/>
      <c r="U38" s="826"/>
      <c r="V38" s="826"/>
      <c r="W38" s="826"/>
      <c r="X38" s="919"/>
      <c r="Y38" s="288"/>
      <c r="Z38" s="1"/>
      <c r="AA38" s="1"/>
      <c r="AB38" s="1"/>
      <c r="AC38" s="1"/>
      <c r="AD38" s="1"/>
    </row>
    <row r="39" spans="1:30" ht="14.1" customHeight="1" thickBot="1" x14ac:dyDescent="0.25">
      <c r="A39"/>
      <c r="B39" s="314"/>
      <c r="C39" s="314"/>
      <c r="D39" s="315"/>
      <c r="E39" s="315"/>
      <c r="F39" s="316"/>
      <c r="G39" s="317"/>
      <c r="H39" s="318"/>
      <c r="I39"/>
      <c r="J39"/>
      <c r="K39"/>
      <c r="L39"/>
      <c r="M39"/>
      <c r="N39"/>
      <c r="O39" s="288"/>
      <c r="P39" s="923" t="s">
        <v>923</v>
      </c>
      <c r="Q39" s="924"/>
      <c r="R39" s="924"/>
      <c r="S39" s="924"/>
      <c r="T39" s="924"/>
      <c r="U39" s="924"/>
      <c r="V39" s="924"/>
      <c r="W39" s="924"/>
      <c r="X39" s="925"/>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6" t="s">
        <v>745</v>
      </c>
      <c r="Q41" s="927"/>
      <c r="R41" s="927"/>
      <c r="S41" s="927"/>
      <c r="T41" s="928"/>
      <c r="U41" s="517" t="s">
        <v>918</v>
      </c>
      <c r="V41" s="518" t="s">
        <v>327</v>
      </c>
      <c r="W41" s="518" t="s">
        <v>919</v>
      </c>
      <c r="X41" s="519" t="s">
        <v>920</v>
      </c>
      <c r="Y41" s="288"/>
      <c r="Z41" s="1"/>
      <c r="AA41" s="1"/>
      <c r="AB41" s="1"/>
      <c r="AC41" s="1"/>
      <c r="AD41" s="1"/>
    </row>
    <row r="42" spans="1:30" ht="14.1" customHeight="1" x14ac:dyDescent="0.15">
      <c r="A42"/>
      <c r="B42"/>
      <c r="C42"/>
      <c r="D42"/>
      <c r="E42"/>
      <c r="F42"/>
      <c r="G42"/>
      <c r="H42"/>
      <c r="I42"/>
      <c r="J42"/>
      <c r="K42"/>
      <c r="L42"/>
      <c r="M42"/>
      <c r="N42"/>
      <c r="O42" s="287"/>
      <c r="P42" s="911"/>
      <c r="Q42" s="829"/>
      <c r="R42" s="829"/>
      <c r="S42" s="829"/>
      <c r="T42" s="830"/>
      <c r="U42" s="845" t="s">
        <v>19</v>
      </c>
      <c r="V42" s="847" t="s">
        <v>19</v>
      </c>
      <c r="W42" s="834">
        <f>IF(キャラシート!$I$3="蟹",計算用!AV48,計算用!AV42)</f>
        <v>0</v>
      </c>
      <c r="X42" s="899">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12"/>
      <c r="Q43" s="832"/>
      <c r="R43" s="832"/>
      <c r="S43" s="832"/>
      <c r="T43" s="833"/>
      <c r="U43" s="846"/>
      <c r="V43" s="848"/>
      <c r="W43" s="835"/>
      <c r="X43" s="900"/>
      <c r="Y43" s="288"/>
      <c r="Z43" s="1"/>
      <c r="AA43" s="1"/>
      <c r="AB43" s="1"/>
      <c r="AC43" s="1"/>
      <c r="AD43" s="1"/>
    </row>
    <row r="44" spans="1:30" ht="14.1" customHeight="1" x14ac:dyDescent="0.15">
      <c r="A44"/>
      <c r="B44"/>
      <c r="C44"/>
      <c r="D44"/>
      <c r="E44"/>
      <c r="F44"/>
      <c r="G44"/>
      <c r="H44"/>
      <c r="I44"/>
      <c r="J44"/>
      <c r="K44"/>
      <c r="L44"/>
      <c r="M44"/>
      <c r="N44"/>
      <c r="O44" s="287"/>
      <c r="P44" s="920" t="s">
        <v>9</v>
      </c>
      <c r="Q44" s="837"/>
      <c r="R44" s="838"/>
      <c r="S44" s="839" t="s">
        <v>10</v>
      </c>
      <c r="T44" s="837"/>
      <c r="U44" s="838"/>
      <c r="V44" s="839" t="s">
        <v>11</v>
      </c>
      <c r="W44" s="837"/>
      <c r="X44" s="913"/>
      <c r="Y44" s="287"/>
      <c r="Z44" s="1"/>
      <c r="AA44" s="1"/>
      <c r="AB44" s="1"/>
      <c r="AC44" s="1"/>
      <c r="AD44" s="1"/>
    </row>
    <row r="45" spans="1:30" ht="14.1" customHeight="1" x14ac:dyDescent="0.15">
      <c r="A45"/>
      <c r="B45"/>
      <c r="C45"/>
      <c r="D45"/>
      <c r="E45"/>
      <c r="F45"/>
      <c r="G45"/>
      <c r="H45"/>
      <c r="I45"/>
      <c r="J45"/>
      <c r="K45"/>
      <c r="L45"/>
      <c r="M45"/>
      <c r="N45"/>
      <c r="O45" s="288"/>
      <c r="P45" s="914" t="s">
        <v>19</v>
      </c>
      <c r="Q45" s="843" t="s">
        <v>19</v>
      </c>
      <c r="R45" s="843"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5"/>
      <c r="Q46" s="844"/>
      <c r="R46" s="844"/>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21" t="s">
        <v>922</v>
      </c>
      <c r="Q47" s="815"/>
      <c r="R47" s="815"/>
      <c r="S47" s="815"/>
      <c r="T47" s="815"/>
      <c r="U47" s="815"/>
      <c r="V47" s="815"/>
      <c r="W47" s="815"/>
      <c r="X47" s="922"/>
      <c r="Y47" s="288"/>
      <c r="Z47" s="1"/>
      <c r="AA47" s="1"/>
      <c r="AB47" s="1"/>
      <c r="AC47" s="1"/>
      <c r="AD47" s="1"/>
    </row>
    <row r="48" spans="1:30" ht="14.1" customHeight="1" x14ac:dyDescent="0.15">
      <c r="A48"/>
      <c r="B48"/>
      <c r="C48"/>
      <c r="D48"/>
      <c r="E48"/>
      <c r="F48"/>
      <c r="G48"/>
      <c r="H48"/>
      <c r="I48"/>
      <c r="J48"/>
      <c r="K48"/>
      <c r="L48"/>
      <c r="M48"/>
      <c r="N48"/>
      <c r="O48" s="287"/>
      <c r="P48" s="916"/>
      <c r="Q48" s="823"/>
      <c r="R48" s="823"/>
      <c r="S48" s="823"/>
      <c r="T48" s="823"/>
      <c r="U48" s="823"/>
      <c r="V48" s="823"/>
      <c r="W48" s="823"/>
      <c r="X48" s="917"/>
      <c r="Y48" s="287"/>
      <c r="Z48" s="1"/>
      <c r="AA48" s="1"/>
      <c r="AB48" s="1"/>
      <c r="AC48" s="1"/>
      <c r="AD48" s="1"/>
    </row>
    <row r="49" spans="1:30" ht="14.1" customHeight="1" x14ac:dyDescent="0.15">
      <c r="A49"/>
      <c r="B49"/>
      <c r="C49"/>
      <c r="D49"/>
      <c r="E49"/>
      <c r="F49"/>
      <c r="G49"/>
      <c r="H49"/>
      <c r="I49"/>
      <c r="J49"/>
      <c r="K49"/>
      <c r="L49"/>
      <c r="M49"/>
      <c r="N49"/>
      <c r="O49" s="288"/>
      <c r="P49" s="918"/>
      <c r="Q49" s="826"/>
      <c r="R49" s="826"/>
      <c r="S49" s="826"/>
      <c r="T49" s="826"/>
      <c r="U49" s="826"/>
      <c r="V49" s="826"/>
      <c r="W49" s="826"/>
      <c r="X49" s="919"/>
      <c r="Y49" s="288"/>
      <c r="Z49" s="1"/>
      <c r="AA49" s="1"/>
      <c r="AB49" s="1"/>
      <c r="AC49" s="1"/>
      <c r="AD49" s="1"/>
    </row>
    <row r="50" spans="1:30" ht="14.1" customHeight="1" thickBot="1" x14ac:dyDescent="0.2">
      <c r="A50"/>
      <c r="B50"/>
      <c r="C50"/>
      <c r="D50"/>
      <c r="E50"/>
      <c r="F50"/>
      <c r="G50"/>
      <c r="H50"/>
      <c r="I50"/>
      <c r="J50"/>
      <c r="K50"/>
      <c r="L50"/>
      <c r="M50"/>
      <c r="N50"/>
      <c r="O50" s="287"/>
      <c r="P50" s="923" t="s">
        <v>923</v>
      </c>
      <c r="Q50" s="924"/>
      <c r="R50" s="924"/>
      <c r="S50" s="924"/>
      <c r="T50" s="924"/>
      <c r="U50" s="924"/>
      <c r="V50" s="924"/>
      <c r="W50" s="924"/>
      <c r="X50" s="925"/>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6" t="s">
        <v>745</v>
      </c>
      <c r="Q52" s="927"/>
      <c r="R52" s="927"/>
      <c r="S52" s="927"/>
      <c r="T52" s="928"/>
      <c r="U52" s="517" t="s">
        <v>918</v>
      </c>
      <c r="V52" s="518" t="s">
        <v>327</v>
      </c>
      <c r="W52" s="518" t="s">
        <v>919</v>
      </c>
      <c r="X52" s="519" t="s">
        <v>920</v>
      </c>
      <c r="Y52" s="288"/>
      <c r="Z52" s="1"/>
      <c r="AA52" s="1"/>
    </row>
    <row r="53" spans="1:30" ht="14.1" customHeight="1" x14ac:dyDescent="0.15">
      <c r="A53"/>
      <c r="B53"/>
      <c r="C53"/>
      <c r="D53"/>
      <c r="E53"/>
      <c r="F53"/>
      <c r="G53"/>
      <c r="H53"/>
      <c r="I53"/>
      <c r="J53"/>
      <c r="K53"/>
      <c r="L53"/>
      <c r="M53"/>
      <c r="N53"/>
      <c r="O53" s="288"/>
      <c r="P53" s="911"/>
      <c r="Q53" s="829"/>
      <c r="R53" s="829"/>
      <c r="S53" s="829"/>
      <c r="T53" s="830"/>
      <c r="U53" s="845" t="s">
        <v>19</v>
      </c>
      <c r="V53" s="847" t="s">
        <v>19</v>
      </c>
      <c r="W53" s="834">
        <f>IF(キャラシート!$I$3="蟹",計算用!AV60,計算用!AV54)</f>
        <v>0</v>
      </c>
      <c r="X53" s="899">
        <f>IF(キャラシート!$I$3="蟹",計算用!AW60,計算用!AW54)</f>
        <v>0</v>
      </c>
      <c r="Y53" s="287"/>
      <c r="Z53" s="1"/>
      <c r="AA53" s="1"/>
    </row>
    <row r="54" spans="1:30" ht="14.1" customHeight="1" x14ac:dyDescent="0.15">
      <c r="A54"/>
      <c r="B54"/>
      <c r="C54"/>
      <c r="D54"/>
      <c r="E54"/>
      <c r="F54"/>
      <c r="G54"/>
      <c r="H54"/>
      <c r="I54"/>
      <c r="J54"/>
      <c r="K54"/>
      <c r="L54"/>
      <c r="M54"/>
      <c r="N54"/>
      <c r="O54" s="287"/>
      <c r="P54" s="912"/>
      <c r="Q54" s="832"/>
      <c r="R54" s="832"/>
      <c r="S54" s="832"/>
      <c r="T54" s="833"/>
      <c r="U54" s="846"/>
      <c r="V54" s="848"/>
      <c r="W54" s="835"/>
      <c r="X54" s="900"/>
      <c r="Y54" s="288"/>
      <c r="Z54" s="1"/>
      <c r="AA54" s="1"/>
    </row>
    <row r="55" spans="1:30" ht="14.1" customHeight="1" x14ac:dyDescent="0.15">
      <c r="A55"/>
      <c r="B55"/>
      <c r="C55"/>
      <c r="D55"/>
      <c r="E55"/>
      <c r="F55"/>
      <c r="G55"/>
      <c r="H55"/>
      <c r="I55"/>
      <c r="J55"/>
      <c r="K55"/>
      <c r="L55"/>
      <c r="M55"/>
      <c r="N55"/>
      <c r="O55" s="288"/>
      <c r="P55" s="920" t="s">
        <v>9</v>
      </c>
      <c r="Q55" s="837"/>
      <c r="R55" s="838"/>
      <c r="S55" s="839" t="s">
        <v>10</v>
      </c>
      <c r="T55" s="837"/>
      <c r="U55" s="838"/>
      <c r="V55" s="839" t="s">
        <v>11</v>
      </c>
      <c r="W55" s="837"/>
      <c r="X55" s="913"/>
      <c r="Y55" s="287"/>
      <c r="Z55" s="1"/>
      <c r="AA55" s="1"/>
    </row>
    <row r="56" spans="1:30" ht="14.1" customHeight="1" x14ac:dyDescent="0.15">
      <c r="A56"/>
      <c r="B56"/>
      <c r="C56"/>
      <c r="D56"/>
      <c r="E56"/>
      <c r="F56"/>
      <c r="G56"/>
      <c r="H56"/>
      <c r="I56"/>
      <c r="J56"/>
      <c r="K56"/>
      <c r="L56"/>
      <c r="M56"/>
      <c r="N56"/>
      <c r="O56" s="287"/>
      <c r="P56" s="914" t="s">
        <v>19</v>
      </c>
      <c r="Q56" s="843" t="s">
        <v>19</v>
      </c>
      <c r="R56" s="843"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5"/>
      <c r="Q57" s="844"/>
      <c r="R57" s="844"/>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21" t="s">
        <v>922</v>
      </c>
      <c r="Q58" s="815"/>
      <c r="R58" s="815"/>
      <c r="S58" s="815"/>
      <c r="T58" s="815"/>
      <c r="U58" s="815"/>
      <c r="V58" s="815"/>
      <c r="W58" s="815"/>
      <c r="X58" s="922"/>
      <c r="Y58" s="288"/>
      <c r="Z58" s="1"/>
      <c r="AA58" s="1"/>
    </row>
    <row r="59" spans="1:30" ht="14.1" customHeight="1" x14ac:dyDescent="0.15">
      <c r="A59"/>
      <c r="B59"/>
      <c r="C59"/>
      <c r="D59"/>
      <c r="E59"/>
      <c r="F59"/>
      <c r="G59"/>
      <c r="H59"/>
      <c r="I59"/>
      <c r="J59"/>
      <c r="K59"/>
      <c r="L59"/>
      <c r="M59"/>
      <c r="N59"/>
      <c r="O59" s="288"/>
      <c r="P59" s="916"/>
      <c r="Q59" s="823"/>
      <c r="R59" s="823"/>
      <c r="S59" s="823"/>
      <c r="T59" s="823"/>
      <c r="U59" s="823"/>
      <c r="V59" s="823"/>
      <c r="W59" s="823"/>
      <c r="X59" s="917"/>
      <c r="Y59" s="287"/>
      <c r="Z59" s="1"/>
      <c r="AA59" s="1"/>
    </row>
    <row r="60" spans="1:30" ht="14.1" customHeight="1" x14ac:dyDescent="0.15">
      <c r="A60"/>
      <c r="B60"/>
      <c r="C60"/>
      <c r="D60"/>
      <c r="E60"/>
      <c r="F60"/>
      <c r="G60"/>
      <c r="H60"/>
      <c r="I60"/>
      <c r="J60"/>
      <c r="K60"/>
      <c r="L60"/>
      <c r="M60"/>
      <c r="N60"/>
      <c r="O60" s="287"/>
      <c r="P60" s="918"/>
      <c r="Q60" s="826"/>
      <c r="R60" s="826"/>
      <c r="S60" s="826"/>
      <c r="T60" s="826"/>
      <c r="U60" s="826"/>
      <c r="V60" s="826"/>
      <c r="W60" s="826"/>
      <c r="X60" s="919"/>
      <c r="Y60" s="288"/>
      <c r="Z60" s="1"/>
      <c r="AA60" s="1"/>
    </row>
    <row r="61" spans="1:30" ht="14.1" customHeight="1" thickBot="1" x14ac:dyDescent="0.2">
      <c r="A61"/>
      <c r="B61"/>
      <c r="C61"/>
      <c r="D61"/>
      <c r="E61"/>
      <c r="F61"/>
      <c r="G61"/>
      <c r="H61"/>
      <c r="I61"/>
      <c r="J61"/>
      <c r="K61"/>
      <c r="L61"/>
      <c r="M61"/>
      <c r="N61"/>
      <c r="O61" s="288"/>
      <c r="P61" s="923" t="s">
        <v>923</v>
      </c>
      <c r="Q61" s="924"/>
      <c r="R61" s="924"/>
      <c r="S61" s="924"/>
      <c r="T61" s="924"/>
      <c r="U61" s="924"/>
      <c r="V61" s="924"/>
      <c r="W61" s="924"/>
      <c r="X61" s="925"/>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0CF4EC20-DBD5-438F-BAA7-64D9A302C612}">
      <formula1>"－,近,遠,遠近両用"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topLeftCell="A25" workbookViewId="0">
      <selection activeCell="F38" sqref="F38:I38"/>
    </sheetView>
  </sheetViews>
  <sheetFormatPr defaultColWidth="10.109375" defaultRowHeight="16.95" customHeight="1" x14ac:dyDescent="0.15"/>
  <sheetData>
    <row r="1" spans="1:17" ht="16.95" customHeight="1" x14ac:dyDescent="0.15">
      <c r="A1" s="173"/>
      <c r="B1" s="173"/>
      <c r="C1" s="173"/>
      <c r="D1" s="173"/>
      <c r="E1" s="173"/>
      <c r="F1" s="173"/>
      <c r="G1" s="173"/>
      <c r="H1" s="173"/>
      <c r="I1" s="173"/>
      <c r="J1" s="173"/>
      <c r="K1" s="173"/>
      <c r="L1" s="173"/>
      <c r="M1" s="173"/>
      <c r="N1" s="173"/>
      <c r="O1" s="173"/>
      <c r="P1" s="173"/>
      <c r="Q1" s="173"/>
    </row>
    <row r="2" spans="1:17" ht="16.95" customHeight="1" x14ac:dyDescent="0.15">
      <c r="A2" s="173"/>
      <c r="B2" s="953" t="s">
        <v>724</v>
      </c>
      <c r="C2" s="953"/>
      <c r="D2" s="953"/>
      <c r="E2" s="953"/>
      <c r="F2" s="953"/>
      <c r="G2" s="953"/>
      <c r="H2" s="953"/>
      <c r="I2" s="173"/>
      <c r="J2" s="648" t="s">
        <v>725</v>
      </c>
      <c r="K2" s="648"/>
      <c r="L2" s="648"/>
      <c r="M2" s="648"/>
      <c r="N2" s="648"/>
      <c r="O2" s="648"/>
      <c r="P2" s="648"/>
      <c r="Q2" s="173"/>
    </row>
    <row r="3" spans="1:17" ht="16.95" customHeight="1" x14ac:dyDescent="0.15">
      <c r="A3" s="173"/>
      <c r="B3" s="955" t="str">
        <f>キャラシート!B3</f>
        <v>遠見　訟</v>
      </c>
      <c r="C3" s="955"/>
      <c r="D3" s="955"/>
      <c r="E3" s="955"/>
      <c r="F3" s="955"/>
      <c r="G3" s="955"/>
      <c r="H3" s="955"/>
      <c r="I3" s="173"/>
      <c r="J3" s="942" t="str">
        <f>"筋："&amp;キャラシート!H17</f>
        <v>筋：2</v>
      </c>
      <c r="K3" s="943" t="str">
        <f>"耐："&amp;キャラシート!H18</f>
        <v>耐：1</v>
      </c>
      <c r="L3" s="943" t="str">
        <f>"知："&amp;キャラシート!H19</f>
        <v>知：8</v>
      </c>
      <c r="M3" s="943" t="str">
        <f>"精："&amp;キャラシート!H20</f>
        <v>精：6</v>
      </c>
      <c r="N3" s="943" t="str">
        <f>"器："&amp;キャラシート!H21</f>
        <v>器：12</v>
      </c>
      <c r="O3" s="943" t="str">
        <f>"敏："&amp;キャラシート!H22</f>
        <v>敏：2</v>
      </c>
      <c r="P3" s="954" t="str">
        <f>"運："&amp;キャラシート!H23</f>
        <v>運：16</v>
      </c>
      <c r="Q3" s="173"/>
    </row>
    <row r="4" spans="1:17" ht="16.95" customHeight="1" x14ac:dyDescent="0.15">
      <c r="A4" s="173"/>
      <c r="B4" s="955"/>
      <c r="C4" s="955"/>
      <c r="D4" s="955"/>
      <c r="E4" s="955"/>
      <c r="F4" s="955"/>
      <c r="G4" s="955"/>
      <c r="H4" s="955"/>
      <c r="I4" s="173"/>
      <c r="J4" s="942"/>
      <c r="K4" s="943"/>
      <c r="L4" s="943"/>
      <c r="M4" s="943"/>
      <c r="N4" s="943"/>
      <c r="O4" s="943"/>
      <c r="P4" s="954"/>
      <c r="Q4" s="173"/>
    </row>
    <row r="5" spans="1:17" ht="16.95" customHeight="1" x14ac:dyDescent="0.15">
      <c r="A5" s="173"/>
      <c r="B5" s="173"/>
      <c r="C5" s="173"/>
      <c r="D5" s="173"/>
      <c r="E5" s="173"/>
      <c r="F5" s="173"/>
      <c r="G5" s="173"/>
      <c r="H5" s="173"/>
      <c r="I5" s="173"/>
      <c r="J5" s="173"/>
      <c r="K5" s="173"/>
      <c r="L5" s="173"/>
      <c r="M5" s="173"/>
      <c r="N5" s="173"/>
      <c r="O5" s="173"/>
      <c r="P5" s="173"/>
      <c r="Q5" s="173"/>
    </row>
    <row r="6" spans="1:17" ht="16.95" customHeight="1" x14ac:dyDescent="0.15">
      <c r="A6" s="173"/>
      <c r="B6" s="648" t="s">
        <v>726</v>
      </c>
      <c r="C6" s="648"/>
      <c r="D6" s="648"/>
      <c r="E6" s="173"/>
      <c r="F6" s="648" t="s">
        <v>727</v>
      </c>
      <c r="G6" s="648"/>
      <c r="H6" s="173"/>
      <c r="I6" s="648" t="s">
        <v>728</v>
      </c>
      <c r="J6" s="648"/>
      <c r="K6" s="173"/>
      <c r="L6" s="648" t="s">
        <v>729</v>
      </c>
      <c r="M6" s="648"/>
      <c r="N6" s="173"/>
      <c r="O6" s="648" t="s">
        <v>730</v>
      </c>
      <c r="P6" s="648"/>
      <c r="Q6" s="173"/>
    </row>
    <row r="7" spans="1:17" ht="16.95" customHeight="1" x14ac:dyDescent="0.15">
      <c r="A7" s="173"/>
      <c r="B7" s="182" t="s">
        <v>0</v>
      </c>
      <c r="C7" s="951" t="str">
        <f>キャラシート!C10</f>
        <v>アンノウン</v>
      </c>
      <c r="D7" s="951"/>
      <c r="E7" s="173"/>
      <c r="F7" s="186" t="s">
        <v>731</v>
      </c>
      <c r="G7" s="177">
        <f>キャラシート!D17</f>
        <v>5</v>
      </c>
      <c r="H7" s="173"/>
      <c r="I7" s="186" t="s">
        <v>732</v>
      </c>
      <c r="J7" s="179" t="str">
        <f>キャラシート!C31&amp;"+"&amp;IF(キャラシート!H23&lt;14,1,2)&amp;"d"</f>
        <v>15+2d</v>
      </c>
      <c r="K7" s="173"/>
      <c r="L7" s="186" t="s">
        <v>733</v>
      </c>
      <c r="M7" s="179" t="str">
        <f>キャラシート!G31&amp;"d"&amp;"+"&amp;キャラシート!H31</f>
        <v>1d+0</v>
      </c>
      <c r="N7" s="173"/>
      <c r="O7" s="186" t="s">
        <v>362</v>
      </c>
      <c r="P7" s="177">
        <f>キャラシート!D23</f>
        <v>0</v>
      </c>
      <c r="Q7" s="173"/>
    </row>
    <row r="8" spans="1:17" ht="16.95" customHeight="1" x14ac:dyDescent="0.15">
      <c r="A8" s="173"/>
      <c r="B8" s="182" t="s">
        <v>2</v>
      </c>
      <c r="C8" s="951" t="str">
        <f>キャラシート!F10</f>
        <v>コーディネーター</v>
      </c>
      <c r="D8" s="951"/>
      <c r="E8" s="173"/>
      <c r="F8" s="186" t="s">
        <v>734</v>
      </c>
      <c r="G8" s="177">
        <f>キャラシート!D19</f>
        <v>24</v>
      </c>
      <c r="H8" s="173"/>
      <c r="I8" s="186" t="s">
        <v>735</v>
      </c>
      <c r="J8" s="179" t="str">
        <f>キャラシート!C33&amp;"+"&amp;IF(キャラシート!H23&lt;14,1,2)&amp;"d"</f>
        <v>12+2d</v>
      </c>
      <c r="K8" s="173"/>
      <c r="L8" s="186" t="s">
        <v>736</v>
      </c>
      <c r="M8" s="179" t="str">
        <f>キャラシート!G33&amp;"d"&amp;"+"&amp;キャラシート!H33</f>
        <v>3d+0</v>
      </c>
      <c r="N8" s="173"/>
      <c r="O8" s="186" t="s">
        <v>737</v>
      </c>
      <c r="P8" s="177">
        <f>キャラシート!D25</f>
        <v>3</v>
      </c>
      <c r="Q8" s="173"/>
    </row>
    <row r="9" spans="1:17" ht="16.95" customHeight="1" x14ac:dyDescent="0.15">
      <c r="A9" s="173"/>
      <c r="B9" s="183" t="s">
        <v>1</v>
      </c>
      <c r="C9" s="952" t="str">
        <f>キャラシート!F13</f>
        <v>感覚型</v>
      </c>
      <c r="D9" s="952"/>
      <c r="E9" s="173"/>
      <c r="F9" s="185" t="s">
        <v>55</v>
      </c>
      <c r="G9" s="178">
        <f>キャラシート!D21</f>
        <v>19</v>
      </c>
      <c r="H9" s="173"/>
      <c r="I9" s="185" t="s">
        <v>738</v>
      </c>
      <c r="J9" s="180" t="str">
        <f>キャラシート!C35&amp;"+"&amp;IF(キャラシート!H23&lt;14,1,2)&amp;"d"</f>
        <v>6+2d</v>
      </c>
      <c r="K9" s="173"/>
      <c r="L9" s="185" t="s">
        <v>739</v>
      </c>
      <c r="M9" s="180" t="str">
        <f>キャラシート!G35&amp;"d"&amp;"+"&amp;キャラシート!H35</f>
        <v>2d+0</v>
      </c>
      <c r="N9" s="173"/>
      <c r="O9" s="185" t="s">
        <v>740</v>
      </c>
      <c r="P9" s="181">
        <f>キャラシート!D27</f>
        <v>3</v>
      </c>
      <c r="Q9" s="173"/>
    </row>
    <row r="10" spans="1:17" ht="16.95" customHeight="1" x14ac:dyDescent="0.15">
      <c r="A10" s="173"/>
      <c r="B10" s="173"/>
      <c r="C10" s="173"/>
      <c r="D10" s="173"/>
      <c r="E10" s="173"/>
      <c r="F10" s="173"/>
      <c r="G10" s="173"/>
      <c r="H10" s="173"/>
      <c r="I10" s="173"/>
      <c r="J10" s="173"/>
      <c r="K10" s="173"/>
      <c r="L10" s="173"/>
      <c r="M10" s="173"/>
      <c r="N10" s="173"/>
      <c r="O10" s="173"/>
      <c r="P10" s="173"/>
      <c r="Q10" s="173"/>
    </row>
    <row r="11" spans="1:17" ht="16.95" customHeight="1" x14ac:dyDescent="0.15">
      <c r="A11" s="173"/>
      <c r="B11" s="648" t="s">
        <v>741</v>
      </c>
      <c r="C11" s="648"/>
      <c r="D11" s="648"/>
      <c r="E11" s="173"/>
      <c r="F11" s="944" t="s">
        <v>742</v>
      </c>
      <c r="G11" s="944"/>
      <c r="H11" s="944"/>
      <c r="I11" s="945" t="s">
        <v>743</v>
      </c>
      <c r="J11" s="945"/>
      <c r="K11" s="949">
        <f>キャラシート!H25</f>
        <v>9</v>
      </c>
      <c r="L11" s="949"/>
      <c r="M11" s="945" t="s">
        <v>744</v>
      </c>
      <c r="N11" s="945"/>
      <c r="O11" s="946">
        <f>キャラシート!H27</f>
        <v>6</v>
      </c>
      <c r="P11" s="946"/>
      <c r="Q11" s="173"/>
    </row>
    <row r="12" spans="1:17" ht="16.95" customHeight="1" x14ac:dyDescent="0.15">
      <c r="A12" s="173"/>
      <c r="B12" s="184" t="s">
        <v>4</v>
      </c>
      <c r="C12" s="950" t="str">
        <f>キャラシート!C13</f>
        <v>逆転</v>
      </c>
      <c r="D12" s="950"/>
      <c r="E12" s="173"/>
      <c r="F12" s="947" t="s">
        <v>745</v>
      </c>
      <c r="G12" s="947"/>
      <c r="H12" s="172" t="s">
        <v>746</v>
      </c>
      <c r="I12" s="171" t="s">
        <v>744</v>
      </c>
      <c r="J12" s="948" t="s">
        <v>747</v>
      </c>
      <c r="K12" s="948"/>
      <c r="L12" s="948"/>
      <c r="M12" s="948"/>
      <c r="N12" s="948"/>
      <c r="O12" s="948"/>
      <c r="P12" s="948"/>
      <c r="Q12" s="173"/>
    </row>
    <row r="13" spans="1:17" ht="16.95" customHeight="1" x14ac:dyDescent="0.15">
      <c r="A13" s="173"/>
      <c r="B13" s="185" t="s">
        <v>15</v>
      </c>
      <c r="C13" s="662" t="str">
        <f>キャラシート!J6</f>
        <v>初心【ビギナーズラック】</v>
      </c>
      <c r="D13" s="662"/>
      <c r="E13" s="173"/>
      <c r="F13" s="938" t="str">
        <f>応用技!B9</f>
        <v>あぁ、もちろん見えておるぞ。</v>
      </c>
      <c r="G13" s="938"/>
      <c r="H13" s="176">
        <f>応用技!I9</f>
        <v>1</v>
      </c>
      <c r="I13" s="174">
        <f>応用技!J9</f>
        <v>1</v>
      </c>
      <c r="J13" s="939" t="str">
        <f>応用技!B17</f>
        <v>GM裁量で未来が見えたり見えなかったりする。都合が悪いときは可能性多すぎて判別不能だったりしろ</v>
      </c>
      <c r="K13" s="939"/>
      <c r="L13" s="939"/>
      <c r="M13" s="939"/>
      <c r="N13" s="939"/>
      <c r="O13" s="939"/>
      <c r="P13" s="939"/>
      <c r="Q13" s="173"/>
    </row>
    <row r="14" spans="1:17" ht="16.95" customHeight="1" thickBot="1" x14ac:dyDescent="0.2">
      <c r="A14" s="173"/>
      <c r="B14" s="173"/>
      <c r="C14" s="173"/>
      <c r="D14" s="173"/>
      <c r="E14" s="173"/>
      <c r="F14" s="938" t="str">
        <f>応用技!B20</f>
        <v>当たるに決まっておるだろ。そう見たのだからな。</v>
      </c>
      <c r="G14" s="938"/>
      <c r="H14" s="174">
        <f>応用技!I20</f>
        <v>11</v>
      </c>
      <c r="I14" s="174">
        <f>応用技!J20</f>
        <v>3</v>
      </c>
      <c r="J14" s="939" t="str">
        <f>応用技!B28</f>
        <v>命中パフェ</v>
      </c>
      <c r="K14" s="939"/>
      <c r="L14" s="939"/>
      <c r="M14" s="939"/>
      <c r="N14" s="939"/>
      <c r="O14" s="939"/>
      <c r="P14" s="939"/>
      <c r="Q14" s="173"/>
    </row>
    <row r="15" spans="1:17" ht="16.95" customHeight="1" x14ac:dyDescent="0.15">
      <c r="A15" s="173"/>
      <c r="B15" s="929" t="s">
        <v>12</v>
      </c>
      <c r="C15" s="930"/>
      <c r="D15" s="931"/>
      <c r="E15" s="173"/>
      <c r="F15" s="938" t="str">
        <f>応用技!B31</f>
        <v>当たると思ったか？そういう展開も見てたがな。</v>
      </c>
      <c r="G15" s="938"/>
      <c r="H15" s="174">
        <f>応用技!I31</f>
        <v>11</v>
      </c>
      <c r="I15" s="174">
        <f>応用技!J31</f>
        <v>4</v>
      </c>
      <c r="J15" s="939" t="str">
        <f>応用技!B39</f>
        <v>回避パフェ　トリガー：回避判定</v>
      </c>
      <c r="K15" s="939"/>
      <c r="L15" s="939"/>
      <c r="M15" s="939"/>
      <c r="N15" s="939"/>
      <c r="O15" s="939"/>
      <c r="P15" s="939"/>
      <c r="Q15" s="173"/>
    </row>
    <row r="16" spans="1:17" ht="16.95" customHeight="1" x14ac:dyDescent="0.15">
      <c r="A16" s="173"/>
      <c r="B16" s="932" t="str">
        <f>キャラシート!B40</f>
        <v>－</v>
      </c>
      <c r="C16" s="933"/>
      <c r="D16" s="934"/>
      <c r="E16" s="173"/>
      <c r="F16" s="938" t="str">
        <f>応用技!B42</f>
        <v>え～い！もう見てられん！！どうとでもなれ！！</v>
      </c>
      <c r="G16" s="938"/>
      <c r="H16" s="174">
        <f>応用技!I42</f>
        <v>11</v>
      </c>
      <c r="I16" s="174">
        <f>応用技!J42</f>
        <v>6</v>
      </c>
      <c r="J16" s="939" t="str">
        <f>応用技!B50</f>
        <v>ギャンブル　テリトリー　追加【命】</v>
      </c>
      <c r="K16" s="939"/>
      <c r="L16" s="939"/>
      <c r="M16" s="939"/>
      <c r="N16" s="939"/>
      <c r="O16" s="939"/>
      <c r="P16" s="939"/>
      <c r="Q16" s="173"/>
    </row>
    <row r="17" spans="1:17" ht="16.95" customHeight="1" x14ac:dyDescent="0.15">
      <c r="A17" s="173"/>
      <c r="B17" s="932" t="str">
        <f>キャラシート!B41</f>
        <v>－</v>
      </c>
      <c r="C17" s="933"/>
      <c r="D17" s="934"/>
      <c r="E17" s="173"/>
      <c r="F17" s="938" t="str">
        <f>応用技!B53</f>
        <v>ぶっちゃけお前等に全部任せたーい！</v>
      </c>
      <c r="G17" s="938"/>
      <c r="H17" s="174">
        <f>応用技!I53</f>
        <v>4</v>
      </c>
      <c r="I17" s="174">
        <f>応用技!J53</f>
        <v>3</v>
      </c>
      <c r="J17" s="939" t="str">
        <f>応用技!B61</f>
        <v>単除外　コンテ</v>
      </c>
      <c r="K17" s="939"/>
      <c r="L17" s="939"/>
      <c r="M17" s="939"/>
      <c r="N17" s="939"/>
      <c r="O17" s="939"/>
      <c r="P17" s="939"/>
      <c r="Q17" s="173"/>
    </row>
    <row r="18" spans="1:17" ht="16.95" customHeight="1" x14ac:dyDescent="0.15">
      <c r="A18" s="173"/>
      <c r="B18" s="932" t="str">
        <f>キャラシート!B42</f>
        <v>－</v>
      </c>
      <c r="C18" s="933"/>
      <c r="D18" s="934"/>
      <c r="E18" s="173"/>
      <c r="F18" s="938" t="str">
        <f>応用技!B64</f>
        <v>そういう卑怯なのも、実は得意なのだ。</v>
      </c>
      <c r="G18" s="938"/>
      <c r="H18" s="174">
        <f>応用技!I64</f>
        <v>5</v>
      </c>
      <c r="I18" s="174">
        <f>応用技!J64</f>
        <v>4</v>
      </c>
      <c r="J18" s="939" t="str">
        <f>応用技!B72</f>
        <v>【隠密】【察知】+9</v>
      </c>
      <c r="K18" s="939"/>
      <c r="L18" s="939"/>
      <c r="M18" s="939"/>
      <c r="N18" s="939"/>
      <c r="O18" s="939"/>
      <c r="P18" s="939"/>
      <c r="Q18" s="173"/>
    </row>
    <row r="19" spans="1:17" ht="16.95" customHeight="1" x14ac:dyDescent="0.15">
      <c r="A19" s="173"/>
      <c r="B19" s="932" t="str">
        <f>キャラシート!B43</f>
        <v>－</v>
      </c>
      <c r="C19" s="933"/>
      <c r="D19" s="934"/>
      <c r="E19" s="173"/>
      <c r="F19" s="938" t="str">
        <f>応用技!B75</f>
        <v>わし様って愛されキャラだからなぁ～</v>
      </c>
      <c r="G19" s="938"/>
      <c r="H19" s="174">
        <f>応用技!I75</f>
        <v>5</v>
      </c>
      <c r="I19" s="174">
        <f>応用技!J75</f>
        <v>4</v>
      </c>
      <c r="J19" s="939" t="str">
        <f>応用技!B83</f>
        <v>【話術】【威圧】+9</v>
      </c>
      <c r="K19" s="939"/>
      <c r="L19" s="939"/>
      <c r="M19" s="939"/>
      <c r="N19" s="939"/>
      <c r="O19" s="939"/>
      <c r="P19" s="939"/>
      <c r="Q19" s="173"/>
    </row>
    <row r="20" spans="1:17" ht="16.95" customHeight="1" thickBot="1" x14ac:dyDescent="0.2">
      <c r="A20" s="173"/>
      <c r="B20" s="932" t="str">
        <f>キャラシート!B44</f>
        <v>－</v>
      </c>
      <c r="C20" s="933"/>
      <c r="D20" s="934"/>
      <c r="E20" s="173"/>
      <c r="F20" s="940" t="str">
        <f>応用技!B86</f>
        <v>あ～見た見た。知っておる知っておる。</v>
      </c>
      <c r="G20" s="940"/>
      <c r="H20" s="175">
        <f>応用技!I86</f>
        <v>5</v>
      </c>
      <c r="I20" s="175">
        <f>応用技!J86</f>
        <v>4</v>
      </c>
      <c r="J20" s="941" t="str">
        <f>応用技!B94</f>
        <v>【観察眼】【知識】+9</v>
      </c>
      <c r="K20" s="941"/>
      <c r="L20" s="941"/>
      <c r="M20" s="941"/>
      <c r="N20" s="941"/>
      <c r="O20" s="941"/>
      <c r="P20" s="941"/>
      <c r="Q20" s="173"/>
    </row>
    <row r="21" spans="1:17" ht="16.95" customHeight="1" thickBot="1" x14ac:dyDescent="0.2">
      <c r="A21" s="173"/>
      <c r="B21" s="932" t="str">
        <f>キャラシート!B45</f>
        <v>－</v>
      </c>
      <c r="C21" s="933"/>
      <c r="D21" s="934"/>
      <c r="E21" s="173"/>
      <c r="F21" s="173"/>
      <c r="G21" s="173"/>
      <c r="H21" s="173"/>
      <c r="I21" s="173"/>
      <c r="J21" s="173"/>
      <c r="K21" s="173"/>
      <c r="L21" s="173"/>
      <c r="M21" s="173"/>
      <c r="N21" s="173"/>
      <c r="O21" s="173"/>
      <c r="P21" s="173"/>
      <c r="Q21" s="173"/>
    </row>
    <row r="22" spans="1:17" ht="16.95" customHeight="1" thickBot="1" x14ac:dyDescent="0.2">
      <c r="A22" s="173"/>
      <c r="B22" s="932" t="str">
        <f>キャラシート!B46</f>
        <v>－</v>
      </c>
      <c r="C22" s="933"/>
      <c r="D22" s="934"/>
      <c r="E22" s="173"/>
      <c r="F22" s="944" t="str">
        <f>"応用技："&amp;クリーチャー!D2</f>
        <v>応用技：</v>
      </c>
      <c r="G22" s="944"/>
      <c r="H22" s="944"/>
      <c r="I22" s="944"/>
      <c r="J22" s="945" t="s">
        <v>748</v>
      </c>
      <c r="K22" s="945"/>
      <c r="L22" s="946" t="str">
        <f>クリーチャー!K2</f>
        <v>－</v>
      </c>
      <c r="M22" s="946"/>
      <c r="N22" s="946"/>
      <c r="O22" s="946"/>
      <c r="P22" s="946"/>
      <c r="Q22" s="173"/>
    </row>
    <row r="23" spans="1:17" ht="16.95" customHeight="1" x14ac:dyDescent="0.15">
      <c r="A23" s="173"/>
      <c r="B23" s="932" t="str">
        <f>キャラシート!B47</f>
        <v>－</v>
      </c>
      <c r="C23" s="933"/>
      <c r="D23" s="934"/>
      <c r="E23" s="173"/>
      <c r="F23" s="947" t="s">
        <v>745</v>
      </c>
      <c r="G23" s="947"/>
      <c r="H23" s="172" t="s">
        <v>746</v>
      </c>
      <c r="I23" s="172" t="s">
        <v>744</v>
      </c>
      <c r="J23" s="948" t="s">
        <v>747</v>
      </c>
      <c r="K23" s="948"/>
      <c r="L23" s="948"/>
      <c r="M23" s="948"/>
      <c r="N23" s="948"/>
      <c r="O23" s="948"/>
      <c r="P23" s="948"/>
      <c r="Q23" s="173"/>
    </row>
    <row r="24" spans="1:17" ht="16.95" customHeight="1" x14ac:dyDescent="0.15">
      <c r="A24" s="173"/>
      <c r="B24" s="932" t="str">
        <f>キャラシート!B48</f>
        <v>－</v>
      </c>
      <c r="C24" s="933"/>
      <c r="D24" s="934"/>
      <c r="E24" s="173"/>
      <c r="F24" s="938">
        <f>クリーチャー!P9</f>
        <v>0</v>
      </c>
      <c r="G24" s="938"/>
      <c r="H24" s="174">
        <f>クリーチャー!W9</f>
        <v>0</v>
      </c>
      <c r="I24" s="174">
        <f>クリーチャー!X9</f>
        <v>0</v>
      </c>
      <c r="J24" s="939" t="str">
        <f>クリーチャー!P17</f>
        <v>※この行には具体的な補正量やトリガー条件などをお書き下さい。</v>
      </c>
      <c r="K24" s="939"/>
      <c r="L24" s="939"/>
      <c r="M24" s="939"/>
      <c r="N24" s="939"/>
      <c r="O24" s="939"/>
      <c r="P24" s="939"/>
      <c r="Q24" s="173"/>
    </row>
    <row r="25" spans="1:17" ht="16.95" customHeight="1" x14ac:dyDescent="0.15">
      <c r="A25" s="173"/>
      <c r="B25" s="932" t="str">
        <f>キャラシート!B49</f>
        <v>－</v>
      </c>
      <c r="C25" s="933"/>
      <c r="D25" s="934"/>
      <c r="E25" s="173"/>
      <c r="F25" s="938">
        <f>クリーチャー!P20</f>
        <v>0</v>
      </c>
      <c r="G25" s="938"/>
      <c r="H25" s="174">
        <f>クリーチャー!W20</f>
        <v>0</v>
      </c>
      <c r="I25" s="174">
        <f>クリーチャー!X20</f>
        <v>0</v>
      </c>
      <c r="J25" s="939" t="str">
        <f>クリーチャー!P28</f>
        <v>※この行には具体的な補正量やトリガー条件などをお書き下さい。</v>
      </c>
      <c r="K25" s="939"/>
      <c r="L25" s="939"/>
      <c r="M25" s="939"/>
      <c r="N25" s="939"/>
      <c r="O25" s="939"/>
      <c r="P25" s="939"/>
      <c r="Q25" s="173"/>
    </row>
    <row r="26" spans="1:17" ht="16.95" customHeight="1" x14ac:dyDescent="0.15">
      <c r="A26" s="173"/>
      <c r="B26" s="932" t="str">
        <f>キャラシート!B50</f>
        <v>アタッチメント【スペック－０】</v>
      </c>
      <c r="C26" s="933"/>
      <c r="D26" s="934"/>
      <c r="E26" s="173"/>
      <c r="F26" s="938">
        <f>クリーチャー!P31</f>
        <v>0</v>
      </c>
      <c r="G26" s="938"/>
      <c r="H26" s="174">
        <f>クリーチャー!W31</f>
        <v>0</v>
      </c>
      <c r="I26" s="174">
        <f>クリーチャー!X31</f>
        <v>0</v>
      </c>
      <c r="J26" s="939" t="str">
        <f>クリーチャー!P39</f>
        <v>※この行には具体的な補正量やトリガー条件などをお書き下さい。</v>
      </c>
      <c r="K26" s="939"/>
      <c r="L26" s="939"/>
      <c r="M26" s="939"/>
      <c r="N26" s="939"/>
      <c r="O26" s="939"/>
      <c r="P26" s="939"/>
      <c r="Q26" s="173"/>
    </row>
    <row r="27" spans="1:17" ht="16.95" customHeight="1" thickBot="1" x14ac:dyDescent="0.2">
      <c r="A27" s="173"/>
      <c r="B27" s="935" t="str">
        <f>キャラシート!B51</f>
        <v>アタッチメント【スペック－０】</v>
      </c>
      <c r="C27" s="936"/>
      <c r="D27" s="937"/>
      <c r="E27" s="173"/>
      <c r="F27" s="938">
        <f>クリーチャー!P42</f>
        <v>0</v>
      </c>
      <c r="G27" s="938"/>
      <c r="H27" s="174">
        <f>クリーチャー!W42</f>
        <v>0</v>
      </c>
      <c r="I27" s="174">
        <f>クリーチャー!X42</f>
        <v>0</v>
      </c>
      <c r="J27" s="939" t="str">
        <f>クリーチャー!P50</f>
        <v>※この行には具体的な補正量やトリガー条件などをお書き下さい。</v>
      </c>
      <c r="K27" s="939"/>
      <c r="L27" s="939"/>
      <c r="M27" s="939"/>
      <c r="N27" s="939"/>
      <c r="O27" s="939"/>
      <c r="P27" s="939"/>
      <c r="Q27" s="173"/>
    </row>
    <row r="28" spans="1:17" ht="16.95" customHeight="1" thickBot="1" x14ac:dyDescent="0.2">
      <c r="A28" s="173"/>
      <c r="B28" s="173"/>
      <c r="C28" s="173"/>
      <c r="D28" s="173"/>
      <c r="E28" s="173"/>
      <c r="F28" s="940">
        <f>クリーチャー!P53</f>
        <v>0</v>
      </c>
      <c r="G28" s="940"/>
      <c r="H28" s="175">
        <f>クリーチャー!W53</f>
        <v>0</v>
      </c>
      <c r="I28" s="175">
        <f>クリーチャー!X53</f>
        <v>0</v>
      </c>
      <c r="J28" s="941" t="str">
        <f>クリーチャー!P61</f>
        <v>※この行には具体的な補正量やトリガー条件などをお書き下さい。</v>
      </c>
      <c r="K28" s="941"/>
      <c r="L28" s="941"/>
      <c r="M28" s="941"/>
      <c r="N28" s="941"/>
      <c r="O28" s="941"/>
      <c r="P28" s="941"/>
      <c r="Q28" s="173"/>
    </row>
    <row r="29" spans="1:17" ht="16.95" customHeight="1" thickBot="1" x14ac:dyDescent="0.2">
      <c r="A29" s="173"/>
      <c r="B29" s="929" t="s">
        <v>17</v>
      </c>
      <c r="C29" s="930"/>
      <c r="D29" s="931"/>
      <c r="E29" s="173"/>
      <c r="F29" s="173"/>
      <c r="G29" s="173"/>
      <c r="H29" s="173"/>
      <c r="I29" s="173"/>
      <c r="J29" s="173"/>
      <c r="K29" s="173"/>
      <c r="L29" s="173"/>
      <c r="M29" s="173"/>
      <c r="N29" s="173"/>
      <c r="O29" s="173"/>
      <c r="P29" s="173"/>
      <c r="Q29" s="173"/>
    </row>
    <row r="30" spans="1:17" ht="16.95" customHeight="1" thickBot="1" x14ac:dyDescent="0.2">
      <c r="A30" s="173"/>
      <c r="B30" s="932" t="str">
        <f>キャラシート!E40</f>
        <v>マグタフＥＸ　【因子１】</v>
      </c>
      <c r="C30" s="933"/>
      <c r="D30" s="934"/>
      <c r="E30" s="173"/>
      <c r="F30" s="944" t="str">
        <f>"応用技："&amp;クリーチャー_2!D2</f>
        <v>応用技：</v>
      </c>
      <c r="G30" s="944"/>
      <c r="H30" s="944"/>
      <c r="I30" s="944"/>
      <c r="J30" s="945" t="s">
        <v>748</v>
      </c>
      <c r="K30" s="945"/>
      <c r="L30" s="946" t="str">
        <f>クリーチャー_2!K2</f>
        <v>－</v>
      </c>
      <c r="M30" s="946"/>
      <c r="N30" s="946"/>
      <c r="O30" s="946"/>
      <c r="P30" s="946"/>
      <c r="Q30" s="173"/>
    </row>
    <row r="31" spans="1:17" ht="16.95" customHeight="1" x14ac:dyDescent="0.15">
      <c r="A31" s="173"/>
      <c r="B31" s="932" t="str">
        <f>キャラシート!E41</f>
        <v>マグタフＥＸ　【因子１】</v>
      </c>
      <c r="C31" s="933"/>
      <c r="D31" s="934"/>
      <c r="E31" s="173"/>
      <c r="F31" s="947" t="s">
        <v>745</v>
      </c>
      <c r="G31" s="947"/>
      <c r="H31" s="172" t="s">
        <v>746</v>
      </c>
      <c r="I31" s="172" t="s">
        <v>744</v>
      </c>
      <c r="J31" s="948" t="s">
        <v>747</v>
      </c>
      <c r="K31" s="948"/>
      <c r="L31" s="948"/>
      <c r="M31" s="948"/>
      <c r="N31" s="948"/>
      <c r="O31" s="948"/>
      <c r="P31" s="948"/>
      <c r="Q31" s="173"/>
    </row>
    <row r="32" spans="1:17" ht="16.95" customHeight="1" x14ac:dyDescent="0.15">
      <c r="A32" s="173"/>
      <c r="B32" s="932" t="str">
        <f>キャラシート!E42</f>
        <v>－</v>
      </c>
      <c r="C32" s="933"/>
      <c r="D32" s="934"/>
      <c r="E32" s="173"/>
      <c r="F32" s="938">
        <f>クリーチャー_2!P9</f>
        <v>0</v>
      </c>
      <c r="G32" s="938"/>
      <c r="H32" s="174">
        <f>クリーチャー_2!W9</f>
        <v>0</v>
      </c>
      <c r="I32" s="174">
        <f>クリーチャー_2!X9</f>
        <v>0</v>
      </c>
      <c r="J32" s="939" t="str">
        <f>クリーチャー_2!P17</f>
        <v>※この行には具体的な補正量やトリガー条件などをお書き下さい。</v>
      </c>
      <c r="K32" s="939"/>
      <c r="L32" s="939"/>
      <c r="M32" s="939"/>
      <c r="N32" s="939"/>
      <c r="O32" s="939"/>
      <c r="P32" s="939"/>
      <c r="Q32" s="173"/>
    </row>
    <row r="33" spans="1:17" ht="16.95" customHeight="1" x14ac:dyDescent="0.15">
      <c r="A33" s="173"/>
      <c r="B33" s="932" t="str">
        <f>キャラシート!E43</f>
        <v>－</v>
      </c>
      <c r="C33" s="933"/>
      <c r="D33" s="934"/>
      <c r="E33" s="173"/>
      <c r="F33" s="938">
        <f>クリーチャー_2!P20</f>
        <v>0</v>
      </c>
      <c r="G33" s="938"/>
      <c r="H33" s="174">
        <f>クリーチャー_2!W20</f>
        <v>0</v>
      </c>
      <c r="I33" s="174">
        <f>クリーチャー_2!X20</f>
        <v>0</v>
      </c>
      <c r="J33" s="939" t="str">
        <f>クリーチャー_2!P28</f>
        <v>※この行には具体的な補正量やトリガー条件などをお書き下さい。</v>
      </c>
      <c r="K33" s="939"/>
      <c r="L33" s="939"/>
      <c r="M33" s="939"/>
      <c r="N33" s="939"/>
      <c r="O33" s="939"/>
      <c r="P33" s="939"/>
      <c r="Q33" s="173"/>
    </row>
    <row r="34" spans="1:17" ht="16.95" customHeight="1" x14ac:dyDescent="0.15">
      <c r="A34" s="173"/>
      <c r="B34" s="932" t="str">
        <f>キャラシート!E44</f>
        <v>－</v>
      </c>
      <c r="C34" s="933"/>
      <c r="D34" s="934"/>
      <c r="E34" s="173"/>
      <c r="F34" s="938">
        <f>クリーチャー_2!P31</f>
        <v>0</v>
      </c>
      <c r="G34" s="938"/>
      <c r="H34" s="174">
        <f>クリーチャー_2!W31</f>
        <v>0</v>
      </c>
      <c r="I34" s="174">
        <f>クリーチャー_2!X31</f>
        <v>0</v>
      </c>
      <c r="J34" s="939" t="str">
        <f>クリーチャー_2!P39</f>
        <v>※この行には具体的な補正量やトリガー条件などをお書き下さい。</v>
      </c>
      <c r="K34" s="939"/>
      <c r="L34" s="939"/>
      <c r="M34" s="939"/>
      <c r="N34" s="939"/>
      <c r="O34" s="939"/>
      <c r="P34" s="939"/>
      <c r="Q34" s="173"/>
    </row>
    <row r="35" spans="1:17" ht="16.95" customHeight="1" x14ac:dyDescent="0.15">
      <c r="A35" s="173"/>
      <c r="B35" s="932" t="str">
        <f>キャラシート!E45</f>
        <v>－</v>
      </c>
      <c r="C35" s="933"/>
      <c r="D35" s="934"/>
      <c r="E35" s="173"/>
      <c r="F35" s="938">
        <f>クリーチャー_2!P42</f>
        <v>0</v>
      </c>
      <c r="G35" s="938"/>
      <c r="H35" s="174">
        <f>クリーチャー_2!W42</f>
        <v>0</v>
      </c>
      <c r="I35" s="174">
        <f>クリーチャー_2!X42</f>
        <v>0</v>
      </c>
      <c r="J35" s="939" t="str">
        <f>クリーチャー_2!P50</f>
        <v>※この行には具体的な補正量やトリガー条件などをお書き下さい。</v>
      </c>
      <c r="K35" s="939"/>
      <c r="L35" s="939"/>
      <c r="M35" s="939"/>
      <c r="N35" s="939"/>
      <c r="O35" s="939"/>
      <c r="P35" s="939"/>
      <c r="Q35" s="173"/>
    </row>
    <row r="36" spans="1:17" ht="16.95" customHeight="1" thickBot="1" x14ac:dyDescent="0.2">
      <c r="A36" s="173"/>
      <c r="B36" s="932" t="str">
        <f>キャラシート!E46</f>
        <v>－</v>
      </c>
      <c r="C36" s="933"/>
      <c r="D36" s="934"/>
      <c r="E36" s="173"/>
      <c r="F36" s="940">
        <f>クリーチャー_2!P53</f>
        <v>0</v>
      </c>
      <c r="G36" s="940"/>
      <c r="H36" s="175">
        <f>クリーチャー_2!W53</f>
        <v>0</v>
      </c>
      <c r="I36" s="175">
        <f>クリーチャー_2!X53</f>
        <v>0</v>
      </c>
      <c r="J36" s="941" t="str">
        <f>クリーチャー_2!P61</f>
        <v>※この行には具体的な補正量やトリガー条件などをお書き下さい。</v>
      </c>
      <c r="K36" s="941"/>
      <c r="L36" s="941"/>
      <c r="M36" s="941"/>
      <c r="N36" s="941"/>
      <c r="O36" s="941"/>
      <c r="P36" s="941"/>
      <c r="Q36" s="173"/>
    </row>
    <row r="37" spans="1:17" ht="16.95" customHeight="1" thickBot="1" x14ac:dyDescent="0.2">
      <c r="A37" s="173"/>
      <c r="B37" s="932" t="str">
        <f>キャラシート!E47</f>
        <v>－</v>
      </c>
      <c r="C37" s="933"/>
      <c r="D37" s="934"/>
      <c r="E37" s="173"/>
      <c r="F37" s="173"/>
      <c r="G37" s="173"/>
      <c r="H37" s="173"/>
      <c r="I37" s="173"/>
      <c r="J37" s="173"/>
      <c r="K37" s="173"/>
      <c r="L37" s="173"/>
      <c r="M37" s="173"/>
      <c r="N37" s="173"/>
      <c r="O37" s="173"/>
      <c r="P37" s="173"/>
      <c r="Q37" s="173"/>
    </row>
    <row r="38" spans="1:17" ht="16.95" customHeight="1" thickBot="1" x14ac:dyDescent="0.2">
      <c r="A38" s="173"/>
      <c r="B38" s="932" t="str">
        <f>キャラシート!E48</f>
        <v>－</v>
      </c>
      <c r="C38" s="933"/>
      <c r="D38" s="934"/>
      <c r="E38" s="173"/>
      <c r="F38" s="944" t="str">
        <f>"応用技："&amp;クリーチャー_3!D2</f>
        <v>応用技：</v>
      </c>
      <c r="G38" s="944"/>
      <c r="H38" s="944"/>
      <c r="I38" s="944"/>
      <c r="J38" s="945" t="s">
        <v>748</v>
      </c>
      <c r="K38" s="945"/>
      <c r="L38" s="946" t="str">
        <f>クリーチャー_3!K2</f>
        <v>－</v>
      </c>
      <c r="M38" s="946"/>
      <c r="N38" s="946"/>
      <c r="O38" s="946"/>
      <c r="P38" s="946"/>
      <c r="Q38" s="173"/>
    </row>
    <row r="39" spans="1:17" ht="16.95" customHeight="1" thickBot="1" x14ac:dyDescent="0.2">
      <c r="A39" s="173"/>
      <c r="B39" s="935" t="str">
        <f>キャラシート!E49</f>
        <v>－</v>
      </c>
      <c r="C39" s="936"/>
      <c r="D39" s="937"/>
      <c r="E39" s="173"/>
      <c r="F39" s="947" t="s">
        <v>745</v>
      </c>
      <c r="G39" s="947"/>
      <c r="H39" s="172" t="s">
        <v>746</v>
      </c>
      <c r="I39" s="172" t="s">
        <v>744</v>
      </c>
      <c r="J39" s="948" t="s">
        <v>747</v>
      </c>
      <c r="K39" s="948"/>
      <c r="L39" s="948"/>
      <c r="M39" s="948"/>
      <c r="N39" s="948"/>
      <c r="O39" s="948"/>
      <c r="P39" s="948"/>
      <c r="Q39" s="173"/>
    </row>
    <row r="40" spans="1:17" ht="16.95" customHeight="1" thickBot="1" x14ac:dyDescent="0.2">
      <c r="A40" s="173"/>
      <c r="B40" s="173"/>
      <c r="C40" s="173"/>
      <c r="D40" s="173"/>
      <c r="E40" s="173"/>
      <c r="F40" s="938">
        <f>クリーチャー_3!P9</f>
        <v>0</v>
      </c>
      <c r="G40" s="938"/>
      <c r="H40" s="174">
        <f>クリーチャー_3!W9</f>
        <v>0</v>
      </c>
      <c r="I40" s="174">
        <f>クリーチャー_3!X9</f>
        <v>0</v>
      </c>
      <c r="J40" s="939" t="str">
        <f>クリーチャー_3!P17</f>
        <v>※この行には具体的な補正量やトリガー条件などをお書き下さい。</v>
      </c>
      <c r="K40" s="939"/>
      <c r="L40" s="939"/>
      <c r="M40" s="939"/>
      <c r="N40" s="939"/>
      <c r="O40" s="939"/>
      <c r="P40" s="939"/>
      <c r="Q40" s="173"/>
    </row>
    <row r="41" spans="1:17" ht="16.95" customHeight="1" x14ac:dyDescent="0.15">
      <c r="A41" s="173"/>
      <c r="B41" s="929" t="s">
        <v>1344</v>
      </c>
      <c r="C41" s="930"/>
      <c r="D41" s="931"/>
      <c r="E41" s="173"/>
      <c r="F41" s="938">
        <f>クリーチャー_3!P20</f>
        <v>0</v>
      </c>
      <c r="G41" s="938"/>
      <c r="H41" s="174">
        <f>クリーチャー_3!W20</f>
        <v>0</v>
      </c>
      <c r="I41" s="174">
        <f>クリーチャー_3!X20</f>
        <v>0</v>
      </c>
      <c r="J41" s="939" t="str">
        <f>クリーチャー_3!P28</f>
        <v>※この行には具体的な補正量やトリガー条件などをお書き下さい。</v>
      </c>
      <c r="K41" s="939"/>
      <c r="L41" s="939"/>
      <c r="M41" s="939"/>
      <c r="N41" s="939"/>
      <c r="O41" s="939"/>
      <c r="P41" s="939"/>
      <c r="Q41" s="173"/>
    </row>
    <row r="42" spans="1:17" ht="16.95" customHeight="1" x14ac:dyDescent="0.15">
      <c r="A42" s="173"/>
      <c r="B42" s="932" t="str">
        <f>キャラシート!E50</f>
        <v>遠見家の血筋</v>
      </c>
      <c r="C42" s="933"/>
      <c r="D42" s="934"/>
      <c r="E42" s="173"/>
      <c r="F42" s="938">
        <f>クリーチャー_3!P31</f>
        <v>0</v>
      </c>
      <c r="G42" s="938"/>
      <c r="H42" s="174">
        <f>クリーチャー_3!W31</f>
        <v>0</v>
      </c>
      <c r="I42" s="174">
        <f>クリーチャー_3!X31</f>
        <v>0</v>
      </c>
      <c r="J42" s="939" t="str">
        <f>クリーチャー_3!P39</f>
        <v>※この行には具体的な補正量やトリガー条件などをお書き下さい。</v>
      </c>
      <c r="K42" s="939"/>
      <c r="L42" s="939"/>
      <c r="M42" s="939"/>
      <c r="N42" s="939"/>
      <c r="O42" s="939"/>
      <c r="P42" s="939"/>
      <c r="Q42" s="173"/>
    </row>
    <row r="43" spans="1:17" ht="16.95" customHeight="1" thickBot="1" x14ac:dyDescent="0.2">
      <c r="A43" s="173"/>
      <c r="B43" s="935" t="str">
        <f>キャラシート!E51</f>
        <v>馬+馬車</v>
      </c>
      <c r="C43" s="936"/>
      <c r="D43" s="937"/>
      <c r="E43" s="173"/>
      <c r="F43" s="938">
        <f>クリーチャー_3!P42</f>
        <v>0</v>
      </c>
      <c r="G43" s="938"/>
      <c r="H43" s="174">
        <f>クリーチャー_3!W42</f>
        <v>0</v>
      </c>
      <c r="I43" s="174">
        <f>クリーチャー_3!X42</f>
        <v>0</v>
      </c>
      <c r="J43" s="939" t="str">
        <f>クリーチャー_3!P50</f>
        <v>※この行には具体的な補正量やトリガー条件などをお書き下さい。</v>
      </c>
      <c r="K43" s="939"/>
      <c r="L43" s="939"/>
      <c r="M43" s="939"/>
      <c r="N43" s="939"/>
      <c r="O43" s="939"/>
      <c r="P43" s="939"/>
      <c r="Q43" s="173"/>
    </row>
    <row r="44" spans="1:17" ht="16.95" customHeight="1" thickBot="1" x14ac:dyDescent="0.2">
      <c r="A44" s="173"/>
      <c r="B44" s="173"/>
      <c r="C44" s="173"/>
      <c r="D44" s="173"/>
      <c r="E44" s="173"/>
      <c r="F44" s="940">
        <f>クリーチャー_3!P53</f>
        <v>0</v>
      </c>
      <c r="G44" s="940"/>
      <c r="H44" s="175">
        <f>クリーチャー_3!W53</f>
        <v>0</v>
      </c>
      <c r="I44" s="175">
        <f>クリーチャー_3!X53</f>
        <v>0</v>
      </c>
      <c r="J44" s="941" t="str">
        <f>クリーチャー_3!P61</f>
        <v>※この行には具体的な補正量やトリガー条件などをお書き下さい。</v>
      </c>
      <c r="K44" s="941"/>
      <c r="L44" s="941"/>
      <c r="M44" s="941"/>
      <c r="N44" s="941"/>
      <c r="O44" s="941"/>
      <c r="P44" s="941"/>
      <c r="Q44" s="173"/>
    </row>
    <row r="45" spans="1:17" ht="16.95"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B18:D18"/>
    <mergeCell ref="F18:G18"/>
    <mergeCell ref="J18:P18"/>
    <mergeCell ref="B19:D19"/>
    <mergeCell ref="F19:G19"/>
    <mergeCell ref="J19:P19"/>
    <mergeCell ref="B16:D16"/>
    <mergeCell ref="F16:G16"/>
    <mergeCell ref="J16:P16"/>
    <mergeCell ref="B17:D17"/>
    <mergeCell ref="F17:G17"/>
    <mergeCell ref="J17:P17"/>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27:D27"/>
    <mergeCell ref="F25:G25"/>
    <mergeCell ref="J25:P25"/>
    <mergeCell ref="F26:G26"/>
    <mergeCell ref="J26:P26"/>
    <mergeCell ref="B29:D29"/>
    <mergeCell ref="F27:G27"/>
    <mergeCell ref="J27:P27"/>
    <mergeCell ref="B25:D25"/>
    <mergeCell ref="F31:G31"/>
    <mergeCell ref="J31:P31"/>
    <mergeCell ref="B34:D34"/>
    <mergeCell ref="F32:G32"/>
    <mergeCell ref="J32:P32"/>
    <mergeCell ref="B30:D30"/>
    <mergeCell ref="F28:G28"/>
    <mergeCell ref="J28:P28"/>
    <mergeCell ref="B31:D31"/>
    <mergeCell ref="B32:D32"/>
    <mergeCell ref="F30:I30"/>
    <mergeCell ref="J30:K30"/>
    <mergeCell ref="L30:P30"/>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12" topLeftCell="M1" activePane="topRight" state="frozen"/>
      <selection pane="topRight" activeCell="L26" sqref="L26"/>
    </sheetView>
  </sheetViews>
  <sheetFormatPr defaultColWidth="6.6640625" defaultRowHeight="14.1" customHeight="1" x14ac:dyDescent="0.15"/>
  <sheetData>
    <row r="1" spans="1:254" ht="12.75" customHeight="1" x14ac:dyDescent="0.15">
      <c r="A1" t="s">
        <v>936</v>
      </c>
    </row>
    <row r="2" spans="1:254" ht="12.75" customHeight="1" x14ac:dyDescent="0.15">
      <c r="A2" t="s">
        <v>937</v>
      </c>
    </row>
    <row r="3" spans="1:254" ht="12.75" customHeight="1" x14ac:dyDescent="0.15">
      <c r="A3" t="s">
        <v>938</v>
      </c>
    </row>
    <row r="4" spans="1:254" ht="12.75" customHeight="1" x14ac:dyDescent="0.15">
      <c r="A4" t="s">
        <v>939</v>
      </c>
    </row>
    <row r="5" spans="1:254" ht="14.1" customHeight="1" x14ac:dyDescent="0.15">
      <c r="A5" t="s">
        <v>940</v>
      </c>
    </row>
    <row r="6" spans="1:254" ht="14.1" customHeight="1" thickBot="1" x14ac:dyDescent="0.2"/>
    <row r="7" spans="1:254" ht="14.1" customHeight="1" thickBot="1" x14ac:dyDescent="0.2">
      <c r="A7" s="80"/>
      <c r="B7" s="2" t="s">
        <v>757</v>
      </c>
      <c r="F7" s="965" t="s">
        <v>941</v>
      </c>
      <c r="G7" s="966"/>
      <c r="H7" s="966"/>
      <c r="I7" s="966"/>
      <c r="J7" s="966"/>
      <c r="K7" s="967"/>
    </row>
    <row r="8" spans="1:254" ht="14.1" customHeight="1" thickBot="1" x14ac:dyDescent="0.2">
      <c r="A8" s="3"/>
      <c r="B8" s="2" t="s">
        <v>758</v>
      </c>
      <c r="F8" s="956"/>
      <c r="G8" s="957"/>
      <c r="H8" s="957"/>
      <c r="I8" s="957"/>
      <c r="J8" s="957"/>
      <c r="K8" s="958"/>
    </row>
    <row r="9" spans="1:254" s="83" customFormat="1" ht="14.1" customHeight="1" thickBot="1" x14ac:dyDescent="0.2">
      <c r="A9"/>
      <c r="B9"/>
      <c r="C9" s="319"/>
      <c r="D9" s="319"/>
      <c r="E9" s="319"/>
      <c r="F9" s="959"/>
      <c r="G9" s="960"/>
      <c r="H9" s="960"/>
      <c r="I9" s="960"/>
      <c r="J9" s="960"/>
      <c r="K9" s="961"/>
      <c r="L9" s="82"/>
      <c r="M9" s="969" t="s">
        <v>942</v>
      </c>
      <c r="N9" s="968" t="s">
        <v>943</v>
      </c>
      <c r="O9" s="968"/>
      <c r="P9" s="968"/>
      <c r="Q9" s="968"/>
      <c r="R9" s="968"/>
      <c r="S9" s="968"/>
      <c r="T9" s="968"/>
      <c r="U9" s="968"/>
      <c r="V9" s="968"/>
      <c r="W9" s="968"/>
      <c r="X9" s="968"/>
      <c r="Y9" s="968"/>
      <c r="Z9" s="968"/>
      <c r="AA9" s="968"/>
      <c r="AB9" s="968"/>
      <c r="AC9" s="968"/>
      <c r="AD9" s="968"/>
      <c r="AE9" s="968"/>
      <c r="AF9" s="968"/>
      <c r="AG9" s="968"/>
      <c r="AH9" s="968"/>
      <c r="AI9" s="968"/>
      <c r="AJ9" s="968"/>
      <c r="AK9" s="968"/>
      <c r="AL9" s="968"/>
      <c r="AM9" s="968"/>
      <c r="AN9" s="968"/>
      <c r="AO9" s="968"/>
      <c r="AP9" s="968"/>
      <c r="AQ9" s="968"/>
      <c r="AR9" s="968"/>
      <c r="AS9" s="968"/>
      <c r="AT9" s="968"/>
      <c r="AU9" s="968"/>
      <c r="AV9" s="968"/>
      <c r="AW9" s="968"/>
      <c r="AX9" s="968"/>
      <c r="AY9" s="968"/>
      <c r="AZ9" s="968"/>
      <c r="BA9" s="968"/>
      <c r="BB9" s="968"/>
      <c r="BC9" s="968"/>
      <c r="BD9" s="968"/>
      <c r="BE9" s="968"/>
      <c r="BF9" s="968"/>
      <c r="BG9" s="968"/>
      <c r="BH9" s="968"/>
      <c r="BI9" s="968"/>
      <c r="BJ9" s="968"/>
      <c r="BK9" s="968"/>
      <c r="BL9" s="968"/>
      <c r="BM9" s="968"/>
      <c r="BN9" s="968"/>
      <c r="BO9" s="968"/>
      <c r="BP9" s="968"/>
      <c r="BQ9" s="968"/>
      <c r="BR9" s="968"/>
      <c r="BS9" s="968"/>
      <c r="BT9" s="968"/>
      <c r="BU9" s="968"/>
      <c r="BV9" s="968"/>
      <c r="BW9" s="968"/>
      <c r="BX9" s="968"/>
      <c r="BY9" s="968"/>
      <c r="BZ9" s="968"/>
      <c r="CA9" s="968"/>
      <c r="CB9" s="968"/>
      <c r="CC9" s="968"/>
      <c r="CD9" s="968"/>
      <c r="CE9" s="968"/>
      <c r="CF9" s="968"/>
      <c r="CG9" s="968"/>
      <c r="CH9" s="968"/>
      <c r="CI9" s="968"/>
      <c r="CJ9" s="968"/>
      <c r="CK9" s="968"/>
      <c r="CL9" s="968"/>
      <c r="CM9" s="968"/>
      <c r="CN9" s="968"/>
      <c r="CO9" s="968"/>
      <c r="CP9" s="968"/>
      <c r="CQ9" s="968"/>
      <c r="CR9" s="968"/>
      <c r="CS9" s="968"/>
      <c r="CT9" s="968"/>
      <c r="CU9" s="968"/>
      <c r="CV9" s="968"/>
      <c r="CW9" s="968"/>
      <c r="CX9" s="968"/>
      <c r="CY9" s="968"/>
      <c r="CZ9" s="968"/>
      <c r="DA9" s="968"/>
      <c r="DB9" s="968"/>
      <c r="DC9" s="968"/>
      <c r="DD9" s="968"/>
      <c r="DE9" s="968"/>
      <c r="DF9" s="968"/>
      <c r="DG9" s="968"/>
      <c r="DH9" s="968"/>
      <c r="DI9" s="968"/>
      <c r="DJ9" s="968"/>
      <c r="DK9" s="968"/>
      <c r="DL9" s="968"/>
      <c r="DM9" s="968"/>
      <c r="DN9" s="968"/>
      <c r="DO9" s="968"/>
      <c r="DP9" s="968"/>
      <c r="DQ9" s="968"/>
      <c r="DR9" s="968"/>
      <c r="DS9" s="968"/>
      <c r="DT9" s="968"/>
      <c r="DU9" s="968"/>
      <c r="DV9" s="968"/>
      <c r="DW9" s="968"/>
      <c r="DX9" s="968"/>
      <c r="DY9" s="968"/>
      <c r="DZ9" s="968"/>
      <c r="EA9" s="968"/>
      <c r="EB9" s="968"/>
      <c r="EC9" s="968"/>
      <c r="ED9" s="968"/>
      <c r="EE9" s="968"/>
      <c r="EF9" s="968"/>
      <c r="EG9" s="968"/>
      <c r="EH9" s="968"/>
      <c r="EI9" s="968"/>
      <c r="EJ9" s="968"/>
      <c r="EK9" s="968"/>
      <c r="EL9" s="968"/>
      <c r="EM9" s="968"/>
      <c r="EN9" s="968"/>
      <c r="EO9" s="968"/>
      <c r="EP9" s="968"/>
      <c r="EQ9" s="968"/>
      <c r="ER9" s="968"/>
      <c r="ES9" s="968"/>
      <c r="ET9" s="968"/>
      <c r="EU9" s="968"/>
      <c r="EV9" s="968"/>
      <c r="EW9" s="968"/>
      <c r="EX9" s="968"/>
      <c r="EY9" s="968"/>
      <c r="EZ9" s="968"/>
      <c r="FA9" s="968"/>
      <c r="FB9" s="968"/>
      <c r="FC9" s="968"/>
      <c r="FD9" s="968"/>
      <c r="FE9" s="968"/>
      <c r="FF9" s="968"/>
      <c r="FG9" s="968"/>
      <c r="FH9" s="968"/>
      <c r="FI9" s="968"/>
      <c r="FJ9" s="968"/>
      <c r="FK9" s="968"/>
      <c r="FL9" s="968"/>
      <c r="FM9" s="968"/>
      <c r="FN9" s="968"/>
      <c r="FO9" s="968"/>
      <c r="FP9" s="968"/>
      <c r="FQ9" s="968"/>
      <c r="FR9" s="968"/>
      <c r="FS9" s="968"/>
      <c r="FT9" s="968"/>
      <c r="FU9" s="968"/>
      <c r="FV9" s="968"/>
      <c r="FW9" s="968"/>
      <c r="FX9" s="968"/>
      <c r="FY9" s="968"/>
      <c r="FZ9" s="968"/>
      <c r="GA9" s="968"/>
      <c r="GB9" s="968"/>
      <c r="GC9" s="968"/>
      <c r="GD9" s="968"/>
      <c r="GE9" s="968"/>
      <c r="GF9" s="968"/>
      <c r="GG9" s="968"/>
      <c r="GH9" s="968"/>
      <c r="GI9" s="968"/>
      <c r="GJ9" s="968"/>
      <c r="GK9" s="968"/>
      <c r="GL9" s="968"/>
      <c r="GM9" s="968"/>
      <c r="GN9" s="968"/>
      <c r="GO9" s="968"/>
      <c r="GP9" s="968"/>
      <c r="GQ9" s="968"/>
      <c r="GR9" s="968"/>
      <c r="GS9" s="968"/>
      <c r="GT9" s="968"/>
      <c r="GU9" s="968"/>
      <c r="GV9" s="968"/>
      <c r="GW9" s="968"/>
      <c r="GX9" s="968"/>
      <c r="GY9" s="968"/>
      <c r="GZ9" s="968"/>
      <c r="HA9" s="968"/>
      <c r="HB9" s="968"/>
      <c r="HC9" s="968"/>
      <c r="HD9" s="968"/>
      <c r="HE9" s="968"/>
      <c r="HF9" s="968"/>
      <c r="HG9" s="968"/>
      <c r="HH9" s="968"/>
      <c r="HI9" s="968"/>
      <c r="HJ9" s="968"/>
      <c r="HK9" s="968"/>
      <c r="HL9" s="968"/>
      <c r="HM9" s="968"/>
      <c r="HN9" s="968"/>
      <c r="HO9" s="968"/>
      <c r="HP9" s="968"/>
      <c r="HQ9" s="968"/>
      <c r="HR9" s="968"/>
      <c r="HS9" s="968"/>
      <c r="HT9" s="968"/>
      <c r="HU9" s="968"/>
      <c r="HV9" s="968"/>
      <c r="HW9" s="968"/>
      <c r="HX9" s="968"/>
      <c r="HY9" s="968"/>
      <c r="HZ9" s="968"/>
      <c r="IA9" s="968"/>
      <c r="IB9" s="968"/>
      <c r="IC9" s="968"/>
      <c r="ID9" s="968"/>
      <c r="IE9" s="968"/>
      <c r="IF9" s="968"/>
      <c r="IG9" s="968"/>
      <c r="IH9" s="968"/>
      <c r="II9" s="968"/>
      <c r="IJ9" s="968"/>
      <c r="IK9" s="968"/>
      <c r="IL9" s="971"/>
      <c r="IM9"/>
      <c r="IN9"/>
      <c r="IO9"/>
      <c r="IP9"/>
      <c r="IQ9"/>
      <c r="IR9"/>
      <c r="IS9"/>
      <c r="IT9"/>
    </row>
    <row r="10" spans="1:254" s="83" customFormat="1" ht="14.1" customHeight="1" thickBot="1" x14ac:dyDescent="0.2">
      <c r="A10" s="4"/>
      <c r="B10" s="2" t="s">
        <v>759</v>
      </c>
      <c r="C10" s="319"/>
      <c r="D10" s="319"/>
      <c r="E10" s="319"/>
      <c r="F10" s="959"/>
      <c r="G10" s="960"/>
      <c r="H10" s="960"/>
      <c r="I10" s="960"/>
      <c r="J10" s="960"/>
      <c r="K10" s="961"/>
      <c r="L10" s="82"/>
      <c r="M10" s="969"/>
      <c r="N10" s="969"/>
      <c r="O10" s="969"/>
      <c r="P10" s="968"/>
      <c r="Q10" s="968"/>
      <c r="R10" s="968"/>
      <c r="S10" s="968"/>
      <c r="T10" s="968"/>
      <c r="U10" s="968"/>
      <c r="V10" s="968"/>
      <c r="W10" s="968"/>
      <c r="X10" s="968"/>
      <c r="Y10" s="968"/>
      <c r="Z10" s="968"/>
      <c r="AA10" s="968"/>
      <c r="AB10" s="968"/>
      <c r="AC10" s="968"/>
      <c r="AD10" s="968"/>
      <c r="AE10" s="968"/>
      <c r="AF10" s="968"/>
      <c r="AG10" s="968"/>
      <c r="AH10" s="968"/>
      <c r="AI10" s="968"/>
      <c r="AJ10" s="968"/>
      <c r="AK10" s="968"/>
      <c r="AL10" s="968"/>
      <c r="AM10" s="968"/>
      <c r="AN10" s="968"/>
      <c r="AO10" s="968"/>
      <c r="AP10" s="968"/>
      <c r="AQ10" s="968"/>
      <c r="AR10" s="968"/>
      <c r="AS10" s="968"/>
      <c r="AT10" s="968"/>
      <c r="AU10" s="968"/>
      <c r="AV10" s="968"/>
      <c r="AW10" s="968"/>
      <c r="AX10" s="968"/>
      <c r="AY10" s="968"/>
      <c r="AZ10" s="968"/>
      <c r="BA10" s="968"/>
      <c r="BB10" s="968"/>
      <c r="BC10" s="968"/>
      <c r="BD10" s="968"/>
      <c r="BE10" s="968"/>
      <c r="BF10" s="968"/>
      <c r="BG10" s="968"/>
      <c r="BH10" s="968"/>
      <c r="BI10" s="968"/>
      <c r="BJ10" s="968"/>
      <c r="BK10" s="968"/>
      <c r="BL10" s="968"/>
      <c r="BM10" s="968"/>
      <c r="BN10" s="968"/>
      <c r="BO10" s="968"/>
      <c r="BP10" s="968"/>
      <c r="BQ10" s="968"/>
      <c r="BR10" s="968"/>
      <c r="BS10" s="968"/>
      <c r="BT10" s="968"/>
      <c r="BU10" s="968"/>
      <c r="BV10" s="968"/>
      <c r="BW10" s="968"/>
      <c r="BX10" s="968"/>
      <c r="BY10" s="968"/>
      <c r="BZ10" s="968"/>
      <c r="CA10" s="968"/>
      <c r="CB10" s="968"/>
      <c r="CC10" s="968"/>
      <c r="CD10" s="968"/>
      <c r="CE10" s="968"/>
      <c r="CF10" s="968"/>
      <c r="CG10" s="968"/>
      <c r="CH10" s="968"/>
      <c r="CI10" s="968"/>
      <c r="CJ10" s="968"/>
      <c r="CK10" s="968"/>
      <c r="CL10" s="968"/>
      <c r="CM10" s="968"/>
      <c r="CN10" s="968"/>
      <c r="CO10" s="968"/>
      <c r="CP10" s="968"/>
      <c r="CQ10" s="968"/>
      <c r="CR10" s="968"/>
      <c r="CS10" s="968"/>
      <c r="CT10" s="968"/>
      <c r="CU10" s="968"/>
      <c r="CV10" s="968"/>
      <c r="CW10" s="968"/>
      <c r="CX10" s="968"/>
      <c r="CY10" s="968"/>
      <c r="CZ10" s="968"/>
      <c r="DA10" s="968"/>
      <c r="DB10" s="968"/>
      <c r="DC10" s="968"/>
      <c r="DD10" s="968"/>
      <c r="DE10" s="968"/>
      <c r="DF10" s="968"/>
      <c r="DG10" s="968"/>
      <c r="DH10" s="968"/>
      <c r="DI10" s="968"/>
      <c r="DJ10" s="968"/>
      <c r="DK10" s="968"/>
      <c r="DL10" s="968"/>
      <c r="DM10" s="968"/>
      <c r="DN10" s="968"/>
      <c r="DO10" s="968"/>
      <c r="DP10" s="968"/>
      <c r="DQ10" s="968"/>
      <c r="DR10" s="968"/>
      <c r="DS10" s="968"/>
      <c r="DT10" s="968"/>
      <c r="DU10" s="968"/>
      <c r="DV10" s="968"/>
      <c r="DW10" s="968"/>
      <c r="DX10" s="968"/>
      <c r="DY10" s="968"/>
      <c r="DZ10" s="968"/>
      <c r="EA10" s="968"/>
      <c r="EB10" s="968"/>
      <c r="EC10" s="968"/>
      <c r="ED10" s="968"/>
      <c r="EE10" s="968"/>
      <c r="EF10" s="968"/>
      <c r="EG10" s="968"/>
      <c r="EH10" s="968"/>
      <c r="EI10" s="968"/>
      <c r="EJ10" s="968"/>
      <c r="EK10" s="968"/>
      <c r="EL10" s="968"/>
      <c r="EM10" s="968"/>
      <c r="EN10" s="968"/>
      <c r="EO10" s="968"/>
      <c r="EP10" s="968"/>
      <c r="EQ10" s="968"/>
      <c r="ER10" s="968"/>
      <c r="ES10" s="968"/>
      <c r="ET10" s="968"/>
      <c r="EU10" s="968"/>
      <c r="EV10" s="968"/>
      <c r="EW10" s="968"/>
      <c r="EX10" s="968"/>
      <c r="EY10" s="968"/>
      <c r="EZ10" s="968"/>
      <c r="FA10" s="968"/>
      <c r="FB10" s="968"/>
      <c r="FC10" s="968"/>
      <c r="FD10" s="968"/>
      <c r="FE10" s="968"/>
      <c r="FF10" s="968"/>
      <c r="FG10" s="968"/>
      <c r="FH10" s="968"/>
      <c r="FI10" s="968"/>
      <c r="FJ10" s="968"/>
      <c r="FK10" s="968"/>
      <c r="FL10" s="968"/>
      <c r="FM10" s="968"/>
      <c r="FN10" s="968"/>
      <c r="FO10" s="968"/>
      <c r="FP10" s="968"/>
      <c r="FQ10" s="968"/>
      <c r="FR10" s="968"/>
      <c r="FS10" s="968"/>
      <c r="FT10" s="968"/>
      <c r="FU10" s="968"/>
      <c r="FV10" s="968"/>
      <c r="FW10" s="968"/>
      <c r="FX10" s="968"/>
      <c r="FY10" s="968"/>
      <c r="FZ10" s="968"/>
      <c r="GA10" s="968"/>
      <c r="GB10" s="968"/>
      <c r="GC10" s="968"/>
      <c r="GD10" s="968"/>
      <c r="GE10" s="968"/>
      <c r="GF10" s="968"/>
      <c r="GG10" s="968"/>
      <c r="GH10" s="968"/>
      <c r="GI10" s="968"/>
      <c r="GJ10" s="968"/>
      <c r="GK10" s="968"/>
      <c r="GL10" s="968"/>
      <c r="GM10" s="968"/>
      <c r="GN10" s="968"/>
      <c r="GO10" s="968"/>
      <c r="GP10" s="968"/>
      <c r="GQ10" s="968"/>
      <c r="GR10" s="968"/>
      <c r="GS10" s="968"/>
      <c r="GT10" s="968"/>
      <c r="GU10" s="968"/>
      <c r="GV10" s="968"/>
      <c r="GW10" s="968"/>
      <c r="GX10" s="968"/>
      <c r="GY10" s="968"/>
      <c r="GZ10" s="968"/>
      <c r="HA10" s="968"/>
      <c r="HB10" s="968"/>
      <c r="HC10" s="968"/>
      <c r="HD10" s="968"/>
      <c r="HE10" s="968"/>
      <c r="HF10" s="968"/>
      <c r="HG10" s="968"/>
      <c r="HH10" s="968"/>
      <c r="HI10" s="968"/>
      <c r="HJ10" s="968"/>
      <c r="HK10" s="968"/>
      <c r="HL10" s="968"/>
      <c r="HM10" s="968"/>
      <c r="HN10" s="968"/>
      <c r="HO10" s="968"/>
      <c r="HP10" s="968"/>
      <c r="HQ10" s="968"/>
      <c r="HR10" s="968"/>
      <c r="HS10" s="968"/>
      <c r="HT10" s="968"/>
      <c r="HU10" s="968"/>
      <c r="HV10" s="968"/>
      <c r="HW10" s="968"/>
      <c r="HX10" s="968"/>
      <c r="HY10" s="968"/>
      <c r="HZ10" s="968"/>
      <c r="IA10" s="968"/>
      <c r="IB10" s="968"/>
      <c r="IC10" s="968"/>
      <c r="ID10" s="968"/>
      <c r="IE10" s="968"/>
      <c r="IF10" s="968"/>
      <c r="IG10" s="968"/>
      <c r="IH10" s="968"/>
      <c r="II10" s="968"/>
      <c r="IJ10" s="968"/>
      <c r="IK10" s="968"/>
      <c r="IL10" s="968"/>
      <c r="IM10"/>
      <c r="IN10"/>
      <c r="IO10"/>
      <c r="IP10"/>
      <c r="IQ10"/>
      <c r="IR10"/>
      <c r="IS10"/>
      <c r="IT10"/>
    </row>
    <row r="11" spans="1:254" s="83" customFormat="1" ht="14.1" customHeight="1" thickBot="1" x14ac:dyDescent="0.2">
      <c r="A11" s="5"/>
      <c r="B11" s="2" t="s">
        <v>759</v>
      </c>
      <c r="C11" s="319"/>
      <c r="D11" s="319"/>
      <c r="E11" s="319"/>
      <c r="F11" s="959"/>
      <c r="G11" s="960"/>
      <c r="H11" s="960"/>
      <c r="I11" s="960"/>
      <c r="J11" s="960"/>
      <c r="K11" s="961"/>
      <c r="L11" s="82"/>
      <c r="M11" s="969"/>
      <c r="N11" s="969"/>
      <c r="O11" s="969"/>
      <c r="P11" s="968"/>
      <c r="Q11" s="968"/>
      <c r="R11" s="968"/>
      <c r="S11" s="968"/>
      <c r="T11" s="968"/>
      <c r="U11" s="968"/>
      <c r="V11" s="968"/>
      <c r="W11" s="968"/>
      <c r="X11" s="968"/>
      <c r="Y11" s="968"/>
      <c r="Z11" s="968"/>
      <c r="AA11" s="968"/>
      <c r="AB11" s="968"/>
      <c r="AC11" s="968"/>
      <c r="AD11" s="968"/>
      <c r="AE11" s="968"/>
      <c r="AF11" s="968"/>
      <c r="AG11" s="968"/>
      <c r="AH11" s="968"/>
      <c r="AI11" s="968"/>
      <c r="AJ11" s="968"/>
      <c r="AK11" s="968"/>
      <c r="AL11" s="968"/>
      <c r="AM11" s="968"/>
      <c r="AN11" s="968"/>
      <c r="AO11" s="968"/>
      <c r="AP11" s="968"/>
      <c r="AQ11" s="968"/>
      <c r="AR11" s="968"/>
      <c r="AS11" s="968"/>
      <c r="AT11" s="968"/>
      <c r="AU11" s="968"/>
      <c r="AV11" s="968"/>
      <c r="AW11" s="968"/>
      <c r="AX11" s="968"/>
      <c r="AY11" s="968"/>
      <c r="AZ11" s="968"/>
      <c r="BA11" s="968"/>
      <c r="BB11" s="968"/>
      <c r="BC11" s="968"/>
      <c r="BD11" s="968"/>
      <c r="BE11" s="968"/>
      <c r="BF11" s="968"/>
      <c r="BG11" s="968"/>
      <c r="BH11" s="968"/>
      <c r="BI11" s="968"/>
      <c r="BJ11" s="968"/>
      <c r="BK11" s="968"/>
      <c r="BL11" s="968"/>
      <c r="BM11" s="968"/>
      <c r="BN11" s="968"/>
      <c r="BO11" s="968"/>
      <c r="BP11" s="968"/>
      <c r="BQ11" s="968"/>
      <c r="BR11" s="968"/>
      <c r="BS11" s="968"/>
      <c r="BT11" s="968"/>
      <c r="BU11" s="968"/>
      <c r="BV11" s="968"/>
      <c r="BW11" s="968"/>
      <c r="BX11" s="968"/>
      <c r="BY11" s="968"/>
      <c r="BZ11" s="968"/>
      <c r="CA11" s="968"/>
      <c r="CB11" s="968"/>
      <c r="CC11" s="968"/>
      <c r="CD11" s="968"/>
      <c r="CE11" s="968"/>
      <c r="CF11" s="968"/>
      <c r="CG11" s="968"/>
      <c r="CH11" s="968"/>
      <c r="CI11" s="968"/>
      <c r="CJ11" s="968"/>
      <c r="CK11" s="968"/>
      <c r="CL11" s="968"/>
      <c r="CM11" s="968"/>
      <c r="CN11" s="968"/>
      <c r="CO11" s="968"/>
      <c r="CP11" s="968"/>
      <c r="CQ11" s="968"/>
      <c r="CR11" s="968"/>
      <c r="CS11" s="968"/>
      <c r="CT11" s="968"/>
      <c r="CU11" s="968"/>
      <c r="CV11" s="968"/>
      <c r="CW11" s="968"/>
      <c r="CX11" s="968"/>
      <c r="CY11" s="968"/>
      <c r="CZ11" s="968"/>
      <c r="DA11" s="968"/>
      <c r="DB11" s="968"/>
      <c r="DC11" s="968"/>
      <c r="DD11" s="968"/>
      <c r="DE11" s="968"/>
      <c r="DF11" s="968"/>
      <c r="DG11" s="968"/>
      <c r="DH11" s="968"/>
      <c r="DI11" s="968"/>
      <c r="DJ11" s="968"/>
      <c r="DK11" s="968"/>
      <c r="DL11" s="968"/>
      <c r="DM11" s="968"/>
      <c r="DN11" s="968"/>
      <c r="DO11" s="968"/>
      <c r="DP11" s="968"/>
      <c r="DQ11" s="968"/>
      <c r="DR11" s="968"/>
      <c r="DS11" s="968"/>
      <c r="DT11" s="968"/>
      <c r="DU11" s="968"/>
      <c r="DV11" s="968"/>
      <c r="DW11" s="968"/>
      <c r="DX11" s="968"/>
      <c r="DY11" s="968"/>
      <c r="DZ11" s="968"/>
      <c r="EA11" s="968"/>
      <c r="EB11" s="968"/>
      <c r="EC11" s="968"/>
      <c r="ED11" s="968"/>
      <c r="EE11" s="968"/>
      <c r="EF11" s="968"/>
      <c r="EG11" s="968"/>
      <c r="EH11" s="968"/>
      <c r="EI11" s="968"/>
      <c r="EJ11" s="968"/>
      <c r="EK11" s="968"/>
      <c r="EL11" s="968"/>
      <c r="EM11" s="968"/>
      <c r="EN11" s="968"/>
      <c r="EO11" s="968"/>
      <c r="EP11" s="968"/>
      <c r="EQ11" s="968"/>
      <c r="ER11" s="968"/>
      <c r="ES11" s="968"/>
      <c r="ET11" s="968"/>
      <c r="EU11" s="968"/>
      <c r="EV11" s="968"/>
      <c r="EW11" s="968"/>
      <c r="EX11" s="968"/>
      <c r="EY11" s="968"/>
      <c r="EZ11" s="968"/>
      <c r="FA11" s="968"/>
      <c r="FB11" s="968"/>
      <c r="FC11" s="968"/>
      <c r="FD11" s="968"/>
      <c r="FE11" s="968"/>
      <c r="FF11" s="968"/>
      <c r="FG11" s="968"/>
      <c r="FH11" s="968"/>
      <c r="FI11" s="968"/>
      <c r="FJ11" s="968"/>
      <c r="FK11" s="968"/>
      <c r="FL11" s="968"/>
      <c r="FM11" s="968"/>
      <c r="FN11" s="968"/>
      <c r="FO11" s="968"/>
      <c r="FP11" s="968"/>
      <c r="FQ11" s="968"/>
      <c r="FR11" s="968"/>
      <c r="FS11" s="968"/>
      <c r="FT11" s="968"/>
      <c r="FU11" s="968"/>
      <c r="FV11" s="968"/>
      <c r="FW11" s="968"/>
      <c r="FX11" s="968"/>
      <c r="FY11" s="968"/>
      <c r="FZ11" s="968"/>
      <c r="GA11" s="968"/>
      <c r="GB11" s="968"/>
      <c r="GC11" s="968"/>
      <c r="GD11" s="968"/>
      <c r="GE11" s="968"/>
      <c r="GF11" s="968"/>
      <c r="GG11" s="968"/>
      <c r="GH11" s="968"/>
      <c r="GI11" s="968"/>
      <c r="GJ11" s="968"/>
      <c r="GK11" s="968"/>
      <c r="GL11" s="968"/>
      <c r="GM11" s="968"/>
      <c r="GN11" s="968"/>
      <c r="GO11" s="968"/>
      <c r="GP11" s="968"/>
      <c r="GQ11" s="968"/>
      <c r="GR11" s="968"/>
      <c r="GS11" s="968"/>
      <c r="GT11" s="968"/>
      <c r="GU11" s="968"/>
      <c r="GV11" s="968"/>
      <c r="GW11" s="968"/>
      <c r="GX11" s="968"/>
      <c r="GY11" s="968"/>
      <c r="GZ11" s="968"/>
      <c r="HA11" s="968"/>
      <c r="HB11" s="968"/>
      <c r="HC11" s="968"/>
      <c r="HD11" s="968"/>
      <c r="HE11" s="968"/>
      <c r="HF11" s="968"/>
      <c r="HG11" s="968"/>
      <c r="HH11" s="968"/>
      <c r="HI11" s="968"/>
      <c r="HJ11" s="968"/>
      <c r="HK11" s="968"/>
      <c r="HL11" s="968"/>
      <c r="HM11" s="968"/>
      <c r="HN11" s="968"/>
      <c r="HO11" s="968"/>
      <c r="HP11" s="968"/>
      <c r="HQ11" s="968"/>
      <c r="HR11" s="968"/>
      <c r="HS11" s="968"/>
      <c r="HT11" s="968"/>
      <c r="HU11" s="968"/>
      <c r="HV11" s="968"/>
      <c r="HW11" s="968"/>
      <c r="HX11" s="968"/>
      <c r="HY11" s="968"/>
      <c r="HZ11" s="968"/>
      <c r="IA11" s="968"/>
      <c r="IB11" s="968"/>
      <c r="IC11" s="968"/>
      <c r="ID11" s="968"/>
      <c r="IE11" s="968"/>
      <c r="IF11" s="968"/>
      <c r="IG11" s="968"/>
      <c r="IH11" s="968"/>
      <c r="II11" s="968"/>
      <c r="IJ11" s="968"/>
      <c r="IK11" s="968"/>
      <c r="IL11" s="968"/>
      <c r="IM11"/>
      <c r="IN11"/>
      <c r="IO11"/>
      <c r="IP11"/>
      <c r="IQ11"/>
      <c r="IR11"/>
      <c r="IS11"/>
      <c r="IT11"/>
    </row>
    <row r="12" spans="1:254" s="83" customFormat="1" ht="14.1" customHeight="1" thickBot="1" x14ac:dyDescent="0.2">
      <c r="A12"/>
      <c r="B12"/>
      <c r="C12" s="319"/>
      <c r="D12" s="319"/>
      <c r="E12" s="319"/>
      <c r="F12" s="959"/>
      <c r="G12" s="960"/>
      <c r="H12" s="960"/>
      <c r="I12" s="960"/>
      <c r="J12" s="960"/>
      <c r="K12" s="961"/>
      <c r="L12"/>
      <c r="M12" s="969"/>
      <c r="N12" s="969"/>
      <c r="O12" s="969"/>
      <c r="P12" s="968"/>
      <c r="Q12" s="968"/>
      <c r="R12" s="968"/>
      <c r="S12" s="968"/>
      <c r="T12" s="968"/>
      <c r="U12" s="968"/>
      <c r="V12" s="968"/>
      <c r="W12" s="968"/>
      <c r="X12" s="968"/>
      <c r="Y12" s="968"/>
      <c r="Z12" s="968"/>
      <c r="AA12" s="968"/>
      <c r="AB12" s="968"/>
      <c r="AC12" s="968"/>
      <c r="AD12" s="968"/>
      <c r="AE12" s="968"/>
      <c r="AF12" s="968"/>
      <c r="AG12" s="968"/>
      <c r="AH12" s="968"/>
      <c r="AI12" s="968"/>
      <c r="AJ12" s="968"/>
      <c r="AK12" s="968"/>
      <c r="AL12" s="968"/>
      <c r="AM12" s="968"/>
      <c r="AN12" s="968"/>
      <c r="AO12" s="968"/>
      <c r="AP12" s="968"/>
      <c r="AQ12" s="968"/>
      <c r="AR12" s="968"/>
      <c r="AS12" s="968"/>
      <c r="AT12" s="968"/>
      <c r="AU12" s="968"/>
      <c r="AV12" s="968"/>
      <c r="AW12" s="968"/>
      <c r="AX12" s="968"/>
      <c r="AY12" s="968"/>
      <c r="AZ12" s="968"/>
      <c r="BA12" s="968"/>
      <c r="BB12" s="968"/>
      <c r="BC12" s="968"/>
      <c r="BD12" s="968"/>
      <c r="BE12" s="968"/>
      <c r="BF12" s="968"/>
      <c r="BG12" s="968"/>
      <c r="BH12" s="968"/>
      <c r="BI12" s="968"/>
      <c r="BJ12" s="968"/>
      <c r="BK12" s="968"/>
      <c r="BL12" s="968"/>
      <c r="BM12" s="968"/>
      <c r="BN12" s="968"/>
      <c r="BO12" s="968"/>
      <c r="BP12" s="968"/>
      <c r="BQ12" s="968"/>
      <c r="BR12" s="968"/>
      <c r="BS12" s="968"/>
      <c r="BT12" s="968"/>
      <c r="BU12" s="968"/>
      <c r="BV12" s="968"/>
      <c r="BW12" s="968"/>
      <c r="BX12" s="968"/>
      <c r="BY12" s="968"/>
      <c r="BZ12" s="968"/>
      <c r="CA12" s="968"/>
      <c r="CB12" s="968"/>
      <c r="CC12" s="968"/>
      <c r="CD12" s="968"/>
      <c r="CE12" s="968"/>
      <c r="CF12" s="968"/>
      <c r="CG12" s="968"/>
      <c r="CH12" s="968"/>
      <c r="CI12" s="968"/>
      <c r="CJ12" s="968"/>
      <c r="CK12" s="968"/>
      <c r="CL12" s="968"/>
      <c r="CM12" s="968"/>
      <c r="CN12" s="968"/>
      <c r="CO12" s="968"/>
      <c r="CP12" s="968"/>
      <c r="CQ12" s="968"/>
      <c r="CR12" s="968"/>
      <c r="CS12" s="968"/>
      <c r="CT12" s="968"/>
      <c r="CU12" s="968"/>
      <c r="CV12" s="968"/>
      <c r="CW12" s="968"/>
      <c r="CX12" s="968"/>
      <c r="CY12" s="968"/>
      <c r="CZ12" s="968"/>
      <c r="DA12" s="968"/>
      <c r="DB12" s="968"/>
      <c r="DC12" s="968"/>
      <c r="DD12" s="968"/>
      <c r="DE12" s="968"/>
      <c r="DF12" s="968"/>
      <c r="DG12" s="968"/>
      <c r="DH12" s="968"/>
      <c r="DI12" s="968"/>
      <c r="DJ12" s="968"/>
      <c r="DK12" s="968"/>
      <c r="DL12" s="968"/>
      <c r="DM12" s="968"/>
      <c r="DN12" s="968"/>
      <c r="DO12" s="968"/>
      <c r="DP12" s="968"/>
      <c r="DQ12" s="968"/>
      <c r="DR12" s="968"/>
      <c r="DS12" s="968"/>
      <c r="DT12" s="968"/>
      <c r="DU12" s="968"/>
      <c r="DV12" s="968"/>
      <c r="DW12" s="968"/>
      <c r="DX12" s="968"/>
      <c r="DY12" s="968"/>
      <c r="DZ12" s="968"/>
      <c r="EA12" s="968"/>
      <c r="EB12" s="968"/>
      <c r="EC12" s="968"/>
      <c r="ED12" s="968"/>
      <c r="EE12" s="968"/>
      <c r="EF12" s="968"/>
      <c r="EG12" s="968"/>
      <c r="EH12" s="968"/>
      <c r="EI12" s="968"/>
      <c r="EJ12" s="968"/>
      <c r="EK12" s="968"/>
      <c r="EL12" s="968"/>
      <c r="EM12" s="968"/>
      <c r="EN12" s="968"/>
      <c r="EO12" s="968"/>
      <c r="EP12" s="968"/>
      <c r="EQ12" s="968"/>
      <c r="ER12" s="968"/>
      <c r="ES12" s="968"/>
      <c r="ET12" s="968"/>
      <c r="EU12" s="968"/>
      <c r="EV12" s="968"/>
      <c r="EW12" s="968"/>
      <c r="EX12" s="968"/>
      <c r="EY12" s="968"/>
      <c r="EZ12" s="968"/>
      <c r="FA12" s="968"/>
      <c r="FB12" s="968"/>
      <c r="FC12" s="968"/>
      <c r="FD12" s="968"/>
      <c r="FE12" s="968"/>
      <c r="FF12" s="968"/>
      <c r="FG12" s="968"/>
      <c r="FH12" s="968"/>
      <c r="FI12" s="968"/>
      <c r="FJ12" s="968"/>
      <c r="FK12" s="968"/>
      <c r="FL12" s="968"/>
      <c r="FM12" s="968"/>
      <c r="FN12" s="968"/>
      <c r="FO12" s="968"/>
      <c r="FP12" s="968"/>
      <c r="FQ12" s="968"/>
      <c r="FR12" s="968"/>
      <c r="FS12" s="968"/>
      <c r="FT12" s="968"/>
      <c r="FU12" s="968"/>
      <c r="FV12" s="968"/>
      <c r="FW12" s="968"/>
      <c r="FX12" s="968"/>
      <c r="FY12" s="968"/>
      <c r="FZ12" s="968"/>
      <c r="GA12" s="968"/>
      <c r="GB12" s="968"/>
      <c r="GC12" s="968"/>
      <c r="GD12" s="968"/>
      <c r="GE12" s="968"/>
      <c r="GF12" s="968"/>
      <c r="GG12" s="968"/>
      <c r="GH12" s="968"/>
      <c r="GI12" s="968"/>
      <c r="GJ12" s="968"/>
      <c r="GK12" s="968"/>
      <c r="GL12" s="968"/>
      <c r="GM12" s="968"/>
      <c r="GN12" s="968"/>
      <c r="GO12" s="968"/>
      <c r="GP12" s="968"/>
      <c r="GQ12" s="968"/>
      <c r="GR12" s="968"/>
      <c r="GS12" s="968"/>
      <c r="GT12" s="968"/>
      <c r="GU12" s="968"/>
      <c r="GV12" s="968"/>
      <c r="GW12" s="968"/>
      <c r="GX12" s="968"/>
      <c r="GY12" s="968"/>
      <c r="GZ12" s="968"/>
      <c r="HA12" s="968"/>
      <c r="HB12" s="968"/>
      <c r="HC12" s="968"/>
      <c r="HD12" s="968"/>
      <c r="HE12" s="968"/>
      <c r="HF12" s="968"/>
      <c r="HG12" s="968"/>
      <c r="HH12" s="968"/>
      <c r="HI12" s="968"/>
      <c r="HJ12" s="968"/>
      <c r="HK12" s="968"/>
      <c r="HL12" s="968"/>
      <c r="HM12" s="968"/>
      <c r="HN12" s="968"/>
      <c r="HO12" s="968"/>
      <c r="HP12" s="968"/>
      <c r="HQ12" s="968"/>
      <c r="HR12" s="968"/>
      <c r="HS12" s="968"/>
      <c r="HT12" s="968"/>
      <c r="HU12" s="968"/>
      <c r="HV12" s="968"/>
      <c r="HW12" s="968"/>
      <c r="HX12" s="968"/>
      <c r="HY12" s="968"/>
      <c r="HZ12" s="968"/>
      <c r="IA12" s="968"/>
      <c r="IB12" s="968"/>
      <c r="IC12" s="968"/>
      <c r="ID12" s="968"/>
      <c r="IE12" s="968"/>
      <c r="IF12" s="968"/>
      <c r="IG12" s="968"/>
      <c r="IH12" s="968"/>
      <c r="II12" s="968"/>
      <c r="IJ12" s="968"/>
      <c r="IK12" s="968"/>
      <c r="IL12" s="968"/>
      <c r="IM12"/>
      <c r="IN12"/>
      <c r="IO12"/>
      <c r="IP12"/>
      <c r="IQ12"/>
      <c r="IR12"/>
      <c r="IS12"/>
      <c r="IT12"/>
    </row>
    <row r="13" spans="1:254" s="83" customFormat="1" ht="14.1" customHeight="1" thickBot="1" x14ac:dyDescent="0.2">
      <c r="A13" s="6"/>
      <c r="B13" s="84" t="s">
        <v>944</v>
      </c>
      <c r="C13" s="319"/>
      <c r="D13" s="319"/>
      <c r="E13" s="319"/>
      <c r="F13" s="959"/>
      <c r="G13" s="960"/>
      <c r="H13" s="960"/>
      <c r="I13" s="960"/>
      <c r="J13" s="960"/>
      <c r="K13" s="961"/>
      <c r="L13"/>
      <c r="M13" s="969"/>
      <c r="N13" s="969"/>
      <c r="O13" s="969"/>
      <c r="P13" s="968"/>
      <c r="Q13" s="968"/>
      <c r="R13" s="968"/>
      <c r="S13" s="968"/>
      <c r="T13" s="968"/>
      <c r="U13" s="968"/>
      <c r="V13" s="968"/>
      <c r="W13" s="968"/>
      <c r="X13" s="968"/>
      <c r="Y13" s="968"/>
      <c r="Z13" s="968"/>
      <c r="AA13" s="968"/>
      <c r="AB13" s="968"/>
      <c r="AC13" s="968"/>
      <c r="AD13" s="968"/>
      <c r="AE13" s="968"/>
      <c r="AF13" s="968"/>
      <c r="AG13" s="968"/>
      <c r="AH13" s="968"/>
      <c r="AI13" s="968"/>
      <c r="AJ13" s="968"/>
      <c r="AK13" s="968"/>
      <c r="AL13" s="968"/>
      <c r="AM13" s="968"/>
      <c r="AN13" s="968"/>
      <c r="AO13" s="968"/>
      <c r="AP13" s="968"/>
      <c r="AQ13" s="968"/>
      <c r="AR13" s="968"/>
      <c r="AS13" s="968"/>
      <c r="AT13" s="968"/>
      <c r="AU13" s="968"/>
      <c r="AV13" s="968"/>
      <c r="AW13" s="968"/>
      <c r="AX13" s="968"/>
      <c r="AY13" s="968"/>
      <c r="AZ13" s="968"/>
      <c r="BA13" s="968"/>
      <c r="BB13" s="968"/>
      <c r="BC13" s="968"/>
      <c r="BD13" s="968"/>
      <c r="BE13" s="968"/>
      <c r="BF13" s="968"/>
      <c r="BG13" s="968"/>
      <c r="BH13" s="968"/>
      <c r="BI13" s="968"/>
      <c r="BJ13" s="968"/>
      <c r="BK13" s="968"/>
      <c r="BL13" s="968"/>
      <c r="BM13" s="968"/>
      <c r="BN13" s="968"/>
      <c r="BO13" s="968"/>
      <c r="BP13" s="968"/>
      <c r="BQ13" s="968"/>
      <c r="BR13" s="968"/>
      <c r="BS13" s="968"/>
      <c r="BT13" s="968"/>
      <c r="BU13" s="968"/>
      <c r="BV13" s="968"/>
      <c r="BW13" s="968"/>
      <c r="BX13" s="968"/>
      <c r="BY13" s="968"/>
      <c r="BZ13" s="968"/>
      <c r="CA13" s="968"/>
      <c r="CB13" s="968"/>
      <c r="CC13" s="968"/>
      <c r="CD13" s="968"/>
      <c r="CE13" s="968"/>
      <c r="CF13" s="968"/>
      <c r="CG13" s="968"/>
      <c r="CH13" s="968"/>
      <c r="CI13" s="968"/>
      <c r="CJ13" s="968"/>
      <c r="CK13" s="968"/>
      <c r="CL13" s="968"/>
      <c r="CM13" s="968"/>
      <c r="CN13" s="968"/>
      <c r="CO13" s="968"/>
      <c r="CP13" s="968"/>
      <c r="CQ13" s="968"/>
      <c r="CR13" s="968"/>
      <c r="CS13" s="968"/>
      <c r="CT13" s="968"/>
      <c r="CU13" s="968"/>
      <c r="CV13" s="968"/>
      <c r="CW13" s="968"/>
      <c r="CX13" s="968"/>
      <c r="CY13" s="968"/>
      <c r="CZ13" s="968"/>
      <c r="DA13" s="968"/>
      <c r="DB13" s="968"/>
      <c r="DC13" s="968"/>
      <c r="DD13" s="968"/>
      <c r="DE13" s="968"/>
      <c r="DF13" s="968"/>
      <c r="DG13" s="968"/>
      <c r="DH13" s="968"/>
      <c r="DI13" s="968"/>
      <c r="DJ13" s="968"/>
      <c r="DK13" s="968"/>
      <c r="DL13" s="968"/>
      <c r="DM13" s="968"/>
      <c r="DN13" s="968"/>
      <c r="DO13" s="968"/>
      <c r="DP13" s="968"/>
      <c r="DQ13" s="968"/>
      <c r="DR13" s="968"/>
      <c r="DS13" s="968"/>
      <c r="DT13" s="968"/>
      <c r="DU13" s="968"/>
      <c r="DV13" s="968"/>
      <c r="DW13" s="968"/>
      <c r="DX13" s="968"/>
      <c r="DY13" s="968"/>
      <c r="DZ13" s="968"/>
      <c r="EA13" s="968"/>
      <c r="EB13" s="968"/>
      <c r="EC13" s="968"/>
      <c r="ED13" s="968"/>
      <c r="EE13" s="968"/>
      <c r="EF13" s="968"/>
      <c r="EG13" s="968"/>
      <c r="EH13" s="968"/>
      <c r="EI13" s="968"/>
      <c r="EJ13" s="968"/>
      <c r="EK13" s="968"/>
      <c r="EL13" s="968"/>
      <c r="EM13" s="968"/>
      <c r="EN13" s="968"/>
      <c r="EO13" s="968"/>
      <c r="EP13" s="968"/>
      <c r="EQ13" s="968"/>
      <c r="ER13" s="968"/>
      <c r="ES13" s="968"/>
      <c r="ET13" s="968"/>
      <c r="EU13" s="968"/>
      <c r="EV13" s="968"/>
      <c r="EW13" s="968"/>
      <c r="EX13" s="968"/>
      <c r="EY13" s="968"/>
      <c r="EZ13" s="968"/>
      <c r="FA13" s="968"/>
      <c r="FB13" s="968"/>
      <c r="FC13" s="968"/>
      <c r="FD13" s="968"/>
      <c r="FE13" s="968"/>
      <c r="FF13" s="968"/>
      <c r="FG13" s="968"/>
      <c r="FH13" s="968"/>
      <c r="FI13" s="968"/>
      <c r="FJ13" s="968"/>
      <c r="FK13" s="968"/>
      <c r="FL13" s="968"/>
      <c r="FM13" s="968"/>
      <c r="FN13" s="968"/>
      <c r="FO13" s="968"/>
      <c r="FP13" s="968"/>
      <c r="FQ13" s="968"/>
      <c r="FR13" s="968"/>
      <c r="FS13" s="968"/>
      <c r="FT13" s="968"/>
      <c r="FU13" s="968"/>
      <c r="FV13" s="968"/>
      <c r="FW13" s="968"/>
      <c r="FX13" s="968"/>
      <c r="FY13" s="968"/>
      <c r="FZ13" s="968"/>
      <c r="GA13" s="968"/>
      <c r="GB13" s="968"/>
      <c r="GC13" s="968"/>
      <c r="GD13" s="968"/>
      <c r="GE13" s="968"/>
      <c r="GF13" s="968"/>
      <c r="GG13" s="968"/>
      <c r="GH13" s="968"/>
      <c r="GI13" s="968"/>
      <c r="GJ13" s="968"/>
      <c r="GK13" s="968"/>
      <c r="GL13" s="968"/>
      <c r="GM13" s="968"/>
      <c r="GN13" s="968"/>
      <c r="GO13" s="968"/>
      <c r="GP13" s="968"/>
      <c r="GQ13" s="968"/>
      <c r="GR13" s="968"/>
      <c r="GS13" s="968"/>
      <c r="GT13" s="968"/>
      <c r="GU13" s="968"/>
      <c r="GV13" s="968"/>
      <c r="GW13" s="968"/>
      <c r="GX13" s="968"/>
      <c r="GY13" s="968"/>
      <c r="GZ13" s="968"/>
      <c r="HA13" s="968"/>
      <c r="HB13" s="968"/>
      <c r="HC13" s="968"/>
      <c r="HD13" s="968"/>
      <c r="HE13" s="968"/>
      <c r="HF13" s="968"/>
      <c r="HG13" s="968"/>
      <c r="HH13" s="968"/>
      <c r="HI13" s="968"/>
      <c r="HJ13" s="968"/>
      <c r="HK13" s="968"/>
      <c r="HL13" s="968"/>
      <c r="HM13" s="968"/>
      <c r="HN13" s="968"/>
      <c r="HO13" s="968"/>
      <c r="HP13" s="968"/>
      <c r="HQ13" s="968"/>
      <c r="HR13" s="968"/>
      <c r="HS13" s="968"/>
      <c r="HT13" s="968"/>
      <c r="HU13" s="968"/>
      <c r="HV13" s="968"/>
      <c r="HW13" s="968"/>
      <c r="HX13" s="968"/>
      <c r="HY13" s="968"/>
      <c r="HZ13" s="968"/>
      <c r="IA13" s="968"/>
      <c r="IB13" s="968"/>
      <c r="IC13" s="968"/>
      <c r="ID13" s="968"/>
      <c r="IE13" s="968"/>
      <c r="IF13" s="968"/>
      <c r="IG13" s="968"/>
      <c r="IH13" s="968"/>
      <c r="II13" s="968"/>
      <c r="IJ13" s="968"/>
      <c r="IK13" s="968"/>
      <c r="IL13" s="968"/>
      <c r="IM13"/>
      <c r="IN13"/>
      <c r="IO13"/>
      <c r="IP13"/>
      <c r="IQ13"/>
      <c r="IR13"/>
      <c r="IS13"/>
      <c r="IT13"/>
    </row>
    <row r="14" spans="1:254" s="83" customFormat="1" ht="14.1" customHeight="1" thickBot="1" x14ac:dyDescent="0.2">
      <c r="A14" s="7"/>
      <c r="B14" s="84" t="s">
        <v>945</v>
      </c>
      <c r="C14" s="319"/>
      <c r="D14" s="319"/>
      <c r="E14" s="319"/>
      <c r="F14" s="959"/>
      <c r="G14" s="960"/>
      <c r="H14" s="960"/>
      <c r="I14" s="960"/>
      <c r="J14" s="960"/>
      <c r="K14" s="961"/>
      <c r="L14" s="82"/>
      <c r="M14" s="969"/>
      <c r="N14" s="969"/>
      <c r="O14" s="969"/>
      <c r="P14" s="968"/>
      <c r="Q14" s="968"/>
      <c r="R14" s="968"/>
      <c r="S14" s="968"/>
      <c r="T14" s="968"/>
      <c r="U14" s="968"/>
      <c r="V14" s="968"/>
      <c r="W14" s="968"/>
      <c r="X14" s="968"/>
      <c r="Y14" s="968"/>
      <c r="Z14" s="968"/>
      <c r="AA14" s="968"/>
      <c r="AB14" s="968"/>
      <c r="AC14" s="968"/>
      <c r="AD14" s="968"/>
      <c r="AE14" s="968"/>
      <c r="AF14" s="968"/>
      <c r="AG14" s="968"/>
      <c r="AH14" s="968"/>
      <c r="AI14" s="968"/>
      <c r="AJ14" s="968"/>
      <c r="AK14" s="968"/>
      <c r="AL14" s="968"/>
      <c r="AM14" s="968"/>
      <c r="AN14" s="968"/>
      <c r="AO14" s="968"/>
      <c r="AP14" s="968"/>
      <c r="AQ14" s="968"/>
      <c r="AR14" s="968"/>
      <c r="AS14" s="968"/>
      <c r="AT14" s="968"/>
      <c r="AU14" s="968"/>
      <c r="AV14" s="968"/>
      <c r="AW14" s="968"/>
      <c r="AX14" s="968"/>
      <c r="AY14" s="968"/>
      <c r="AZ14" s="968"/>
      <c r="BA14" s="968"/>
      <c r="BB14" s="968"/>
      <c r="BC14" s="968"/>
      <c r="BD14" s="968"/>
      <c r="BE14" s="968"/>
      <c r="BF14" s="968"/>
      <c r="BG14" s="968"/>
      <c r="BH14" s="968"/>
      <c r="BI14" s="968"/>
      <c r="BJ14" s="968"/>
      <c r="BK14" s="968"/>
      <c r="BL14" s="968"/>
      <c r="BM14" s="968"/>
      <c r="BN14" s="968"/>
      <c r="BO14" s="968"/>
      <c r="BP14" s="968"/>
      <c r="BQ14" s="968"/>
      <c r="BR14" s="968"/>
      <c r="BS14" s="968"/>
      <c r="BT14" s="968"/>
      <c r="BU14" s="968"/>
      <c r="BV14" s="968"/>
      <c r="BW14" s="968"/>
      <c r="BX14" s="968"/>
      <c r="BY14" s="968"/>
      <c r="BZ14" s="968"/>
      <c r="CA14" s="968"/>
      <c r="CB14" s="968"/>
      <c r="CC14" s="968"/>
      <c r="CD14" s="968"/>
      <c r="CE14" s="968"/>
      <c r="CF14" s="968"/>
      <c r="CG14" s="968"/>
      <c r="CH14" s="968"/>
      <c r="CI14" s="968"/>
      <c r="CJ14" s="968"/>
      <c r="CK14" s="968"/>
      <c r="CL14" s="968"/>
      <c r="CM14" s="968"/>
      <c r="CN14" s="968"/>
      <c r="CO14" s="968"/>
      <c r="CP14" s="968"/>
      <c r="CQ14" s="968"/>
      <c r="CR14" s="968"/>
      <c r="CS14" s="968"/>
      <c r="CT14" s="968"/>
      <c r="CU14" s="968"/>
      <c r="CV14" s="968"/>
      <c r="CW14" s="968"/>
      <c r="CX14" s="968"/>
      <c r="CY14" s="968"/>
      <c r="CZ14" s="968"/>
      <c r="DA14" s="968"/>
      <c r="DB14" s="968"/>
      <c r="DC14" s="968"/>
      <c r="DD14" s="968"/>
      <c r="DE14" s="968"/>
      <c r="DF14" s="968"/>
      <c r="DG14" s="968"/>
      <c r="DH14" s="968"/>
      <c r="DI14" s="968"/>
      <c r="DJ14" s="968"/>
      <c r="DK14" s="968"/>
      <c r="DL14" s="968"/>
      <c r="DM14" s="968"/>
      <c r="DN14" s="968"/>
      <c r="DO14" s="968"/>
      <c r="DP14" s="968"/>
      <c r="DQ14" s="968"/>
      <c r="DR14" s="968"/>
      <c r="DS14" s="968"/>
      <c r="DT14" s="968"/>
      <c r="DU14" s="968"/>
      <c r="DV14" s="968"/>
      <c r="DW14" s="968"/>
      <c r="DX14" s="968"/>
      <c r="DY14" s="968"/>
      <c r="DZ14" s="968"/>
      <c r="EA14" s="968"/>
      <c r="EB14" s="968"/>
      <c r="EC14" s="968"/>
      <c r="ED14" s="968"/>
      <c r="EE14" s="968"/>
      <c r="EF14" s="968"/>
      <c r="EG14" s="968"/>
      <c r="EH14" s="968"/>
      <c r="EI14" s="968"/>
      <c r="EJ14" s="968"/>
      <c r="EK14" s="968"/>
      <c r="EL14" s="968"/>
      <c r="EM14" s="968"/>
      <c r="EN14" s="968"/>
      <c r="EO14" s="968"/>
      <c r="EP14" s="968"/>
      <c r="EQ14" s="968"/>
      <c r="ER14" s="968"/>
      <c r="ES14" s="968"/>
      <c r="ET14" s="968"/>
      <c r="EU14" s="968"/>
      <c r="EV14" s="968"/>
      <c r="EW14" s="968"/>
      <c r="EX14" s="968"/>
      <c r="EY14" s="968"/>
      <c r="EZ14" s="968"/>
      <c r="FA14" s="968"/>
      <c r="FB14" s="968"/>
      <c r="FC14" s="968"/>
      <c r="FD14" s="968"/>
      <c r="FE14" s="968"/>
      <c r="FF14" s="968"/>
      <c r="FG14" s="968"/>
      <c r="FH14" s="968"/>
      <c r="FI14" s="968"/>
      <c r="FJ14" s="968"/>
      <c r="FK14" s="968"/>
      <c r="FL14" s="968"/>
      <c r="FM14" s="968"/>
      <c r="FN14" s="968"/>
      <c r="FO14" s="968"/>
      <c r="FP14" s="968"/>
      <c r="FQ14" s="968"/>
      <c r="FR14" s="968"/>
      <c r="FS14" s="968"/>
      <c r="FT14" s="968"/>
      <c r="FU14" s="968"/>
      <c r="FV14" s="968"/>
      <c r="FW14" s="968"/>
      <c r="FX14" s="968"/>
      <c r="FY14" s="968"/>
      <c r="FZ14" s="968"/>
      <c r="GA14" s="968"/>
      <c r="GB14" s="968"/>
      <c r="GC14" s="968"/>
      <c r="GD14" s="968"/>
      <c r="GE14" s="968"/>
      <c r="GF14" s="968"/>
      <c r="GG14" s="968"/>
      <c r="GH14" s="968"/>
      <c r="GI14" s="968"/>
      <c r="GJ14" s="968"/>
      <c r="GK14" s="968"/>
      <c r="GL14" s="968"/>
      <c r="GM14" s="968"/>
      <c r="GN14" s="968"/>
      <c r="GO14" s="968"/>
      <c r="GP14" s="968"/>
      <c r="GQ14" s="968"/>
      <c r="GR14" s="968"/>
      <c r="GS14" s="968"/>
      <c r="GT14" s="968"/>
      <c r="GU14" s="968"/>
      <c r="GV14" s="968"/>
      <c r="GW14" s="968"/>
      <c r="GX14" s="968"/>
      <c r="GY14" s="968"/>
      <c r="GZ14" s="968"/>
      <c r="HA14" s="968"/>
      <c r="HB14" s="968"/>
      <c r="HC14" s="968"/>
      <c r="HD14" s="968"/>
      <c r="HE14" s="968"/>
      <c r="HF14" s="968"/>
      <c r="HG14" s="968"/>
      <c r="HH14" s="968"/>
      <c r="HI14" s="968"/>
      <c r="HJ14" s="968"/>
      <c r="HK14" s="968"/>
      <c r="HL14" s="968"/>
      <c r="HM14" s="968"/>
      <c r="HN14" s="968"/>
      <c r="HO14" s="968"/>
      <c r="HP14" s="968"/>
      <c r="HQ14" s="968"/>
      <c r="HR14" s="968"/>
      <c r="HS14" s="968"/>
      <c r="HT14" s="968"/>
      <c r="HU14" s="968"/>
      <c r="HV14" s="968"/>
      <c r="HW14" s="968"/>
      <c r="HX14" s="968"/>
      <c r="HY14" s="968"/>
      <c r="HZ14" s="968"/>
      <c r="IA14" s="968"/>
      <c r="IB14" s="968"/>
      <c r="IC14" s="968"/>
      <c r="ID14" s="968"/>
      <c r="IE14" s="968"/>
      <c r="IF14" s="968"/>
      <c r="IG14" s="968"/>
      <c r="IH14" s="968"/>
      <c r="II14" s="968"/>
      <c r="IJ14" s="968"/>
      <c r="IK14" s="968"/>
      <c r="IL14" s="968"/>
      <c r="IM14"/>
      <c r="IN14"/>
      <c r="IO14"/>
      <c r="IP14"/>
      <c r="IQ14"/>
      <c r="IR14"/>
      <c r="IS14"/>
      <c r="IT14"/>
    </row>
    <row r="15" spans="1:254" s="83" customFormat="1" ht="14.1" customHeight="1" thickBot="1" x14ac:dyDescent="0.2">
      <c r="A15" s="8"/>
      <c r="B15" s="84" t="s">
        <v>946</v>
      </c>
      <c r="C15" s="319"/>
      <c r="D15" s="319"/>
      <c r="E15" s="319"/>
      <c r="F15" s="962"/>
      <c r="G15" s="963"/>
      <c r="H15" s="963"/>
      <c r="I15" s="963"/>
      <c r="J15" s="963"/>
      <c r="K15" s="964"/>
      <c r="L15" s="82"/>
      <c r="M15" s="969"/>
      <c r="N15" s="969"/>
      <c r="O15" s="969"/>
      <c r="P15" s="968"/>
      <c r="Q15" s="968"/>
      <c r="R15" s="968"/>
      <c r="S15" s="968"/>
      <c r="T15" s="968"/>
      <c r="U15" s="968"/>
      <c r="V15" s="968"/>
      <c r="W15" s="968"/>
      <c r="X15" s="968"/>
      <c r="Y15" s="968"/>
      <c r="Z15" s="968"/>
      <c r="AA15" s="968"/>
      <c r="AB15" s="968"/>
      <c r="AC15" s="968"/>
      <c r="AD15" s="968"/>
      <c r="AE15" s="968"/>
      <c r="AF15" s="968"/>
      <c r="AG15" s="968"/>
      <c r="AH15" s="968"/>
      <c r="AI15" s="968"/>
      <c r="AJ15" s="968"/>
      <c r="AK15" s="968"/>
      <c r="AL15" s="968"/>
      <c r="AM15" s="968"/>
      <c r="AN15" s="968"/>
      <c r="AO15" s="968"/>
      <c r="AP15" s="968"/>
      <c r="AQ15" s="968"/>
      <c r="AR15" s="968"/>
      <c r="AS15" s="968"/>
      <c r="AT15" s="968"/>
      <c r="AU15" s="968"/>
      <c r="AV15" s="968"/>
      <c r="AW15" s="968"/>
      <c r="AX15" s="968"/>
      <c r="AY15" s="968"/>
      <c r="AZ15" s="968"/>
      <c r="BA15" s="968"/>
      <c r="BB15" s="968"/>
      <c r="BC15" s="968"/>
      <c r="BD15" s="968"/>
      <c r="BE15" s="968"/>
      <c r="BF15" s="968"/>
      <c r="BG15" s="968"/>
      <c r="BH15" s="968"/>
      <c r="BI15" s="968"/>
      <c r="BJ15" s="968"/>
      <c r="BK15" s="968"/>
      <c r="BL15" s="968"/>
      <c r="BM15" s="968"/>
      <c r="BN15" s="968"/>
      <c r="BO15" s="968"/>
      <c r="BP15" s="968"/>
      <c r="BQ15" s="968"/>
      <c r="BR15" s="968"/>
      <c r="BS15" s="968"/>
      <c r="BT15" s="968"/>
      <c r="BU15" s="968"/>
      <c r="BV15" s="968"/>
      <c r="BW15" s="968"/>
      <c r="BX15" s="968"/>
      <c r="BY15" s="968"/>
      <c r="BZ15" s="968"/>
      <c r="CA15" s="968"/>
      <c r="CB15" s="968"/>
      <c r="CC15" s="968"/>
      <c r="CD15" s="968"/>
      <c r="CE15" s="968"/>
      <c r="CF15" s="968"/>
      <c r="CG15" s="968"/>
      <c r="CH15" s="968"/>
      <c r="CI15" s="968"/>
      <c r="CJ15" s="968"/>
      <c r="CK15" s="968"/>
      <c r="CL15" s="968"/>
      <c r="CM15" s="968"/>
      <c r="CN15" s="968"/>
      <c r="CO15" s="968"/>
      <c r="CP15" s="968"/>
      <c r="CQ15" s="968"/>
      <c r="CR15" s="968"/>
      <c r="CS15" s="968"/>
      <c r="CT15" s="968"/>
      <c r="CU15" s="968"/>
      <c r="CV15" s="968"/>
      <c r="CW15" s="968"/>
      <c r="CX15" s="968"/>
      <c r="CY15" s="968"/>
      <c r="CZ15" s="968"/>
      <c r="DA15" s="968"/>
      <c r="DB15" s="968"/>
      <c r="DC15" s="968"/>
      <c r="DD15" s="968"/>
      <c r="DE15" s="968"/>
      <c r="DF15" s="968"/>
      <c r="DG15" s="968"/>
      <c r="DH15" s="968"/>
      <c r="DI15" s="968"/>
      <c r="DJ15" s="968"/>
      <c r="DK15" s="968"/>
      <c r="DL15" s="968"/>
      <c r="DM15" s="968"/>
      <c r="DN15" s="968"/>
      <c r="DO15" s="968"/>
      <c r="DP15" s="968"/>
      <c r="DQ15" s="968"/>
      <c r="DR15" s="968"/>
      <c r="DS15" s="968"/>
      <c r="DT15" s="968"/>
      <c r="DU15" s="968"/>
      <c r="DV15" s="968"/>
      <c r="DW15" s="968"/>
      <c r="DX15" s="968"/>
      <c r="DY15" s="968"/>
      <c r="DZ15" s="968"/>
      <c r="EA15" s="968"/>
      <c r="EB15" s="968"/>
      <c r="EC15" s="968"/>
      <c r="ED15" s="968"/>
      <c r="EE15" s="968"/>
      <c r="EF15" s="968"/>
      <c r="EG15" s="968"/>
      <c r="EH15" s="968"/>
      <c r="EI15" s="968"/>
      <c r="EJ15" s="968"/>
      <c r="EK15" s="968"/>
      <c r="EL15" s="968"/>
      <c r="EM15" s="968"/>
      <c r="EN15" s="968"/>
      <c r="EO15" s="968"/>
      <c r="EP15" s="968"/>
      <c r="EQ15" s="968"/>
      <c r="ER15" s="968"/>
      <c r="ES15" s="968"/>
      <c r="ET15" s="968"/>
      <c r="EU15" s="968"/>
      <c r="EV15" s="968"/>
      <c r="EW15" s="968"/>
      <c r="EX15" s="968"/>
      <c r="EY15" s="968"/>
      <c r="EZ15" s="968"/>
      <c r="FA15" s="968"/>
      <c r="FB15" s="968"/>
      <c r="FC15" s="968"/>
      <c r="FD15" s="968"/>
      <c r="FE15" s="968"/>
      <c r="FF15" s="968"/>
      <c r="FG15" s="968"/>
      <c r="FH15" s="968"/>
      <c r="FI15" s="968"/>
      <c r="FJ15" s="968"/>
      <c r="FK15" s="968"/>
      <c r="FL15" s="968"/>
      <c r="FM15" s="968"/>
      <c r="FN15" s="968"/>
      <c r="FO15" s="968"/>
      <c r="FP15" s="968"/>
      <c r="FQ15" s="968"/>
      <c r="FR15" s="968"/>
      <c r="FS15" s="968"/>
      <c r="FT15" s="968"/>
      <c r="FU15" s="968"/>
      <c r="FV15" s="968"/>
      <c r="FW15" s="968"/>
      <c r="FX15" s="968"/>
      <c r="FY15" s="968"/>
      <c r="FZ15" s="968"/>
      <c r="GA15" s="968"/>
      <c r="GB15" s="968"/>
      <c r="GC15" s="968"/>
      <c r="GD15" s="968"/>
      <c r="GE15" s="968"/>
      <c r="GF15" s="968"/>
      <c r="GG15" s="968"/>
      <c r="GH15" s="968"/>
      <c r="GI15" s="968"/>
      <c r="GJ15" s="968"/>
      <c r="GK15" s="968"/>
      <c r="GL15" s="968"/>
      <c r="GM15" s="968"/>
      <c r="GN15" s="968"/>
      <c r="GO15" s="968"/>
      <c r="GP15" s="968"/>
      <c r="GQ15" s="968"/>
      <c r="GR15" s="968"/>
      <c r="GS15" s="968"/>
      <c r="GT15" s="968"/>
      <c r="GU15" s="968"/>
      <c r="GV15" s="968"/>
      <c r="GW15" s="968"/>
      <c r="GX15" s="968"/>
      <c r="GY15" s="968"/>
      <c r="GZ15" s="968"/>
      <c r="HA15" s="968"/>
      <c r="HB15" s="968"/>
      <c r="HC15" s="968"/>
      <c r="HD15" s="968"/>
      <c r="HE15" s="968"/>
      <c r="HF15" s="968"/>
      <c r="HG15" s="968"/>
      <c r="HH15" s="968"/>
      <c r="HI15" s="968"/>
      <c r="HJ15" s="968"/>
      <c r="HK15" s="968"/>
      <c r="HL15" s="968"/>
      <c r="HM15" s="968"/>
      <c r="HN15" s="968"/>
      <c r="HO15" s="968"/>
      <c r="HP15" s="968"/>
      <c r="HQ15" s="968"/>
      <c r="HR15" s="968"/>
      <c r="HS15" s="968"/>
      <c r="HT15" s="968"/>
      <c r="HU15" s="968"/>
      <c r="HV15" s="968"/>
      <c r="HW15" s="968"/>
      <c r="HX15" s="968"/>
      <c r="HY15" s="968"/>
      <c r="HZ15" s="968"/>
      <c r="IA15" s="968"/>
      <c r="IB15" s="968"/>
      <c r="IC15" s="968"/>
      <c r="ID15" s="968"/>
      <c r="IE15" s="968"/>
      <c r="IF15" s="968"/>
      <c r="IG15" s="968"/>
      <c r="IH15" s="968"/>
      <c r="II15" s="968"/>
      <c r="IJ15" s="968"/>
      <c r="IK15" s="968"/>
      <c r="IL15" s="968"/>
      <c r="IM15"/>
      <c r="IN15"/>
      <c r="IO15"/>
      <c r="IP15"/>
      <c r="IQ15"/>
      <c r="IR15"/>
      <c r="IS15"/>
      <c r="IT15"/>
    </row>
    <row r="16" spans="1:254" ht="12.9" customHeight="1" thickBot="1" x14ac:dyDescent="0.2"/>
    <row r="17" spans="1:254" s="85" customFormat="1" ht="12.9" customHeight="1" thickBot="1" x14ac:dyDescent="0.2">
      <c r="A17" s="972" t="s">
        <v>724</v>
      </c>
      <c r="B17" s="972"/>
      <c r="C17" s="972"/>
      <c r="D17" s="972"/>
      <c r="E17" s="973" t="s">
        <v>750</v>
      </c>
      <c r="F17" s="973"/>
      <c r="G17" s="974" t="s">
        <v>1</v>
      </c>
      <c r="H17" s="974"/>
      <c r="I17" s="975" t="s">
        <v>383</v>
      </c>
      <c r="J17" s="975"/>
      <c r="K17" s="975"/>
      <c r="L17" s="975"/>
      <c r="M17" s="976" t="s">
        <v>942</v>
      </c>
      <c r="N17" s="970" t="s">
        <v>943</v>
      </c>
      <c r="O17" s="970" t="s">
        <v>947</v>
      </c>
      <c r="P17" s="968" t="s">
        <v>948</v>
      </c>
      <c r="Q17" s="970"/>
      <c r="R17" s="970"/>
      <c r="S17" s="970"/>
      <c r="T17" s="970"/>
      <c r="U17" s="970"/>
      <c r="V17" s="970"/>
      <c r="W17" s="970"/>
      <c r="X17" s="970"/>
      <c r="Y17" s="970"/>
      <c r="Z17" s="970"/>
      <c r="AA17" s="970"/>
      <c r="AB17" s="970"/>
      <c r="AC17" s="970"/>
      <c r="AD17" s="970"/>
      <c r="AE17" s="970"/>
      <c r="AF17" s="970"/>
      <c r="AG17" s="970"/>
      <c r="AH17" s="970"/>
      <c r="AI17" s="970"/>
      <c r="AJ17" s="970"/>
      <c r="AK17" s="970"/>
      <c r="AL17" s="970"/>
      <c r="AM17" s="970"/>
      <c r="AN17" s="970"/>
      <c r="AO17" s="970"/>
      <c r="AP17" s="970"/>
      <c r="AQ17" s="970"/>
      <c r="AR17" s="970"/>
      <c r="AS17" s="970"/>
      <c r="AT17" s="970"/>
      <c r="AU17" s="970"/>
      <c r="AV17" s="970"/>
      <c r="AW17" s="970"/>
      <c r="AX17" s="970"/>
      <c r="AY17" s="970"/>
      <c r="AZ17" s="970"/>
      <c r="BA17" s="970"/>
      <c r="BB17" s="970"/>
      <c r="BC17" s="970"/>
      <c r="BD17" s="970"/>
      <c r="BE17" s="970"/>
      <c r="BF17" s="970"/>
      <c r="BG17" s="970"/>
      <c r="BH17" s="970"/>
      <c r="BI17" s="970"/>
      <c r="BJ17" s="970"/>
      <c r="BK17" s="970"/>
      <c r="BL17" s="970"/>
      <c r="BM17" s="970"/>
      <c r="BN17" s="970"/>
      <c r="BO17" s="970"/>
      <c r="BP17" s="970"/>
      <c r="BQ17" s="970"/>
      <c r="BR17" s="970"/>
      <c r="BS17" s="970"/>
      <c r="BT17" s="970"/>
      <c r="BU17" s="970"/>
      <c r="BV17" s="970"/>
      <c r="BW17" s="970"/>
      <c r="BX17" s="970"/>
      <c r="BY17" s="970"/>
      <c r="BZ17" s="970"/>
      <c r="CA17" s="970"/>
      <c r="CB17" s="970"/>
      <c r="CC17" s="970"/>
      <c r="CD17" s="970"/>
      <c r="CE17" s="970"/>
      <c r="CF17" s="970"/>
      <c r="CG17" s="970"/>
      <c r="CH17" s="970"/>
      <c r="CI17" s="970"/>
      <c r="CJ17" s="970"/>
      <c r="CK17" s="970"/>
      <c r="CL17" s="970"/>
      <c r="CM17" s="970"/>
      <c r="CN17" s="970"/>
      <c r="CO17" s="970"/>
      <c r="CP17" s="970"/>
      <c r="CQ17" s="970"/>
      <c r="CR17" s="970"/>
      <c r="CS17" s="970"/>
      <c r="CT17" s="970"/>
      <c r="CU17" s="970"/>
      <c r="CV17" s="970"/>
      <c r="CW17" s="970"/>
      <c r="CX17" s="970"/>
      <c r="CY17" s="970"/>
      <c r="CZ17" s="970"/>
      <c r="DA17" s="970"/>
      <c r="DB17" s="970"/>
      <c r="DC17" s="970"/>
      <c r="DD17" s="970"/>
      <c r="DE17" s="970"/>
      <c r="DF17" s="970"/>
      <c r="DG17" s="970"/>
      <c r="DH17" s="970"/>
      <c r="DI17" s="970"/>
      <c r="DJ17" s="970"/>
      <c r="DK17" s="970"/>
      <c r="DL17" s="970"/>
      <c r="DM17" s="970"/>
      <c r="DN17" s="970"/>
      <c r="DO17" s="970"/>
      <c r="DP17" s="970"/>
      <c r="DQ17" s="970"/>
      <c r="DR17" s="970"/>
      <c r="DS17" s="970"/>
      <c r="DT17" s="970"/>
      <c r="DU17" s="970"/>
      <c r="DV17" s="970"/>
      <c r="DW17" s="970"/>
      <c r="DX17" s="970"/>
      <c r="DY17" s="970"/>
      <c r="DZ17" s="970"/>
      <c r="EA17" s="970"/>
      <c r="EB17" s="970"/>
      <c r="EC17" s="970"/>
      <c r="ED17" s="970"/>
      <c r="EE17" s="970"/>
      <c r="EF17" s="970"/>
      <c r="EG17" s="970"/>
      <c r="EH17" s="970"/>
      <c r="EI17" s="970"/>
      <c r="EJ17" s="970"/>
      <c r="EK17" s="970"/>
      <c r="EL17" s="970"/>
      <c r="EM17" s="970"/>
      <c r="EN17" s="970"/>
      <c r="EO17" s="970"/>
      <c r="EP17" s="970"/>
      <c r="EQ17" s="970"/>
      <c r="ER17" s="970"/>
      <c r="ES17" s="970"/>
      <c r="ET17" s="970"/>
      <c r="EU17" s="970"/>
      <c r="EV17" s="970"/>
      <c r="EW17" s="970"/>
      <c r="EX17" s="970"/>
      <c r="EY17" s="970"/>
      <c r="EZ17" s="970"/>
      <c r="FA17" s="970"/>
      <c r="FB17" s="970"/>
      <c r="FC17" s="970"/>
      <c r="FD17" s="970"/>
      <c r="FE17" s="970"/>
      <c r="FF17" s="970"/>
      <c r="FG17" s="970"/>
      <c r="FH17" s="970"/>
      <c r="FI17" s="970"/>
      <c r="FJ17" s="970"/>
      <c r="FK17" s="970"/>
      <c r="FL17" s="970"/>
      <c r="FM17" s="970"/>
      <c r="FN17" s="970"/>
      <c r="FO17" s="970"/>
      <c r="FP17" s="970"/>
      <c r="FQ17" s="970"/>
      <c r="FR17" s="970"/>
      <c r="FS17" s="970"/>
      <c r="FT17" s="970"/>
      <c r="FU17" s="970"/>
      <c r="FV17" s="970"/>
      <c r="FW17" s="970"/>
      <c r="FX17" s="970"/>
      <c r="FY17" s="970"/>
      <c r="FZ17" s="970"/>
      <c r="GA17" s="970"/>
      <c r="GB17" s="970"/>
      <c r="GC17" s="970"/>
      <c r="GD17" s="970"/>
      <c r="GE17" s="970"/>
      <c r="GF17" s="970"/>
      <c r="GG17" s="970"/>
      <c r="GH17" s="970"/>
      <c r="GI17" s="970"/>
      <c r="GJ17" s="970"/>
      <c r="GK17" s="970"/>
      <c r="GL17" s="970"/>
      <c r="GM17" s="970"/>
      <c r="GN17" s="970"/>
      <c r="GO17" s="970"/>
      <c r="GP17" s="970"/>
      <c r="GQ17" s="970"/>
      <c r="GR17" s="970"/>
      <c r="GS17" s="970"/>
      <c r="GT17" s="970"/>
      <c r="GU17" s="970"/>
      <c r="GV17" s="970"/>
      <c r="GW17" s="970"/>
      <c r="GX17" s="970"/>
      <c r="GY17" s="970"/>
      <c r="GZ17" s="970"/>
      <c r="HA17" s="970"/>
      <c r="HB17" s="970"/>
      <c r="HC17" s="970"/>
      <c r="HD17" s="970"/>
      <c r="HE17" s="970"/>
      <c r="HF17" s="970"/>
      <c r="HG17" s="970"/>
      <c r="HH17" s="970"/>
      <c r="HI17" s="970"/>
      <c r="HJ17" s="970"/>
      <c r="HK17" s="970"/>
      <c r="HL17" s="970"/>
      <c r="HM17" s="970"/>
      <c r="HN17" s="970"/>
      <c r="HO17" s="970"/>
      <c r="HP17" s="970"/>
      <c r="HQ17" s="970"/>
      <c r="HR17" s="970"/>
      <c r="HS17" s="970"/>
      <c r="HT17" s="970"/>
      <c r="HU17" s="970"/>
      <c r="HV17" s="970"/>
      <c r="HW17" s="970"/>
      <c r="HX17" s="970"/>
      <c r="HY17" s="970"/>
      <c r="HZ17" s="970"/>
      <c r="IA17" s="970"/>
      <c r="IB17" s="970"/>
      <c r="IC17" s="970"/>
      <c r="ID17" s="970"/>
      <c r="IE17" s="970"/>
      <c r="IF17" s="970"/>
      <c r="IG17" s="970"/>
      <c r="IH17" s="970"/>
      <c r="II17" s="970"/>
      <c r="IJ17" s="970"/>
      <c r="IK17" s="970"/>
      <c r="IL17" s="977"/>
      <c r="IM17" s="1"/>
      <c r="IN17" s="1"/>
      <c r="IO17" s="1"/>
      <c r="IP17" s="1"/>
      <c r="IQ17" s="1"/>
      <c r="IR17" s="1"/>
      <c r="IS17" s="1"/>
      <c r="IT17" s="1"/>
    </row>
    <row r="18" spans="1:254" s="85" customFormat="1" ht="12.9" customHeight="1" thickBot="1" x14ac:dyDescent="0.2">
      <c r="A18" s="978" t="str">
        <f>キャラシート!B3</f>
        <v>遠見　訟</v>
      </c>
      <c r="B18" s="978"/>
      <c r="C18" s="978"/>
      <c r="D18" s="978"/>
      <c r="E18" s="979" t="str">
        <f>キャラシート!J3</f>
        <v>はむぱん</v>
      </c>
      <c r="F18" s="979"/>
      <c r="G18" s="980" t="str">
        <f>キャラシート!F13</f>
        <v>感覚型</v>
      </c>
      <c r="H18" s="980"/>
      <c r="I18" s="981" t="s">
        <v>361</v>
      </c>
      <c r="J18" s="981"/>
      <c r="K18" s="981" t="s">
        <v>361</v>
      </c>
      <c r="L18" s="981"/>
      <c r="M18" s="976"/>
      <c r="N18" s="970"/>
      <c r="O18" s="970"/>
      <c r="P18" s="968"/>
      <c r="Q18" s="970"/>
      <c r="R18" s="970"/>
      <c r="S18" s="970"/>
      <c r="T18" s="970"/>
      <c r="U18" s="970"/>
      <c r="V18" s="970"/>
      <c r="W18" s="970"/>
      <c r="X18" s="970"/>
      <c r="Y18" s="970"/>
      <c r="Z18" s="970"/>
      <c r="AA18" s="970"/>
      <c r="AB18" s="970"/>
      <c r="AC18" s="970"/>
      <c r="AD18" s="970"/>
      <c r="AE18" s="970"/>
      <c r="AF18" s="970"/>
      <c r="AG18" s="970"/>
      <c r="AH18" s="970"/>
      <c r="AI18" s="970"/>
      <c r="AJ18" s="970"/>
      <c r="AK18" s="970"/>
      <c r="AL18" s="970"/>
      <c r="AM18" s="970"/>
      <c r="AN18" s="970"/>
      <c r="AO18" s="970"/>
      <c r="AP18" s="970"/>
      <c r="AQ18" s="970"/>
      <c r="AR18" s="970"/>
      <c r="AS18" s="970"/>
      <c r="AT18" s="970"/>
      <c r="AU18" s="970"/>
      <c r="AV18" s="970"/>
      <c r="AW18" s="970"/>
      <c r="AX18" s="970"/>
      <c r="AY18" s="970"/>
      <c r="AZ18" s="970"/>
      <c r="BA18" s="970"/>
      <c r="BB18" s="970"/>
      <c r="BC18" s="970"/>
      <c r="BD18" s="970"/>
      <c r="BE18" s="970"/>
      <c r="BF18" s="970"/>
      <c r="BG18" s="970"/>
      <c r="BH18" s="970"/>
      <c r="BI18" s="970"/>
      <c r="BJ18" s="970"/>
      <c r="BK18" s="970"/>
      <c r="BL18" s="970"/>
      <c r="BM18" s="970"/>
      <c r="BN18" s="970"/>
      <c r="BO18" s="970"/>
      <c r="BP18" s="970"/>
      <c r="BQ18" s="970"/>
      <c r="BR18" s="970"/>
      <c r="BS18" s="970"/>
      <c r="BT18" s="970"/>
      <c r="BU18" s="970"/>
      <c r="BV18" s="970"/>
      <c r="BW18" s="970"/>
      <c r="BX18" s="970"/>
      <c r="BY18" s="970"/>
      <c r="BZ18" s="970"/>
      <c r="CA18" s="970"/>
      <c r="CB18" s="970"/>
      <c r="CC18" s="970"/>
      <c r="CD18" s="970"/>
      <c r="CE18" s="970"/>
      <c r="CF18" s="970"/>
      <c r="CG18" s="970"/>
      <c r="CH18" s="970"/>
      <c r="CI18" s="970"/>
      <c r="CJ18" s="970"/>
      <c r="CK18" s="970"/>
      <c r="CL18" s="970"/>
      <c r="CM18" s="970"/>
      <c r="CN18" s="970"/>
      <c r="CO18" s="970"/>
      <c r="CP18" s="970"/>
      <c r="CQ18" s="970"/>
      <c r="CR18" s="970"/>
      <c r="CS18" s="970"/>
      <c r="CT18" s="970"/>
      <c r="CU18" s="970"/>
      <c r="CV18" s="970"/>
      <c r="CW18" s="970"/>
      <c r="CX18" s="970"/>
      <c r="CY18" s="970"/>
      <c r="CZ18" s="970"/>
      <c r="DA18" s="970"/>
      <c r="DB18" s="970"/>
      <c r="DC18" s="970"/>
      <c r="DD18" s="970"/>
      <c r="DE18" s="970"/>
      <c r="DF18" s="970"/>
      <c r="DG18" s="970"/>
      <c r="DH18" s="970"/>
      <c r="DI18" s="970"/>
      <c r="DJ18" s="970"/>
      <c r="DK18" s="970"/>
      <c r="DL18" s="970"/>
      <c r="DM18" s="970"/>
      <c r="DN18" s="970"/>
      <c r="DO18" s="970"/>
      <c r="DP18" s="970"/>
      <c r="DQ18" s="970"/>
      <c r="DR18" s="970"/>
      <c r="DS18" s="970"/>
      <c r="DT18" s="970"/>
      <c r="DU18" s="970"/>
      <c r="DV18" s="970"/>
      <c r="DW18" s="970"/>
      <c r="DX18" s="970"/>
      <c r="DY18" s="970"/>
      <c r="DZ18" s="970"/>
      <c r="EA18" s="970"/>
      <c r="EB18" s="970"/>
      <c r="EC18" s="970"/>
      <c r="ED18" s="970"/>
      <c r="EE18" s="970"/>
      <c r="EF18" s="970"/>
      <c r="EG18" s="970"/>
      <c r="EH18" s="970"/>
      <c r="EI18" s="970"/>
      <c r="EJ18" s="970"/>
      <c r="EK18" s="970"/>
      <c r="EL18" s="970"/>
      <c r="EM18" s="970"/>
      <c r="EN18" s="970"/>
      <c r="EO18" s="970"/>
      <c r="EP18" s="970"/>
      <c r="EQ18" s="970"/>
      <c r="ER18" s="970"/>
      <c r="ES18" s="970"/>
      <c r="ET18" s="970"/>
      <c r="EU18" s="970"/>
      <c r="EV18" s="970"/>
      <c r="EW18" s="970"/>
      <c r="EX18" s="970"/>
      <c r="EY18" s="970"/>
      <c r="EZ18" s="970"/>
      <c r="FA18" s="970"/>
      <c r="FB18" s="970"/>
      <c r="FC18" s="970"/>
      <c r="FD18" s="970"/>
      <c r="FE18" s="970"/>
      <c r="FF18" s="970"/>
      <c r="FG18" s="970"/>
      <c r="FH18" s="970"/>
      <c r="FI18" s="970"/>
      <c r="FJ18" s="970"/>
      <c r="FK18" s="970"/>
      <c r="FL18" s="970"/>
      <c r="FM18" s="970"/>
      <c r="FN18" s="970"/>
      <c r="FO18" s="970"/>
      <c r="FP18" s="970"/>
      <c r="FQ18" s="970"/>
      <c r="FR18" s="970"/>
      <c r="FS18" s="970"/>
      <c r="FT18" s="970"/>
      <c r="FU18" s="970"/>
      <c r="FV18" s="970"/>
      <c r="FW18" s="970"/>
      <c r="FX18" s="970"/>
      <c r="FY18" s="970"/>
      <c r="FZ18" s="970"/>
      <c r="GA18" s="970"/>
      <c r="GB18" s="970"/>
      <c r="GC18" s="970"/>
      <c r="GD18" s="970"/>
      <c r="GE18" s="970"/>
      <c r="GF18" s="970"/>
      <c r="GG18" s="970"/>
      <c r="GH18" s="970"/>
      <c r="GI18" s="970"/>
      <c r="GJ18" s="970"/>
      <c r="GK18" s="970"/>
      <c r="GL18" s="970"/>
      <c r="GM18" s="970"/>
      <c r="GN18" s="970"/>
      <c r="GO18" s="970"/>
      <c r="GP18" s="970"/>
      <c r="GQ18" s="970"/>
      <c r="GR18" s="970"/>
      <c r="GS18" s="970"/>
      <c r="GT18" s="970"/>
      <c r="GU18" s="970"/>
      <c r="GV18" s="970"/>
      <c r="GW18" s="970"/>
      <c r="GX18" s="970"/>
      <c r="GY18" s="970"/>
      <c r="GZ18" s="970"/>
      <c r="HA18" s="970"/>
      <c r="HB18" s="970"/>
      <c r="HC18" s="970"/>
      <c r="HD18" s="970"/>
      <c r="HE18" s="970"/>
      <c r="HF18" s="970"/>
      <c r="HG18" s="970"/>
      <c r="HH18" s="970"/>
      <c r="HI18" s="970"/>
      <c r="HJ18" s="970"/>
      <c r="HK18" s="970"/>
      <c r="HL18" s="970"/>
      <c r="HM18" s="970"/>
      <c r="HN18" s="970"/>
      <c r="HO18" s="970"/>
      <c r="HP18" s="970"/>
      <c r="HQ18" s="970"/>
      <c r="HR18" s="970"/>
      <c r="HS18" s="970"/>
      <c r="HT18" s="970"/>
      <c r="HU18" s="970"/>
      <c r="HV18" s="970"/>
      <c r="HW18" s="970"/>
      <c r="HX18" s="970"/>
      <c r="HY18" s="970"/>
      <c r="HZ18" s="970"/>
      <c r="IA18" s="970"/>
      <c r="IB18" s="970"/>
      <c r="IC18" s="970"/>
      <c r="ID18" s="970"/>
      <c r="IE18" s="970"/>
      <c r="IF18" s="970"/>
      <c r="IG18" s="970"/>
      <c r="IH18" s="970"/>
      <c r="II18" s="970"/>
      <c r="IJ18" s="970"/>
      <c r="IK18" s="970"/>
      <c r="IL18" s="970"/>
      <c r="IM18" s="1"/>
      <c r="IN18" s="1"/>
      <c r="IO18" s="1"/>
      <c r="IP18" s="1"/>
      <c r="IQ18" s="1"/>
      <c r="IR18" s="1"/>
      <c r="IS18" s="1"/>
      <c r="IT18" s="1"/>
    </row>
    <row r="19" spans="1:254" s="85" customFormat="1" ht="12.9" customHeight="1" thickBot="1" x14ac:dyDescent="0.2">
      <c r="A19" s="982" t="s">
        <v>949</v>
      </c>
      <c r="B19" s="982"/>
      <c r="C19" s="983" t="s">
        <v>734</v>
      </c>
      <c r="D19" s="983"/>
      <c r="E19" s="984" t="s">
        <v>810</v>
      </c>
      <c r="F19" s="984"/>
      <c r="G19" s="988" t="s">
        <v>4</v>
      </c>
      <c r="H19" s="988"/>
      <c r="I19" s="989" t="s">
        <v>950</v>
      </c>
      <c r="J19" s="989"/>
      <c r="K19" s="989" t="s">
        <v>951</v>
      </c>
      <c r="L19" s="989"/>
      <c r="M19" s="976"/>
      <c r="N19" s="970"/>
      <c r="O19" s="970"/>
      <c r="P19" s="968"/>
      <c r="Q19" s="970"/>
      <c r="R19" s="970"/>
      <c r="S19" s="970"/>
      <c r="T19" s="970"/>
      <c r="U19" s="970"/>
      <c r="V19" s="970"/>
      <c r="W19" s="970"/>
      <c r="X19" s="970"/>
      <c r="Y19" s="970"/>
      <c r="Z19" s="970"/>
      <c r="AA19" s="970"/>
      <c r="AB19" s="970"/>
      <c r="AC19" s="970"/>
      <c r="AD19" s="970"/>
      <c r="AE19" s="970"/>
      <c r="AF19" s="970"/>
      <c r="AG19" s="970"/>
      <c r="AH19" s="970"/>
      <c r="AI19" s="970"/>
      <c r="AJ19" s="970"/>
      <c r="AK19" s="970"/>
      <c r="AL19" s="970"/>
      <c r="AM19" s="970"/>
      <c r="AN19" s="970"/>
      <c r="AO19" s="970"/>
      <c r="AP19" s="970"/>
      <c r="AQ19" s="970"/>
      <c r="AR19" s="970"/>
      <c r="AS19" s="970"/>
      <c r="AT19" s="970"/>
      <c r="AU19" s="970"/>
      <c r="AV19" s="970"/>
      <c r="AW19" s="970"/>
      <c r="AX19" s="970"/>
      <c r="AY19" s="970"/>
      <c r="AZ19" s="970"/>
      <c r="BA19" s="970"/>
      <c r="BB19" s="970"/>
      <c r="BC19" s="970"/>
      <c r="BD19" s="970"/>
      <c r="BE19" s="970"/>
      <c r="BF19" s="970"/>
      <c r="BG19" s="970"/>
      <c r="BH19" s="970"/>
      <c r="BI19" s="970"/>
      <c r="BJ19" s="970"/>
      <c r="BK19" s="970"/>
      <c r="BL19" s="970"/>
      <c r="BM19" s="970"/>
      <c r="BN19" s="970"/>
      <c r="BO19" s="970"/>
      <c r="BP19" s="970"/>
      <c r="BQ19" s="970"/>
      <c r="BR19" s="970"/>
      <c r="BS19" s="970"/>
      <c r="BT19" s="970"/>
      <c r="BU19" s="970"/>
      <c r="BV19" s="970"/>
      <c r="BW19" s="970"/>
      <c r="BX19" s="970"/>
      <c r="BY19" s="970"/>
      <c r="BZ19" s="970"/>
      <c r="CA19" s="970"/>
      <c r="CB19" s="970"/>
      <c r="CC19" s="970"/>
      <c r="CD19" s="970"/>
      <c r="CE19" s="970"/>
      <c r="CF19" s="970"/>
      <c r="CG19" s="970"/>
      <c r="CH19" s="970"/>
      <c r="CI19" s="970"/>
      <c r="CJ19" s="970"/>
      <c r="CK19" s="970"/>
      <c r="CL19" s="970"/>
      <c r="CM19" s="970"/>
      <c r="CN19" s="970"/>
      <c r="CO19" s="970"/>
      <c r="CP19" s="970"/>
      <c r="CQ19" s="970"/>
      <c r="CR19" s="970"/>
      <c r="CS19" s="970"/>
      <c r="CT19" s="970"/>
      <c r="CU19" s="970"/>
      <c r="CV19" s="970"/>
      <c r="CW19" s="970"/>
      <c r="CX19" s="970"/>
      <c r="CY19" s="970"/>
      <c r="CZ19" s="970"/>
      <c r="DA19" s="970"/>
      <c r="DB19" s="970"/>
      <c r="DC19" s="970"/>
      <c r="DD19" s="970"/>
      <c r="DE19" s="970"/>
      <c r="DF19" s="970"/>
      <c r="DG19" s="970"/>
      <c r="DH19" s="970"/>
      <c r="DI19" s="970"/>
      <c r="DJ19" s="970"/>
      <c r="DK19" s="970"/>
      <c r="DL19" s="970"/>
      <c r="DM19" s="970"/>
      <c r="DN19" s="970"/>
      <c r="DO19" s="970"/>
      <c r="DP19" s="970"/>
      <c r="DQ19" s="970"/>
      <c r="DR19" s="970"/>
      <c r="DS19" s="970"/>
      <c r="DT19" s="970"/>
      <c r="DU19" s="970"/>
      <c r="DV19" s="970"/>
      <c r="DW19" s="970"/>
      <c r="DX19" s="970"/>
      <c r="DY19" s="970"/>
      <c r="DZ19" s="970"/>
      <c r="EA19" s="970"/>
      <c r="EB19" s="970"/>
      <c r="EC19" s="970"/>
      <c r="ED19" s="970"/>
      <c r="EE19" s="970"/>
      <c r="EF19" s="970"/>
      <c r="EG19" s="970"/>
      <c r="EH19" s="970"/>
      <c r="EI19" s="970"/>
      <c r="EJ19" s="970"/>
      <c r="EK19" s="970"/>
      <c r="EL19" s="970"/>
      <c r="EM19" s="970"/>
      <c r="EN19" s="970"/>
      <c r="EO19" s="970"/>
      <c r="EP19" s="970"/>
      <c r="EQ19" s="970"/>
      <c r="ER19" s="970"/>
      <c r="ES19" s="970"/>
      <c r="ET19" s="970"/>
      <c r="EU19" s="970"/>
      <c r="EV19" s="970"/>
      <c r="EW19" s="970"/>
      <c r="EX19" s="970"/>
      <c r="EY19" s="970"/>
      <c r="EZ19" s="970"/>
      <c r="FA19" s="970"/>
      <c r="FB19" s="970"/>
      <c r="FC19" s="970"/>
      <c r="FD19" s="970"/>
      <c r="FE19" s="970"/>
      <c r="FF19" s="970"/>
      <c r="FG19" s="970"/>
      <c r="FH19" s="970"/>
      <c r="FI19" s="970"/>
      <c r="FJ19" s="970"/>
      <c r="FK19" s="970"/>
      <c r="FL19" s="970"/>
      <c r="FM19" s="970"/>
      <c r="FN19" s="970"/>
      <c r="FO19" s="970"/>
      <c r="FP19" s="970"/>
      <c r="FQ19" s="970"/>
      <c r="FR19" s="970"/>
      <c r="FS19" s="970"/>
      <c r="FT19" s="970"/>
      <c r="FU19" s="970"/>
      <c r="FV19" s="970"/>
      <c r="FW19" s="970"/>
      <c r="FX19" s="970"/>
      <c r="FY19" s="970"/>
      <c r="FZ19" s="970"/>
      <c r="GA19" s="970"/>
      <c r="GB19" s="970"/>
      <c r="GC19" s="970"/>
      <c r="GD19" s="970"/>
      <c r="GE19" s="970"/>
      <c r="GF19" s="970"/>
      <c r="GG19" s="970"/>
      <c r="GH19" s="970"/>
      <c r="GI19" s="970"/>
      <c r="GJ19" s="970"/>
      <c r="GK19" s="970"/>
      <c r="GL19" s="970"/>
      <c r="GM19" s="970"/>
      <c r="GN19" s="970"/>
      <c r="GO19" s="970"/>
      <c r="GP19" s="970"/>
      <c r="GQ19" s="970"/>
      <c r="GR19" s="970"/>
      <c r="GS19" s="970"/>
      <c r="GT19" s="970"/>
      <c r="GU19" s="970"/>
      <c r="GV19" s="970"/>
      <c r="GW19" s="970"/>
      <c r="GX19" s="970"/>
      <c r="GY19" s="970"/>
      <c r="GZ19" s="970"/>
      <c r="HA19" s="970"/>
      <c r="HB19" s="970"/>
      <c r="HC19" s="970"/>
      <c r="HD19" s="970"/>
      <c r="HE19" s="970"/>
      <c r="HF19" s="970"/>
      <c r="HG19" s="970"/>
      <c r="HH19" s="970"/>
      <c r="HI19" s="970"/>
      <c r="HJ19" s="970"/>
      <c r="HK19" s="970"/>
      <c r="HL19" s="970"/>
      <c r="HM19" s="970"/>
      <c r="HN19" s="970"/>
      <c r="HO19" s="970"/>
      <c r="HP19" s="970"/>
      <c r="HQ19" s="970"/>
      <c r="HR19" s="970"/>
      <c r="HS19" s="970"/>
      <c r="HT19" s="970"/>
      <c r="HU19" s="970"/>
      <c r="HV19" s="970"/>
      <c r="HW19" s="970"/>
      <c r="HX19" s="970"/>
      <c r="HY19" s="970"/>
      <c r="HZ19" s="970"/>
      <c r="IA19" s="970"/>
      <c r="IB19" s="970"/>
      <c r="IC19" s="970"/>
      <c r="ID19" s="970"/>
      <c r="IE19" s="970"/>
      <c r="IF19" s="970"/>
      <c r="IG19" s="970"/>
      <c r="IH19" s="970"/>
      <c r="II19" s="970"/>
      <c r="IJ19" s="970"/>
      <c r="IK19" s="970"/>
      <c r="IL19" s="970"/>
      <c r="IM19" s="1"/>
      <c r="IN19" s="1"/>
      <c r="IO19" s="1"/>
      <c r="IP19" s="1"/>
      <c r="IQ19" s="1"/>
      <c r="IR19" s="1"/>
      <c r="IS19" s="1"/>
      <c r="IT19" s="1"/>
    </row>
    <row r="20" spans="1:254" s="85" customFormat="1" ht="12.9" customHeight="1" thickBot="1" x14ac:dyDescent="0.2">
      <c r="A20" s="86">
        <f>B20+SUM(O24:IL24)</f>
        <v>5</v>
      </c>
      <c r="B20" s="9">
        <f>J24+L24</f>
        <v>5</v>
      </c>
      <c r="C20" s="87">
        <f>D20-SUM(O25:IL25)+SUM(O26:IL26)</f>
        <v>24</v>
      </c>
      <c r="D20" s="10">
        <f>J26+L26</f>
        <v>24</v>
      </c>
      <c r="E20" s="11">
        <f>J27+L27</f>
        <v>19</v>
      </c>
      <c r="F20" s="12">
        <f>E20+SUM(O27:IL27)</f>
        <v>19</v>
      </c>
      <c r="G20" s="980" t="str">
        <f>キャラシート!C13</f>
        <v>逆転</v>
      </c>
      <c r="H20" s="980"/>
      <c r="I20" s="994" t="s">
        <v>19</v>
      </c>
      <c r="J20" s="994"/>
      <c r="K20" s="994" t="s">
        <v>19</v>
      </c>
      <c r="L20" s="994"/>
      <c r="M20" s="976"/>
      <c r="N20" s="976"/>
      <c r="O20" s="970"/>
      <c r="P20" s="968"/>
      <c r="Q20" s="970"/>
      <c r="R20" s="970"/>
      <c r="S20" s="970"/>
      <c r="T20" s="970"/>
      <c r="U20" s="970"/>
      <c r="V20" s="970"/>
      <c r="W20" s="970"/>
      <c r="X20" s="970"/>
      <c r="Y20" s="970"/>
      <c r="Z20" s="970"/>
      <c r="AA20" s="970"/>
      <c r="AB20" s="970"/>
      <c r="AC20" s="970"/>
      <c r="AD20" s="970"/>
      <c r="AE20" s="970"/>
      <c r="AF20" s="970"/>
      <c r="AG20" s="970"/>
      <c r="AH20" s="970"/>
      <c r="AI20" s="970"/>
      <c r="AJ20" s="970"/>
      <c r="AK20" s="970"/>
      <c r="AL20" s="970"/>
      <c r="AM20" s="970"/>
      <c r="AN20" s="970"/>
      <c r="AO20" s="970"/>
      <c r="AP20" s="970"/>
      <c r="AQ20" s="970"/>
      <c r="AR20" s="970"/>
      <c r="AS20" s="970"/>
      <c r="AT20" s="970"/>
      <c r="AU20" s="970"/>
      <c r="AV20" s="970"/>
      <c r="AW20" s="970"/>
      <c r="AX20" s="970"/>
      <c r="AY20" s="970"/>
      <c r="AZ20" s="970"/>
      <c r="BA20" s="970"/>
      <c r="BB20" s="970"/>
      <c r="BC20" s="970"/>
      <c r="BD20" s="970"/>
      <c r="BE20" s="970"/>
      <c r="BF20" s="970"/>
      <c r="BG20" s="970"/>
      <c r="BH20" s="970"/>
      <c r="BI20" s="970"/>
      <c r="BJ20" s="970"/>
      <c r="BK20" s="970"/>
      <c r="BL20" s="970"/>
      <c r="BM20" s="970"/>
      <c r="BN20" s="970"/>
      <c r="BO20" s="970"/>
      <c r="BP20" s="970"/>
      <c r="BQ20" s="970"/>
      <c r="BR20" s="970"/>
      <c r="BS20" s="970"/>
      <c r="BT20" s="970"/>
      <c r="BU20" s="970"/>
      <c r="BV20" s="970"/>
      <c r="BW20" s="970"/>
      <c r="BX20" s="970"/>
      <c r="BY20" s="970"/>
      <c r="BZ20" s="970"/>
      <c r="CA20" s="970"/>
      <c r="CB20" s="970"/>
      <c r="CC20" s="970"/>
      <c r="CD20" s="970"/>
      <c r="CE20" s="970"/>
      <c r="CF20" s="970"/>
      <c r="CG20" s="970"/>
      <c r="CH20" s="970"/>
      <c r="CI20" s="970"/>
      <c r="CJ20" s="970"/>
      <c r="CK20" s="970"/>
      <c r="CL20" s="970"/>
      <c r="CM20" s="970"/>
      <c r="CN20" s="970"/>
      <c r="CO20" s="970"/>
      <c r="CP20" s="970"/>
      <c r="CQ20" s="970"/>
      <c r="CR20" s="970"/>
      <c r="CS20" s="970"/>
      <c r="CT20" s="970"/>
      <c r="CU20" s="970"/>
      <c r="CV20" s="970"/>
      <c r="CW20" s="970"/>
      <c r="CX20" s="970"/>
      <c r="CY20" s="970"/>
      <c r="CZ20" s="970"/>
      <c r="DA20" s="970"/>
      <c r="DB20" s="970"/>
      <c r="DC20" s="970"/>
      <c r="DD20" s="970"/>
      <c r="DE20" s="970"/>
      <c r="DF20" s="970"/>
      <c r="DG20" s="970"/>
      <c r="DH20" s="970"/>
      <c r="DI20" s="970"/>
      <c r="DJ20" s="970"/>
      <c r="DK20" s="970"/>
      <c r="DL20" s="970"/>
      <c r="DM20" s="970"/>
      <c r="DN20" s="970"/>
      <c r="DO20" s="970"/>
      <c r="DP20" s="970"/>
      <c r="DQ20" s="970"/>
      <c r="DR20" s="970"/>
      <c r="DS20" s="970"/>
      <c r="DT20" s="970"/>
      <c r="DU20" s="970"/>
      <c r="DV20" s="970"/>
      <c r="DW20" s="970"/>
      <c r="DX20" s="970"/>
      <c r="DY20" s="970"/>
      <c r="DZ20" s="970"/>
      <c r="EA20" s="970"/>
      <c r="EB20" s="970"/>
      <c r="EC20" s="970"/>
      <c r="ED20" s="970"/>
      <c r="EE20" s="970"/>
      <c r="EF20" s="970"/>
      <c r="EG20" s="970"/>
      <c r="EH20" s="970"/>
      <c r="EI20" s="970"/>
      <c r="EJ20" s="970"/>
      <c r="EK20" s="970"/>
      <c r="EL20" s="970"/>
      <c r="EM20" s="970"/>
      <c r="EN20" s="970"/>
      <c r="EO20" s="970"/>
      <c r="EP20" s="970"/>
      <c r="EQ20" s="970"/>
      <c r="ER20" s="970"/>
      <c r="ES20" s="970"/>
      <c r="ET20" s="970"/>
      <c r="EU20" s="970"/>
      <c r="EV20" s="970"/>
      <c r="EW20" s="970"/>
      <c r="EX20" s="970"/>
      <c r="EY20" s="970"/>
      <c r="EZ20" s="970"/>
      <c r="FA20" s="970"/>
      <c r="FB20" s="970"/>
      <c r="FC20" s="970"/>
      <c r="FD20" s="970"/>
      <c r="FE20" s="970"/>
      <c r="FF20" s="970"/>
      <c r="FG20" s="970"/>
      <c r="FH20" s="970"/>
      <c r="FI20" s="970"/>
      <c r="FJ20" s="970"/>
      <c r="FK20" s="970"/>
      <c r="FL20" s="970"/>
      <c r="FM20" s="970"/>
      <c r="FN20" s="970"/>
      <c r="FO20" s="970"/>
      <c r="FP20" s="970"/>
      <c r="FQ20" s="970"/>
      <c r="FR20" s="970"/>
      <c r="FS20" s="970"/>
      <c r="FT20" s="970"/>
      <c r="FU20" s="970"/>
      <c r="FV20" s="970"/>
      <c r="FW20" s="970"/>
      <c r="FX20" s="970"/>
      <c r="FY20" s="970"/>
      <c r="FZ20" s="970"/>
      <c r="GA20" s="970"/>
      <c r="GB20" s="970"/>
      <c r="GC20" s="970"/>
      <c r="GD20" s="970"/>
      <c r="GE20" s="970"/>
      <c r="GF20" s="970"/>
      <c r="GG20" s="970"/>
      <c r="GH20" s="970"/>
      <c r="GI20" s="970"/>
      <c r="GJ20" s="970"/>
      <c r="GK20" s="970"/>
      <c r="GL20" s="970"/>
      <c r="GM20" s="970"/>
      <c r="GN20" s="970"/>
      <c r="GO20" s="970"/>
      <c r="GP20" s="970"/>
      <c r="GQ20" s="970"/>
      <c r="GR20" s="970"/>
      <c r="GS20" s="970"/>
      <c r="GT20" s="970"/>
      <c r="GU20" s="970"/>
      <c r="GV20" s="970"/>
      <c r="GW20" s="970"/>
      <c r="GX20" s="970"/>
      <c r="GY20" s="970"/>
      <c r="GZ20" s="970"/>
      <c r="HA20" s="970"/>
      <c r="HB20" s="970"/>
      <c r="HC20" s="970"/>
      <c r="HD20" s="970"/>
      <c r="HE20" s="970"/>
      <c r="HF20" s="970"/>
      <c r="HG20" s="970"/>
      <c r="HH20" s="970"/>
      <c r="HI20" s="970"/>
      <c r="HJ20" s="970"/>
      <c r="HK20" s="970"/>
      <c r="HL20" s="970"/>
      <c r="HM20" s="970"/>
      <c r="HN20" s="970"/>
      <c r="HO20" s="970"/>
      <c r="HP20" s="970"/>
      <c r="HQ20" s="970"/>
      <c r="HR20" s="970"/>
      <c r="HS20" s="970"/>
      <c r="HT20" s="970"/>
      <c r="HU20" s="970"/>
      <c r="HV20" s="970"/>
      <c r="HW20" s="970"/>
      <c r="HX20" s="970"/>
      <c r="HY20" s="970"/>
      <c r="HZ20" s="970"/>
      <c r="IA20" s="970"/>
      <c r="IB20" s="970"/>
      <c r="IC20" s="970"/>
      <c r="ID20" s="970"/>
      <c r="IE20" s="970"/>
      <c r="IF20" s="970"/>
      <c r="IG20" s="970"/>
      <c r="IH20" s="970"/>
      <c r="II20" s="970"/>
      <c r="IJ20" s="970"/>
      <c r="IK20" s="970"/>
      <c r="IL20" s="970"/>
      <c r="IM20" s="1"/>
      <c r="IN20" s="1"/>
      <c r="IO20" s="1"/>
      <c r="IP20" s="1"/>
      <c r="IQ20" s="1"/>
      <c r="IR20" s="1"/>
      <c r="IS20" s="1"/>
      <c r="IT20" s="1"/>
    </row>
    <row r="21" spans="1:254" s="85" customFormat="1" ht="12" customHeight="1" thickBot="1" x14ac:dyDescent="0.2">
      <c r="A21" s="985" t="s">
        <v>740</v>
      </c>
      <c r="B21" s="986">
        <f>キャラシート!D27</f>
        <v>3</v>
      </c>
      <c r="C21" s="88" t="s">
        <v>952</v>
      </c>
      <c r="D21" s="89" t="s">
        <v>953</v>
      </c>
      <c r="E21" s="987" t="str">
        <f>IF(F20&lt;100,IF(F20&lt;50,"通常状態",IF(F20&lt;60,"暴走Lv1 ",IF(F20&lt;70,"暴走Lv2",IF(F20&lt;80,"暴走Lv3",IF(F20&lt;90,"暴走Lv4","暴走Lv5"))))),IF(F20&lt;110,"臨界Lv1",IF(F20&lt;120,"臨界Lv2",IF(F20&lt;130,"臨界Lv3",IF(F20&lt;140,"臨界Lv4",IF(F20&lt;150,"臨界Lv5",IF(F20&lt;150,"活性Lv5","因子崩壊")))))))</f>
        <v>通常状態</v>
      </c>
      <c r="F21" s="987"/>
      <c r="G21" s="988" t="s">
        <v>15</v>
      </c>
      <c r="H21" s="988"/>
      <c r="I21" s="989" t="s">
        <v>764</v>
      </c>
      <c r="J21" s="989"/>
      <c r="K21" s="989" t="s">
        <v>954</v>
      </c>
      <c r="L21" s="989"/>
      <c r="M21" s="976"/>
      <c r="N21" s="976"/>
      <c r="O21" s="970"/>
      <c r="P21" s="968"/>
      <c r="Q21" s="970"/>
      <c r="R21" s="970"/>
      <c r="S21" s="970"/>
      <c r="T21" s="970"/>
      <c r="U21" s="970"/>
      <c r="V21" s="970"/>
      <c r="W21" s="970"/>
      <c r="X21" s="970"/>
      <c r="Y21" s="970"/>
      <c r="Z21" s="970"/>
      <c r="AA21" s="970"/>
      <c r="AB21" s="970"/>
      <c r="AC21" s="970"/>
      <c r="AD21" s="970"/>
      <c r="AE21" s="970"/>
      <c r="AF21" s="970"/>
      <c r="AG21" s="970"/>
      <c r="AH21" s="970"/>
      <c r="AI21" s="970"/>
      <c r="AJ21" s="970"/>
      <c r="AK21" s="970"/>
      <c r="AL21" s="970"/>
      <c r="AM21" s="970"/>
      <c r="AN21" s="970"/>
      <c r="AO21" s="970"/>
      <c r="AP21" s="970"/>
      <c r="AQ21" s="970"/>
      <c r="AR21" s="970"/>
      <c r="AS21" s="970"/>
      <c r="AT21" s="970"/>
      <c r="AU21" s="970"/>
      <c r="AV21" s="970"/>
      <c r="AW21" s="970"/>
      <c r="AX21" s="970"/>
      <c r="AY21" s="970"/>
      <c r="AZ21" s="970"/>
      <c r="BA21" s="970"/>
      <c r="BB21" s="970"/>
      <c r="BC21" s="970"/>
      <c r="BD21" s="970"/>
      <c r="BE21" s="970"/>
      <c r="BF21" s="970"/>
      <c r="BG21" s="970"/>
      <c r="BH21" s="970"/>
      <c r="BI21" s="970"/>
      <c r="BJ21" s="970"/>
      <c r="BK21" s="970"/>
      <c r="BL21" s="970"/>
      <c r="BM21" s="970"/>
      <c r="BN21" s="970"/>
      <c r="BO21" s="970"/>
      <c r="BP21" s="970"/>
      <c r="BQ21" s="970"/>
      <c r="BR21" s="970"/>
      <c r="BS21" s="970"/>
      <c r="BT21" s="970"/>
      <c r="BU21" s="970"/>
      <c r="BV21" s="970"/>
      <c r="BW21" s="970"/>
      <c r="BX21" s="970"/>
      <c r="BY21" s="970"/>
      <c r="BZ21" s="970"/>
      <c r="CA21" s="970"/>
      <c r="CB21" s="970"/>
      <c r="CC21" s="970"/>
      <c r="CD21" s="970"/>
      <c r="CE21" s="970"/>
      <c r="CF21" s="970"/>
      <c r="CG21" s="970"/>
      <c r="CH21" s="970"/>
      <c r="CI21" s="970"/>
      <c r="CJ21" s="970"/>
      <c r="CK21" s="970"/>
      <c r="CL21" s="970"/>
      <c r="CM21" s="970"/>
      <c r="CN21" s="970"/>
      <c r="CO21" s="970"/>
      <c r="CP21" s="970"/>
      <c r="CQ21" s="970"/>
      <c r="CR21" s="970"/>
      <c r="CS21" s="970"/>
      <c r="CT21" s="970"/>
      <c r="CU21" s="970"/>
      <c r="CV21" s="970"/>
      <c r="CW21" s="970"/>
      <c r="CX21" s="970"/>
      <c r="CY21" s="970"/>
      <c r="CZ21" s="970"/>
      <c r="DA21" s="970"/>
      <c r="DB21" s="970"/>
      <c r="DC21" s="970"/>
      <c r="DD21" s="970"/>
      <c r="DE21" s="970"/>
      <c r="DF21" s="970"/>
      <c r="DG21" s="970"/>
      <c r="DH21" s="970"/>
      <c r="DI21" s="970"/>
      <c r="DJ21" s="970"/>
      <c r="DK21" s="970"/>
      <c r="DL21" s="970"/>
      <c r="DM21" s="970"/>
      <c r="DN21" s="970"/>
      <c r="DO21" s="970"/>
      <c r="DP21" s="970"/>
      <c r="DQ21" s="970"/>
      <c r="DR21" s="970"/>
      <c r="DS21" s="970"/>
      <c r="DT21" s="970"/>
      <c r="DU21" s="970"/>
      <c r="DV21" s="970"/>
      <c r="DW21" s="970"/>
      <c r="DX21" s="970"/>
      <c r="DY21" s="970"/>
      <c r="DZ21" s="970"/>
      <c r="EA21" s="970"/>
      <c r="EB21" s="970"/>
      <c r="EC21" s="970"/>
      <c r="ED21" s="970"/>
      <c r="EE21" s="970"/>
      <c r="EF21" s="970"/>
      <c r="EG21" s="970"/>
      <c r="EH21" s="970"/>
      <c r="EI21" s="970"/>
      <c r="EJ21" s="970"/>
      <c r="EK21" s="970"/>
      <c r="EL21" s="970"/>
      <c r="EM21" s="970"/>
      <c r="EN21" s="970"/>
      <c r="EO21" s="970"/>
      <c r="EP21" s="970"/>
      <c r="EQ21" s="970"/>
      <c r="ER21" s="970"/>
      <c r="ES21" s="970"/>
      <c r="ET21" s="970"/>
      <c r="EU21" s="970"/>
      <c r="EV21" s="970"/>
      <c r="EW21" s="970"/>
      <c r="EX21" s="970"/>
      <c r="EY21" s="970"/>
      <c r="EZ21" s="970"/>
      <c r="FA21" s="970"/>
      <c r="FB21" s="970"/>
      <c r="FC21" s="970"/>
      <c r="FD21" s="970"/>
      <c r="FE21" s="970"/>
      <c r="FF21" s="970"/>
      <c r="FG21" s="970"/>
      <c r="FH21" s="970"/>
      <c r="FI21" s="970"/>
      <c r="FJ21" s="970"/>
      <c r="FK21" s="970"/>
      <c r="FL21" s="970"/>
      <c r="FM21" s="970"/>
      <c r="FN21" s="970"/>
      <c r="FO21" s="970"/>
      <c r="FP21" s="970"/>
      <c r="FQ21" s="970"/>
      <c r="FR21" s="970"/>
      <c r="FS21" s="970"/>
      <c r="FT21" s="970"/>
      <c r="FU21" s="970"/>
      <c r="FV21" s="970"/>
      <c r="FW21" s="970"/>
      <c r="FX21" s="970"/>
      <c r="FY21" s="970"/>
      <c r="FZ21" s="970"/>
      <c r="GA21" s="970"/>
      <c r="GB21" s="970"/>
      <c r="GC21" s="970"/>
      <c r="GD21" s="970"/>
      <c r="GE21" s="970"/>
      <c r="GF21" s="970"/>
      <c r="GG21" s="970"/>
      <c r="GH21" s="970"/>
      <c r="GI21" s="970"/>
      <c r="GJ21" s="970"/>
      <c r="GK21" s="970"/>
      <c r="GL21" s="970"/>
      <c r="GM21" s="970"/>
      <c r="GN21" s="970"/>
      <c r="GO21" s="970"/>
      <c r="GP21" s="970"/>
      <c r="GQ21" s="970"/>
      <c r="GR21" s="970"/>
      <c r="GS21" s="970"/>
      <c r="GT21" s="970"/>
      <c r="GU21" s="970"/>
      <c r="GV21" s="970"/>
      <c r="GW21" s="970"/>
      <c r="GX21" s="970"/>
      <c r="GY21" s="970"/>
      <c r="GZ21" s="970"/>
      <c r="HA21" s="970"/>
      <c r="HB21" s="970"/>
      <c r="HC21" s="970"/>
      <c r="HD21" s="970"/>
      <c r="HE21" s="970"/>
      <c r="HF21" s="970"/>
      <c r="HG21" s="970"/>
      <c r="HH21" s="970"/>
      <c r="HI21" s="970"/>
      <c r="HJ21" s="970"/>
      <c r="HK21" s="970"/>
      <c r="HL21" s="970"/>
      <c r="HM21" s="970"/>
      <c r="HN21" s="970"/>
      <c r="HO21" s="970"/>
      <c r="HP21" s="970"/>
      <c r="HQ21" s="970"/>
      <c r="HR21" s="970"/>
      <c r="HS21" s="970"/>
      <c r="HT21" s="970"/>
      <c r="HU21" s="970"/>
      <c r="HV21" s="970"/>
      <c r="HW21" s="970"/>
      <c r="HX21" s="970"/>
      <c r="HY21" s="970"/>
      <c r="HZ21" s="970"/>
      <c r="IA21" s="970"/>
      <c r="IB21" s="970"/>
      <c r="IC21" s="970"/>
      <c r="ID21" s="970"/>
      <c r="IE21" s="970"/>
      <c r="IF21" s="970"/>
      <c r="IG21" s="970"/>
      <c r="IH21" s="970"/>
      <c r="II21" s="970"/>
      <c r="IJ21" s="970"/>
      <c r="IK21" s="970"/>
      <c r="IL21" s="970"/>
      <c r="IM21" s="1"/>
      <c r="IN21" s="1"/>
      <c r="IO21" s="1"/>
      <c r="IP21" s="1"/>
      <c r="IQ21" s="1"/>
      <c r="IR21" s="1"/>
      <c r="IS21" s="1"/>
      <c r="IT21" s="1"/>
    </row>
    <row r="22" spans="1:254" s="85" customFormat="1" ht="12.9" customHeight="1" thickBot="1" x14ac:dyDescent="0.2">
      <c r="A22" s="985"/>
      <c r="B22" s="986"/>
      <c r="C22" s="90">
        <f>SUM(L25:IQ25)</f>
        <v>0</v>
      </c>
      <c r="D22" s="13">
        <f>ROUNDDOWN((C22/5),0)+SUM(I23:IL23)</f>
        <v>0</v>
      </c>
      <c r="E22" s="990" t="str">
        <f>IF(F20&lt;50,"未活性",IF(F20&lt;60,"活性Lv1",IF(F20&lt;70,"活性Lv2",IF(F20&lt;80,"活性Lv3",IF(F20&lt;90,"活性Lv4",IF(F20&lt;100,"活性Lv5",IF(F20&lt;150,"活性Lv5","強制キャラロスト")))))))</f>
        <v>未活性</v>
      </c>
      <c r="F22" s="990"/>
      <c r="G22" s="991" t="str">
        <f>キャラシート!J6</f>
        <v>初心【ビギナーズラック】</v>
      </c>
      <c r="H22" s="991"/>
      <c r="I22" s="992">
        <f>キャラシート!L6</f>
        <v>0</v>
      </c>
      <c r="J22" s="992"/>
      <c r="K22" s="993" t="str">
        <f>IF(OR(A20&lt;=B20/2,F20&gt;=90),IF(F20&gt;=120,"オーバーフロー","発動中"),"-")</f>
        <v>-</v>
      </c>
      <c r="L22" s="993"/>
      <c r="M22" s="976"/>
      <c r="N22" s="976"/>
      <c r="O22" s="970"/>
      <c r="P22" s="968"/>
      <c r="Q22" s="970"/>
      <c r="R22" s="970"/>
      <c r="S22" s="970"/>
      <c r="T22" s="970"/>
      <c r="U22" s="970"/>
      <c r="V22" s="970"/>
      <c r="W22" s="970"/>
      <c r="X22" s="970"/>
      <c r="Y22" s="970"/>
      <c r="Z22" s="970"/>
      <c r="AA22" s="970"/>
      <c r="AB22" s="970"/>
      <c r="AC22" s="970"/>
      <c r="AD22" s="970"/>
      <c r="AE22" s="970"/>
      <c r="AF22" s="970"/>
      <c r="AG22" s="970"/>
      <c r="AH22" s="970"/>
      <c r="AI22" s="970"/>
      <c r="AJ22" s="970"/>
      <c r="AK22" s="970"/>
      <c r="AL22" s="970"/>
      <c r="AM22" s="970"/>
      <c r="AN22" s="970"/>
      <c r="AO22" s="970"/>
      <c r="AP22" s="970"/>
      <c r="AQ22" s="970"/>
      <c r="AR22" s="970"/>
      <c r="AS22" s="970"/>
      <c r="AT22" s="970"/>
      <c r="AU22" s="970"/>
      <c r="AV22" s="970"/>
      <c r="AW22" s="970"/>
      <c r="AX22" s="970"/>
      <c r="AY22" s="970"/>
      <c r="AZ22" s="970"/>
      <c r="BA22" s="970"/>
      <c r="BB22" s="970"/>
      <c r="BC22" s="970"/>
      <c r="BD22" s="970"/>
      <c r="BE22" s="970"/>
      <c r="BF22" s="970"/>
      <c r="BG22" s="970"/>
      <c r="BH22" s="970"/>
      <c r="BI22" s="970"/>
      <c r="BJ22" s="970"/>
      <c r="BK22" s="970"/>
      <c r="BL22" s="970"/>
      <c r="BM22" s="970"/>
      <c r="BN22" s="970"/>
      <c r="BO22" s="970"/>
      <c r="BP22" s="970"/>
      <c r="BQ22" s="970"/>
      <c r="BR22" s="970"/>
      <c r="BS22" s="970"/>
      <c r="BT22" s="970"/>
      <c r="BU22" s="970"/>
      <c r="BV22" s="970"/>
      <c r="BW22" s="970"/>
      <c r="BX22" s="970"/>
      <c r="BY22" s="970"/>
      <c r="BZ22" s="970"/>
      <c r="CA22" s="970"/>
      <c r="CB22" s="970"/>
      <c r="CC22" s="970"/>
      <c r="CD22" s="970"/>
      <c r="CE22" s="970"/>
      <c r="CF22" s="970"/>
      <c r="CG22" s="970"/>
      <c r="CH22" s="970"/>
      <c r="CI22" s="970"/>
      <c r="CJ22" s="970"/>
      <c r="CK22" s="970"/>
      <c r="CL22" s="970"/>
      <c r="CM22" s="970"/>
      <c r="CN22" s="970"/>
      <c r="CO22" s="970"/>
      <c r="CP22" s="970"/>
      <c r="CQ22" s="970"/>
      <c r="CR22" s="970"/>
      <c r="CS22" s="970"/>
      <c r="CT22" s="970"/>
      <c r="CU22" s="970"/>
      <c r="CV22" s="970"/>
      <c r="CW22" s="970"/>
      <c r="CX22" s="970"/>
      <c r="CY22" s="970"/>
      <c r="CZ22" s="970"/>
      <c r="DA22" s="970"/>
      <c r="DB22" s="970"/>
      <c r="DC22" s="970"/>
      <c r="DD22" s="970"/>
      <c r="DE22" s="970"/>
      <c r="DF22" s="970"/>
      <c r="DG22" s="970"/>
      <c r="DH22" s="970"/>
      <c r="DI22" s="970"/>
      <c r="DJ22" s="970"/>
      <c r="DK22" s="970"/>
      <c r="DL22" s="970"/>
      <c r="DM22" s="970"/>
      <c r="DN22" s="970"/>
      <c r="DO22" s="970"/>
      <c r="DP22" s="970"/>
      <c r="DQ22" s="970"/>
      <c r="DR22" s="970"/>
      <c r="DS22" s="970"/>
      <c r="DT22" s="970"/>
      <c r="DU22" s="970"/>
      <c r="DV22" s="970"/>
      <c r="DW22" s="970"/>
      <c r="DX22" s="970"/>
      <c r="DY22" s="970"/>
      <c r="DZ22" s="970"/>
      <c r="EA22" s="970"/>
      <c r="EB22" s="970"/>
      <c r="EC22" s="970"/>
      <c r="ED22" s="970"/>
      <c r="EE22" s="970"/>
      <c r="EF22" s="970"/>
      <c r="EG22" s="970"/>
      <c r="EH22" s="970"/>
      <c r="EI22" s="970"/>
      <c r="EJ22" s="970"/>
      <c r="EK22" s="970"/>
      <c r="EL22" s="970"/>
      <c r="EM22" s="970"/>
      <c r="EN22" s="970"/>
      <c r="EO22" s="970"/>
      <c r="EP22" s="970"/>
      <c r="EQ22" s="970"/>
      <c r="ER22" s="970"/>
      <c r="ES22" s="970"/>
      <c r="ET22" s="970"/>
      <c r="EU22" s="970"/>
      <c r="EV22" s="970"/>
      <c r="EW22" s="970"/>
      <c r="EX22" s="970"/>
      <c r="EY22" s="970"/>
      <c r="EZ22" s="970"/>
      <c r="FA22" s="970"/>
      <c r="FB22" s="970"/>
      <c r="FC22" s="970"/>
      <c r="FD22" s="970"/>
      <c r="FE22" s="970"/>
      <c r="FF22" s="970"/>
      <c r="FG22" s="970"/>
      <c r="FH22" s="970"/>
      <c r="FI22" s="970"/>
      <c r="FJ22" s="970"/>
      <c r="FK22" s="970"/>
      <c r="FL22" s="970"/>
      <c r="FM22" s="970"/>
      <c r="FN22" s="970"/>
      <c r="FO22" s="970"/>
      <c r="FP22" s="970"/>
      <c r="FQ22" s="970"/>
      <c r="FR22" s="970"/>
      <c r="FS22" s="970"/>
      <c r="FT22" s="970"/>
      <c r="FU22" s="970"/>
      <c r="FV22" s="970"/>
      <c r="FW22" s="970"/>
      <c r="FX22" s="970"/>
      <c r="FY22" s="970"/>
      <c r="FZ22" s="970"/>
      <c r="GA22" s="970"/>
      <c r="GB22" s="970"/>
      <c r="GC22" s="970"/>
      <c r="GD22" s="970"/>
      <c r="GE22" s="970"/>
      <c r="GF22" s="970"/>
      <c r="GG22" s="970"/>
      <c r="GH22" s="970"/>
      <c r="GI22" s="970"/>
      <c r="GJ22" s="970"/>
      <c r="GK22" s="970"/>
      <c r="GL22" s="970"/>
      <c r="GM22" s="970"/>
      <c r="GN22" s="970"/>
      <c r="GO22" s="970"/>
      <c r="GP22" s="970"/>
      <c r="GQ22" s="970"/>
      <c r="GR22" s="970"/>
      <c r="GS22" s="970"/>
      <c r="GT22" s="970"/>
      <c r="GU22" s="970"/>
      <c r="GV22" s="970"/>
      <c r="GW22" s="970"/>
      <c r="GX22" s="970"/>
      <c r="GY22" s="970"/>
      <c r="GZ22" s="970"/>
      <c r="HA22" s="970"/>
      <c r="HB22" s="970"/>
      <c r="HC22" s="970"/>
      <c r="HD22" s="970"/>
      <c r="HE22" s="970"/>
      <c r="HF22" s="970"/>
      <c r="HG22" s="970"/>
      <c r="HH22" s="970"/>
      <c r="HI22" s="970"/>
      <c r="HJ22" s="970"/>
      <c r="HK22" s="970"/>
      <c r="HL22" s="970"/>
      <c r="HM22" s="970"/>
      <c r="HN22" s="970"/>
      <c r="HO22" s="970"/>
      <c r="HP22" s="970"/>
      <c r="HQ22" s="970"/>
      <c r="HR22" s="970"/>
      <c r="HS22" s="970"/>
      <c r="HT22" s="970"/>
      <c r="HU22" s="970"/>
      <c r="HV22" s="970"/>
      <c r="HW22" s="970"/>
      <c r="HX22" s="970"/>
      <c r="HY22" s="970"/>
      <c r="HZ22" s="970"/>
      <c r="IA22" s="970"/>
      <c r="IB22" s="970"/>
      <c r="IC22" s="970"/>
      <c r="ID22" s="970"/>
      <c r="IE22" s="970"/>
      <c r="IF22" s="970"/>
      <c r="IG22" s="970"/>
      <c r="IH22" s="970"/>
      <c r="II22" s="970"/>
      <c r="IJ22" s="970"/>
      <c r="IK22" s="970"/>
      <c r="IL22" s="970"/>
      <c r="IM22" s="1"/>
      <c r="IN22" s="1"/>
      <c r="IO22" s="1"/>
      <c r="IP22" s="1"/>
      <c r="IQ22" s="1"/>
      <c r="IR22" s="1"/>
      <c r="IS22" s="1"/>
      <c r="IT22" s="1"/>
    </row>
    <row r="23" spans="1:254" s="93" customFormat="1" ht="12.9" customHeight="1" thickBot="1" x14ac:dyDescent="0.2">
      <c r="A23" s="91" t="s">
        <v>732</v>
      </c>
      <c r="B23" s="14" t="str">
        <f>キャラシート!C31&amp;"+"&amp;キャラシート!D31&amp;"D6"</f>
        <v>15+2D6</v>
      </c>
      <c r="C23" s="1010" t="str">
        <f>IF(G18="反応型",IF(50&gt;F20,"+0",IF(60&gt;F20,"+1",IF(70&gt;F20,"+2",IF(F20&gt;=70,"+3")))),"活性補正")</f>
        <v>活性補正</v>
      </c>
      <c r="D23" s="46" t="s">
        <v>733</v>
      </c>
      <c r="E23" s="15" t="str">
        <f>キャラシート!G31&amp;"D6"&amp;"+"&amp;キャラシート!H31</f>
        <v>1D6+0</v>
      </c>
      <c r="F23" s="1011" t="str">
        <f>IF(G18="増強型",IF(50&gt;F20,"+0",IF(60&gt;F20,"+1",IF(70&gt;F20,"+2",IF(F20&gt;=70,"+3")))),"活性補正")</f>
        <v>活性補正</v>
      </c>
      <c r="G23" s="1012" t="s">
        <v>955</v>
      </c>
      <c r="H23" s="1012"/>
      <c r="I23" s="1013" t="s">
        <v>956</v>
      </c>
      <c r="J23" s="1013"/>
      <c r="K23" s="1013"/>
      <c r="L23" s="1013"/>
      <c r="M23" s="92" t="s">
        <v>957</v>
      </c>
      <c r="N23" s="93" t="s">
        <v>943</v>
      </c>
      <c r="IL23" s="94"/>
      <c r="IM23" s="1"/>
      <c r="IN23" s="1"/>
      <c r="IO23" s="1"/>
      <c r="IP23" s="1"/>
      <c r="IQ23" s="1"/>
      <c r="IR23" s="1"/>
      <c r="IS23" s="1"/>
      <c r="IT23" s="1"/>
    </row>
    <row r="24" spans="1:254" s="99" customFormat="1" ht="12.9" customHeight="1" thickBot="1" x14ac:dyDescent="0.2">
      <c r="A24" s="21" t="s">
        <v>735</v>
      </c>
      <c r="B24" s="16" t="str">
        <f>キャラシート!C33&amp;"+"&amp;キャラシート!D33&amp;"D6"</f>
        <v>12+2D6</v>
      </c>
      <c r="C24" s="1010"/>
      <c r="D24" s="20" t="s">
        <v>736</v>
      </c>
      <c r="E24" s="17" t="str">
        <f>キャラシート!G33&amp;"D6"&amp;"+"&amp;キャラシート!H33</f>
        <v>3D6+0</v>
      </c>
      <c r="F24" s="1011"/>
      <c r="G24" s="1014" t="s">
        <v>958</v>
      </c>
      <c r="H24" s="1014"/>
      <c r="I24" s="95" t="s">
        <v>959</v>
      </c>
      <c r="J24" s="96">
        <f>キャラシート!D17</f>
        <v>5</v>
      </c>
      <c r="K24" s="96" t="s">
        <v>960</v>
      </c>
      <c r="L24" s="97"/>
      <c r="M24" s="98" t="s">
        <v>957</v>
      </c>
      <c r="N24" s="96" t="s">
        <v>943</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6+2D6</v>
      </c>
      <c r="C25" s="1010"/>
      <c r="D25" s="20" t="s">
        <v>739</v>
      </c>
      <c r="E25" s="17" t="str">
        <f>キャラシート!G35&amp;"D6"&amp;"+"&amp;キャラシート!H35</f>
        <v>2D6+0</v>
      </c>
      <c r="F25" s="1011"/>
      <c r="G25" s="1006" t="s">
        <v>961</v>
      </c>
      <c r="H25" s="1006"/>
      <c r="I25" s="101"/>
      <c r="J25" s="102"/>
      <c r="K25" s="102"/>
      <c r="L25" s="103"/>
      <c r="M25" s="104" t="s">
        <v>962</v>
      </c>
      <c r="N25" s="105" t="s">
        <v>943</v>
      </c>
      <c r="O25" s="105"/>
      <c r="IL25" s="107"/>
      <c r="IM25" s="1"/>
      <c r="IN25" s="1"/>
      <c r="IO25" s="1"/>
      <c r="IP25" s="1"/>
      <c r="IQ25" s="1"/>
      <c r="IR25" s="1"/>
      <c r="IS25" s="1"/>
      <c r="IT25" s="1"/>
    </row>
    <row r="26" spans="1:254" s="106" customFormat="1" ht="12.9" customHeight="1" x14ac:dyDescent="0.15">
      <c r="A26" s="21" t="s">
        <v>362</v>
      </c>
      <c r="B26" s="105">
        <f>キャラシート!D23</f>
        <v>0</v>
      </c>
      <c r="C26" s="1005" t="str">
        <f>IF(G18="増強型",IF(50&gt;F20,"+0",IF(60&gt;F20,"+1",IF(70&gt;F20,"+2",IF(F20&gt;=70,"+3")))),"活性補正")</f>
        <v>活性補正</v>
      </c>
      <c r="D26" s="20" t="s">
        <v>963</v>
      </c>
      <c r="E26" s="105">
        <f>キャラシート!H25</f>
        <v>9</v>
      </c>
      <c r="F26" s="18"/>
      <c r="G26" s="1006" t="s">
        <v>964</v>
      </c>
      <c r="H26" s="1006"/>
      <c r="I26" s="108" t="s">
        <v>965</v>
      </c>
      <c r="J26" s="105">
        <f>キャラシート!D19</f>
        <v>24</v>
      </c>
      <c r="K26" s="105" t="s">
        <v>966</v>
      </c>
      <c r="L26" s="109"/>
      <c r="M26" s="104" t="s">
        <v>962</v>
      </c>
      <c r="N26" s="105" t="s">
        <v>943</v>
      </c>
      <c r="O26" s="105"/>
      <c r="IL26" s="107"/>
      <c r="IM26" s="1"/>
      <c r="IN26" s="1"/>
      <c r="IO26" s="1"/>
      <c r="IP26" s="1"/>
      <c r="IQ26" s="1"/>
      <c r="IR26" s="1"/>
      <c r="IS26" s="1"/>
      <c r="IT26" s="1"/>
    </row>
    <row r="27" spans="1:254" s="115" customFormat="1" ht="12.9" customHeight="1" thickBot="1" x14ac:dyDescent="0.2">
      <c r="A27" s="21" t="s">
        <v>737</v>
      </c>
      <c r="B27" s="105">
        <f>キャラシート!D25</f>
        <v>3</v>
      </c>
      <c r="C27" s="1005"/>
      <c r="D27" s="20" t="s">
        <v>744</v>
      </c>
      <c r="E27" s="105">
        <f>キャラシート!H27</f>
        <v>6</v>
      </c>
      <c r="F27" s="110" t="str">
        <f>IF(G18="覚醒型",IF(50&gt;F20,"+0",IF(60&gt;F20,"+1",IF(70&gt;F20,"+2",IF(F20&gt;=70,"+3")))),"活性補正")</f>
        <v>活性補正</v>
      </c>
      <c r="G27" s="1007" t="s">
        <v>967</v>
      </c>
      <c r="H27" s="1007"/>
      <c r="I27" s="111" t="s">
        <v>968</v>
      </c>
      <c r="J27" s="31">
        <f>キャラシート!D21</f>
        <v>19</v>
      </c>
      <c r="K27" s="112" t="s">
        <v>969</v>
      </c>
      <c r="L27" s="113"/>
      <c r="M27" s="114" t="s">
        <v>957</v>
      </c>
      <c r="N27" s="112" t="s">
        <v>943</v>
      </c>
      <c r="O27" s="112"/>
      <c r="IL27" s="116"/>
      <c r="IM27" s="38"/>
      <c r="IN27" s="38"/>
      <c r="IO27" s="38"/>
      <c r="IP27" s="38"/>
      <c r="IQ27" s="38"/>
      <c r="IR27" s="38"/>
      <c r="IS27" s="38"/>
      <c r="IT27" s="38"/>
    </row>
    <row r="28" spans="1:254" s="121" customFormat="1" ht="12.9" customHeight="1" x14ac:dyDescent="0.15">
      <c r="A28" s="91" t="s">
        <v>970</v>
      </c>
      <c r="B28" s="46" t="s">
        <v>971</v>
      </c>
      <c r="C28" s="46" t="s">
        <v>972</v>
      </c>
      <c r="D28" s="46" t="s">
        <v>970</v>
      </c>
      <c r="E28" s="46" t="s">
        <v>971</v>
      </c>
      <c r="F28" s="117" t="s">
        <v>972</v>
      </c>
      <c r="G28" s="1008" t="s">
        <v>973</v>
      </c>
      <c r="H28" s="1008"/>
      <c r="I28" s="118" t="s">
        <v>4</v>
      </c>
      <c r="J28" s="119">
        <v>1</v>
      </c>
      <c r="K28" s="119" t="s">
        <v>974</v>
      </c>
      <c r="L28" s="120">
        <v>1</v>
      </c>
      <c r="M28" s="118" t="s">
        <v>957</v>
      </c>
      <c r="N28" s="119" t="s">
        <v>943</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8</v>
      </c>
      <c r="F29" s="125">
        <f t="shared" ref="F29:F34" si="1">E29+IF(D29=$G$31,$H$31,0)+IF(D29="$G$32",$H$32,0)+$H$34</f>
        <v>8</v>
      </c>
      <c r="G29" s="1008" t="s">
        <v>975</v>
      </c>
      <c r="H29" s="1008"/>
      <c r="I29" s="126" t="s">
        <v>15</v>
      </c>
      <c r="J29" s="127">
        <v>1</v>
      </c>
      <c r="K29" s="127" t="s">
        <v>974</v>
      </c>
      <c r="L29" s="128">
        <v>1</v>
      </c>
      <c r="M29" s="126" t="s">
        <v>957</v>
      </c>
      <c r="N29" s="127" t="s">
        <v>943</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2</v>
      </c>
      <c r="C30" s="124">
        <f t="shared" si="0"/>
        <v>2</v>
      </c>
      <c r="D30" s="20" t="s">
        <v>319</v>
      </c>
      <c r="E30" s="123">
        <f>キャラシート!P22+キャラシート!Q22</f>
        <v>3</v>
      </c>
      <c r="F30" s="125">
        <f t="shared" si="1"/>
        <v>3</v>
      </c>
      <c r="G30" s="1009" t="s">
        <v>976</v>
      </c>
      <c r="H30" s="1009"/>
      <c r="I30" s="995" t="s">
        <v>977</v>
      </c>
      <c r="J30" s="995"/>
      <c r="K30" s="995"/>
      <c r="L30" s="995"/>
      <c r="M30"/>
      <c r="N30"/>
      <c r="O30"/>
      <c r="P30"/>
      <c r="Q30"/>
      <c r="R30"/>
    </row>
    <row r="31" spans="1:254" ht="14.1" customHeight="1" thickBot="1" x14ac:dyDescent="0.2">
      <c r="A31" s="19" t="s">
        <v>135</v>
      </c>
      <c r="B31" s="123">
        <f>キャラシート!P17+キャラシート!Q17</f>
        <v>8</v>
      </c>
      <c r="C31" s="124">
        <f t="shared" si="0"/>
        <v>8</v>
      </c>
      <c r="D31" s="20" t="s">
        <v>346</v>
      </c>
      <c r="E31" s="123">
        <f>キャラシート!P23+キャラシート!Q23</f>
        <v>11</v>
      </c>
      <c r="F31" s="125">
        <f t="shared" si="1"/>
        <v>11</v>
      </c>
      <c r="G31" s="131" t="str">
        <f>キャラシート!P13</f>
        <v>-</v>
      </c>
      <c r="H31" s="132" t="str">
        <f>IF(G20="エキスパート","+4","0")</f>
        <v>0</v>
      </c>
      <c r="I31" s="996" t="s">
        <v>978</v>
      </c>
      <c r="J31" s="996"/>
      <c r="K31" s="996"/>
      <c r="L31" s="996"/>
    </row>
    <row r="32" spans="1:254" ht="14.1" customHeight="1" thickBot="1" x14ac:dyDescent="0.2">
      <c r="A32" s="19" t="s">
        <v>170</v>
      </c>
      <c r="B32" s="123">
        <f>キャラシート!P18+キャラシート!Q18</f>
        <v>5</v>
      </c>
      <c r="C32" s="124">
        <f t="shared" si="0"/>
        <v>5</v>
      </c>
      <c r="D32" s="20" t="s">
        <v>375</v>
      </c>
      <c r="E32" s="123">
        <f>キャラシート!P24+キャラシート!Q24</f>
        <v>7</v>
      </c>
      <c r="F32" s="125">
        <f t="shared" si="1"/>
        <v>7</v>
      </c>
      <c r="G32" s="131" t="str">
        <f>キャラシート!Q13</f>
        <v>-</v>
      </c>
      <c r="H32" s="133" t="str">
        <f>IF(G20="エキスパート","+4","0")</f>
        <v>0</v>
      </c>
      <c r="I32" s="997" t="str">
        <f>"HP"&amp;A20&amp;"/"&amp;"PP"&amp;C20&amp;"/暴走"&amp;F20&amp;"%/"&amp;D22&amp;"D/総消費"&amp;C22&amp;"pp"&amp;IF(J28="－","","　"&amp;G20&amp;"@"&amp;L28)&amp;IF(J29="－","","　"&amp;G22&amp;"@"&amp;L29)</f>
        <v>HP5/PP24/暴走19%/0D/総消費0pp　逆転@1　初心【ビギナーズラック】@1</v>
      </c>
      <c r="J32" s="997"/>
      <c r="K32" s="997"/>
      <c r="L32" s="997"/>
    </row>
    <row r="33" spans="1:254" ht="14.1" customHeight="1" x14ac:dyDescent="0.15">
      <c r="A33" s="21" t="s">
        <v>208</v>
      </c>
      <c r="B33" s="123">
        <f>キャラシート!P19+キャラシート!Q19</f>
        <v>9</v>
      </c>
      <c r="C33" s="124">
        <f t="shared" si="0"/>
        <v>9</v>
      </c>
      <c r="D33" s="20" t="s">
        <v>405</v>
      </c>
      <c r="E33" s="123">
        <f>キャラシート!P25+キャラシート!Q25</f>
        <v>12</v>
      </c>
      <c r="F33" s="125">
        <f t="shared" si="1"/>
        <v>12</v>
      </c>
      <c r="G33" s="998" t="s">
        <v>979</v>
      </c>
      <c r="H33" s="998"/>
    </row>
    <row r="34" spans="1:254" ht="14.1" customHeight="1" thickBot="1" x14ac:dyDescent="0.2">
      <c r="A34" s="22" t="s">
        <v>247</v>
      </c>
      <c r="B34" s="134">
        <f>キャラシート!P20+キャラシート!Q20</f>
        <v>10</v>
      </c>
      <c r="C34" s="135">
        <f t="shared" si="0"/>
        <v>10</v>
      </c>
      <c r="D34" s="23" t="s">
        <v>297</v>
      </c>
      <c r="E34" s="134">
        <f>キャラシート!P26+キャラシート!Q26</f>
        <v>17</v>
      </c>
      <c r="F34" s="136">
        <f t="shared" si="1"/>
        <v>17</v>
      </c>
      <c r="G34" s="137" t="str">
        <f>IF(G18="感覚型",IF(50&gt;F20,"+0",IF(60&gt;F20,"+1",IF(70&gt;F20,"+2",IF(F20&gt;=70,"+3")))),"活性補正")</f>
        <v>+0</v>
      </c>
      <c r="H34" s="138" t="str">
        <f>IF(G34="活性補正","0",IF(G34="+1","1",IF(G34="+2","2",IF(G34="+3","3","0"))))</f>
        <v>0</v>
      </c>
    </row>
    <row r="35" spans="1:254" ht="14.1" hidden="1" customHeight="1" x14ac:dyDescent="0.15"/>
    <row r="36" spans="1:254" s="85" customFormat="1" ht="12.9" hidden="1" customHeight="1" thickBot="1" x14ac:dyDescent="0.2">
      <c r="A36" s="999" t="s">
        <v>724</v>
      </c>
      <c r="B36" s="999"/>
      <c r="C36" s="999"/>
      <c r="D36" s="999"/>
      <c r="E36" s="1000" t="s">
        <v>980</v>
      </c>
      <c r="F36" s="1001" t="str">
        <f>クリーチャー!F19</f>
        <v>1D6</v>
      </c>
      <c r="G36" s="1002" t="s">
        <v>981</v>
      </c>
      <c r="H36" s="1002"/>
      <c r="I36" s="1002"/>
      <c r="J36" s="1002"/>
      <c r="K36" s="1002"/>
      <c r="L36" s="1002"/>
      <c r="M36" s="976" t="s">
        <v>942</v>
      </c>
      <c r="N36" s="970" t="s">
        <v>943</v>
      </c>
      <c r="O36" s="970"/>
      <c r="P36" s="970"/>
      <c r="Q36" s="970"/>
      <c r="R36" s="970"/>
      <c r="S36" s="970"/>
      <c r="T36" s="970"/>
      <c r="U36" s="970"/>
      <c r="V36" s="970"/>
      <c r="W36" s="970"/>
      <c r="X36" s="970"/>
      <c r="Y36" s="970"/>
      <c r="Z36" s="970"/>
      <c r="AA36" s="970"/>
      <c r="AB36" s="970"/>
      <c r="AC36" s="970"/>
      <c r="AD36" s="970"/>
      <c r="AE36" s="970"/>
      <c r="AF36" s="970"/>
      <c r="AG36" s="970"/>
      <c r="AH36" s="970"/>
      <c r="AI36" s="970"/>
      <c r="AJ36" s="970"/>
      <c r="AK36" s="970"/>
      <c r="AL36" s="970"/>
      <c r="AM36" s="970"/>
      <c r="AN36" s="970"/>
      <c r="AO36" s="970"/>
      <c r="AP36" s="970"/>
      <c r="AQ36" s="970"/>
      <c r="AR36" s="970"/>
      <c r="AS36" s="970"/>
      <c r="AT36" s="970"/>
      <c r="AU36" s="970"/>
      <c r="AV36" s="970"/>
      <c r="AW36" s="970"/>
      <c r="AX36" s="970"/>
      <c r="AY36" s="970"/>
      <c r="AZ36" s="970"/>
      <c r="BA36" s="970"/>
      <c r="BB36" s="970"/>
      <c r="BC36" s="970"/>
      <c r="BD36" s="970"/>
      <c r="BE36" s="970"/>
      <c r="BF36" s="970"/>
      <c r="BG36" s="970"/>
      <c r="BH36" s="970"/>
      <c r="BI36" s="970"/>
      <c r="BJ36" s="970"/>
      <c r="BK36" s="970"/>
      <c r="BL36" s="970"/>
      <c r="BM36" s="970"/>
      <c r="BN36" s="970"/>
      <c r="BO36" s="970"/>
      <c r="BP36" s="970"/>
      <c r="BQ36" s="970"/>
      <c r="BR36" s="970"/>
      <c r="BS36" s="970"/>
      <c r="BT36" s="970"/>
      <c r="BU36" s="970"/>
      <c r="BV36" s="970"/>
      <c r="BW36" s="970"/>
      <c r="BX36" s="970"/>
      <c r="BY36" s="970"/>
      <c r="BZ36" s="970"/>
      <c r="CA36" s="970"/>
      <c r="CB36" s="970"/>
      <c r="CC36" s="970"/>
      <c r="CD36" s="970"/>
      <c r="CE36" s="970"/>
      <c r="CF36" s="970"/>
      <c r="CG36" s="970"/>
      <c r="CH36" s="970"/>
      <c r="CI36" s="970"/>
      <c r="CJ36" s="970"/>
      <c r="CK36" s="970"/>
      <c r="CL36" s="970"/>
      <c r="CM36" s="970"/>
      <c r="CN36" s="970"/>
      <c r="CO36" s="970"/>
      <c r="CP36" s="970"/>
      <c r="CQ36" s="970"/>
      <c r="CR36" s="970"/>
      <c r="CS36" s="970"/>
      <c r="CT36" s="970"/>
      <c r="CU36" s="970"/>
      <c r="CV36" s="970"/>
      <c r="CW36" s="970"/>
      <c r="CX36" s="970"/>
      <c r="CY36" s="970"/>
      <c r="CZ36" s="970"/>
      <c r="DA36" s="970"/>
      <c r="DB36" s="970"/>
      <c r="DC36" s="970"/>
      <c r="DD36" s="970"/>
      <c r="DE36" s="970"/>
      <c r="DF36" s="970"/>
      <c r="DG36" s="970"/>
      <c r="DH36" s="970"/>
      <c r="DI36" s="970"/>
      <c r="DJ36" s="970"/>
      <c r="DK36" s="970"/>
      <c r="DL36" s="970"/>
      <c r="DM36" s="970"/>
      <c r="DN36" s="970"/>
      <c r="DO36" s="970"/>
      <c r="DP36" s="970"/>
      <c r="DQ36" s="970"/>
      <c r="DR36" s="970"/>
      <c r="DS36" s="970"/>
      <c r="DT36" s="970"/>
      <c r="DU36" s="970"/>
      <c r="DV36" s="970"/>
      <c r="DW36" s="970"/>
      <c r="DX36" s="970"/>
      <c r="DY36" s="970"/>
      <c r="DZ36" s="970"/>
      <c r="EA36" s="970"/>
      <c r="EB36" s="970"/>
      <c r="EC36" s="970"/>
      <c r="ED36" s="970"/>
      <c r="EE36" s="970"/>
      <c r="EF36" s="970"/>
      <c r="EG36" s="970"/>
      <c r="EH36" s="970"/>
      <c r="EI36" s="970"/>
      <c r="EJ36" s="970"/>
      <c r="EK36" s="970"/>
      <c r="EL36" s="970"/>
      <c r="EM36" s="970"/>
      <c r="EN36" s="970"/>
      <c r="EO36" s="970"/>
      <c r="EP36" s="970"/>
      <c r="EQ36" s="970"/>
      <c r="ER36" s="970"/>
      <c r="ES36" s="970"/>
      <c r="ET36" s="970"/>
      <c r="EU36" s="970"/>
      <c r="EV36" s="970"/>
      <c r="EW36" s="970"/>
      <c r="EX36" s="970"/>
      <c r="EY36" s="970"/>
      <c r="EZ36" s="970"/>
      <c r="FA36" s="970"/>
      <c r="FB36" s="970"/>
      <c r="FC36" s="970"/>
      <c r="FD36" s="970"/>
      <c r="FE36" s="970"/>
      <c r="FF36" s="970"/>
      <c r="FG36" s="970"/>
      <c r="FH36" s="970"/>
      <c r="FI36" s="970"/>
      <c r="FJ36" s="970"/>
      <c r="FK36" s="970"/>
      <c r="FL36" s="970"/>
      <c r="FM36" s="970"/>
      <c r="FN36" s="970"/>
      <c r="FO36" s="970"/>
      <c r="FP36" s="970"/>
      <c r="FQ36" s="970"/>
      <c r="FR36" s="970"/>
      <c r="FS36" s="970"/>
      <c r="FT36" s="970"/>
      <c r="FU36" s="970"/>
      <c r="FV36" s="970"/>
      <c r="FW36" s="970"/>
      <c r="FX36" s="970"/>
      <c r="FY36" s="970"/>
      <c r="FZ36" s="970"/>
      <c r="GA36" s="970"/>
      <c r="GB36" s="970"/>
      <c r="GC36" s="970"/>
      <c r="GD36" s="970"/>
      <c r="GE36" s="970"/>
      <c r="GF36" s="970"/>
      <c r="GG36" s="970"/>
      <c r="GH36" s="970"/>
      <c r="GI36" s="970"/>
      <c r="GJ36" s="970"/>
      <c r="GK36" s="970"/>
      <c r="GL36" s="970"/>
      <c r="GM36" s="970"/>
      <c r="GN36" s="970"/>
      <c r="GO36" s="970"/>
      <c r="GP36" s="970"/>
      <c r="GQ36" s="970"/>
      <c r="GR36" s="970"/>
      <c r="GS36" s="970"/>
      <c r="GT36" s="970"/>
      <c r="GU36" s="970"/>
      <c r="GV36" s="970"/>
      <c r="GW36" s="970"/>
      <c r="GX36" s="970"/>
      <c r="GY36" s="970"/>
      <c r="GZ36" s="970"/>
      <c r="HA36" s="970"/>
      <c r="HB36" s="970"/>
      <c r="HC36" s="970"/>
      <c r="HD36" s="970"/>
      <c r="HE36" s="970"/>
      <c r="HF36" s="970"/>
      <c r="HG36" s="970"/>
      <c r="HH36" s="970"/>
      <c r="HI36" s="970"/>
      <c r="HJ36" s="970"/>
      <c r="HK36" s="970"/>
      <c r="HL36" s="970"/>
      <c r="HM36" s="970"/>
      <c r="HN36" s="970"/>
      <c r="HO36" s="970"/>
      <c r="HP36" s="970"/>
      <c r="HQ36" s="970"/>
      <c r="HR36" s="970"/>
      <c r="HS36" s="970"/>
      <c r="HT36" s="970"/>
      <c r="HU36" s="970"/>
      <c r="HV36" s="970"/>
      <c r="HW36" s="970"/>
      <c r="HX36" s="970"/>
      <c r="HY36" s="970"/>
      <c r="HZ36" s="970"/>
      <c r="IA36" s="970"/>
      <c r="IB36" s="970"/>
      <c r="IC36" s="970"/>
      <c r="ID36" s="970"/>
      <c r="IE36" s="970"/>
      <c r="IF36" s="970"/>
      <c r="IG36" s="970"/>
      <c r="IH36" s="970"/>
      <c r="II36" s="970"/>
      <c r="IJ36" s="970"/>
      <c r="IK36" s="970"/>
      <c r="IL36" s="977"/>
      <c r="IM36" s="1"/>
      <c r="IN36" s="1"/>
      <c r="IO36" s="1"/>
      <c r="IP36" s="1"/>
      <c r="IQ36" s="1"/>
      <c r="IR36" s="1"/>
      <c r="IS36" s="1"/>
      <c r="IT36" s="1"/>
    </row>
    <row r="37" spans="1:254" s="85" customFormat="1" ht="12.9" hidden="1" customHeight="1" thickBot="1" x14ac:dyDescent="0.2">
      <c r="A37" s="1003">
        <f>クリーチャー!D2</f>
        <v>0</v>
      </c>
      <c r="B37" s="1003"/>
      <c r="C37" s="1003"/>
      <c r="D37" s="1003"/>
      <c r="E37" s="1000"/>
      <c r="F37" s="1001"/>
      <c r="G37" s="24" t="s">
        <v>34</v>
      </c>
      <c r="H37" s="139" t="s">
        <v>361</v>
      </c>
      <c r="I37" s="32" t="s">
        <v>135</v>
      </c>
      <c r="J37" s="139" t="s">
        <v>361</v>
      </c>
      <c r="K37" s="33" t="s">
        <v>208</v>
      </c>
      <c r="L37" s="139" t="s">
        <v>361</v>
      </c>
      <c r="M37" s="976"/>
      <c r="N37" s="970"/>
      <c r="O37" s="970"/>
      <c r="P37" s="970"/>
      <c r="Q37" s="970"/>
      <c r="R37" s="970"/>
      <c r="S37" s="970"/>
      <c r="T37" s="970"/>
      <c r="U37" s="970"/>
      <c r="V37" s="970"/>
      <c r="W37" s="970"/>
      <c r="X37" s="970"/>
      <c r="Y37" s="970"/>
      <c r="Z37" s="970"/>
      <c r="AA37" s="970"/>
      <c r="AB37" s="970"/>
      <c r="AC37" s="970"/>
      <c r="AD37" s="970"/>
      <c r="AE37" s="970"/>
      <c r="AF37" s="970"/>
      <c r="AG37" s="970"/>
      <c r="AH37" s="970"/>
      <c r="AI37" s="970"/>
      <c r="AJ37" s="970"/>
      <c r="AK37" s="970"/>
      <c r="AL37" s="970"/>
      <c r="AM37" s="970"/>
      <c r="AN37" s="970"/>
      <c r="AO37" s="970"/>
      <c r="AP37" s="970"/>
      <c r="AQ37" s="970"/>
      <c r="AR37" s="970"/>
      <c r="AS37" s="970"/>
      <c r="AT37" s="970"/>
      <c r="AU37" s="970"/>
      <c r="AV37" s="970"/>
      <c r="AW37" s="970"/>
      <c r="AX37" s="970"/>
      <c r="AY37" s="970"/>
      <c r="AZ37" s="970"/>
      <c r="BA37" s="970"/>
      <c r="BB37" s="970"/>
      <c r="BC37" s="970"/>
      <c r="BD37" s="970"/>
      <c r="BE37" s="970"/>
      <c r="BF37" s="970"/>
      <c r="BG37" s="970"/>
      <c r="BH37" s="970"/>
      <c r="BI37" s="970"/>
      <c r="BJ37" s="970"/>
      <c r="BK37" s="970"/>
      <c r="BL37" s="970"/>
      <c r="BM37" s="970"/>
      <c r="BN37" s="970"/>
      <c r="BO37" s="970"/>
      <c r="BP37" s="970"/>
      <c r="BQ37" s="970"/>
      <c r="BR37" s="970"/>
      <c r="BS37" s="970"/>
      <c r="BT37" s="970"/>
      <c r="BU37" s="970"/>
      <c r="BV37" s="970"/>
      <c r="BW37" s="970"/>
      <c r="BX37" s="970"/>
      <c r="BY37" s="970"/>
      <c r="BZ37" s="970"/>
      <c r="CA37" s="970"/>
      <c r="CB37" s="970"/>
      <c r="CC37" s="970"/>
      <c r="CD37" s="970"/>
      <c r="CE37" s="970"/>
      <c r="CF37" s="970"/>
      <c r="CG37" s="970"/>
      <c r="CH37" s="970"/>
      <c r="CI37" s="970"/>
      <c r="CJ37" s="970"/>
      <c r="CK37" s="970"/>
      <c r="CL37" s="970"/>
      <c r="CM37" s="970"/>
      <c r="CN37" s="970"/>
      <c r="CO37" s="970"/>
      <c r="CP37" s="970"/>
      <c r="CQ37" s="970"/>
      <c r="CR37" s="970"/>
      <c r="CS37" s="970"/>
      <c r="CT37" s="970"/>
      <c r="CU37" s="970"/>
      <c r="CV37" s="970"/>
      <c r="CW37" s="970"/>
      <c r="CX37" s="970"/>
      <c r="CY37" s="970"/>
      <c r="CZ37" s="970"/>
      <c r="DA37" s="970"/>
      <c r="DB37" s="970"/>
      <c r="DC37" s="970"/>
      <c r="DD37" s="970"/>
      <c r="DE37" s="970"/>
      <c r="DF37" s="970"/>
      <c r="DG37" s="970"/>
      <c r="DH37" s="970"/>
      <c r="DI37" s="970"/>
      <c r="DJ37" s="970"/>
      <c r="DK37" s="970"/>
      <c r="DL37" s="970"/>
      <c r="DM37" s="970"/>
      <c r="DN37" s="970"/>
      <c r="DO37" s="970"/>
      <c r="DP37" s="970"/>
      <c r="DQ37" s="970"/>
      <c r="DR37" s="970"/>
      <c r="DS37" s="970"/>
      <c r="DT37" s="970"/>
      <c r="DU37" s="970"/>
      <c r="DV37" s="970"/>
      <c r="DW37" s="970"/>
      <c r="DX37" s="970"/>
      <c r="DY37" s="970"/>
      <c r="DZ37" s="970"/>
      <c r="EA37" s="970"/>
      <c r="EB37" s="970"/>
      <c r="EC37" s="970"/>
      <c r="ED37" s="970"/>
      <c r="EE37" s="970"/>
      <c r="EF37" s="970"/>
      <c r="EG37" s="970"/>
      <c r="EH37" s="970"/>
      <c r="EI37" s="970"/>
      <c r="EJ37" s="970"/>
      <c r="EK37" s="970"/>
      <c r="EL37" s="970"/>
      <c r="EM37" s="970"/>
      <c r="EN37" s="970"/>
      <c r="EO37" s="970"/>
      <c r="EP37" s="970"/>
      <c r="EQ37" s="970"/>
      <c r="ER37" s="970"/>
      <c r="ES37" s="970"/>
      <c r="ET37" s="970"/>
      <c r="EU37" s="970"/>
      <c r="EV37" s="970"/>
      <c r="EW37" s="970"/>
      <c r="EX37" s="970"/>
      <c r="EY37" s="970"/>
      <c r="EZ37" s="970"/>
      <c r="FA37" s="970"/>
      <c r="FB37" s="970"/>
      <c r="FC37" s="970"/>
      <c r="FD37" s="970"/>
      <c r="FE37" s="970"/>
      <c r="FF37" s="970"/>
      <c r="FG37" s="970"/>
      <c r="FH37" s="970"/>
      <c r="FI37" s="970"/>
      <c r="FJ37" s="970"/>
      <c r="FK37" s="970"/>
      <c r="FL37" s="970"/>
      <c r="FM37" s="970"/>
      <c r="FN37" s="970"/>
      <c r="FO37" s="970"/>
      <c r="FP37" s="970"/>
      <c r="FQ37" s="970"/>
      <c r="FR37" s="970"/>
      <c r="FS37" s="970"/>
      <c r="FT37" s="970"/>
      <c r="FU37" s="970"/>
      <c r="FV37" s="970"/>
      <c r="FW37" s="970"/>
      <c r="FX37" s="970"/>
      <c r="FY37" s="970"/>
      <c r="FZ37" s="970"/>
      <c r="GA37" s="970"/>
      <c r="GB37" s="970"/>
      <c r="GC37" s="970"/>
      <c r="GD37" s="970"/>
      <c r="GE37" s="970"/>
      <c r="GF37" s="970"/>
      <c r="GG37" s="970"/>
      <c r="GH37" s="970"/>
      <c r="GI37" s="970"/>
      <c r="GJ37" s="970"/>
      <c r="GK37" s="970"/>
      <c r="GL37" s="970"/>
      <c r="GM37" s="970"/>
      <c r="GN37" s="970"/>
      <c r="GO37" s="970"/>
      <c r="GP37" s="970"/>
      <c r="GQ37" s="970"/>
      <c r="GR37" s="970"/>
      <c r="GS37" s="970"/>
      <c r="GT37" s="970"/>
      <c r="GU37" s="970"/>
      <c r="GV37" s="970"/>
      <c r="GW37" s="970"/>
      <c r="GX37" s="970"/>
      <c r="GY37" s="970"/>
      <c r="GZ37" s="970"/>
      <c r="HA37" s="970"/>
      <c r="HB37" s="970"/>
      <c r="HC37" s="970"/>
      <c r="HD37" s="970"/>
      <c r="HE37" s="970"/>
      <c r="HF37" s="970"/>
      <c r="HG37" s="970"/>
      <c r="HH37" s="970"/>
      <c r="HI37" s="970"/>
      <c r="HJ37" s="970"/>
      <c r="HK37" s="970"/>
      <c r="HL37" s="970"/>
      <c r="HM37" s="970"/>
      <c r="HN37" s="970"/>
      <c r="HO37" s="970"/>
      <c r="HP37" s="970"/>
      <c r="HQ37" s="970"/>
      <c r="HR37" s="970"/>
      <c r="HS37" s="970"/>
      <c r="HT37" s="970"/>
      <c r="HU37" s="970"/>
      <c r="HV37" s="970"/>
      <c r="HW37" s="970"/>
      <c r="HX37" s="970"/>
      <c r="HY37" s="970"/>
      <c r="HZ37" s="970"/>
      <c r="IA37" s="970"/>
      <c r="IB37" s="970"/>
      <c r="IC37" s="970"/>
      <c r="ID37" s="970"/>
      <c r="IE37" s="970"/>
      <c r="IF37" s="970"/>
      <c r="IG37" s="970"/>
      <c r="IH37" s="970"/>
      <c r="II37" s="970"/>
      <c r="IJ37" s="970"/>
      <c r="IK37" s="970"/>
      <c r="IL37" s="970"/>
      <c r="IM37" s="1"/>
      <c r="IN37" s="1"/>
      <c r="IO37" s="1"/>
      <c r="IP37" s="1"/>
      <c r="IQ37" s="1"/>
      <c r="IR37" s="1"/>
      <c r="IS37" s="1"/>
      <c r="IT37" s="1"/>
    </row>
    <row r="38" spans="1:254" s="85" customFormat="1" ht="12.9" hidden="1" customHeight="1" thickBot="1" x14ac:dyDescent="0.2">
      <c r="A38" s="1003"/>
      <c r="B38" s="1003"/>
      <c r="C38" s="1003"/>
      <c r="D38" s="1003"/>
      <c r="E38" s="1004" t="s">
        <v>982</v>
      </c>
      <c r="F38" s="1018" t="str">
        <f>クリーチャー!G19</f>
        <v>1D6</v>
      </c>
      <c r="G38" s="25" t="s">
        <v>91</v>
      </c>
      <c r="H38" s="139" t="s">
        <v>361</v>
      </c>
      <c r="I38" s="34" t="s">
        <v>170</v>
      </c>
      <c r="J38" s="139" t="s">
        <v>361</v>
      </c>
      <c r="K38" s="35" t="s">
        <v>247</v>
      </c>
      <c r="L38" s="139" t="s">
        <v>361</v>
      </c>
      <c r="M38" s="976"/>
      <c r="N38" s="970"/>
      <c r="O38" s="970"/>
      <c r="P38" s="970"/>
      <c r="Q38" s="970"/>
      <c r="R38" s="970"/>
      <c r="S38" s="970"/>
      <c r="T38" s="970"/>
      <c r="U38" s="970"/>
      <c r="V38" s="970"/>
      <c r="W38" s="970"/>
      <c r="X38" s="970"/>
      <c r="Y38" s="970"/>
      <c r="Z38" s="970"/>
      <c r="AA38" s="970"/>
      <c r="AB38" s="970"/>
      <c r="AC38" s="970"/>
      <c r="AD38" s="970"/>
      <c r="AE38" s="970"/>
      <c r="AF38" s="970"/>
      <c r="AG38" s="970"/>
      <c r="AH38" s="970"/>
      <c r="AI38" s="970"/>
      <c r="AJ38" s="970"/>
      <c r="AK38" s="970"/>
      <c r="AL38" s="970"/>
      <c r="AM38" s="970"/>
      <c r="AN38" s="970"/>
      <c r="AO38" s="970"/>
      <c r="AP38" s="970"/>
      <c r="AQ38" s="970"/>
      <c r="AR38" s="970"/>
      <c r="AS38" s="970"/>
      <c r="AT38" s="970"/>
      <c r="AU38" s="970"/>
      <c r="AV38" s="970"/>
      <c r="AW38" s="970"/>
      <c r="AX38" s="970"/>
      <c r="AY38" s="970"/>
      <c r="AZ38" s="970"/>
      <c r="BA38" s="970"/>
      <c r="BB38" s="970"/>
      <c r="BC38" s="970"/>
      <c r="BD38" s="970"/>
      <c r="BE38" s="970"/>
      <c r="BF38" s="970"/>
      <c r="BG38" s="970"/>
      <c r="BH38" s="970"/>
      <c r="BI38" s="970"/>
      <c r="BJ38" s="970"/>
      <c r="BK38" s="970"/>
      <c r="BL38" s="970"/>
      <c r="BM38" s="970"/>
      <c r="BN38" s="970"/>
      <c r="BO38" s="970"/>
      <c r="BP38" s="970"/>
      <c r="BQ38" s="970"/>
      <c r="BR38" s="970"/>
      <c r="BS38" s="970"/>
      <c r="BT38" s="970"/>
      <c r="BU38" s="970"/>
      <c r="BV38" s="970"/>
      <c r="BW38" s="970"/>
      <c r="BX38" s="970"/>
      <c r="BY38" s="970"/>
      <c r="BZ38" s="970"/>
      <c r="CA38" s="970"/>
      <c r="CB38" s="970"/>
      <c r="CC38" s="970"/>
      <c r="CD38" s="970"/>
      <c r="CE38" s="970"/>
      <c r="CF38" s="970"/>
      <c r="CG38" s="970"/>
      <c r="CH38" s="970"/>
      <c r="CI38" s="970"/>
      <c r="CJ38" s="970"/>
      <c r="CK38" s="970"/>
      <c r="CL38" s="970"/>
      <c r="CM38" s="970"/>
      <c r="CN38" s="970"/>
      <c r="CO38" s="970"/>
      <c r="CP38" s="970"/>
      <c r="CQ38" s="970"/>
      <c r="CR38" s="970"/>
      <c r="CS38" s="970"/>
      <c r="CT38" s="970"/>
      <c r="CU38" s="970"/>
      <c r="CV38" s="970"/>
      <c r="CW38" s="970"/>
      <c r="CX38" s="970"/>
      <c r="CY38" s="970"/>
      <c r="CZ38" s="970"/>
      <c r="DA38" s="970"/>
      <c r="DB38" s="970"/>
      <c r="DC38" s="970"/>
      <c r="DD38" s="970"/>
      <c r="DE38" s="970"/>
      <c r="DF38" s="970"/>
      <c r="DG38" s="970"/>
      <c r="DH38" s="970"/>
      <c r="DI38" s="970"/>
      <c r="DJ38" s="970"/>
      <c r="DK38" s="970"/>
      <c r="DL38" s="970"/>
      <c r="DM38" s="970"/>
      <c r="DN38" s="970"/>
      <c r="DO38" s="970"/>
      <c r="DP38" s="970"/>
      <c r="DQ38" s="970"/>
      <c r="DR38" s="970"/>
      <c r="DS38" s="970"/>
      <c r="DT38" s="970"/>
      <c r="DU38" s="970"/>
      <c r="DV38" s="970"/>
      <c r="DW38" s="970"/>
      <c r="DX38" s="970"/>
      <c r="DY38" s="970"/>
      <c r="DZ38" s="970"/>
      <c r="EA38" s="970"/>
      <c r="EB38" s="970"/>
      <c r="EC38" s="970"/>
      <c r="ED38" s="970"/>
      <c r="EE38" s="970"/>
      <c r="EF38" s="970"/>
      <c r="EG38" s="970"/>
      <c r="EH38" s="970"/>
      <c r="EI38" s="970"/>
      <c r="EJ38" s="970"/>
      <c r="EK38" s="970"/>
      <c r="EL38" s="970"/>
      <c r="EM38" s="970"/>
      <c r="EN38" s="970"/>
      <c r="EO38" s="970"/>
      <c r="EP38" s="970"/>
      <c r="EQ38" s="970"/>
      <c r="ER38" s="970"/>
      <c r="ES38" s="970"/>
      <c r="ET38" s="970"/>
      <c r="EU38" s="970"/>
      <c r="EV38" s="970"/>
      <c r="EW38" s="970"/>
      <c r="EX38" s="970"/>
      <c r="EY38" s="970"/>
      <c r="EZ38" s="970"/>
      <c r="FA38" s="970"/>
      <c r="FB38" s="970"/>
      <c r="FC38" s="970"/>
      <c r="FD38" s="970"/>
      <c r="FE38" s="970"/>
      <c r="FF38" s="970"/>
      <c r="FG38" s="970"/>
      <c r="FH38" s="970"/>
      <c r="FI38" s="970"/>
      <c r="FJ38" s="970"/>
      <c r="FK38" s="970"/>
      <c r="FL38" s="970"/>
      <c r="FM38" s="970"/>
      <c r="FN38" s="970"/>
      <c r="FO38" s="970"/>
      <c r="FP38" s="970"/>
      <c r="FQ38" s="970"/>
      <c r="FR38" s="970"/>
      <c r="FS38" s="970"/>
      <c r="FT38" s="970"/>
      <c r="FU38" s="970"/>
      <c r="FV38" s="970"/>
      <c r="FW38" s="970"/>
      <c r="FX38" s="970"/>
      <c r="FY38" s="970"/>
      <c r="FZ38" s="970"/>
      <c r="GA38" s="970"/>
      <c r="GB38" s="970"/>
      <c r="GC38" s="970"/>
      <c r="GD38" s="970"/>
      <c r="GE38" s="970"/>
      <c r="GF38" s="970"/>
      <c r="GG38" s="970"/>
      <c r="GH38" s="970"/>
      <c r="GI38" s="970"/>
      <c r="GJ38" s="970"/>
      <c r="GK38" s="970"/>
      <c r="GL38" s="970"/>
      <c r="GM38" s="970"/>
      <c r="GN38" s="970"/>
      <c r="GO38" s="970"/>
      <c r="GP38" s="970"/>
      <c r="GQ38" s="970"/>
      <c r="GR38" s="970"/>
      <c r="GS38" s="970"/>
      <c r="GT38" s="970"/>
      <c r="GU38" s="970"/>
      <c r="GV38" s="970"/>
      <c r="GW38" s="970"/>
      <c r="GX38" s="970"/>
      <c r="GY38" s="970"/>
      <c r="GZ38" s="970"/>
      <c r="HA38" s="970"/>
      <c r="HB38" s="970"/>
      <c r="HC38" s="970"/>
      <c r="HD38" s="970"/>
      <c r="HE38" s="970"/>
      <c r="HF38" s="970"/>
      <c r="HG38" s="970"/>
      <c r="HH38" s="970"/>
      <c r="HI38" s="970"/>
      <c r="HJ38" s="970"/>
      <c r="HK38" s="970"/>
      <c r="HL38" s="970"/>
      <c r="HM38" s="970"/>
      <c r="HN38" s="970"/>
      <c r="HO38" s="970"/>
      <c r="HP38" s="970"/>
      <c r="HQ38" s="970"/>
      <c r="HR38" s="970"/>
      <c r="HS38" s="970"/>
      <c r="HT38" s="970"/>
      <c r="HU38" s="970"/>
      <c r="HV38" s="970"/>
      <c r="HW38" s="970"/>
      <c r="HX38" s="970"/>
      <c r="HY38" s="970"/>
      <c r="HZ38" s="970"/>
      <c r="IA38" s="970"/>
      <c r="IB38" s="970"/>
      <c r="IC38" s="970"/>
      <c r="ID38" s="970"/>
      <c r="IE38" s="970"/>
      <c r="IF38" s="970"/>
      <c r="IG38" s="970"/>
      <c r="IH38" s="970"/>
      <c r="II38" s="970"/>
      <c r="IJ38" s="970"/>
      <c r="IK38" s="970"/>
      <c r="IL38" s="970"/>
      <c r="IM38" s="1"/>
      <c r="IN38" s="1"/>
      <c r="IO38" s="1"/>
      <c r="IP38" s="1"/>
      <c r="IQ38" s="1"/>
      <c r="IR38" s="1"/>
      <c r="IS38" s="1"/>
      <c r="IT38" s="1"/>
    </row>
    <row r="39" spans="1:254" s="85" customFormat="1" ht="12.9" hidden="1" customHeight="1" thickBot="1" x14ac:dyDescent="0.2">
      <c r="A39" s="1003"/>
      <c r="B39" s="1003"/>
      <c r="C39" s="1003"/>
      <c r="D39" s="1003"/>
      <c r="E39" s="1004"/>
      <c r="F39" s="1018"/>
      <c r="G39" s="26" t="s">
        <v>286</v>
      </c>
      <c r="H39" s="139" t="s">
        <v>361</v>
      </c>
      <c r="I39" s="35" t="s">
        <v>346</v>
      </c>
      <c r="J39" s="139" t="s">
        <v>361</v>
      </c>
      <c r="K39" s="35" t="s">
        <v>405</v>
      </c>
      <c r="L39" s="139" t="s">
        <v>361</v>
      </c>
      <c r="M39" s="976"/>
      <c r="N39" s="976"/>
      <c r="O39" s="970"/>
      <c r="P39" s="970"/>
      <c r="Q39" s="970"/>
      <c r="R39" s="970"/>
      <c r="S39" s="970"/>
      <c r="T39" s="970"/>
      <c r="U39" s="970"/>
      <c r="V39" s="970"/>
      <c r="W39" s="970"/>
      <c r="X39" s="970"/>
      <c r="Y39" s="970"/>
      <c r="Z39" s="970"/>
      <c r="AA39" s="970"/>
      <c r="AB39" s="970"/>
      <c r="AC39" s="970"/>
      <c r="AD39" s="970"/>
      <c r="AE39" s="970"/>
      <c r="AF39" s="970"/>
      <c r="AG39" s="970"/>
      <c r="AH39" s="970"/>
      <c r="AI39" s="970"/>
      <c r="AJ39" s="970"/>
      <c r="AK39" s="970"/>
      <c r="AL39" s="970"/>
      <c r="AM39" s="970"/>
      <c r="AN39" s="970"/>
      <c r="AO39" s="970"/>
      <c r="AP39" s="970"/>
      <c r="AQ39" s="970"/>
      <c r="AR39" s="970"/>
      <c r="AS39" s="970"/>
      <c r="AT39" s="970"/>
      <c r="AU39" s="970"/>
      <c r="AV39" s="970"/>
      <c r="AW39" s="970"/>
      <c r="AX39" s="970"/>
      <c r="AY39" s="970"/>
      <c r="AZ39" s="970"/>
      <c r="BA39" s="970"/>
      <c r="BB39" s="970"/>
      <c r="BC39" s="970"/>
      <c r="BD39" s="970"/>
      <c r="BE39" s="970"/>
      <c r="BF39" s="970"/>
      <c r="BG39" s="970"/>
      <c r="BH39" s="970"/>
      <c r="BI39" s="970"/>
      <c r="BJ39" s="970"/>
      <c r="BK39" s="970"/>
      <c r="BL39" s="970"/>
      <c r="BM39" s="970"/>
      <c r="BN39" s="970"/>
      <c r="BO39" s="970"/>
      <c r="BP39" s="970"/>
      <c r="BQ39" s="970"/>
      <c r="BR39" s="970"/>
      <c r="BS39" s="970"/>
      <c r="BT39" s="970"/>
      <c r="BU39" s="970"/>
      <c r="BV39" s="970"/>
      <c r="BW39" s="970"/>
      <c r="BX39" s="970"/>
      <c r="BY39" s="970"/>
      <c r="BZ39" s="970"/>
      <c r="CA39" s="970"/>
      <c r="CB39" s="970"/>
      <c r="CC39" s="970"/>
      <c r="CD39" s="970"/>
      <c r="CE39" s="970"/>
      <c r="CF39" s="970"/>
      <c r="CG39" s="970"/>
      <c r="CH39" s="970"/>
      <c r="CI39" s="970"/>
      <c r="CJ39" s="970"/>
      <c r="CK39" s="970"/>
      <c r="CL39" s="970"/>
      <c r="CM39" s="970"/>
      <c r="CN39" s="970"/>
      <c r="CO39" s="970"/>
      <c r="CP39" s="970"/>
      <c r="CQ39" s="970"/>
      <c r="CR39" s="970"/>
      <c r="CS39" s="970"/>
      <c r="CT39" s="970"/>
      <c r="CU39" s="970"/>
      <c r="CV39" s="970"/>
      <c r="CW39" s="970"/>
      <c r="CX39" s="970"/>
      <c r="CY39" s="970"/>
      <c r="CZ39" s="970"/>
      <c r="DA39" s="970"/>
      <c r="DB39" s="970"/>
      <c r="DC39" s="970"/>
      <c r="DD39" s="970"/>
      <c r="DE39" s="970"/>
      <c r="DF39" s="970"/>
      <c r="DG39" s="970"/>
      <c r="DH39" s="970"/>
      <c r="DI39" s="970"/>
      <c r="DJ39" s="970"/>
      <c r="DK39" s="970"/>
      <c r="DL39" s="970"/>
      <c r="DM39" s="970"/>
      <c r="DN39" s="970"/>
      <c r="DO39" s="970"/>
      <c r="DP39" s="970"/>
      <c r="DQ39" s="970"/>
      <c r="DR39" s="970"/>
      <c r="DS39" s="970"/>
      <c r="DT39" s="970"/>
      <c r="DU39" s="970"/>
      <c r="DV39" s="970"/>
      <c r="DW39" s="970"/>
      <c r="DX39" s="970"/>
      <c r="DY39" s="970"/>
      <c r="DZ39" s="970"/>
      <c r="EA39" s="970"/>
      <c r="EB39" s="970"/>
      <c r="EC39" s="970"/>
      <c r="ED39" s="970"/>
      <c r="EE39" s="970"/>
      <c r="EF39" s="970"/>
      <c r="EG39" s="970"/>
      <c r="EH39" s="970"/>
      <c r="EI39" s="970"/>
      <c r="EJ39" s="970"/>
      <c r="EK39" s="970"/>
      <c r="EL39" s="970"/>
      <c r="EM39" s="970"/>
      <c r="EN39" s="970"/>
      <c r="EO39" s="970"/>
      <c r="EP39" s="970"/>
      <c r="EQ39" s="970"/>
      <c r="ER39" s="970"/>
      <c r="ES39" s="970"/>
      <c r="ET39" s="970"/>
      <c r="EU39" s="970"/>
      <c r="EV39" s="970"/>
      <c r="EW39" s="970"/>
      <c r="EX39" s="970"/>
      <c r="EY39" s="970"/>
      <c r="EZ39" s="970"/>
      <c r="FA39" s="970"/>
      <c r="FB39" s="970"/>
      <c r="FC39" s="970"/>
      <c r="FD39" s="970"/>
      <c r="FE39" s="970"/>
      <c r="FF39" s="970"/>
      <c r="FG39" s="970"/>
      <c r="FH39" s="970"/>
      <c r="FI39" s="970"/>
      <c r="FJ39" s="970"/>
      <c r="FK39" s="970"/>
      <c r="FL39" s="970"/>
      <c r="FM39" s="970"/>
      <c r="FN39" s="970"/>
      <c r="FO39" s="970"/>
      <c r="FP39" s="970"/>
      <c r="FQ39" s="970"/>
      <c r="FR39" s="970"/>
      <c r="FS39" s="970"/>
      <c r="FT39" s="970"/>
      <c r="FU39" s="970"/>
      <c r="FV39" s="970"/>
      <c r="FW39" s="970"/>
      <c r="FX39" s="970"/>
      <c r="FY39" s="970"/>
      <c r="FZ39" s="970"/>
      <c r="GA39" s="970"/>
      <c r="GB39" s="970"/>
      <c r="GC39" s="970"/>
      <c r="GD39" s="970"/>
      <c r="GE39" s="970"/>
      <c r="GF39" s="970"/>
      <c r="GG39" s="970"/>
      <c r="GH39" s="970"/>
      <c r="GI39" s="970"/>
      <c r="GJ39" s="970"/>
      <c r="GK39" s="970"/>
      <c r="GL39" s="970"/>
      <c r="GM39" s="970"/>
      <c r="GN39" s="970"/>
      <c r="GO39" s="970"/>
      <c r="GP39" s="970"/>
      <c r="GQ39" s="970"/>
      <c r="GR39" s="970"/>
      <c r="GS39" s="970"/>
      <c r="GT39" s="970"/>
      <c r="GU39" s="970"/>
      <c r="GV39" s="970"/>
      <c r="GW39" s="970"/>
      <c r="GX39" s="970"/>
      <c r="GY39" s="970"/>
      <c r="GZ39" s="970"/>
      <c r="HA39" s="970"/>
      <c r="HB39" s="970"/>
      <c r="HC39" s="970"/>
      <c r="HD39" s="970"/>
      <c r="HE39" s="970"/>
      <c r="HF39" s="970"/>
      <c r="HG39" s="970"/>
      <c r="HH39" s="970"/>
      <c r="HI39" s="970"/>
      <c r="HJ39" s="970"/>
      <c r="HK39" s="970"/>
      <c r="HL39" s="970"/>
      <c r="HM39" s="970"/>
      <c r="HN39" s="970"/>
      <c r="HO39" s="970"/>
      <c r="HP39" s="970"/>
      <c r="HQ39" s="970"/>
      <c r="HR39" s="970"/>
      <c r="HS39" s="970"/>
      <c r="HT39" s="970"/>
      <c r="HU39" s="970"/>
      <c r="HV39" s="970"/>
      <c r="HW39" s="970"/>
      <c r="HX39" s="970"/>
      <c r="HY39" s="970"/>
      <c r="HZ39" s="970"/>
      <c r="IA39" s="970"/>
      <c r="IB39" s="970"/>
      <c r="IC39" s="970"/>
      <c r="ID39" s="970"/>
      <c r="IE39" s="970"/>
      <c r="IF39" s="970"/>
      <c r="IG39" s="970"/>
      <c r="IH39" s="970"/>
      <c r="II39" s="970"/>
      <c r="IJ39" s="970"/>
      <c r="IK39" s="970"/>
      <c r="IL39" s="970"/>
      <c r="IM39" s="1"/>
      <c r="IN39" s="1"/>
      <c r="IO39" s="1"/>
      <c r="IP39" s="1"/>
      <c r="IQ39" s="1"/>
      <c r="IR39" s="1"/>
      <c r="IS39" s="1"/>
      <c r="IT39" s="1"/>
    </row>
    <row r="40" spans="1:254" s="85" customFormat="1" ht="12" hidden="1" customHeight="1" thickBot="1" x14ac:dyDescent="0.2">
      <c r="A40" s="1019" t="s">
        <v>949</v>
      </c>
      <c r="B40" s="1019"/>
      <c r="C40" s="1016" t="s">
        <v>740</v>
      </c>
      <c r="D40" s="1015">
        <f>クリーチャー!C16+クリーチャー!D16</f>
        <v>0</v>
      </c>
      <c r="E40" s="1016" t="s">
        <v>983</v>
      </c>
      <c r="F40" s="1017">
        <f>クリーチャー!H5</f>
        <v>9</v>
      </c>
      <c r="G40" s="27" t="s">
        <v>319</v>
      </c>
      <c r="H40" s="139" t="s">
        <v>361</v>
      </c>
      <c r="I40" s="36" t="s">
        <v>375</v>
      </c>
      <c r="J40" s="139" t="s">
        <v>361</v>
      </c>
      <c r="K40" s="36" t="s">
        <v>297</v>
      </c>
      <c r="L40" s="139" t="s">
        <v>361</v>
      </c>
      <c r="M40" s="976"/>
      <c r="N40" s="976"/>
      <c r="O40" s="970"/>
      <c r="P40" s="970"/>
      <c r="Q40" s="970"/>
      <c r="R40" s="970"/>
      <c r="S40" s="970"/>
      <c r="T40" s="970"/>
      <c r="U40" s="970"/>
      <c r="V40" s="970"/>
      <c r="W40" s="970"/>
      <c r="X40" s="970"/>
      <c r="Y40" s="970"/>
      <c r="Z40" s="970"/>
      <c r="AA40" s="970"/>
      <c r="AB40" s="970"/>
      <c r="AC40" s="970"/>
      <c r="AD40" s="970"/>
      <c r="AE40" s="970"/>
      <c r="AF40" s="970"/>
      <c r="AG40" s="970"/>
      <c r="AH40" s="970"/>
      <c r="AI40" s="970"/>
      <c r="AJ40" s="970"/>
      <c r="AK40" s="970"/>
      <c r="AL40" s="970"/>
      <c r="AM40" s="970"/>
      <c r="AN40" s="970"/>
      <c r="AO40" s="970"/>
      <c r="AP40" s="970"/>
      <c r="AQ40" s="970"/>
      <c r="AR40" s="970"/>
      <c r="AS40" s="970"/>
      <c r="AT40" s="970"/>
      <c r="AU40" s="970"/>
      <c r="AV40" s="970"/>
      <c r="AW40" s="970"/>
      <c r="AX40" s="970"/>
      <c r="AY40" s="970"/>
      <c r="AZ40" s="970"/>
      <c r="BA40" s="970"/>
      <c r="BB40" s="970"/>
      <c r="BC40" s="970"/>
      <c r="BD40" s="970"/>
      <c r="BE40" s="970"/>
      <c r="BF40" s="970"/>
      <c r="BG40" s="970"/>
      <c r="BH40" s="970"/>
      <c r="BI40" s="970"/>
      <c r="BJ40" s="970"/>
      <c r="BK40" s="970"/>
      <c r="BL40" s="970"/>
      <c r="BM40" s="970"/>
      <c r="BN40" s="970"/>
      <c r="BO40" s="970"/>
      <c r="BP40" s="970"/>
      <c r="BQ40" s="970"/>
      <c r="BR40" s="970"/>
      <c r="BS40" s="970"/>
      <c r="BT40" s="970"/>
      <c r="BU40" s="970"/>
      <c r="BV40" s="970"/>
      <c r="BW40" s="970"/>
      <c r="BX40" s="970"/>
      <c r="BY40" s="970"/>
      <c r="BZ40" s="970"/>
      <c r="CA40" s="970"/>
      <c r="CB40" s="970"/>
      <c r="CC40" s="970"/>
      <c r="CD40" s="970"/>
      <c r="CE40" s="970"/>
      <c r="CF40" s="970"/>
      <c r="CG40" s="970"/>
      <c r="CH40" s="970"/>
      <c r="CI40" s="970"/>
      <c r="CJ40" s="970"/>
      <c r="CK40" s="970"/>
      <c r="CL40" s="970"/>
      <c r="CM40" s="970"/>
      <c r="CN40" s="970"/>
      <c r="CO40" s="970"/>
      <c r="CP40" s="970"/>
      <c r="CQ40" s="970"/>
      <c r="CR40" s="970"/>
      <c r="CS40" s="970"/>
      <c r="CT40" s="970"/>
      <c r="CU40" s="970"/>
      <c r="CV40" s="970"/>
      <c r="CW40" s="970"/>
      <c r="CX40" s="970"/>
      <c r="CY40" s="970"/>
      <c r="CZ40" s="970"/>
      <c r="DA40" s="970"/>
      <c r="DB40" s="970"/>
      <c r="DC40" s="970"/>
      <c r="DD40" s="970"/>
      <c r="DE40" s="970"/>
      <c r="DF40" s="970"/>
      <c r="DG40" s="970"/>
      <c r="DH40" s="970"/>
      <c r="DI40" s="970"/>
      <c r="DJ40" s="970"/>
      <c r="DK40" s="970"/>
      <c r="DL40" s="970"/>
      <c r="DM40" s="970"/>
      <c r="DN40" s="970"/>
      <c r="DO40" s="970"/>
      <c r="DP40" s="970"/>
      <c r="DQ40" s="970"/>
      <c r="DR40" s="970"/>
      <c r="DS40" s="970"/>
      <c r="DT40" s="970"/>
      <c r="DU40" s="970"/>
      <c r="DV40" s="970"/>
      <c r="DW40" s="970"/>
      <c r="DX40" s="970"/>
      <c r="DY40" s="970"/>
      <c r="DZ40" s="970"/>
      <c r="EA40" s="970"/>
      <c r="EB40" s="970"/>
      <c r="EC40" s="970"/>
      <c r="ED40" s="970"/>
      <c r="EE40" s="970"/>
      <c r="EF40" s="970"/>
      <c r="EG40" s="970"/>
      <c r="EH40" s="970"/>
      <c r="EI40" s="970"/>
      <c r="EJ40" s="970"/>
      <c r="EK40" s="970"/>
      <c r="EL40" s="970"/>
      <c r="EM40" s="970"/>
      <c r="EN40" s="970"/>
      <c r="EO40" s="970"/>
      <c r="EP40" s="970"/>
      <c r="EQ40" s="970"/>
      <c r="ER40" s="970"/>
      <c r="ES40" s="970"/>
      <c r="ET40" s="970"/>
      <c r="EU40" s="970"/>
      <c r="EV40" s="970"/>
      <c r="EW40" s="970"/>
      <c r="EX40" s="970"/>
      <c r="EY40" s="970"/>
      <c r="EZ40" s="970"/>
      <c r="FA40" s="970"/>
      <c r="FB40" s="970"/>
      <c r="FC40" s="970"/>
      <c r="FD40" s="970"/>
      <c r="FE40" s="970"/>
      <c r="FF40" s="970"/>
      <c r="FG40" s="970"/>
      <c r="FH40" s="970"/>
      <c r="FI40" s="970"/>
      <c r="FJ40" s="970"/>
      <c r="FK40" s="970"/>
      <c r="FL40" s="970"/>
      <c r="FM40" s="970"/>
      <c r="FN40" s="970"/>
      <c r="FO40" s="970"/>
      <c r="FP40" s="970"/>
      <c r="FQ40" s="970"/>
      <c r="FR40" s="970"/>
      <c r="FS40" s="970"/>
      <c r="FT40" s="970"/>
      <c r="FU40" s="970"/>
      <c r="FV40" s="970"/>
      <c r="FW40" s="970"/>
      <c r="FX40" s="970"/>
      <c r="FY40" s="970"/>
      <c r="FZ40" s="970"/>
      <c r="GA40" s="970"/>
      <c r="GB40" s="970"/>
      <c r="GC40" s="970"/>
      <c r="GD40" s="970"/>
      <c r="GE40" s="970"/>
      <c r="GF40" s="970"/>
      <c r="GG40" s="970"/>
      <c r="GH40" s="970"/>
      <c r="GI40" s="970"/>
      <c r="GJ40" s="970"/>
      <c r="GK40" s="970"/>
      <c r="GL40" s="970"/>
      <c r="GM40" s="970"/>
      <c r="GN40" s="970"/>
      <c r="GO40" s="970"/>
      <c r="GP40" s="970"/>
      <c r="GQ40" s="970"/>
      <c r="GR40" s="970"/>
      <c r="GS40" s="970"/>
      <c r="GT40" s="970"/>
      <c r="GU40" s="970"/>
      <c r="GV40" s="970"/>
      <c r="GW40" s="970"/>
      <c r="GX40" s="970"/>
      <c r="GY40" s="970"/>
      <c r="GZ40" s="970"/>
      <c r="HA40" s="970"/>
      <c r="HB40" s="970"/>
      <c r="HC40" s="970"/>
      <c r="HD40" s="970"/>
      <c r="HE40" s="970"/>
      <c r="HF40" s="970"/>
      <c r="HG40" s="970"/>
      <c r="HH40" s="970"/>
      <c r="HI40" s="970"/>
      <c r="HJ40" s="970"/>
      <c r="HK40" s="970"/>
      <c r="HL40" s="970"/>
      <c r="HM40" s="970"/>
      <c r="HN40" s="970"/>
      <c r="HO40" s="970"/>
      <c r="HP40" s="970"/>
      <c r="HQ40" s="970"/>
      <c r="HR40" s="970"/>
      <c r="HS40" s="970"/>
      <c r="HT40" s="970"/>
      <c r="HU40" s="970"/>
      <c r="HV40" s="970"/>
      <c r="HW40" s="970"/>
      <c r="HX40" s="970"/>
      <c r="HY40" s="970"/>
      <c r="HZ40" s="970"/>
      <c r="IA40" s="970"/>
      <c r="IB40" s="970"/>
      <c r="IC40" s="970"/>
      <c r="ID40" s="970"/>
      <c r="IE40" s="970"/>
      <c r="IF40" s="970"/>
      <c r="IG40" s="970"/>
      <c r="IH40" s="970"/>
      <c r="II40" s="970"/>
      <c r="IJ40" s="970"/>
      <c r="IK40" s="970"/>
      <c r="IL40" s="970"/>
      <c r="IM40" s="1"/>
      <c r="IN40" s="1"/>
      <c r="IO40" s="1"/>
      <c r="IP40" s="1"/>
      <c r="IQ40" s="1"/>
      <c r="IR40" s="1"/>
      <c r="IS40" s="1"/>
      <c r="IT40" s="1"/>
    </row>
    <row r="41" spans="1:254" s="85" customFormat="1" ht="12.9" hidden="1" customHeight="1" thickBot="1" x14ac:dyDescent="0.2">
      <c r="A41" s="86">
        <f>B41+SUM(O42:IL42)</f>
        <v>0</v>
      </c>
      <c r="B41" s="9">
        <f>J42</f>
        <v>0</v>
      </c>
      <c r="C41" s="1016"/>
      <c r="D41" s="1015"/>
      <c r="E41" s="1016"/>
      <c r="F41" s="1017"/>
      <c r="G41" s="28"/>
      <c r="H41" s="28"/>
      <c r="I41" s="28"/>
      <c r="J41" s="28"/>
      <c r="K41" s="28"/>
      <c r="L41" s="37"/>
      <c r="M41" s="976"/>
      <c r="N41" s="976"/>
      <c r="O41" s="970"/>
      <c r="P41" s="970"/>
      <c r="Q41" s="970"/>
      <c r="R41" s="970"/>
      <c r="S41" s="970"/>
      <c r="T41" s="970"/>
      <c r="U41" s="970"/>
      <c r="V41" s="970"/>
      <c r="W41" s="970"/>
      <c r="X41" s="970"/>
      <c r="Y41" s="970"/>
      <c r="Z41" s="970"/>
      <c r="AA41" s="970"/>
      <c r="AB41" s="970"/>
      <c r="AC41" s="970"/>
      <c r="AD41" s="970"/>
      <c r="AE41" s="970"/>
      <c r="AF41" s="970"/>
      <c r="AG41" s="970"/>
      <c r="AH41" s="970"/>
      <c r="AI41" s="970"/>
      <c r="AJ41" s="970"/>
      <c r="AK41" s="970"/>
      <c r="AL41" s="970"/>
      <c r="AM41" s="970"/>
      <c r="AN41" s="970"/>
      <c r="AO41" s="970"/>
      <c r="AP41" s="970"/>
      <c r="AQ41" s="970"/>
      <c r="AR41" s="970"/>
      <c r="AS41" s="970"/>
      <c r="AT41" s="970"/>
      <c r="AU41" s="970"/>
      <c r="AV41" s="970"/>
      <c r="AW41" s="970"/>
      <c r="AX41" s="970"/>
      <c r="AY41" s="970"/>
      <c r="AZ41" s="970"/>
      <c r="BA41" s="970"/>
      <c r="BB41" s="970"/>
      <c r="BC41" s="970"/>
      <c r="BD41" s="970"/>
      <c r="BE41" s="970"/>
      <c r="BF41" s="970"/>
      <c r="BG41" s="970"/>
      <c r="BH41" s="970"/>
      <c r="BI41" s="970"/>
      <c r="BJ41" s="970"/>
      <c r="BK41" s="970"/>
      <c r="BL41" s="970"/>
      <c r="BM41" s="970"/>
      <c r="BN41" s="970"/>
      <c r="BO41" s="970"/>
      <c r="BP41" s="970"/>
      <c r="BQ41" s="970"/>
      <c r="BR41" s="970"/>
      <c r="BS41" s="970"/>
      <c r="BT41" s="970"/>
      <c r="BU41" s="970"/>
      <c r="BV41" s="970"/>
      <c r="BW41" s="970"/>
      <c r="BX41" s="970"/>
      <c r="BY41" s="970"/>
      <c r="BZ41" s="970"/>
      <c r="CA41" s="970"/>
      <c r="CB41" s="970"/>
      <c r="CC41" s="970"/>
      <c r="CD41" s="970"/>
      <c r="CE41" s="970"/>
      <c r="CF41" s="970"/>
      <c r="CG41" s="970"/>
      <c r="CH41" s="970"/>
      <c r="CI41" s="970"/>
      <c r="CJ41" s="970"/>
      <c r="CK41" s="970"/>
      <c r="CL41" s="970"/>
      <c r="CM41" s="970"/>
      <c r="CN41" s="970"/>
      <c r="CO41" s="970"/>
      <c r="CP41" s="970"/>
      <c r="CQ41" s="970"/>
      <c r="CR41" s="970"/>
      <c r="CS41" s="970"/>
      <c r="CT41" s="970"/>
      <c r="CU41" s="970"/>
      <c r="CV41" s="970"/>
      <c r="CW41" s="970"/>
      <c r="CX41" s="970"/>
      <c r="CY41" s="970"/>
      <c r="CZ41" s="970"/>
      <c r="DA41" s="970"/>
      <c r="DB41" s="970"/>
      <c r="DC41" s="970"/>
      <c r="DD41" s="970"/>
      <c r="DE41" s="970"/>
      <c r="DF41" s="970"/>
      <c r="DG41" s="970"/>
      <c r="DH41" s="970"/>
      <c r="DI41" s="970"/>
      <c r="DJ41" s="970"/>
      <c r="DK41" s="970"/>
      <c r="DL41" s="970"/>
      <c r="DM41" s="970"/>
      <c r="DN41" s="970"/>
      <c r="DO41" s="970"/>
      <c r="DP41" s="970"/>
      <c r="DQ41" s="970"/>
      <c r="DR41" s="970"/>
      <c r="DS41" s="970"/>
      <c r="DT41" s="970"/>
      <c r="DU41" s="970"/>
      <c r="DV41" s="970"/>
      <c r="DW41" s="970"/>
      <c r="DX41" s="970"/>
      <c r="DY41" s="970"/>
      <c r="DZ41" s="970"/>
      <c r="EA41" s="970"/>
      <c r="EB41" s="970"/>
      <c r="EC41" s="970"/>
      <c r="ED41" s="970"/>
      <c r="EE41" s="970"/>
      <c r="EF41" s="970"/>
      <c r="EG41" s="970"/>
      <c r="EH41" s="970"/>
      <c r="EI41" s="970"/>
      <c r="EJ41" s="970"/>
      <c r="EK41" s="970"/>
      <c r="EL41" s="970"/>
      <c r="EM41" s="970"/>
      <c r="EN41" s="970"/>
      <c r="EO41" s="970"/>
      <c r="EP41" s="970"/>
      <c r="EQ41" s="970"/>
      <c r="ER41" s="970"/>
      <c r="ES41" s="970"/>
      <c r="ET41" s="970"/>
      <c r="EU41" s="970"/>
      <c r="EV41" s="970"/>
      <c r="EW41" s="970"/>
      <c r="EX41" s="970"/>
      <c r="EY41" s="970"/>
      <c r="EZ41" s="970"/>
      <c r="FA41" s="970"/>
      <c r="FB41" s="970"/>
      <c r="FC41" s="970"/>
      <c r="FD41" s="970"/>
      <c r="FE41" s="970"/>
      <c r="FF41" s="970"/>
      <c r="FG41" s="970"/>
      <c r="FH41" s="970"/>
      <c r="FI41" s="970"/>
      <c r="FJ41" s="970"/>
      <c r="FK41" s="970"/>
      <c r="FL41" s="970"/>
      <c r="FM41" s="970"/>
      <c r="FN41" s="970"/>
      <c r="FO41" s="970"/>
      <c r="FP41" s="970"/>
      <c r="FQ41" s="970"/>
      <c r="FR41" s="970"/>
      <c r="FS41" s="970"/>
      <c r="FT41" s="970"/>
      <c r="FU41" s="970"/>
      <c r="FV41" s="970"/>
      <c r="FW41" s="970"/>
      <c r="FX41" s="970"/>
      <c r="FY41" s="970"/>
      <c r="FZ41" s="970"/>
      <c r="GA41" s="970"/>
      <c r="GB41" s="970"/>
      <c r="GC41" s="970"/>
      <c r="GD41" s="970"/>
      <c r="GE41" s="970"/>
      <c r="GF41" s="970"/>
      <c r="GG41" s="970"/>
      <c r="GH41" s="970"/>
      <c r="GI41" s="970"/>
      <c r="GJ41" s="970"/>
      <c r="GK41" s="970"/>
      <c r="GL41" s="970"/>
      <c r="GM41" s="970"/>
      <c r="GN41" s="970"/>
      <c r="GO41" s="970"/>
      <c r="GP41" s="970"/>
      <c r="GQ41" s="970"/>
      <c r="GR41" s="970"/>
      <c r="GS41" s="970"/>
      <c r="GT41" s="970"/>
      <c r="GU41" s="970"/>
      <c r="GV41" s="970"/>
      <c r="GW41" s="970"/>
      <c r="GX41" s="970"/>
      <c r="GY41" s="970"/>
      <c r="GZ41" s="970"/>
      <c r="HA41" s="970"/>
      <c r="HB41" s="970"/>
      <c r="HC41" s="970"/>
      <c r="HD41" s="970"/>
      <c r="HE41" s="970"/>
      <c r="HF41" s="970"/>
      <c r="HG41" s="970"/>
      <c r="HH41" s="970"/>
      <c r="HI41" s="970"/>
      <c r="HJ41" s="970"/>
      <c r="HK41" s="970"/>
      <c r="HL41" s="970"/>
      <c r="HM41" s="970"/>
      <c r="HN41" s="970"/>
      <c r="HO41" s="970"/>
      <c r="HP41" s="970"/>
      <c r="HQ41" s="970"/>
      <c r="HR41" s="970"/>
      <c r="HS41" s="970"/>
      <c r="HT41" s="970"/>
      <c r="HU41" s="970"/>
      <c r="HV41" s="970"/>
      <c r="HW41" s="970"/>
      <c r="HX41" s="970"/>
      <c r="HY41" s="970"/>
      <c r="HZ41" s="970"/>
      <c r="IA41" s="970"/>
      <c r="IB41" s="970"/>
      <c r="IC41" s="970"/>
      <c r="ID41" s="970"/>
      <c r="IE41" s="970"/>
      <c r="IF41" s="970"/>
      <c r="IG41" s="970"/>
      <c r="IH41" s="970"/>
      <c r="II41" s="970"/>
      <c r="IJ41" s="970"/>
      <c r="IK41" s="970"/>
      <c r="IL41" s="970"/>
      <c r="IM41" s="1"/>
      <c r="IN41" s="1"/>
      <c r="IO41" s="1"/>
      <c r="IP41" s="1"/>
      <c r="IQ41" s="1"/>
      <c r="IR41" s="1"/>
      <c r="IS41" s="1"/>
      <c r="IT41" s="1"/>
    </row>
    <row r="42" spans="1:254" s="99" customFormat="1" ht="12.9"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1014" t="s">
        <v>958</v>
      </c>
      <c r="H42" s="1014"/>
      <c r="I42" s="95" t="s">
        <v>959</v>
      </c>
      <c r="J42" s="96">
        <f>クリーチャー!C10</f>
        <v>0</v>
      </c>
      <c r="K42" s="146"/>
      <c r="L42" s="147"/>
      <c r="M42" s="98" t="s">
        <v>957</v>
      </c>
      <c r="N42" s="96" t="s">
        <v>943</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2D6+0</v>
      </c>
      <c r="I43" s="23" t="s">
        <v>963</v>
      </c>
      <c r="J43" s="148">
        <f>クリーチャー!C23</f>
        <v>9</v>
      </c>
      <c r="K43" s="23" t="s">
        <v>744</v>
      </c>
      <c r="L43" s="150">
        <f>クリーチャー!F23</f>
        <v>6</v>
      </c>
    </row>
    <row r="44" spans="1:254" ht="14.1" hidden="1" customHeight="1" x14ac:dyDescent="0.15"/>
    <row r="45" spans="1:254" s="85" customFormat="1" ht="12.9" hidden="1" customHeight="1" thickBot="1" x14ac:dyDescent="0.2">
      <c r="A45" s="999" t="s">
        <v>724</v>
      </c>
      <c r="B45" s="999"/>
      <c r="C45" s="999"/>
      <c r="D45" s="999"/>
      <c r="E45" s="1000" t="s">
        <v>980</v>
      </c>
      <c r="F45" s="1001" t="str">
        <f>クリーチャー_2!F19</f>
        <v>1D6</v>
      </c>
      <c r="G45" s="1002" t="s">
        <v>981</v>
      </c>
      <c r="H45" s="1002"/>
      <c r="I45" s="1002"/>
      <c r="J45" s="1002"/>
      <c r="K45" s="1002"/>
      <c r="L45" s="1002"/>
      <c r="M45" s="976" t="s">
        <v>942</v>
      </c>
      <c r="N45" s="970" t="s">
        <v>943</v>
      </c>
      <c r="O45" s="970"/>
      <c r="P45" s="970"/>
      <c r="Q45" s="970"/>
      <c r="R45" s="970"/>
      <c r="S45" s="970"/>
      <c r="T45" s="970"/>
      <c r="U45" s="970"/>
      <c r="V45" s="970"/>
      <c r="W45" s="970"/>
      <c r="X45" s="970"/>
      <c r="Y45" s="970"/>
      <c r="Z45" s="970"/>
      <c r="AA45" s="970"/>
      <c r="AB45" s="970"/>
      <c r="AC45" s="970"/>
      <c r="AD45" s="970"/>
      <c r="AE45" s="970"/>
      <c r="AF45" s="970"/>
      <c r="AG45" s="970"/>
      <c r="AH45" s="970"/>
      <c r="AI45" s="970"/>
      <c r="AJ45" s="970"/>
      <c r="AK45" s="970"/>
      <c r="AL45" s="970"/>
      <c r="AM45" s="970"/>
      <c r="AN45" s="970"/>
      <c r="AO45" s="970"/>
      <c r="AP45" s="970"/>
      <c r="AQ45" s="970"/>
      <c r="AR45" s="970"/>
      <c r="AS45" s="970"/>
      <c r="AT45" s="970"/>
      <c r="AU45" s="970"/>
      <c r="AV45" s="970"/>
      <c r="AW45" s="970"/>
      <c r="AX45" s="970"/>
      <c r="AY45" s="970"/>
      <c r="AZ45" s="970"/>
      <c r="BA45" s="970"/>
      <c r="BB45" s="970"/>
      <c r="BC45" s="970"/>
      <c r="BD45" s="970"/>
      <c r="BE45" s="970"/>
      <c r="BF45" s="970"/>
      <c r="BG45" s="970"/>
      <c r="BH45" s="970"/>
      <c r="BI45" s="970"/>
      <c r="BJ45" s="970"/>
      <c r="BK45" s="970"/>
      <c r="BL45" s="970"/>
      <c r="BM45" s="970"/>
      <c r="BN45" s="970"/>
      <c r="BO45" s="970"/>
      <c r="BP45" s="970"/>
      <c r="BQ45" s="970"/>
      <c r="BR45" s="970"/>
      <c r="BS45" s="970"/>
      <c r="BT45" s="970"/>
      <c r="BU45" s="970"/>
      <c r="BV45" s="970"/>
      <c r="BW45" s="970"/>
      <c r="BX45" s="970"/>
      <c r="BY45" s="970"/>
      <c r="BZ45" s="970"/>
      <c r="CA45" s="970"/>
      <c r="CB45" s="970"/>
      <c r="CC45" s="970"/>
      <c r="CD45" s="970"/>
      <c r="CE45" s="970"/>
      <c r="CF45" s="970"/>
      <c r="CG45" s="970"/>
      <c r="CH45" s="970"/>
      <c r="CI45" s="970"/>
      <c r="CJ45" s="970"/>
      <c r="CK45" s="970"/>
      <c r="CL45" s="970"/>
      <c r="CM45" s="970"/>
      <c r="CN45" s="970"/>
      <c r="CO45" s="970"/>
      <c r="CP45" s="970"/>
      <c r="CQ45" s="970"/>
      <c r="CR45" s="970"/>
      <c r="CS45" s="970"/>
      <c r="CT45" s="970"/>
      <c r="CU45" s="970"/>
      <c r="CV45" s="970"/>
      <c r="CW45" s="970"/>
      <c r="CX45" s="970"/>
      <c r="CY45" s="970"/>
      <c r="CZ45" s="970"/>
      <c r="DA45" s="970"/>
      <c r="DB45" s="970"/>
      <c r="DC45" s="970"/>
      <c r="DD45" s="970"/>
      <c r="DE45" s="970"/>
      <c r="DF45" s="970"/>
      <c r="DG45" s="970"/>
      <c r="DH45" s="970"/>
      <c r="DI45" s="970"/>
      <c r="DJ45" s="970"/>
      <c r="DK45" s="970"/>
      <c r="DL45" s="970"/>
      <c r="DM45" s="970"/>
      <c r="DN45" s="970"/>
      <c r="DO45" s="970"/>
      <c r="DP45" s="970"/>
      <c r="DQ45" s="970"/>
      <c r="DR45" s="970"/>
      <c r="DS45" s="970"/>
      <c r="DT45" s="970"/>
      <c r="DU45" s="970"/>
      <c r="DV45" s="970"/>
      <c r="DW45" s="970"/>
      <c r="DX45" s="970"/>
      <c r="DY45" s="970"/>
      <c r="DZ45" s="970"/>
      <c r="EA45" s="970"/>
      <c r="EB45" s="970"/>
      <c r="EC45" s="970"/>
      <c r="ED45" s="970"/>
      <c r="EE45" s="970"/>
      <c r="EF45" s="970"/>
      <c r="EG45" s="970"/>
      <c r="EH45" s="970"/>
      <c r="EI45" s="970"/>
      <c r="EJ45" s="970"/>
      <c r="EK45" s="970"/>
      <c r="EL45" s="970"/>
      <c r="EM45" s="970"/>
      <c r="EN45" s="970"/>
      <c r="EO45" s="970"/>
      <c r="EP45" s="970"/>
      <c r="EQ45" s="970"/>
      <c r="ER45" s="970"/>
      <c r="ES45" s="970"/>
      <c r="ET45" s="970"/>
      <c r="EU45" s="970"/>
      <c r="EV45" s="970"/>
      <c r="EW45" s="970"/>
      <c r="EX45" s="970"/>
      <c r="EY45" s="970"/>
      <c r="EZ45" s="970"/>
      <c r="FA45" s="970"/>
      <c r="FB45" s="970"/>
      <c r="FC45" s="970"/>
      <c r="FD45" s="970"/>
      <c r="FE45" s="970"/>
      <c r="FF45" s="970"/>
      <c r="FG45" s="970"/>
      <c r="FH45" s="970"/>
      <c r="FI45" s="970"/>
      <c r="FJ45" s="970"/>
      <c r="FK45" s="970"/>
      <c r="FL45" s="970"/>
      <c r="FM45" s="970"/>
      <c r="FN45" s="970"/>
      <c r="FO45" s="970"/>
      <c r="FP45" s="970"/>
      <c r="FQ45" s="970"/>
      <c r="FR45" s="970"/>
      <c r="FS45" s="970"/>
      <c r="FT45" s="970"/>
      <c r="FU45" s="970"/>
      <c r="FV45" s="970"/>
      <c r="FW45" s="970"/>
      <c r="FX45" s="970"/>
      <c r="FY45" s="970"/>
      <c r="FZ45" s="970"/>
      <c r="GA45" s="970"/>
      <c r="GB45" s="970"/>
      <c r="GC45" s="970"/>
      <c r="GD45" s="970"/>
      <c r="GE45" s="970"/>
      <c r="GF45" s="970"/>
      <c r="GG45" s="970"/>
      <c r="GH45" s="970"/>
      <c r="GI45" s="970"/>
      <c r="GJ45" s="970"/>
      <c r="GK45" s="970"/>
      <c r="GL45" s="970"/>
      <c r="GM45" s="970"/>
      <c r="GN45" s="970"/>
      <c r="GO45" s="970"/>
      <c r="GP45" s="970"/>
      <c r="GQ45" s="970"/>
      <c r="GR45" s="970"/>
      <c r="GS45" s="970"/>
      <c r="GT45" s="970"/>
      <c r="GU45" s="970"/>
      <c r="GV45" s="970"/>
      <c r="GW45" s="970"/>
      <c r="GX45" s="970"/>
      <c r="GY45" s="970"/>
      <c r="GZ45" s="970"/>
      <c r="HA45" s="970"/>
      <c r="HB45" s="970"/>
      <c r="HC45" s="970"/>
      <c r="HD45" s="970"/>
      <c r="HE45" s="970"/>
      <c r="HF45" s="970"/>
      <c r="HG45" s="970"/>
      <c r="HH45" s="970"/>
      <c r="HI45" s="970"/>
      <c r="HJ45" s="970"/>
      <c r="HK45" s="970"/>
      <c r="HL45" s="970"/>
      <c r="HM45" s="970"/>
      <c r="HN45" s="970"/>
      <c r="HO45" s="970"/>
      <c r="HP45" s="970"/>
      <c r="HQ45" s="970"/>
      <c r="HR45" s="970"/>
      <c r="HS45" s="970"/>
      <c r="HT45" s="970"/>
      <c r="HU45" s="970"/>
      <c r="HV45" s="970"/>
      <c r="HW45" s="970"/>
      <c r="HX45" s="970"/>
      <c r="HY45" s="970"/>
      <c r="HZ45" s="970"/>
      <c r="IA45" s="970"/>
      <c r="IB45" s="970"/>
      <c r="IC45" s="970"/>
      <c r="ID45" s="970"/>
      <c r="IE45" s="970"/>
      <c r="IF45" s="970"/>
      <c r="IG45" s="970"/>
      <c r="IH45" s="970"/>
      <c r="II45" s="970"/>
      <c r="IJ45" s="970"/>
      <c r="IK45" s="970"/>
      <c r="IL45" s="977"/>
      <c r="IM45" s="1"/>
      <c r="IN45" s="1"/>
      <c r="IO45" s="1"/>
      <c r="IP45" s="1"/>
      <c r="IQ45" s="1"/>
      <c r="IR45" s="1"/>
      <c r="IS45" s="1"/>
      <c r="IT45" s="1"/>
    </row>
    <row r="46" spans="1:254" s="85" customFormat="1" ht="12.9" hidden="1" customHeight="1" thickBot="1" x14ac:dyDescent="0.2">
      <c r="A46" s="1003">
        <f>クリーチャー_2!D2</f>
        <v>0</v>
      </c>
      <c r="B46" s="1003"/>
      <c r="C46" s="1003"/>
      <c r="D46" s="1003"/>
      <c r="E46" s="1000"/>
      <c r="F46" s="1001"/>
      <c r="G46" s="24" t="s">
        <v>34</v>
      </c>
      <c r="H46" s="139" t="s">
        <v>361</v>
      </c>
      <c r="I46" s="32" t="s">
        <v>135</v>
      </c>
      <c r="J46" s="139" t="s">
        <v>361</v>
      </c>
      <c r="K46" s="33" t="s">
        <v>208</v>
      </c>
      <c r="L46" s="139" t="s">
        <v>361</v>
      </c>
      <c r="M46" s="976"/>
      <c r="N46" s="970"/>
      <c r="O46" s="970"/>
      <c r="P46" s="970"/>
      <c r="Q46" s="970"/>
      <c r="R46" s="970"/>
      <c r="S46" s="970"/>
      <c r="T46" s="970"/>
      <c r="U46" s="970"/>
      <c r="V46" s="970"/>
      <c r="W46" s="970"/>
      <c r="X46" s="970"/>
      <c r="Y46" s="970"/>
      <c r="Z46" s="970"/>
      <c r="AA46" s="970"/>
      <c r="AB46" s="970"/>
      <c r="AC46" s="970"/>
      <c r="AD46" s="970"/>
      <c r="AE46" s="970"/>
      <c r="AF46" s="970"/>
      <c r="AG46" s="970"/>
      <c r="AH46" s="970"/>
      <c r="AI46" s="970"/>
      <c r="AJ46" s="970"/>
      <c r="AK46" s="970"/>
      <c r="AL46" s="970"/>
      <c r="AM46" s="970"/>
      <c r="AN46" s="970"/>
      <c r="AO46" s="970"/>
      <c r="AP46" s="970"/>
      <c r="AQ46" s="970"/>
      <c r="AR46" s="970"/>
      <c r="AS46" s="970"/>
      <c r="AT46" s="970"/>
      <c r="AU46" s="970"/>
      <c r="AV46" s="970"/>
      <c r="AW46" s="970"/>
      <c r="AX46" s="970"/>
      <c r="AY46" s="970"/>
      <c r="AZ46" s="970"/>
      <c r="BA46" s="970"/>
      <c r="BB46" s="970"/>
      <c r="BC46" s="970"/>
      <c r="BD46" s="970"/>
      <c r="BE46" s="970"/>
      <c r="BF46" s="970"/>
      <c r="BG46" s="970"/>
      <c r="BH46" s="970"/>
      <c r="BI46" s="970"/>
      <c r="BJ46" s="970"/>
      <c r="BK46" s="970"/>
      <c r="BL46" s="970"/>
      <c r="BM46" s="970"/>
      <c r="BN46" s="970"/>
      <c r="BO46" s="970"/>
      <c r="BP46" s="970"/>
      <c r="BQ46" s="970"/>
      <c r="BR46" s="970"/>
      <c r="BS46" s="970"/>
      <c r="BT46" s="970"/>
      <c r="BU46" s="970"/>
      <c r="BV46" s="970"/>
      <c r="BW46" s="970"/>
      <c r="BX46" s="970"/>
      <c r="BY46" s="970"/>
      <c r="BZ46" s="970"/>
      <c r="CA46" s="970"/>
      <c r="CB46" s="970"/>
      <c r="CC46" s="970"/>
      <c r="CD46" s="970"/>
      <c r="CE46" s="970"/>
      <c r="CF46" s="970"/>
      <c r="CG46" s="970"/>
      <c r="CH46" s="970"/>
      <c r="CI46" s="970"/>
      <c r="CJ46" s="970"/>
      <c r="CK46" s="970"/>
      <c r="CL46" s="970"/>
      <c r="CM46" s="970"/>
      <c r="CN46" s="970"/>
      <c r="CO46" s="970"/>
      <c r="CP46" s="970"/>
      <c r="CQ46" s="970"/>
      <c r="CR46" s="970"/>
      <c r="CS46" s="970"/>
      <c r="CT46" s="970"/>
      <c r="CU46" s="970"/>
      <c r="CV46" s="970"/>
      <c r="CW46" s="970"/>
      <c r="CX46" s="970"/>
      <c r="CY46" s="970"/>
      <c r="CZ46" s="970"/>
      <c r="DA46" s="970"/>
      <c r="DB46" s="970"/>
      <c r="DC46" s="970"/>
      <c r="DD46" s="970"/>
      <c r="DE46" s="970"/>
      <c r="DF46" s="970"/>
      <c r="DG46" s="970"/>
      <c r="DH46" s="970"/>
      <c r="DI46" s="970"/>
      <c r="DJ46" s="970"/>
      <c r="DK46" s="970"/>
      <c r="DL46" s="970"/>
      <c r="DM46" s="970"/>
      <c r="DN46" s="970"/>
      <c r="DO46" s="970"/>
      <c r="DP46" s="970"/>
      <c r="DQ46" s="970"/>
      <c r="DR46" s="970"/>
      <c r="DS46" s="970"/>
      <c r="DT46" s="970"/>
      <c r="DU46" s="970"/>
      <c r="DV46" s="970"/>
      <c r="DW46" s="970"/>
      <c r="DX46" s="970"/>
      <c r="DY46" s="970"/>
      <c r="DZ46" s="970"/>
      <c r="EA46" s="970"/>
      <c r="EB46" s="970"/>
      <c r="EC46" s="970"/>
      <c r="ED46" s="970"/>
      <c r="EE46" s="970"/>
      <c r="EF46" s="970"/>
      <c r="EG46" s="970"/>
      <c r="EH46" s="970"/>
      <c r="EI46" s="970"/>
      <c r="EJ46" s="970"/>
      <c r="EK46" s="970"/>
      <c r="EL46" s="970"/>
      <c r="EM46" s="970"/>
      <c r="EN46" s="970"/>
      <c r="EO46" s="970"/>
      <c r="EP46" s="970"/>
      <c r="EQ46" s="970"/>
      <c r="ER46" s="970"/>
      <c r="ES46" s="970"/>
      <c r="ET46" s="970"/>
      <c r="EU46" s="970"/>
      <c r="EV46" s="970"/>
      <c r="EW46" s="970"/>
      <c r="EX46" s="970"/>
      <c r="EY46" s="970"/>
      <c r="EZ46" s="970"/>
      <c r="FA46" s="970"/>
      <c r="FB46" s="970"/>
      <c r="FC46" s="970"/>
      <c r="FD46" s="970"/>
      <c r="FE46" s="970"/>
      <c r="FF46" s="970"/>
      <c r="FG46" s="970"/>
      <c r="FH46" s="970"/>
      <c r="FI46" s="970"/>
      <c r="FJ46" s="970"/>
      <c r="FK46" s="970"/>
      <c r="FL46" s="970"/>
      <c r="FM46" s="970"/>
      <c r="FN46" s="970"/>
      <c r="FO46" s="970"/>
      <c r="FP46" s="970"/>
      <c r="FQ46" s="970"/>
      <c r="FR46" s="970"/>
      <c r="FS46" s="970"/>
      <c r="FT46" s="970"/>
      <c r="FU46" s="970"/>
      <c r="FV46" s="970"/>
      <c r="FW46" s="970"/>
      <c r="FX46" s="970"/>
      <c r="FY46" s="970"/>
      <c r="FZ46" s="970"/>
      <c r="GA46" s="970"/>
      <c r="GB46" s="970"/>
      <c r="GC46" s="970"/>
      <c r="GD46" s="970"/>
      <c r="GE46" s="970"/>
      <c r="GF46" s="970"/>
      <c r="GG46" s="970"/>
      <c r="GH46" s="970"/>
      <c r="GI46" s="970"/>
      <c r="GJ46" s="970"/>
      <c r="GK46" s="970"/>
      <c r="GL46" s="970"/>
      <c r="GM46" s="970"/>
      <c r="GN46" s="970"/>
      <c r="GO46" s="970"/>
      <c r="GP46" s="970"/>
      <c r="GQ46" s="970"/>
      <c r="GR46" s="970"/>
      <c r="GS46" s="970"/>
      <c r="GT46" s="970"/>
      <c r="GU46" s="970"/>
      <c r="GV46" s="970"/>
      <c r="GW46" s="970"/>
      <c r="GX46" s="970"/>
      <c r="GY46" s="970"/>
      <c r="GZ46" s="970"/>
      <c r="HA46" s="970"/>
      <c r="HB46" s="970"/>
      <c r="HC46" s="970"/>
      <c r="HD46" s="970"/>
      <c r="HE46" s="970"/>
      <c r="HF46" s="970"/>
      <c r="HG46" s="970"/>
      <c r="HH46" s="970"/>
      <c r="HI46" s="970"/>
      <c r="HJ46" s="970"/>
      <c r="HK46" s="970"/>
      <c r="HL46" s="970"/>
      <c r="HM46" s="970"/>
      <c r="HN46" s="970"/>
      <c r="HO46" s="970"/>
      <c r="HP46" s="970"/>
      <c r="HQ46" s="970"/>
      <c r="HR46" s="970"/>
      <c r="HS46" s="970"/>
      <c r="HT46" s="970"/>
      <c r="HU46" s="970"/>
      <c r="HV46" s="970"/>
      <c r="HW46" s="970"/>
      <c r="HX46" s="970"/>
      <c r="HY46" s="970"/>
      <c r="HZ46" s="970"/>
      <c r="IA46" s="970"/>
      <c r="IB46" s="970"/>
      <c r="IC46" s="970"/>
      <c r="ID46" s="970"/>
      <c r="IE46" s="970"/>
      <c r="IF46" s="970"/>
      <c r="IG46" s="970"/>
      <c r="IH46" s="970"/>
      <c r="II46" s="970"/>
      <c r="IJ46" s="970"/>
      <c r="IK46" s="970"/>
      <c r="IL46" s="970"/>
      <c r="IM46" s="1"/>
      <c r="IN46" s="1"/>
      <c r="IO46" s="1"/>
      <c r="IP46" s="1"/>
      <c r="IQ46" s="1"/>
      <c r="IR46" s="1"/>
      <c r="IS46" s="1"/>
      <c r="IT46" s="1"/>
    </row>
    <row r="47" spans="1:254" s="85" customFormat="1" ht="12.9" hidden="1" customHeight="1" thickBot="1" x14ac:dyDescent="0.2">
      <c r="A47" s="1003"/>
      <c r="B47" s="1003"/>
      <c r="C47" s="1003"/>
      <c r="D47" s="1003"/>
      <c r="E47" s="1004" t="s">
        <v>982</v>
      </c>
      <c r="F47" s="1018" t="str">
        <f>クリーチャー_2!G19</f>
        <v>1D6</v>
      </c>
      <c r="G47" s="25" t="s">
        <v>91</v>
      </c>
      <c r="H47" s="139" t="s">
        <v>361</v>
      </c>
      <c r="I47" s="34" t="s">
        <v>170</v>
      </c>
      <c r="J47" s="139" t="s">
        <v>361</v>
      </c>
      <c r="K47" s="35" t="s">
        <v>247</v>
      </c>
      <c r="L47" s="139" t="s">
        <v>361</v>
      </c>
      <c r="M47" s="976"/>
      <c r="N47" s="970"/>
      <c r="O47" s="970"/>
      <c r="P47" s="970"/>
      <c r="Q47" s="970"/>
      <c r="R47" s="970"/>
      <c r="S47" s="970"/>
      <c r="T47" s="970"/>
      <c r="U47" s="970"/>
      <c r="V47" s="970"/>
      <c r="W47" s="970"/>
      <c r="X47" s="970"/>
      <c r="Y47" s="970"/>
      <c r="Z47" s="970"/>
      <c r="AA47" s="970"/>
      <c r="AB47" s="970"/>
      <c r="AC47" s="970"/>
      <c r="AD47" s="970"/>
      <c r="AE47" s="970"/>
      <c r="AF47" s="970"/>
      <c r="AG47" s="970"/>
      <c r="AH47" s="970"/>
      <c r="AI47" s="970"/>
      <c r="AJ47" s="970"/>
      <c r="AK47" s="970"/>
      <c r="AL47" s="970"/>
      <c r="AM47" s="970"/>
      <c r="AN47" s="970"/>
      <c r="AO47" s="970"/>
      <c r="AP47" s="970"/>
      <c r="AQ47" s="970"/>
      <c r="AR47" s="970"/>
      <c r="AS47" s="970"/>
      <c r="AT47" s="970"/>
      <c r="AU47" s="970"/>
      <c r="AV47" s="970"/>
      <c r="AW47" s="970"/>
      <c r="AX47" s="970"/>
      <c r="AY47" s="970"/>
      <c r="AZ47" s="970"/>
      <c r="BA47" s="970"/>
      <c r="BB47" s="970"/>
      <c r="BC47" s="970"/>
      <c r="BD47" s="970"/>
      <c r="BE47" s="970"/>
      <c r="BF47" s="970"/>
      <c r="BG47" s="970"/>
      <c r="BH47" s="970"/>
      <c r="BI47" s="970"/>
      <c r="BJ47" s="970"/>
      <c r="BK47" s="970"/>
      <c r="BL47" s="970"/>
      <c r="BM47" s="970"/>
      <c r="BN47" s="970"/>
      <c r="BO47" s="970"/>
      <c r="BP47" s="970"/>
      <c r="BQ47" s="970"/>
      <c r="BR47" s="970"/>
      <c r="BS47" s="970"/>
      <c r="BT47" s="970"/>
      <c r="BU47" s="970"/>
      <c r="BV47" s="970"/>
      <c r="BW47" s="970"/>
      <c r="BX47" s="970"/>
      <c r="BY47" s="970"/>
      <c r="BZ47" s="970"/>
      <c r="CA47" s="970"/>
      <c r="CB47" s="970"/>
      <c r="CC47" s="970"/>
      <c r="CD47" s="970"/>
      <c r="CE47" s="970"/>
      <c r="CF47" s="970"/>
      <c r="CG47" s="970"/>
      <c r="CH47" s="970"/>
      <c r="CI47" s="970"/>
      <c r="CJ47" s="970"/>
      <c r="CK47" s="970"/>
      <c r="CL47" s="970"/>
      <c r="CM47" s="970"/>
      <c r="CN47" s="970"/>
      <c r="CO47" s="970"/>
      <c r="CP47" s="970"/>
      <c r="CQ47" s="970"/>
      <c r="CR47" s="970"/>
      <c r="CS47" s="970"/>
      <c r="CT47" s="970"/>
      <c r="CU47" s="970"/>
      <c r="CV47" s="970"/>
      <c r="CW47" s="970"/>
      <c r="CX47" s="970"/>
      <c r="CY47" s="970"/>
      <c r="CZ47" s="970"/>
      <c r="DA47" s="970"/>
      <c r="DB47" s="970"/>
      <c r="DC47" s="970"/>
      <c r="DD47" s="970"/>
      <c r="DE47" s="970"/>
      <c r="DF47" s="970"/>
      <c r="DG47" s="970"/>
      <c r="DH47" s="970"/>
      <c r="DI47" s="970"/>
      <c r="DJ47" s="970"/>
      <c r="DK47" s="970"/>
      <c r="DL47" s="970"/>
      <c r="DM47" s="970"/>
      <c r="DN47" s="970"/>
      <c r="DO47" s="970"/>
      <c r="DP47" s="970"/>
      <c r="DQ47" s="970"/>
      <c r="DR47" s="970"/>
      <c r="DS47" s="970"/>
      <c r="DT47" s="970"/>
      <c r="DU47" s="970"/>
      <c r="DV47" s="970"/>
      <c r="DW47" s="970"/>
      <c r="DX47" s="970"/>
      <c r="DY47" s="970"/>
      <c r="DZ47" s="970"/>
      <c r="EA47" s="970"/>
      <c r="EB47" s="970"/>
      <c r="EC47" s="970"/>
      <c r="ED47" s="970"/>
      <c r="EE47" s="970"/>
      <c r="EF47" s="970"/>
      <c r="EG47" s="970"/>
      <c r="EH47" s="970"/>
      <c r="EI47" s="970"/>
      <c r="EJ47" s="970"/>
      <c r="EK47" s="970"/>
      <c r="EL47" s="970"/>
      <c r="EM47" s="970"/>
      <c r="EN47" s="970"/>
      <c r="EO47" s="970"/>
      <c r="EP47" s="970"/>
      <c r="EQ47" s="970"/>
      <c r="ER47" s="970"/>
      <c r="ES47" s="970"/>
      <c r="ET47" s="970"/>
      <c r="EU47" s="970"/>
      <c r="EV47" s="970"/>
      <c r="EW47" s="970"/>
      <c r="EX47" s="970"/>
      <c r="EY47" s="970"/>
      <c r="EZ47" s="970"/>
      <c r="FA47" s="970"/>
      <c r="FB47" s="970"/>
      <c r="FC47" s="970"/>
      <c r="FD47" s="970"/>
      <c r="FE47" s="970"/>
      <c r="FF47" s="970"/>
      <c r="FG47" s="970"/>
      <c r="FH47" s="970"/>
      <c r="FI47" s="970"/>
      <c r="FJ47" s="970"/>
      <c r="FK47" s="970"/>
      <c r="FL47" s="970"/>
      <c r="FM47" s="970"/>
      <c r="FN47" s="970"/>
      <c r="FO47" s="970"/>
      <c r="FP47" s="970"/>
      <c r="FQ47" s="970"/>
      <c r="FR47" s="970"/>
      <c r="FS47" s="970"/>
      <c r="FT47" s="970"/>
      <c r="FU47" s="970"/>
      <c r="FV47" s="970"/>
      <c r="FW47" s="970"/>
      <c r="FX47" s="970"/>
      <c r="FY47" s="970"/>
      <c r="FZ47" s="970"/>
      <c r="GA47" s="970"/>
      <c r="GB47" s="970"/>
      <c r="GC47" s="970"/>
      <c r="GD47" s="970"/>
      <c r="GE47" s="970"/>
      <c r="GF47" s="970"/>
      <c r="GG47" s="970"/>
      <c r="GH47" s="970"/>
      <c r="GI47" s="970"/>
      <c r="GJ47" s="970"/>
      <c r="GK47" s="970"/>
      <c r="GL47" s="970"/>
      <c r="GM47" s="970"/>
      <c r="GN47" s="970"/>
      <c r="GO47" s="970"/>
      <c r="GP47" s="970"/>
      <c r="GQ47" s="970"/>
      <c r="GR47" s="970"/>
      <c r="GS47" s="970"/>
      <c r="GT47" s="970"/>
      <c r="GU47" s="970"/>
      <c r="GV47" s="970"/>
      <c r="GW47" s="970"/>
      <c r="GX47" s="970"/>
      <c r="GY47" s="970"/>
      <c r="GZ47" s="970"/>
      <c r="HA47" s="970"/>
      <c r="HB47" s="970"/>
      <c r="HC47" s="970"/>
      <c r="HD47" s="970"/>
      <c r="HE47" s="970"/>
      <c r="HF47" s="970"/>
      <c r="HG47" s="970"/>
      <c r="HH47" s="970"/>
      <c r="HI47" s="970"/>
      <c r="HJ47" s="970"/>
      <c r="HK47" s="970"/>
      <c r="HL47" s="970"/>
      <c r="HM47" s="970"/>
      <c r="HN47" s="970"/>
      <c r="HO47" s="970"/>
      <c r="HP47" s="970"/>
      <c r="HQ47" s="970"/>
      <c r="HR47" s="970"/>
      <c r="HS47" s="970"/>
      <c r="HT47" s="970"/>
      <c r="HU47" s="970"/>
      <c r="HV47" s="970"/>
      <c r="HW47" s="970"/>
      <c r="HX47" s="970"/>
      <c r="HY47" s="970"/>
      <c r="HZ47" s="970"/>
      <c r="IA47" s="970"/>
      <c r="IB47" s="970"/>
      <c r="IC47" s="970"/>
      <c r="ID47" s="970"/>
      <c r="IE47" s="970"/>
      <c r="IF47" s="970"/>
      <c r="IG47" s="970"/>
      <c r="IH47" s="970"/>
      <c r="II47" s="970"/>
      <c r="IJ47" s="970"/>
      <c r="IK47" s="970"/>
      <c r="IL47" s="970"/>
      <c r="IM47" s="1"/>
      <c r="IN47" s="1"/>
      <c r="IO47" s="1"/>
      <c r="IP47" s="1"/>
      <c r="IQ47" s="1"/>
      <c r="IR47" s="1"/>
      <c r="IS47" s="1"/>
      <c r="IT47" s="1"/>
    </row>
    <row r="48" spans="1:254" s="85" customFormat="1" ht="12.9" hidden="1" customHeight="1" thickBot="1" x14ac:dyDescent="0.2">
      <c r="A48" s="1003"/>
      <c r="B48" s="1003"/>
      <c r="C48" s="1003"/>
      <c r="D48" s="1003"/>
      <c r="E48" s="1004"/>
      <c r="F48" s="1018"/>
      <c r="G48" s="26" t="s">
        <v>286</v>
      </c>
      <c r="H48" s="139" t="s">
        <v>361</v>
      </c>
      <c r="I48" s="35" t="s">
        <v>346</v>
      </c>
      <c r="J48" s="139" t="s">
        <v>361</v>
      </c>
      <c r="K48" s="35" t="s">
        <v>405</v>
      </c>
      <c r="L48" s="139" t="s">
        <v>361</v>
      </c>
      <c r="M48" s="976"/>
      <c r="N48" s="976"/>
      <c r="O48" s="970"/>
      <c r="P48" s="970"/>
      <c r="Q48" s="970"/>
      <c r="R48" s="970"/>
      <c r="S48" s="970"/>
      <c r="T48" s="970"/>
      <c r="U48" s="970"/>
      <c r="V48" s="970"/>
      <c r="W48" s="970"/>
      <c r="X48" s="970"/>
      <c r="Y48" s="970"/>
      <c r="Z48" s="970"/>
      <c r="AA48" s="970"/>
      <c r="AB48" s="970"/>
      <c r="AC48" s="970"/>
      <c r="AD48" s="970"/>
      <c r="AE48" s="970"/>
      <c r="AF48" s="970"/>
      <c r="AG48" s="970"/>
      <c r="AH48" s="970"/>
      <c r="AI48" s="970"/>
      <c r="AJ48" s="970"/>
      <c r="AK48" s="970"/>
      <c r="AL48" s="970"/>
      <c r="AM48" s="970"/>
      <c r="AN48" s="970"/>
      <c r="AO48" s="970"/>
      <c r="AP48" s="970"/>
      <c r="AQ48" s="970"/>
      <c r="AR48" s="970"/>
      <c r="AS48" s="970"/>
      <c r="AT48" s="970"/>
      <c r="AU48" s="970"/>
      <c r="AV48" s="970"/>
      <c r="AW48" s="970"/>
      <c r="AX48" s="970"/>
      <c r="AY48" s="970"/>
      <c r="AZ48" s="970"/>
      <c r="BA48" s="970"/>
      <c r="BB48" s="970"/>
      <c r="BC48" s="970"/>
      <c r="BD48" s="970"/>
      <c r="BE48" s="970"/>
      <c r="BF48" s="970"/>
      <c r="BG48" s="970"/>
      <c r="BH48" s="970"/>
      <c r="BI48" s="970"/>
      <c r="BJ48" s="970"/>
      <c r="BK48" s="970"/>
      <c r="BL48" s="970"/>
      <c r="BM48" s="970"/>
      <c r="BN48" s="970"/>
      <c r="BO48" s="970"/>
      <c r="BP48" s="970"/>
      <c r="BQ48" s="970"/>
      <c r="BR48" s="970"/>
      <c r="BS48" s="970"/>
      <c r="BT48" s="970"/>
      <c r="BU48" s="970"/>
      <c r="BV48" s="970"/>
      <c r="BW48" s="970"/>
      <c r="BX48" s="970"/>
      <c r="BY48" s="970"/>
      <c r="BZ48" s="970"/>
      <c r="CA48" s="970"/>
      <c r="CB48" s="970"/>
      <c r="CC48" s="970"/>
      <c r="CD48" s="970"/>
      <c r="CE48" s="970"/>
      <c r="CF48" s="970"/>
      <c r="CG48" s="970"/>
      <c r="CH48" s="970"/>
      <c r="CI48" s="970"/>
      <c r="CJ48" s="970"/>
      <c r="CK48" s="970"/>
      <c r="CL48" s="970"/>
      <c r="CM48" s="970"/>
      <c r="CN48" s="970"/>
      <c r="CO48" s="970"/>
      <c r="CP48" s="970"/>
      <c r="CQ48" s="970"/>
      <c r="CR48" s="970"/>
      <c r="CS48" s="970"/>
      <c r="CT48" s="970"/>
      <c r="CU48" s="970"/>
      <c r="CV48" s="970"/>
      <c r="CW48" s="970"/>
      <c r="CX48" s="970"/>
      <c r="CY48" s="970"/>
      <c r="CZ48" s="970"/>
      <c r="DA48" s="970"/>
      <c r="DB48" s="970"/>
      <c r="DC48" s="970"/>
      <c r="DD48" s="970"/>
      <c r="DE48" s="970"/>
      <c r="DF48" s="970"/>
      <c r="DG48" s="970"/>
      <c r="DH48" s="970"/>
      <c r="DI48" s="970"/>
      <c r="DJ48" s="970"/>
      <c r="DK48" s="970"/>
      <c r="DL48" s="970"/>
      <c r="DM48" s="970"/>
      <c r="DN48" s="970"/>
      <c r="DO48" s="970"/>
      <c r="DP48" s="970"/>
      <c r="DQ48" s="970"/>
      <c r="DR48" s="970"/>
      <c r="DS48" s="970"/>
      <c r="DT48" s="970"/>
      <c r="DU48" s="970"/>
      <c r="DV48" s="970"/>
      <c r="DW48" s="970"/>
      <c r="DX48" s="970"/>
      <c r="DY48" s="970"/>
      <c r="DZ48" s="970"/>
      <c r="EA48" s="970"/>
      <c r="EB48" s="970"/>
      <c r="EC48" s="970"/>
      <c r="ED48" s="970"/>
      <c r="EE48" s="970"/>
      <c r="EF48" s="970"/>
      <c r="EG48" s="970"/>
      <c r="EH48" s="970"/>
      <c r="EI48" s="970"/>
      <c r="EJ48" s="970"/>
      <c r="EK48" s="970"/>
      <c r="EL48" s="970"/>
      <c r="EM48" s="970"/>
      <c r="EN48" s="970"/>
      <c r="EO48" s="970"/>
      <c r="EP48" s="970"/>
      <c r="EQ48" s="970"/>
      <c r="ER48" s="970"/>
      <c r="ES48" s="970"/>
      <c r="ET48" s="970"/>
      <c r="EU48" s="970"/>
      <c r="EV48" s="970"/>
      <c r="EW48" s="970"/>
      <c r="EX48" s="970"/>
      <c r="EY48" s="970"/>
      <c r="EZ48" s="970"/>
      <c r="FA48" s="970"/>
      <c r="FB48" s="970"/>
      <c r="FC48" s="970"/>
      <c r="FD48" s="970"/>
      <c r="FE48" s="970"/>
      <c r="FF48" s="970"/>
      <c r="FG48" s="970"/>
      <c r="FH48" s="970"/>
      <c r="FI48" s="970"/>
      <c r="FJ48" s="970"/>
      <c r="FK48" s="970"/>
      <c r="FL48" s="970"/>
      <c r="FM48" s="970"/>
      <c r="FN48" s="970"/>
      <c r="FO48" s="970"/>
      <c r="FP48" s="970"/>
      <c r="FQ48" s="970"/>
      <c r="FR48" s="970"/>
      <c r="FS48" s="970"/>
      <c r="FT48" s="970"/>
      <c r="FU48" s="970"/>
      <c r="FV48" s="970"/>
      <c r="FW48" s="970"/>
      <c r="FX48" s="970"/>
      <c r="FY48" s="970"/>
      <c r="FZ48" s="970"/>
      <c r="GA48" s="970"/>
      <c r="GB48" s="970"/>
      <c r="GC48" s="970"/>
      <c r="GD48" s="970"/>
      <c r="GE48" s="970"/>
      <c r="GF48" s="970"/>
      <c r="GG48" s="970"/>
      <c r="GH48" s="970"/>
      <c r="GI48" s="970"/>
      <c r="GJ48" s="970"/>
      <c r="GK48" s="970"/>
      <c r="GL48" s="970"/>
      <c r="GM48" s="970"/>
      <c r="GN48" s="970"/>
      <c r="GO48" s="970"/>
      <c r="GP48" s="970"/>
      <c r="GQ48" s="970"/>
      <c r="GR48" s="970"/>
      <c r="GS48" s="970"/>
      <c r="GT48" s="970"/>
      <c r="GU48" s="970"/>
      <c r="GV48" s="970"/>
      <c r="GW48" s="970"/>
      <c r="GX48" s="970"/>
      <c r="GY48" s="970"/>
      <c r="GZ48" s="970"/>
      <c r="HA48" s="970"/>
      <c r="HB48" s="970"/>
      <c r="HC48" s="970"/>
      <c r="HD48" s="970"/>
      <c r="HE48" s="970"/>
      <c r="HF48" s="970"/>
      <c r="HG48" s="970"/>
      <c r="HH48" s="970"/>
      <c r="HI48" s="970"/>
      <c r="HJ48" s="970"/>
      <c r="HK48" s="970"/>
      <c r="HL48" s="970"/>
      <c r="HM48" s="970"/>
      <c r="HN48" s="970"/>
      <c r="HO48" s="970"/>
      <c r="HP48" s="970"/>
      <c r="HQ48" s="970"/>
      <c r="HR48" s="970"/>
      <c r="HS48" s="970"/>
      <c r="HT48" s="970"/>
      <c r="HU48" s="970"/>
      <c r="HV48" s="970"/>
      <c r="HW48" s="970"/>
      <c r="HX48" s="970"/>
      <c r="HY48" s="970"/>
      <c r="HZ48" s="970"/>
      <c r="IA48" s="970"/>
      <c r="IB48" s="970"/>
      <c r="IC48" s="970"/>
      <c r="ID48" s="970"/>
      <c r="IE48" s="970"/>
      <c r="IF48" s="970"/>
      <c r="IG48" s="970"/>
      <c r="IH48" s="970"/>
      <c r="II48" s="970"/>
      <c r="IJ48" s="970"/>
      <c r="IK48" s="970"/>
      <c r="IL48" s="970"/>
      <c r="IM48" s="1"/>
      <c r="IN48" s="1"/>
      <c r="IO48" s="1"/>
      <c r="IP48" s="1"/>
      <c r="IQ48" s="1"/>
      <c r="IR48" s="1"/>
      <c r="IS48" s="1"/>
      <c r="IT48" s="1"/>
    </row>
    <row r="49" spans="1:254" s="85" customFormat="1" ht="12" hidden="1" customHeight="1" thickBot="1" x14ac:dyDescent="0.2">
      <c r="A49" s="1019" t="s">
        <v>949</v>
      </c>
      <c r="B49" s="1019"/>
      <c r="C49" s="1016" t="s">
        <v>740</v>
      </c>
      <c r="D49" s="1015">
        <f>クリーチャー_2!C16+クリーチャー_2!D16</f>
        <v>0</v>
      </c>
      <c r="E49" s="1016" t="s">
        <v>983</v>
      </c>
      <c r="F49" s="1017">
        <f>クリーチャー_2!H5</f>
        <v>9</v>
      </c>
      <c r="G49" s="27" t="s">
        <v>319</v>
      </c>
      <c r="H49" s="139" t="s">
        <v>361</v>
      </c>
      <c r="I49" s="36" t="s">
        <v>375</v>
      </c>
      <c r="J49" s="139" t="s">
        <v>361</v>
      </c>
      <c r="K49" s="36" t="s">
        <v>297</v>
      </c>
      <c r="L49" s="139" t="s">
        <v>361</v>
      </c>
      <c r="M49" s="976"/>
      <c r="N49" s="976"/>
      <c r="O49" s="970"/>
      <c r="P49" s="970"/>
      <c r="Q49" s="970"/>
      <c r="R49" s="970"/>
      <c r="S49" s="970"/>
      <c r="T49" s="970"/>
      <c r="U49" s="970"/>
      <c r="V49" s="970"/>
      <c r="W49" s="970"/>
      <c r="X49" s="970"/>
      <c r="Y49" s="970"/>
      <c r="Z49" s="970"/>
      <c r="AA49" s="970"/>
      <c r="AB49" s="970"/>
      <c r="AC49" s="970"/>
      <c r="AD49" s="970"/>
      <c r="AE49" s="970"/>
      <c r="AF49" s="970"/>
      <c r="AG49" s="970"/>
      <c r="AH49" s="970"/>
      <c r="AI49" s="970"/>
      <c r="AJ49" s="970"/>
      <c r="AK49" s="970"/>
      <c r="AL49" s="970"/>
      <c r="AM49" s="970"/>
      <c r="AN49" s="970"/>
      <c r="AO49" s="970"/>
      <c r="AP49" s="970"/>
      <c r="AQ49" s="970"/>
      <c r="AR49" s="970"/>
      <c r="AS49" s="970"/>
      <c r="AT49" s="970"/>
      <c r="AU49" s="970"/>
      <c r="AV49" s="970"/>
      <c r="AW49" s="970"/>
      <c r="AX49" s="970"/>
      <c r="AY49" s="970"/>
      <c r="AZ49" s="970"/>
      <c r="BA49" s="970"/>
      <c r="BB49" s="970"/>
      <c r="BC49" s="970"/>
      <c r="BD49" s="970"/>
      <c r="BE49" s="970"/>
      <c r="BF49" s="970"/>
      <c r="BG49" s="970"/>
      <c r="BH49" s="970"/>
      <c r="BI49" s="970"/>
      <c r="BJ49" s="970"/>
      <c r="BK49" s="970"/>
      <c r="BL49" s="970"/>
      <c r="BM49" s="970"/>
      <c r="BN49" s="970"/>
      <c r="BO49" s="970"/>
      <c r="BP49" s="970"/>
      <c r="BQ49" s="970"/>
      <c r="BR49" s="970"/>
      <c r="BS49" s="970"/>
      <c r="BT49" s="970"/>
      <c r="BU49" s="970"/>
      <c r="BV49" s="970"/>
      <c r="BW49" s="970"/>
      <c r="BX49" s="970"/>
      <c r="BY49" s="970"/>
      <c r="BZ49" s="970"/>
      <c r="CA49" s="970"/>
      <c r="CB49" s="970"/>
      <c r="CC49" s="970"/>
      <c r="CD49" s="970"/>
      <c r="CE49" s="970"/>
      <c r="CF49" s="970"/>
      <c r="CG49" s="970"/>
      <c r="CH49" s="970"/>
      <c r="CI49" s="970"/>
      <c r="CJ49" s="970"/>
      <c r="CK49" s="970"/>
      <c r="CL49" s="970"/>
      <c r="CM49" s="970"/>
      <c r="CN49" s="970"/>
      <c r="CO49" s="970"/>
      <c r="CP49" s="970"/>
      <c r="CQ49" s="970"/>
      <c r="CR49" s="970"/>
      <c r="CS49" s="970"/>
      <c r="CT49" s="970"/>
      <c r="CU49" s="970"/>
      <c r="CV49" s="970"/>
      <c r="CW49" s="970"/>
      <c r="CX49" s="970"/>
      <c r="CY49" s="970"/>
      <c r="CZ49" s="970"/>
      <c r="DA49" s="970"/>
      <c r="DB49" s="970"/>
      <c r="DC49" s="970"/>
      <c r="DD49" s="970"/>
      <c r="DE49" s="970"/>
      <c r="DF49" s="970"/>
      <c r="DG49" s="970"/>
      <c r="DH49" s="970"/>
      <c r="DI49" s="970"/>
      <c r="DJ49" s="970"/>
      <c r="DK49" s="970"/>
      <c r="DL49" s="970"/>
      <c r="DM49" s="970"/>
      <c r="DN49" s="970"/>
      <c r="DO49" s="970"/>
      <c r="DP49" s="970"/>
      <c r="DQ49" s="970"/>
      <c r="DR49" s="970"/>
      <c r="DS49" s="970"/>
      <c r="DT49" s="970"/>
      <c r="DU49" s="970"/>
      <c r="DV49" s="970"/>
      <c r="DW49" s="970"/>
      <c r="DX49" s="970"/>
      <c r="DY49" s="970"/>
      <c r="DZ49" s="970"/>
      <c r="EA49" s="970"/>
      <c r="EB49" s="970"/>
      <c r="EC49" s="970"/>
      <c r="ED49" s="970"/>
      <c r="EE49" s="970"/>
      <c r="EF49" s="970"/>
      <c r="EG49" s="970"/>
      <c r="EH49" s="970"/>
      <c r="EI49" s="970"/>
      <c r="EJ49" s="970"/>
      <c r="EK49" s="970"/>
      <c r="EL49" s="970"/>
      <c r="EM49" s="970"/>
      <c r="EN49" s="970"/>
      <c r="EO49" s="970"/>
      <c r="EP49" s="970"/>
      <c r="EQ49" s="970"/>
      <c r="ER49" s="970"/>
      <c r="ES49" s="970"/>
      <c r="ET49" s="970"/>
      <c r="EU49" s="970"/>
      <c r="EV49" s="970"/>
      <c r="EW49" s="970"/>
      <c r="EX49" s="970"/>
      <c r="EY49" s="970"/>
      <c r="EZ49" s="970"/>
      <c r="FA49" s="970"/>
      <c r="FB49" s="970"/>
      <c r="FC49" s="970"/>
      <c r="FD49" s="970"/>
      <c r="FE49" s="970"/>
      <c r="FF49" s="970"/>
      <c r="FG49" s="970"/>
      <c r="FH49" s="970"/>
      <c r="FI49" s="970"/>
      <c r="FJ49" s="970"/>
      <c r="FK49" s="970"/>
      <c r="FL49" s="970"/>
      <c r="FM49" s="970"/>
      <c r="FN49" s="970"/>
      <c r="FO49" s="970"/>
      <c r="FP49" s="970"/>
      <c r="FQ49" s="970"/>
      <c r="FR49" s="970"/>
      <c r="FS49" s="970"/>
      <c r="FT49" s="970"/>
      <c r="FU49" s="970"/>
      <c r="FV49" s="970"/>
      <c r="FW49" s="970"/>
      <c r="FX49" s="970"/>
      <c r="FY49" s="970"/>
      <c r="FZ49" s="970"/>
      <c r="GA49" s="970"/>
      <c r="GB49" s="970"/>
      <c r="GC49" s="970"/>
      <c r="GD49" s="970"/>
      <c r="GE49" s="970"/>
      <c r="GF49" s="970"/>
      <c r="GG49" s="970"/>
      <c r="GH49" s="970"/>
      <c r="GI49" s="970"/>
      <c r="GJ49" s="970"/>
      <c r="GK49" s="970"/>
      <c r="GL49" s="970"/>
      <c r="GM49" s="970"/>
      <c r="GN49" s="970"/>
      <c r="GO49" s="970"/>
      <c r="GP49" s="970"/>
      <c r="GQ49" s="970"/>
      <c r="GR49" s="970"/>
      <c r="GS49" s="970"/>
      <c r="GT49" s="970"/>
      <c r="GU49" s="970"/>
      <c r="GV49" s="970"/>
      <c r="GW49" s="970"/>
      <c r="GX49" s="970"/>
      <c r="GY49" s="970"/>
      <c r="GZ49" s="970"/>
      <c r="HA49" s="970"/>
      <c r="HB49" s="970"/>
      <c r="HC49" s="970"/>
      <c r="HD49" s="970"/>
      <c r="HE49" s="970"/>
      <c r="HF49" s="970"/>
      <c r="HG49" s="970"/>
      <c r="HH49" s="970"/>
      <c r="HI49" s="970"/>
      <c r="HJ49" s="970"/>
      <c r="HK49" s="970"/>
      <c r="HL49" s="970"/>
      <c r="HM49" s="970"/>
      <c r="HN49" s="970"/>
      <c r="HO49" s="970"/>
      <c r="HP49" s="970"/>
      <c r="HQ49" s="970"/>
      <c r="HR49" s="970"/>
      <c r="HS49" s="970"/>
      <c r="HT49" s="970"/>
      <c r="HU49" s="970"/>
      <c r="HV49" s="970"/>
      <c r="HW49" s="970"/>
      <c r="HX49" s="970"/>
      <c r="HY49" s="970"/>
      <c r="HZ49" s="970"/>
      <c r="IA49" s="970"/>
      <c r="IB49" s="970"/>
      <c r="IC49" s="970"/>
      <c r="ID49" s="970"/>
      <c r="IE49" s="970"/>
      <c r="IF49" s="970"/>
      <c r="IG49" s="970"/>
      <c r="IH49" s="970"/>
      <c r="II49" s="970"/>
      <c r="IJ49" s="970"/>
      <c r="IK49" s="970"/>
      <c r="IL49" s="970"/>
      <c r="IM49" s="1"/>
      <c r="IN49" s="1"/>
      <c r="IO49" s="1"/>
      <c r="IP49" s="1"/>
      <c r="IQ49" s="1"/>
      <c r="IR49" s="1"/>
      <c r="IS49" s="1"/>
      <c r="IT49" s="1"/>
    </row>
    <row r="50" spans="1:254" s="85" customFormat="1" ht="12.9" hidden="1" customHeight="1" thickBot="1" x14ac:dyDescent="0.2">
      <c r="A50" s="86">
        <f>B50+SUM(O51:IL51)</f>
        <v>0</v>
      </c>
      <c r="B50" s="9">
        <f>J51</f>
        <v>0</v>
      </c>
      <c r="C50" s="1016"/>
      <c r="D50" s="1015"/>
      <c r="E50" s="1016"/>
      <c r="F50" s="1017"/>
      <c r="G50" s="28"/>
      <c r="H50" s="28"/>
      <c r="I50" s="28"/>
      <c r="J50" s="28"/>
      <c r="K50" s="28"/>
      <c r="L50" s="37"/>
      <c r="M50" s="976"/>
      <c r="N50" s="976"/>
      <c r="O50" s="970"/>
      <c r="P50" s="970"/>
      <c r="Q50" s="970"/>
      <c r="R50" s="970"/>
      <c r="S50" s="970"/>
      <c r="T50" s="970"/>
      <c r="U50" s="970"/>
      <c r="V50" s="970"/>
      <c r="W50" s="970"/>
      <c r="X50" s="970"/>
      <c r="Y50" s="970"/>
      <c r="Z50" s="970"/>
      <c r="AA50" s="970"/>
      <c r="AB50" s="970"/>
      <c r="AC50" s="970"/>
      <c r="AD50" s="970"/>
      <c r="AE50" s="970"/>
      <c r="AF50" s="970"/>
      <c r="AG50" s="970"/>
      <c r="AH50" s="970"/>
      <c r="AI50" s="970"/>
      <c r="AJ50" s="970"/>
      <c r="AK50" s="970"/>
      <c r="AL50" s="970"/>
      <c r="AM50" s="970"/>
      <c r="AN50" s="970"/>
      <c r="AO50" s="970"/>
      <c r="AP50" s="970"/>
      <c r="AQ50" s="970"/>
      <c r="AR50" s="970"/>
      <c r="AS50" s="970"/>
      <c r="AT50" s="970"/>
      <c r="AU50" s="970"/>
      <c r="AV50" s="970"/>
      <c r="AW50" s="970"/>
      <c r="AX50" s="970"/>
      <c r="AY50" s="970"/>
      <c r="AZ50" s="970"/>
      <c r="BA50" s="970"/>
      <c r="BB50" s="970"/>
      <c r="BC50" s="970"/>
      <c r="BD50" s="970"/>
      <c r="BE50" s="970"/>
      <c r="BF50" s="970"/>
      <c r="BG50" s="970"/>
      <c r="BH50" s="970"/>
      <c r="BI50" s="970"/>
      <c r="BJ50" s="970"/>
      <c r="BK50" s="970"/>
      <c r="BL50" s="970"/>
      <c r="BM50" s="970"/>
      <c r="BN50" s="970"/>
      <c r="BO50" s="970"/>
      <c r="BP50" s="970"/>
      <c r="BQ50" s="970"/>
      <c r="BR50" s="970"/>
      <c r="BS50" s="970"/>
      <c r="BT50" s="970"/>
      <c r="BU50" s="970"/>
      <c r="BV50" s="970"/>
      <c r="BW50" s="970"/>
      <c r="BX50" s="970"/>
      <c r="BY50" s="970"/>
      <c r="BZ50" s="970"/>
      <c r="CA50" s="970"/>
      <c r="CB50" s="970"/>
      <c r="CC50" s="970"/>
      <c r="CD50" s="970"/>
      <c r="CE50" s="970"/>
      <c r="CF50" s="970"/>
      <c r="CG50" s="970"/>
      <c r="CH50" s="970"/>
      <c r="CI50" s="970"/>
      <c r="CJ50" s="970"/>
      <c r="CK50" s="970"/>
      <c r="CL50" s="970"/>
      <c r="CM50" s="970"/>
      <c r="CN50" s="970"/>
      <c r="CO50" s="970"/>
      <c r="CP50" s="970"/>
      <c r="CQ50" s="970"/>
      <c r="CR50" s="970"/>
      <c r="CS50" s="970"/>
      <c r="CT50" s="970"/>
      <c r="CU50" s="970"/>
      <c r="CV50" s="970"/>
      <c r="CW50" s="970"/>
      <c r="CX50" s="970"/>
      <c r="CY50" s="970"/>
      <c r="CZ50" s="970"/>
      <c r="DA50" s="970"/>
      <c r="DB50" s="970"/>
      <c r="DC50" s="970"/>
      <c r="DD50" s="970"/>
      <c r="DE50" s="970"/>
      <c r="DF50" s="970"/>
      <c r="DG50" s="970"/>
      <c r="DH50" s="970"/>
      <c r="DI50" s="970"/>
      <c r="DJ50" s="970"/>
      <c r="DK50" s="970"/>
      <c r="DL50" s="970"/>
      <c r="DM50" s="970"/>
      <c r="DN50" s="970"/>
      <c r="DO50" s="970"/>
      <c r="DP50" s="970"/>
      <c r="DQ50" s="970"/>
      <c r="DR50" s="970"/>
      <c r="DS50" s="970"/>
      <c r="DT50" s="970"/>
      <c r="DU50" s="970"/>
      <c r="DV50" s="970"/>
      <c r="DW50" s="970"/>
      <c r="DX50" s="970"/>
      <c r="DY50" s="970"/>
      <c r="DZ50" s="970"/>
      <c r="EA50" s="970"/>
      <c r="EB50" s="970"/>
      <c r="EC50" s="970"/>
      <c r="ED50" s="970"/>
      <c r="EE50" s="970"/>
      <c r="EF50" s="970"/>
      <c r="EG50" s="970"/>
      <c r="EH50" s="970"/>
      <c r="EI50" s="970"/>
      <c r="EJ50" s="970"/>
      <c r="EK50" s="970"/>
      <c r="EL50" s="970"/>
      <c r="EM50" s="970"/>
      <c r="EN50" s="970"/>
      <c r="EO50" s="970"/>
      <c r="EP50" s="970"/>
      <c r="EQ50" s="970"/>
      <c r="ER50" s="970"/>
      <c r="ES50" s="970"/>
      <c r="ET50" s="970"/>
      <c r="EU50" s="970"/>
      <c r="EV50" s="970"/>
      <c r="EW50" s="970"/>
      <c r="EX50" s="970"/>
      <c r="EY50" s="970"/>
      <c r="EZ50" s="970"/>
      <c r="FA50" s="970"/>
      <c r="FB50" s="970"/>
      <c r="FC50" s="970"/>
      <c r="FD50" s="970"/>
      <c r="FE50" s="970"/>
      <c r="FF50" s="970"/>
      <c r="FG50" s="970"/>
      <c r="FH50" s="970"/>
      <c r="FI50" s="970"/>
      <c r="FJ50" s="970"/>
      <c r="FK50" s="970"/>
      <c r="FL50" s="970"/>
      <c r="FM50" s="970"/>
      <c r="FN50" s="970"/>
      <c r="FO50" s="970"/>
      <c r="FP50" s="970"/>
      <c r="FQ50" s="970"/>
      <c r="FR50" s="970"/>
      <c r="FS50" s="970"/>
      <c r="FT50" s="970"/>
      <c r="FU50" s="970"/>
      <c r="FV50" s="970"/>
      <c r="FW50" s="970"/>
      <c r="FX50" s="970"/>
      <c r="FY50" s="970"/>
      <c r="FZ50" s="970"/>
      <c r="GA50" s="970"/>
      <c r="GB50" s="970"/>
      <c r="GC50" s="970"/>
      <c r="GD50" s="970"/>
      <c r="GE50" s="970"/>
      <c r="GF50" s="970"/>
      <c r="GG50" s="970"/>
      <c r="GH50" s="970"/>
      <c r="GI50" s="970"/>
      <c r="GJ50" s="970"/>
      <c r="GK50" s="970"/>
      <c r="GL50" s="970"/>
      <c r="GM50" s="970"/>
      <c r="GN50" s="970"/>
      <c r="GO50" s="970"/>
      <c r="GP50" s="970"/>
      <c r="GQ50" s="970"/>
      <c r="GR50" s="970"/>
      <c r="GS50" s="970"/>
      <c r="GT50" s="970"/>
      <c r="GU50" s="970"/>
      <c r="GV50" s="970"/>
      <c r="GW50" s="970"/>
      <c r="GX50" s="970"/>
      <c r="GY50" s="970"/>
      <c r="GZ50" s="970"/>
      <c r="HA50" s="970"/>
      <c r="HB50" s="970"/>
      <c r="HC50" s="970"/>
      <c r="HD50" s="970"/>
      <c r="HE50" s="970"/>
      <c r="HF50" s="970"/>
      <c r="HG50" s="970"/>
      <c r="HH50" s="970"/>
      <c r="HI50" s="970"/>
      <c r="HJ50" s="970"/>
      <c r="HK50" s="970"/>
      <c r="HL50" s="970"/>
      <c r="HM50" s="970"/>
      <c r="HN50" s="970"/>
      <c r="HO50" s="970"/>
      <c r="HP50" s="970"/>
      <c r="HQ50" s="970"/>
      <c r="HR50" s="970"/>
      <c r="HS50" s="970"/>
      <c r="HT50" s="970"/>
      <c r="HU50" s="970"/>
      <c r="HV50" s="970"/>
      <c r="HW50" s="970"/>
      <c r="HX50" s="970"/>
      <c r="HY50" s="970"/>
      <c r="HZ50" s="970"/>
      <c r="IA50" s="970"/>
      <c r="IB50" s="970"/>
      <c r="IC50" s="970"/>
      <c r="ID50" s="970"/>
      <c r="IE50" s="970"/>
      <c r="IF50" s="970"/>
      <c r="IG50" s="970"/>
      <c r="IH50" s="970"/>
      <c r="II50" s="970"/>
      <c r="IJ50" s="970"/>
      <c r="IK50" s="970"/>
      <c r="IL50" s="970"/>
      <c r="IM50" s="1"/>
      <c r="IN50" s="1"/>
      <c r="IO50" s="1"/>
      <c r="IP50" s="1"/>
      <c r="IQ50" s="1"/>
      <c r="IR50" s="1"/>
      <c r="IS50" s="1"/>
      <c r="IT50" s="1"/>
    </row>
    <row r="51" spans="1:254" s="99" customFormat="1" ht="12.9"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1014" t="s">
        <v>958</v>
      </c>
      <c r="H51" s="1014"/>
      <c r="I51" s="95" t="s">
        <v>959</v>
      </c>
      <c r="J51" s="96">
        <f>クリーチャー_2!D5</f>
        <v>0</v>
      </c>
      <c r="K51" s="146"/>
      <c r="L51" s="147"/>
      <c r="M51" s="98" t="s">
        <v>957</v>
      </c>
      <c r="N51" s="96" t="s">
        <v>943</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2D6+0</v>
      </c>
      <c r="I52" s="23" t="s">
        <v>963</v>
      </c>
      <c r="J52" s="148">
        <f>クリーチャー!C32</f>
        <v>0</v>
      </c>
      <c r="K52" s="23" t="s">
        <v>744</v>
      </c>
      <c r="L52" s="150">
        <f>クリーチャー!F32</f>
        <v>0</v>
      </c>
    </row>
    <row r="53" spans="1:254" ht="14.1" hidden="1" customHeight="1" x14ac:dyDescent="0.15"/>
    <row r="54" spans="1:254" s="85" customFormat="1" ht="12.9" hidden="1" customHeight="1" thickBot="1" x14ac:dyDescent="0.2">
      <c r="A54" s="999" t="s">
        <v>724</v>
      </c>
      <c r="B54" s="999"/>
      <c r="C54" s="999"/>
      <c r="D54" s="999"/>
      <c r="E54" s="1000" t="s">
        <v>980</v>
      </c>
      <c r="F54" s="1001" t="str">
        <f>クリーチャー_3!F19</f>
        <v>1D6</v>
      </c>
      <c r="G54" s="1002" t="s">
        <v>981</v>
      </c>
      <c r="H54" s="1002"/>
      <c r="I54" s="1002"/>
      <c r="J54" s="1002"/>
      <c r="K54" s="1002"/>
      <c r="L54" s="1002"/>
      <c r="M54" s="976" t="s">
        <v>942</v>
      </c>
      <c r="N54" s="970" t="s">
        <v>943</v>
      </c>
      <c r="O54" s="970"/>
      <c r="P54" s="970"/>
      <c r="Q54" s="970"/>
      <c r="R54" s="970"/>
      <c r="S54" s="970"/>
      <c r="T54" s="970"/>
      <c r="U54" s="970"/>
      <c r="V54" s="970"/>
      <c r="W54" s="970"/>
      <c r="X54" s="970"/>
      <c r="Y54" s="970"/>
      <c r="Z54" s="970"/>
      <c r="AA54" s="970"/>
      <c r="AB54" s="970"/>
      <c r="AC54" s="970"/>
      <c r="AD54" s="970"/>
      <c r="AE54" s="970"/>
      <c r="AF54" s="970"/>
      <c r="AG54" s="970"/>
      <c r="AH54" s="970"/>
      <c r="AI54" s="970"/>
      <c r="AJ54" s="970"/>
      <c r="AK54" s="970"/>
      <c r="AL54" s="970"/>
      <c r="AM54" s="970"/>
      <c r="AN54" s="970"/>
      <c r="AO54" s="970"/>
      <c r="AP54" s="970"/>
      <c r="AQ54" s="970"/>
      <c r="AR54" s="970"/>
      <c r="AS54" s="970"/>
      <c r="AT54" s="970"/>
      <c r="AU54" s="970"/>
      <c r="AV54" s="970"/>
      <c r="AW54" s="970"/>
      <c r="AX54" s="970"/>
      <c r="AY54" s="970"/>
      <c r="AZ54" s="970"/>
      <c r="BA54" s="970"/>
      <c r="BB54" s="970"/>
      <c r="BC54" s="970"/>
      <c r="BD54" s="970"/>
      <c r="BE54" s="970"/>
      <c r="BF54" s="970"/>
      <c r="BG54" s="970"/>
      <c r="BH54" s="970"/>
      <c r="BI54" s="970"/>
      <c r="BJ54" s="970"/>
      <c r="BK54" s="970"/>
      <c r="BL54" s="970"/>
      <c r="BM54" s="970"/>
      <c r="BN54" s="970"/>
      <c r="BO54" s="970"/>
      <c r="BP54" s="970"/>
      <c r="BQ54" s="970"/>
      <c r="BR54" s="970"/>
      <c r="BS54" s="970"/>
      <c r="BT54" s="970"/>
      <c r="BU54" s="970"/>
      <c r="BV54" s="970"/>
      <c r="BW54" s="970"/>
      <c r="BX54" s="970"/>
      <c r="BY54" s="970"/>
      <c r="BZ54" s="970"/>
      <c r="CA54" s="970"/>
      <c r="CB54" s="970"/>
      <c r="CC54" s="970"/>
      <c r="CD54" s="970"/>
      <c r="CE54" s="970"/>
      <c r="CF54" s="970"/>
      <c r="CG54" s="970"/>
      <c r="CH54" s="970"/>
      <c r="CI54" s="970"/>
      <c r="CJ54" s="970"/>
      <c r="CK54" s="970"/>
      <c r="CL54" s="970"/>
      <c r="CM54" s="970"/>
      <c r="CN54" s="970"/>
      <c r="CO54" s="970"/>
      <c r="CP54" s="970"/>
      <c r="CQ54" s="970"/>
      <c r="CR54" s="970"/>
      <c r="CS54" s="970"/>
      <c r="CT54" s="970"/>
      <c r="CU54" s="970"/>
      <c r="CV54" s="970"/>
      <c r="CW54" s="970"/>
      <c r="CX54" s="970"/>
      <c r="CY54" s="970"/>
      <c r="CZ54" s="970"/>
      <c r="DA54" s="970"/>
      <c r="DB54" s="970"/>
      <c r="DC54" s="970"/>
      <c r="DD54" s="970"/>
      <c r="DE54" s="970"/>
      <c r="DF54" s="970"/>
      <c r="DG54" s="970"/>
      <c r="DH54" s="970"/>
      <c r="DI54" s="970"/>
      <c r="DJ54" s="970"/>
      <c r="DK54" s="970"/>
      <c r="DL54" s="970"/>
      <c r="DM54" s="970"/>
      <c r="DN54" s="970"/>
      <c r="DO54" s="970"/>
      <c r="DP54" s="970"/>
      <c r="DQ54" s="970"/>
      <c r="DR54" s="970"/>
      <c r="DS54" s="970"/>
      <c r="DT54" s="970"/>
      <c r="DU54" s="970"/>
      <c r="DV54" s="970"/>
      <c r="DW54" s="970"/>
      <c r="DX54" s="970"/>
      <c r="DY54" s="970"/>
      <c r="DZ54" s="970"/>
      <c r="EA54" s="970"/>
      <c r="EB54" s="970"/>
      <c r="EC54" s="970"/>
      <c r="ED54" s="970"/>
      <c r="EE54" s="970"/>
      <c r="EF54" s="970"/>
      <c r="EG54" s="970"/>
      <c r="EH54" s="970"/>
      <c r="EI54" s="970"/>
      <c r="EJ54" s="970"/>
      <c r="EK54" s="970"/>
      <c r="EL54" s="970"/>
      <c r="EM54" s="970"/>
      <c r="EN54" s="970"/>
      <c r="EO54" s="970"/>
      <c r="EP54" s="970"/>
      <c r="EQ54" s="970"/>
      <c r="ER54" s="970"/>
      <c r="ES54" s="970"/>
      <c r="ET54" s="970"/>
      <c r="EU54" s="970"/>
      <c r="EV54" s="970"/>
      <c r="EW54" s="970"/>
      <c r="EX54" s="970"/>
      <c r="EY54" s="970"/>
      <c r="EZ54" s="970"/>
      <c r="FA54" s="970"/>
      <c r="FB54" s="970"/>
      <c r="FC54" s="970"/>
      <c r="FD54" s="970"/>
      <c r="FE54" s="970"/>
      <c r="FF54" s="970"/>
      <c r="FG54" s="970"/>
      <c r="FH54" s="970"/>
      <c r="FI54" s="970"/>
      <c r="FJ54" s="970"/>
      <c r="FK54" s="970"/>
      <c r="FL54" s="970"/>
      <c r="FM54" s="970"/>
      <c r="FN54" s="970"/>
      <c r="FO54" s="970"/>
      <c r="FP54" s="970"/>
      <c r="FQ54" s="970"/>
      <c r="FR54" s="970"/>
      <c r="FS54" s="970"/>
      <c r="FT54" s="970"/>
      <c r="FU54" s="970"/>
      <c r="FV54" s="970"/>
      <c r="FW54" s="970"/>
      <c r="FX54" s="970"/>
      <c r="FY54" s="970"/>
      <c r="FZ54" s="970"/>
      <c r="GA54" s="970"/>
      <c r="GB54" s="970"/>
      <c r="GC54" s="970"/>
      <c r="GD54" s="970"/>
      <c r="GE54" s="970"/>
      <c r="GF54" s="970"/>
      <c r="GG54" s="970"/>
      <c r="GH54" s="970"/>
      <c r="GI54" s="970"/>
      <c r="GJ54" s="970"/>
      <c r="GK54" s="970"/>
      <c r="GL54" s="970"/>
      <c r="GM54" s="970"/>
      <c r="GN54" s="970"/>
      <c r="GO54" s="970"/>
      <c r="GP54" s="970"/>
      <c r="GQ54" s="970"/>
      <c r="GR54" s="970"/>
      <c r="GS54" s="970"/>
      <c r="GT54" s="970"/>
      <c r="GU54" s="970"/>
      <c r="GV54" s="970"/>
      <c r="GW54" s="970"/>
      <c r="GX54" s="970"/>
      <c r="GY54" s="970"/>
      <c r="GZ54" s="970"/>
      <c r="HA54" s="970"/>
      <c r="HB54" s="970"/>
      <c r="HC54" s="970"/>
      <c r="HD54" s="970"/>
      <c r="HE54" s="970"/>
      <c r="HF54" s="970"/>
      <c r="HG54" s="970"/>
      <c r="HH54" s="970"/>
      <c r="HI54" s="970"/>
      <c r="HJ54" s="970"/>
      <c r="HK54" s="970"/>
      <c r="HL54" s="970"/>
      <c r="HM54" s="970"/>
      <c r="HN54" s="970"/>
      <c r="HO54" s="970"/>
      <c r="HP54" s="970"/>
      <c r="HQ54" s="970"/>
      <c r="HR54" s="970"/>
      <c r="HS54" s="970"/>
      <c r="HT54" s="970"/>
      <c r="HU54" s="970"/>
      <c r="HV54" s="970"/>
      <c r="HW54" s="970"/>
      <c r="HX54" s="970"/>
      <c r="HY54" s="970"/>
      <c r="HZ54" s="970"/>
      <c r="IA54" s="970"/>
      <c r="IB54" s="970"/>
      <c r="IC54" s="970"/>
      <c r="ID54" s="970"/>
      <c r="IE54" s="970"/>
      <c r="IF54" s="970"/>
      <c r="IG54" s="970"/>
      <c r="IH54" s="970"/>
      <c r="II54" s="970"/>
      <c r="IJ54" s="970"/>
      <c r="IK54" s="970"/>
      <c r="IL54" s="977"/>
      <c r="IM54" s="1"/>
      <c r="IN54" s="1"/>
      <c r="IO54" s="1"/>
      <c r="IP54" s="1"/>
      <c r="IQ54" s="1"/>
      <c r="IR54" s="1"/>
      <c r="IS54" s="1"/>
      <c r="IT54" s="1"/>
    </row>
    <row r="55" spans="1:254" s="85" customFormat="1" ht="12.9" hidden="1" customHeight="1" thickBot="1" x14ac:dyDescent="0.2">
      <c r="A55" s="1003">
        <f>クリーチャー_3!D2</f>
        <v>0</v>
      </c>
      <c r="B55" s="1003"/>
      <c r="C55" s="1003"/>
      <c r="D55" s="1003"/>
      <c r="E55" s="1000"/>
      <c r="F55" s="1001"/>
      <c r="G55" s="24" t="s">
        <v>34</v>
      </c>
      <c r="H55" s="139" t="s">
        <v>361</v>
      </c>
      <c r="I55" s="32" t="s">
        <v>135</v>
      </c>
      <c r="J55" s="139" t="s">
        <v>361</v>
      </c>
      <c r="K55" s="33" t="s">
        <v>208</v>
      </c>
      <c r="L55" s="139" t="s">
        <v>361</v>
      </c>
      <c r="M55" s="976"/>
      <c r="N55" s="970"/>
      <c r="O55" s="970"/>
      <c r="P55" s="970"/>
      <c r="Q55" s="970"/>
      <c r="R55" s="970"/>
      <c r="S55" s="970"/>
      <c r="T55" s="970"/>
      <c r="U55" s="970"/>
      <c r="V55" s="970"/>
      <c r="W55" s="970"/>
      <c r="X55" s="970"/>
      <c r="Y55" s="970"/>
      <c r="Z55" s="970"/>
      <c r="AA55" s="970"/>
      <c r="AB55" s="970"/>
      <c r="AC55" s="970"/>
      <c r="AD55" s="970"/>
      <c r="AE55" s="970"/>
      <c r="AF55" s="970"/>
      <c r="AG55" s="970"/>
      <c r="AH55" s="970"/>
      <c r="AI55" s="970"/>
      <c r="AJ55" s="970"/>
      <c r="AK55" s="970"/>
      <c r="AL55" s="970"/>
      <c r="AM55" s="970"/>
      <c r="AN55" s="970"/>
      <c r="AO55" s="970"/>
      <c r="AP55" s="970"/>
      <c r="AQ55" s="970"/>
      <c r="AR55" s="970"/>
      <c r="AS55" s="970"/>
      <c r="AT55" s="970"/>
      <c r="AU55" s="970"/>
      <c r="AV55" s="970"/>
      <c r="AW55" s="970"/>
      <c r="AX55" s="970"/>
      <c r="AY55" s="970"/>
      <c r="AZ55" s="970"/>
      <c r="BA55" s="970"/>
      <c r="BB55" s="970"/>
      <c r="BC55" s="970"/>
      <c r="BD55" s="970"/>
      <c r="BE55" s="970"/>
      <c r="BF55" s="970"/>
      <c r="BG55" s="970"/>
      <c r="BH55" s="970"/>
      <c r="BI55" s="970"/>
      <c r="BJ55" s="970"/>
      <c r="BK55" s="970"/>
      <c r="BL55" s="970"/>
      <c r="BM55" s="970"/>
      <c r="BN55" s="970"/>
      <c r="BO55" s="970"/>
      <c r="BP55" s="970"/>
      <c r="BQ55" s="970"/>
      <c r="BR55" s="970"/>
      <c r="BS55" s="970"/>
      <c r="BT55" s="970"/>
      <c r="BU55" s="970"/>
      <c r="BV55" s="970"/>
      <c r="BW55" s="970"/>
      <c r="BX55" s="970"/>
      <c r="BY55" s="970"/>
      <c r="BZ55" s="970"/>
      <c r="CA55" s="970"/>
      <c r="CB55" s="970"/>
      <c r="CC55" s="970"/>
      <c r="CD55" s="970"/>
      <c r="CE55" s="970"/>
      <c r="CF55" s="970"/>
      <c r="CG55" s="970"/>
      <c r="CH55" s="970"/>
      <c r="CI55" s="970"/>
      <c r="CJ55" s="970"/>
      <c r="CK55" s="970"/>
      <c r="CL55" s="970"/>
      <c r="CM55" s="970"/>
      <c r="CN55" s="970"/>
      <c r="CO55" s="970"/>
      <c r="CP55" s="970"/>
      <c r="CQ55" s="970"/>
      <c r="CR55" s="970"/>
      <c r="CS55" s="970"/>
      <c r="CT55" s="970"/>
      <c r="CU55" s="970"/>
      <c r="CV55" s="970"/>
      <c r="CW55" s="970"/>
      <c r="CX55" s="970"/>
      <c r="CY55" s="970"/>
      <c r="CZ55" s="970"/>
      <c r="DA55" s="970"/>
      <c r="DB55" s="970"/>
      <c r="DC55" s="970"/>
      <c r="DD55" s="970"/>
      <c r="DE55" s="970"/>
      <c r="DF55" s="970"/>
      <c r="DG55" s="970"/>
      <c r="DH55" s="970"/>
      <c r="DI55" s="970"/>
      <c r="DJ55" s="970"/>
      <c r="DK55" s="970"/>
      <c r="DL55" s="970"/>
      <c r="DM55" s="970"/>
      <c r="DN55" s="970"/>
      <c r="DO55" s="970"/>
      <c r="DP55" s="970"/>
      <c r="DQ55" s="970"/>
      <c r="DR55" s="970"/>
      <c r="DS55" s="970"/>
      <c r="DT55" s="970"/>
      <c r="DU55" s="970"/>
      <c r="DV55" s="970"/>
      <c r="DW55" s="970"/>
      <c r="DX55" s="970"/>
      <c r="DY55" s="970"/>
      <c r="DZ55" s="970"/>
      <c r="EA55" s="970"/>
      <c r="EB55" s="970"/>
      <c r="EC55" s="970"/>
      <c r="ED55" s="970"/>
      <c r="EE55" s="970"/>
      <c r="EF55" s="970"/>
      <c r="EG55" s="970"/>
      <c r="EH55" s="970"/>
      <c r="EI55" s="970"/>
      <c r="EJ55" s="970"/>
      <c r="EK55" s="970"/>
      <c r="EL55" s="970"/>
      <c r="EM55" s="970"/>
      <c r="EN55" s="970"/>
      <c r="EO55" s="970"/>
      <c r="EP55" s="970"/>
      <c r="EQ55" s="970"/>
      <c r="ER55" s="970"/>
      <c r="ES55" s="970"/>
      <c r="ET55" s="970"/>
      <c r="EU55" s="970"/>
      <c r="EV55" s="970"/>
      <c r="EW55" s="970"/>
      <c r="EX55" s="970"/>
      <c r="EY55" s="970"/>
      <c r="EZ55" s="970"/>
      <c r="FA55" s="970"/>
      <c r="FB55" s="970"/>
      <c r="FC55" s="970"/>
      <c r="FD55" s="970"/>
      <c r="FE55" s="970"/>
      <c r="FF55" s="970"/>
      <c r="FG55" s="970"/>
      <c r="FH55" s="970"/>
      <c r="FI55" s="970"/>
      <c r="FJ55" s="970"/>
      <c r="FK55" s="970"/>
      <c r="FL55" s="970"/>
      <c r="FM55" s="970"/>
      <c r="FN55" s="970"/>
      <c r="FO55" s="970"/>
      <c r="FP55" s="970"/>
      <c r="FQ55" s="970"/>
      <c r="FR55" s="970"/>
      <c r="FS55" s="970"/>
      <c r="FT55" s="970"/>
      <c r="FU55" s="970"/>
      <c r="FV55" s="970"/>
      <c r="FW55" s="970"/>
      <c r="FX55" s="970"/>
      <c r="FY55" s="970"/>
      <c r="FZ55" s="970"/>
      <c r="GA55" s="970"/>
      <c r="GB55" s="970"/>
      <c r="GC55" s="970"/>
      <c r="GD55" s="970"/>
      <c r="GE55" s="970"/>
      <c r="GF55" s="970"/>
      <c r="GG55" s="970"/>
      <c r="GH55" s="970"/>
      <c r="GI55" s="970"/>
      <c r="GJ55" s="970"/>
      <c r="GK55" s="970"/>
      <c r="GL55" s="970"/>
      <c r="GM55" s="970"/>
      <c r="GN55" s="970"/>
      <c r="GO55" s="970"/>
      <c r="GP55" s="970"/>
      <c r="GQ55" s="970"/>
      <c r="GR55" s="970"/>
      <c r="GS55" s="970"/>
      <c r="GT55" s="970"/>
      <c r="GU55" s="970"/>
      <c r="GV55" s="970"/>
      <c r="GW55" s="970"/>
      <c r="GX55" s="970"/>
      <c r="GY55" s="970"/>
      <c r="GZ55" s="970"/>
      <c r="HA55" s="970"/>
      <c r="HB55" s="970"/>
      <c r="HC55" s="970"/>
      <c r="HD55" s="970"/>
      <c r="HE55" s="970"/>
      <c r="HF55" s="970"/>
      <c r="HG55" s="970"/>
      <c r="HH55" s="970"/>
      <c r="HI55" s="970"/>
      <c r="HJ55" s="970"/>
      <c r="HK55" s="970"/>
      <c r="HL55" s="970"/>
      <c r="HM55" s="970"/>
      <c r="HN55" s="970"/>
      <c r="HO55" s="970"/>
      <c r="HP55" s="970"/>
      <c r="HQ55" s="970"/>
      <c r="HR55" s="970"/>
      <c r="HS55" s="970"/>
      <c r="HT55" s="970"/>
      <c r="HU55" s="970"/>
      <c r="HV55" s="970"/>
      <c r="HW55" s="970"/>
      <c r="HX55" s="970"/>
      <c r="HY55" s="970"/>
      <c r="HZ55" s="970"/>
      <c r="IA55" s="970"/>
      <c r="IB55" s="970"/>
      <c r="IC55" s="970"/>
      <c r="ID55" s="970"/>
      <c r="IE55" s="970"/>
      <c r="IF55" s="970"/>
      <c r="IG55" s="970"/>
      <c r="IH55" s="970"/>
      <c r="II55" s="970"/>
      <c r="IJ55" s="970"/>
      <c r="IK55" s="970"/>
      <c r="IL55" s="970"/>
      <c r="IM55" s="1"/>
      <c r="IN55" s="1"/>
      <c r="IO55" s="1"/>
      <c r="IP55" s="1"/>
      <c r="IQ55" s="1"/>
      <c r="IR55" s="1"/>
      <c r="IS55" s="1"/>
      <c r="IT55" s="1"/>
    </row>
    <row r="56" spans="1:254" s="85" customFormat="1" ht="12.9" hidden="1" customHeight="1" thickBot="1" x14ac:dyDescent="0.2">
      <c r="A56" s="1003"/>
      <c r="B56" s="1003"/>
      <c r="C56" s="1003"/>
      <c r="D56" s="1003"/>
      <c r="E56" s="1004" t="s">
        <v>982</v>
      </c>
      <c r="F56" s="1018" t="str">
        <f>クリーチャー_3!G19</f>
        <v>1D6</v>
      </c>
      <c r="G56" s="25" t="s">
        <v>91</v>
      </c>
      <c r="H56" s="139" t="s">
        <v>361</v>
      </c>
      <c r="I56" s="34" t="s">
        <v>170</v>
      </c>
      <c r="J56" s="139" t="s">
        <v>361</v>
      </c>
      <c r="K56" s="35" t="s">
        <v>247</v>
      </c>
      <c r="L56" s="139" t="s">
        <v>361</v>
      </c>
      <c r="M56" s="976"/>
      <c r="N56" s="970"/>
      <c r="O56" s="970"/>
      <c r="P56" s="970"/>
      <c r="Q56" s="970"/>
      <c r="R56" s="970"/>
      <c r="S56" s="970"/>
      <c r="T56" s="970"/>
      <c r="U56" s="970"/>
      <c r="V56" s="970"/>
      <c r="W56" s="970"/>
      <c r="X56" s="970"/>
      <c r="Y56" s="970"/>
      <c r="Z56" s="970"/>
      <c r="AA56" s="970"/>
      <c r="AB56" s="970"/>
      <c r="AC56" s="970"/>
      <c r="AD56" s="970"/>
      <c r="AE56" s="970"/>
      <c r="AF56" s="970"/>
      <c r="AG56" s="970"/>
      <c r="AH56" s="970"/>
      <c r="AI56" s="970"/>
      <c r="AJ56" s="970"/>
      <c r="AK56" s="970"/>
      <c r="AL56" s="970"/>
      <c r="AM56" s="970"/>
      <c r="AN56" s="970"/>
      <c r="AO56" s="970"/>
      <c r="AP56" s="970"/>
      <c r="AQ56" s="970"/>
      <c r="AR56" s="970"/>
      <c r="AS56" s="970"/>
      <c r="AT56" s="970"/>
      <c r="AU56" s="970"/>
      <c r="AV56" s="970"/>
      <c r="AW56" s="970"/>
      <c r="AX56" s="970"/>
      <c r="AY56" s="970"/>
      <c r="AZ56" s="970"/>
      <c r="BA56" s="970"/>
      <c r="BB56" s="970"/>
      <c r="BC56" s="970"/>
      <c r="BD56" s="970"/>
      <c r="BE56" s="970"/>
      <c r="BF56" s="970"/>
      <c r="BG56" s="970"/>
      <c r="BH56" s="970"/>
      <c r="BI56" s="970"/>
      <c r="BJ56" s="970"/>
      <c r="BK56" s="970"/>
      <c r="BL56" s="970"/>
      <c r="BM56" s="970"/>
      <c r="BN56" s="970"/>
      <c r="BO56" s="970"/>
      <c r="BP56" s="970"/>
      <c r="BQ56" s="970"/>
      <c r="BR56" s="970"/>
      <c r="BS56" s="970"/>
      <c r="BT56" s="970"/>
      <c r="BU56" s="970"/>
      <c r="BV56" s="970"/>
      <c r="BW56" s="970"/>
      <c r="BX56" s="970"/>
      <c r="BY56" s="970"/>
      <c r="BZ56" s="970"/>
      <c r="CA56" s="970"/>
      <c r="CB56" s="970"/>
      <c r="CC56" s="970"/>
      <c r="CD56" s="970"/>
      <c r="CE56" s="970"/>
      <c r="CF56" s="970"/>
      <c r="CG56" s="970"/>
      <c r="CH56" s="970"/>
      <c r="CI56" s="970"/>
      <c r="CJ56" s="970"/>
      <c r="CK56" s="970"/>
      <c r="CL56" s="970"/>
      <c r="CM56" s="970"/>
      <c r="CN56" s="970"/>
      <c r="CO56" s="970"/>
      <c r="CP56" s="970"/>
      <c r="CQ56" s="970"/>
      <c r="CR56" s="970"/>
      <c r="CS56" s="970"/>
      <c r="CT56" s="970"/>
      <c r="CU56" s="970"/>
      <c r="CV56" s="970"/>
      <c r="CW56" s="970"/>
      <c r="CX56" s="970"/>
      <c r="CY56" s="970"/>
      <c r="CZ56" s="970"/>
      <c r="DA56" s="970"/>
      <c r="DB56" s="970"/>
      <c r="DC56" s="970"/>
      <c r="DD56" s="970"/>
      <c r="DE56" s="970"/>
      <c r="DF56" s="970"/>
      <c r="DG56" s="970"/>
      <c r="DH56" s="970"/>
      <c r="DI56" s="970"/>
      <c r="DJ56" s="970"/>
      <c r="DK56" s="970"/>
      <c r="DL56" s="970"/>
      <c r="DM56" s="970"/>
      <c r="DN56" s="970"/>
      <c r="DO56" s="970"/>
      <c r="DP56" s="970"/>
      <c r="DQ56" s="970"/>
      <c r="DR56" s="970"/>
      <c r="DS56" s="970"/>
      <c r="DT56" s="970"/>
      <c r="DU56" s="970"/>
      <c r="DV56" s="970"/>
      <c r="DW56" s="970"/>
      <c r="DX56" s="970"/>
      <c r="DY56" s="970"/>
      <c r="DZ56" s="970"/>
      <c r="EA56" s="970"/>
      <c r="EB56" s="970"/>
      <c r="EC56" s="970"/>
      <c r="ED56" s="970"/>
      <c r="EE56" s="970"/>
      <c r="EF56" s="970"/>
      <c r="EG56" s="970"/>
      <c r="EH56" s="970"/>
      <c r="EI56" s="970"/>
      <c r="EJ56" s="970"/>
      <c r="EK56" s="970"/>
      <c r="EL56" s="970"/>
      <c r="EM56" s="970"/>
      <c r="EN56" s="970"/>
      <c r="EO56" s="970"/>
      <c r="EP56" s="970"/>
      <c r="EQ56" s="970"/>
      <c r="ER56" s="970"/>
      <c r="ES56" s="970"/>
      <c r="ET56" s="970"/>
      <c r="EU56" s="970"/>
      <c r="EV56" s="970"/>
      <c r="EW56" s="970"/>
      <c r="EX56" s="970"/>
      <c r="EY56" s="970"/>
      <c r="EZ56" s="970"/>
      <c r="FA56" s="970"/>
      <c r="FB56" s="970"/>
      <c r="FC56" s="970"/>
      <c r="FD56" s="970"/>
      <c r="FE56" s="970"/>
      <c r="FF56" s="970"/>
      <c r="FG56" s="970"/>
      <c r="FH56" s="970"/>
      <c r="FI56" s="970"/>
      <c r="FJ56" s="970"/>
      <c r="FK56" s="970"/>
      <c r="FL56" s="970"/>
      <c r="FM56" s="970"/>
      <c r="FN56" s="970"/>
      <c r="FO56" s="970"/>
      <c r="FP56" s="970"/>
      <c r="FQ56" s="970"/>
      <c r="FR56" s="970"/>
      <c r="FS56" s="970"/>
      <c r="FT56" s="970"/>
      <c r="FU56" s="970"/>
      <c r="FV56" s="970"/>
      <c r="FW56" s="970"/>
      <c r="FX56" s="970"/>
      <c r="FY56" s="970"/>
      <c r="FZ56" s="970"/>
      <c r="GA56" s="970"/>
      <c r="GB56" s="970"/>
      <c r="GC56" s="970"/>
      <c r="GD56" s="970"/>
      <c r="GE56" s="970"/>
      <c r="GF56" s="970"/>
      <c r="GG56" s="970"/>
      <c r="GH56" s="970"/>
      <c r="GI56" s="970"/>
      <c r="GJ56" s="970"/>
      <c r="GK56" s="970"/>
      <c r="GL56" s="970"/>
      <c r="GM56" s="970"/>
      <c r="GN56" s="970"/>
      <c r="GO56" s="970"/>
      <c r="GP56" s="970"/>
      <c r="GQ56" s="970"/>
      <c r="GR56" s="970"/>
      <c r="GS56" s="970"/>
      <c r="GT56" s="970"/>
      <c r="GU56" s="970"/>
      <c r="GV56" s="970"/>
      <c r="GW56" s="970"/>
      <c r="GX56" s="970"/>
      <c r="GY56" s="970"/>
      <c r="GZ56" s="970"/>
      <c r="HA56" s="970"/>
      <c r="HB56" s="970"/>
      <c r="HC56" s="970"/>
      <c r="HD56" s="970"/>
      <c r="HE56" s="970"/>
      <c r="HF56" s="970"/>
      <c r="HG56" s="970"/>
      <c r="HH56" s="970"/>
      <c r="HI56" s="970"/>
      <c r="HJ56" s="970"/>
      <c r="HK56" s="970"/>
      <c r="HL56" s="970"/>
      <c r="HM56" s="970"/>
      <c r="HN56" s="970"/>
      <c r="HO56" s="970"/>
      <c r="HP56" s="970"/>
      <c r="HQ56" s="970"/>
      <c r="HR56" s="970"/>
      <c r="HS56" s="970"/>
      <c r="HT56" s="970"/>
      <c r="HU56" s="970"/>
      <c r="HV56" s="970"/>
      <c r="HW56" s="970"/>
      <c r="HX56" s="970"/>
      <c r="HY56" s="970"/>
      <c r="HZ56" s="970"/>
      <c r="IA56" s="970"/>
      <c r="IB56" s="970"/>
      <c r="IC56" s="970"/>
      <c r="ID56" s="970"/>
      <c r="IE56" s="970"/>
      <c r="IF56" s="970"/>
      <c r="IG56" s="970"/>
      <c r="IH56" s="970"/>
      <c r="II56" s="970"/>
      <c r="IJ56" s="970"/>
      <c r="IK56" s="970"/>
      <c r="IL56" s="970"/>
      <c r="IM56" s="1"/>
      <c r="IN56" s="1"/>
      <c r="IO56" s="1"/>
      <c r="IP56" s="1"/>
      <c r="IQ56" s="1"/>
      <c r="IR56" s="1"/>
      <c r="IS56" s="1"/>
      <c r="IT56" s="1"/>
    </row>
    <row r="57" spans="1:254" s="85" customFormat="1" ht="12.9" hidden="1" customHeight="1" thickBot="1" x14ac:dyDescent="0.2">
      <c r="A57" s="1003"/>
      <c r="B57" s="1003"/>
      <c r="C57" s="1003"/>
      <c r="D57" s="1003"/>
      <c r="E57" s="1004"/>
      <c r="F57" s="1018"/>
      <c r="G57" s="26" t="s">
        <v>286</v>
      </c>
      <c r="H57" s="139" t="s">
        <v>361</v>
      </c>
      <c r="I57" s="35" t="s">
        <v>346</v>
      </c>
      <c r="J57" s="139" t="s">
        <v>361</v>
      </c>
      <c r="K57" s="35" t="s">
        <v>405</v>
      </c>
      <c r="L57" s="139" t="s">
        <v>361</v>
      </c>
      <c r="M57" s="976"/>
      <c r="N57" s="976"/>
      <c r="O57" s="970"/>
      <c r="P57" s="970"/>
      <c r="Q57" s="970"/>
      <c r="R57" s="970"/>
      <c r="S57" s="970"/>
      <c r="T57" s="970"/>
      <c r="U57" s="970"/>
      <c r="V57" s="970"/>
      <c r="W57" s="970"/>
      <c r="X57" s="970"/>
      <c r="Y57" s="970"/>
      <c r="Z57" s="970"/>
      <c r="AA57" s="970"/>
      <c r="AB57" s="970"/>
      <c r="AC57" s="970"/>
      <c r="AD57" s="970"/>
      <c r="AE57" s="970"/>
      <c r="AF57" s="970"/>
      <c r="AG57" s="970"/>
      <c r="AH57" s="970"/>
      <c r="AI57" s="970"/>
      <c r="AJ57" s="970"/>
      <c r="AK57" s="970"/>
      <c r="AL57" s="970"/>
      <c r="AM57" s="970"/>
      <c r="AN57" s="970"/>
      <c r="AO57" s="970"/>
      <c r="AP57" s="970"/>
      <c r="AQ57" s="970"/>
      <c r="AR57" s="970"/>
      <c r="AS57" s="970"/>
      <c r="AT57" s="970"/>
      <c r="AU57" s="970"/>
      <c r="AV57" s="970"/>
      <c r="AW57" s="970"/>
      <c r="AX57" s="970"/>
      <c r="AY57" s="970"/>
      <c r="AZ57" s="970"/>
      <c r="BA57" s="970"/>
      <c r="BB57" s="970"/>
      <c r="BC57" s="970"/>
      <c r="BD57" s="970"/>
      <c r="BE57" s="970"/>
      <c r="BF57" s="970"/>
      <c r="BG57" s="970"/>
      <c r="BH57" s="970"/>
      <c r="BI57" s="970"/>
      <c r="BJ57" s="970"/>
      <c r="BK57" s="970"/>
      <c r="BL57" s="970"/>
      <c r="BM57" s="970"/>
      <c r="BN57" s="970"/>
      <c r="BO57" s="970"/>
      <c r="BP57" s="970"/>
      <c r="BQ57" s="970"/>
      <c r="BR57" s="970"/>
      <c r="BS57" s="970"/>
      <c r="BT57" s="970"/>
      <c r="BU57" s="970"/>
      <c r="BV57" s="970"/>
      <c r="BW57" s="970"/>
      <c r="BX57" s="970"/>
      <c r="BY57" s="970"/>
      <c r="BZ57" s="970"/>
      <c r="CA57" s="970"/>
      <c r="CB57" s="970"/>
      <c r="CC57" s="970"/>
      <c r="CD57" s="970"/>
      <c r="CE57" s="970"/>
      <c r="CF57" s="970"/>
      <c r="CG57" s="970"/>
      <c r="CH57" s="970"/>
      <c r="CI57" s="970"/>
      <c r="CJ57" s="970"/>
      <c r="CK57" s="970"/>
      <c r="CL57" s="970"/>
      <c r="CM57" s="970"/>
      <c r="CN57" s="970"/>
      <c r="CO57" s="970"/>
      <c r="CP57" s="970"/>
      <c r="CQ57" s="970"/>
      <c r="CR57" s="970"/>
      <c r="CS57" s="970"/>
      <c r="CT57" s="970"/>
      <c r="CU57" s="970"/>
      <c r="CV57" s="970"/>
      <c r="CW57" s="970"/>
      <c r="CX57" s="970"/>
      <c r="CY57" s="970"/>
      <c r="CZ57" s="970"/>
      <c r="DA57" s="970"/>
      <c r="DB57" s="970"/>
      <c r="DC57" s="970"/>
      <c r="DD57" s="970"/>
      <c r="DE57" s="970"/>
      <c r="DF57" s="970"/>
      <c r="DG57" s="970"/>
      <c r="DH57" s="970"/>
      <c r="DI57" s="970"/>
      <c r="DJ57" s="970"/>
      <c r="DK57" s="970"/>
      <c r="DL57" s="970"/>
      <c r="DM57" s="970"/>
      <c r="DN57" s="970"/>
      <c r="DO57" s="970"/>
      <c r="DP57" s="970"/>
      <c r="DQ57" s="970"/>
      <c r="DR57" s="970"/>
      <c r="DS57" s="970"/>
      <c r="DT57" s="970"/>
      <c r="DU57" s="970"/>
      <c r="DV57" s="970"/>
      <c r="DW57" s="970"/>
      <c r="DX57" s="970"/>
      <c r="DY57" s="970"/>
      <c r="DZ57" s="970"/>
      <c r="EA57" s="970"/>
      <c r="EB57" s="970"/>
      <c r="EC57" s="970"/>
      <c r="ED57" s="970"/>
      <c r="EE57" s="970"/>
      <c r="EF57" s="970"/>
      <c r="EG57" s="970"/>
      <c r="EH57" s="970"/>
      <c r="EI57" s="970"/>
      <c r="EJ57" s="970"/>
      <c r="EK57" s="970"/>
      <c r="EL57" s="970"/>
      <c r="EM57" s="970"/>
      <c r="EN57" s="970"/>
      <c r="EO57" s="970"/>
      <c r="EP57" s="970"/>
      <c r="EQ57" s="970"/>
      <c r="ER57" s="970"/>
      <c r="ES57" s="970"/>
      <c r="ET57" s="970"/>
      <c r="EU57" s="970"/>
      <c r="EV57" s="970"/>
      <c r="EW57" s="970"/>
      <c r="EX57" s="970"/>
      <c r="EY57" s="970"/>
      <c r="EZ57" s="970"/>
      <c r="FA57" s="970"/>
      <c r="FB57" s="970"/>
      <c r="FC57" s="970"/>
      <c r="FD57" s="970"/>
      <c r="FE57" s="970"/>
      <c r="FF57" s="970"/>
      <c r="FG57" s="970"/>
      <c r="FH57" s="970"/>
      <c r="FI57" s="970"/>
      <c r="FJ57" s="970"/>
      <c r="FK57" s="970"/>
      <c r="FL57" s="970"/>
      <c r="FM57" s="970"/>
      <c r="FN57" s="970"/>
      <c r="FO57" s="970"/>
      <c r="FP57" s="970"/>
      <c r="FQ57" s="970"/>
      <c r="FR57" s="970"/>
      <c r="FS57" s="970"/>
      <c r="FT57" s="970"/>
      <c r="FU57" s="970"/>
      <c r="FV57" s="970"/>
      <c r="FW57" s="970"/>
      <c r="FX57" s="970"/>
      <c r="FY57" s="970"/>
      <c r="FZ57" s="970"/>
      <c r="GA57" s="970"/>
      <c r="GB57" s="970"/>
      <c r="GC57" s="970"/>
      <c r="GD57" s="970"/>
      <c r="GE57" s="970"/>
      <c r="GF57" s="970"/>
      <c r="GG57" s="970"/>
      <c r="GH57" s="970"/>
      <c r="GI57" s="970"/>
      <c r="GJ57" s="970"/>
      <c r="GK57" s="970"/>
      <c r="GL57" s="970"/>
      <c r="GM57" s="970"/>
      <c r="GN57" s="970"/>
      <c r="GO57" s="970"/>
      <c r="GP57" s="970"/>
      <c r="GQ57" s="970"/>
      <c r="GR57" s="970"/>
      <c r="GS57" s="970"/>
      <c r="GT57" s="970"/>
      <c r="GU57" s="970"/>
      <c r="GV57" s="970"/>
      <c r="GW57" s="970"/>
      <c r="GX57" s="970"/>
      <c r="GY57" s="970"/>
      <c r="GZ57" s="970"/>
      <c r="HA57" s="970"/>
      <c r="HB57" s="970"/>
      <c r="HC57" s="970"/>
      <c r="HD57" s="970"/>
      <c r="HE57" s="970"/>
      <c r="HF57" s="970"/>
      <c r="HG57" s="970"/>
      <c r="HH57" s="970"/>
      <c r="HI57" s="970"/>
      <c r="HJ57" s="970"/>
      <c r="HK57" s="970"/>
      <c r="HL57" s="970"/>
      <c r="HM57" s="970"/>
      <c r="HN57" s="970"/>
      <c r="HO57" s="970"/>
      <c r="HP57" s="970"/>
      <c r="HQ57" s="970"/>
      <c r="HR57" s="970"/>
      <c r="HS57" s="970"/>
      <c r="HT57" s="970"/>
      <c r="HU57" s="970"/>
      <c r="HV57" s="970"/>
      <c r="HW57" s="970"/>
      <c r="HX57" s="970"/>
      <c r="HY57" s="970"/>
      <c r="HZ57" s="970"/>
      <c r="IA57" s="970"/>
      <c r="IB57" s="970"/>
      <c r="IC57" s="970"/>
      <c r="ID57" s="970"/>
      <c r="IE57" s="970"/>
      <c r="IF57" s="970"/>
      <c r="IG57" s="970"/>
      <c r="IH57" s="970"/>
      <c r="II57" s="970"/>
      <c r="IJ57" s="970"/>
      <c r="IK57" s="970"/>
      <c r="IL57" s="970"/>
      <c r="IM57" s="1"/>
      <c r="IN57" s="1"/>
      <c r="IO57" s="1"/>
      <c r="IP57" s="1"/>
      <c r="IQ57" s="1"/>
      <c r="IR57" s="1"/>
      <c r="IS57" s="1"/>
      <c r="IT57" s="1"/>
    </row>
    <row r="58" spans="1:254" s="85" customFormat="1" ht="12" hidden="1" customHeight="1" thickBot="1" x14ac:dyDescent="0.2">
      <c r="A58" s="1019" t="s">
        <v>949</v>
      </c>
      <c r="B58" s="1019"/>
      <c r="C58" s="1016" t="s">
        <v>740</v>
      </c>
      <c r="D58" s="1015">
        <f>クリーチャー_3!C16+クリーチャー_3!D16</f>
        <v>0</v>
      </c>
      <c r="E58" s="1016" t="s">
        <v>983</v>
      </c>
      <c r="F58" s="1017">
        <f>クリーチャー_3!H5</f>
        <v>9</v>
      </c>
      <c r="G58" s="27" t="s">
        <v>319</v>
      </c>
      <c r="H58" s="139" t="s">
        <v>361</v>
      </c>
      <c r="I58" s="36" t="s">
        <v>375</v>
      </c>
      <c r="J58" s="139" t="s">
        <v>361</v>
      </c>
      <c r="K58" s="36" t="s">
        <v>297</v>
      </c>
      <c r="L58" s="139" t="s">
        <v>361</v>
      </c>
      <c r="M58" s="976"/>
      <c r="N58" s="976"/>
      <c r="O58" s="970"/>
      <c r="P58" s="970"/>
      <c r="Q58" s="970"/>
      <c r="R58" s="970"/>
      <c r="S58" s="970"/>
      <c r="T58" s="970"/>
      <c r="U58" s="970"/>
      <c r="V58" s="970"/>
      <c r="W58" s="970"/>
      <c r="X58" s="970"/>
      <c r="Y58" s="970"/>
      <c r="Z58" s="970"/>
      <c r="AA58" s="970"/>
      <c r="AB58" s="970"/>
      <c r="AC58" s="970"/>
      <c r="AD58" s="970"/>
      <c r="AE58" s="970"/>
      <c r="AF58" s="970"/>
      <c r="AG58" s="970"/>
      <c r="AH58" s="970"/>
      <c r="AI58" s="970"/>
      <c r="AJ58" s="970"/>
      <c r="AK58" s="970"/>
      <c r="AL58" s="970"/>
      <c r="AM58" s="970"/>
      <c r="AN58" s="970"/>
      <c r="AO58" s="970"/>
      <c r="AP58" s="970"/>
      <c r="AQ58" s="970"/>
      <c r="AR58" s="970"/>
      <c r="AS58" s="970"/>
      <c r="AT58" s="970"/>
      <c r="AU58" s="970"/>
      <c r="AV58" s="970"/>
      <c r="AW58" s="970"/>
      <c r="AX58" s="970"/>
      <c r="AY58" s="970"/>
      <c r="AZ58" s="970"/>
      <c r="BA58" s="970"/>
      <c r="BB58" s="970"/>
      <c r="BC58" s="970"/>
      <c r="BD58" s="970"/>
      <c r="BE58" s="970"/>
      <c r="BF58" s="970"/>
      <c r="BG58" s="970"/>
      <c r="BH58" s="970"/>
      <c r="BI58" s="970"/>
      <c r="BJ58" s="970"/>
      <c r="BK58" s="970"/>
      <c r="BL58" s="970"/>
      <c r="BM58" s="970"/>
      <c r="BN58" s="970"/>
      <c r="BO58" s="970"/>
      <c r="BP58" s="970"/>
      <c r="BQ58" s="970"/>
      <c r="BR58" s="970"/>
      <c r="BS58" s="970"/>
      <c r="BT58" s="970"/>
      <c r="BU58" s="970"/>
      <c r="BV58" s="970"/>
      <c r="BW58" s="970"/>
      <c r="BX58" s="970"/>
      <c r="BY58" s="970"/>
      <c r="BZ58" s="970"/>
      <c r="CA58" s="970"/>
      <c r="CB58" s="970"/>
      <c r="CC58" s="970"/>
      <c r="CD58" s="970"/>
      <c r="CE58" s="970"/>
      <c r="CF58" s="970"/>
      <c r="CG58" s="970"/>
      <c r="CH58" s="970"/>
      <c r="CI58" s="970"/>
      <c r="CJ58" s="970"/>
      <c r="CK58" s="970"/>
      <c r="CL58" s="970"/>
      <c r="CM58" s="970"/>
      <c r="CN58" s="970"/>
      <c r="CO58" s="970"/>
      <c r="CP58" s="970"/>
      <c r="CQ58" s="970"/>
      <c r="CR58" s="970"/>
      <c r="CS58" s="970"/>
      <c r="CT58" s="970"/>
      <c r="CU58" s="970"/>
      <c r="CV58" s="970"/>
      <c r="CW58" s="970"/>
      <c r="CX58" s="970"/>
      <c r="CY58" s="970"/>
      <c r="CZ58" s="970"/>
      <c r="DA58" s="970"/>
      <c r="DB58" s="970"/>
      <c r="DC58" s="970"/>
      <c r="DD58" s="970"/>
      <c r="DE58" s="970"/>
      <c r="DF58" s="970"/>
      <c r="DG58" s="970"/>
      <c r="DH58" s="970"/>
      <c r="DI58" s="970"/>
      <c r="DJ58" s="970"/>
      <c r="DK58" s="970"/>
      <c r="DL58" s="970"/>
      <c r="DM58" s="970"/>
      <c r="DN58" s="970"/>
      <c r="DO58" s="970"/>
      <c r="DP58" s="970"/>
      <c r="DQ58" s="970"/>
      <c r="DR58" s="970"/>
      <c r="DS58" s="970"/>
      <c r="DT58" s="970"/>
      <c r="DU58" s="970"/>
      <c r="DV58" s="970"/>
      <c r="DW58" s="970"/>
      <c r="DX58" s="970"/>
      <c r="DY58" s="970"/>
      <c r="DZ58" s="970"/>
      <c r="EA58" s="970"/>
      <c r="EB58" s="970"/>
      <c r="EC58" s="970"/>
      <c r="ED58" s="970"/>
      <c r="EE58" s="970"/>
      <c r="EF58" s="970"/>
      <c r="EG58" s="970"/>
      <c r="EH58" s="970"/>
      <c r="EI58" s="970"/>
      <c r="EJ58" s="970"/>
      <c r="EK58" s="970"/>
      <c r="EL58" s="970"/>
      <c r="EM58" s="970"/>
      <c r="EN58" s="970"/>
      <c r="EO58" s="970"/>
      <c r="EP58" s="970"/>
      <c r="EQ58" s="970"/>
      <c r="ER58" s="970"/>
      <c r="ES58" s="970"/>
      <c r="ET58" s="970"/>
      <c r="EU58" s="970"/>
      <c r="EV58" s="970"/>
      <c r="EW58" s="970"/>
      <c r="EX58" s="970"/>
      <c r="EY58" s="970"/>
      <c r="EZ58" s="970"/>
      <c r="FA58" s="970"/>
      <c r="FB58" s="970"/>
      <c r="FC58" s="970"/>
      <c r="FD58" s="970"/>
      <c r="FE58" s="970"/>
      <c r="FF58" s="970"/>
      <c r="FG58" s="970"/>
      <c r="FH58" s="970"/>
      <c r="FI58" s="970"/>
      <c r="FJ58" s="970"/>
      <c r="FK58" s="970"/>
      <c r="FL58" s="970"/>
      <c r="FM58" s="970"/>
      <c r="FN58" s="970"/>
      <c r="FO58" s="970"/>
      <c r="FP58" s="970"/>
      <c r="FQ58" s="970"/>
      <c r="FR58" s="970"/>
      <c r="FS58" s="970"/>
      <c r="FT58" s="970"/>
      <c r="FU58" s="970"/>
      <c r="FV58" s="970"/>
      <c r="FW58" s="970"/>
      <c r="FX58" s="970"/>
      <c r="FY58" s="970"/>
      <c r="FZ58" s="970"/>
      <c r="GA58" s="970"/>
      <c r="GB58" s="970"/>
      <c r="GC58" s="970"/>
      <c r="GD58" s="970"/>
      <c r="GE58" s="970"/>
      <c r="GF58" s="970"/>
      <c r="GG58" s="970"/>
      <c r="GH58" s="970"/>
      <c r="GI58" s="970"/>
      <c r="GJ58" s="970"/>
      <c r="GK58" s="970"/>
      <c r="GL58" s="970"/>
      <c r="GM58" s="970"/>
      <c r="GN58" s="970"/>
      <c r="GO58" s="970"/>
      <c r="GP58" s="970"/>
      <c r="GQ58" s="970"/>
      <c r="GR58" s="970"/>
      <c r="GS58" s="970"/>
      <c r="GT58" s="970"/>
      <c r="GU58" s="970"/>
      <c r="GV58" s="970"/>
      <c r="GW58" s="970"/>
      <c r="GX58" s="970"/>
      <c r="GY58" s="970"/>
      <c r="GZ58" s="970"/>
      <c r="HA58" s="970"/>
      <c r="HB58" s="970"/>
      <c r="HC58" s="970"/>
      <c r="HD58" s="970"/>
      <c r="HE58" s="970"/>
      <c r="HF58" s="970"/>
      <c r="HG58" s="970"/>
      <c r="HH58" s="970"/>
      <c r="HI58" s="970"/>
      <c r="HJ58" s="970"/>
      <c r="HK58" s="970"/>
      <c r="HL58" s="970"/>
      <c r="HM58" s="970"/>
      <c r="HN58" s="970"/>
      <c r="HO58" s="970"/>
      <c r="HP58" s="970"/>
      <c r="HQ58" s="970"/>
      <c r="HR58" s="970"/>
      <c r="HS58" s="970"/>
      <c r="HT58" s="970"/>
      <c r="HU58" s="970"/>
      <c r="HV58" s="970"/>
      <c r="HW58" s="970"/>
      <c r="HX58" s="970"/>
      <c r="HY58" s="970"/>
      <c r="HZ58" s="970"/>
      <c r="IA58" s="970"/>
      <c r="IB58" s="970"/>
      <c r="IC58" s="970"/>
      <c r="ID58" s="970"/>
      <c r="IE58" s="970"/>
      <c r="IF58" s="970"/>
      <c r="IG58" s="970"/>
      <c r="IH58" s="970"/>
      <c r="II58" s="970"/>
      <c r="IJ58" s="970"/>
      <c r="IK58" s="970"/>
      <c r="IL58" s="970"/>
      <c r="IM58" s="1"/>
      <c r="IN58" s="1"/>
      <c r="IO58" s="1"/>
      <c r="IP58" s="1"/>
      <c r="IQ58" s="1"/>
      <c r="IR58" s="1"/>
      <c r="IS58" s="1"/>
      <c r="IT58" s="1"/>
    </row>
    <row r="59" spans="1:254" s="85" customFormat="1" ht="12.9" hidden="1" customHeight="1" thickBot="1" x14ac:dyDescent="0.2">
      <c r="A59" s="86">
        <f>B59+SUM(O60:IL60)</f>
        <v>0</v>
      </c>
      <c r="B59" s="9">
        <f>J60</f>
        <v>0</v>
      </c>
      <c r="C59" s="1016"/>
      <c r="D59" s="1015"/>
      <c r="E59" s="1016"/>
      <c r="F59" s="1017"/>
      <c r="G59" s="28"/>
      <c r="H59" s="28"/>
      <c r="I59" s="28"/>
      <c r="J59" s="28"/>
      <c r="K59" s="28"/>
      <c r="L59" s="37"/>
      <c r="M59" s="976"/>
      <c r="N59" s="976"/>
      <c r="O59" s="970"/>
      <c r="P59" s="970"/>
      <c r="Q59" s="970"/>
      <c r="R59" s="970"/>
      <c r="S59" s="970"/>
      <c r="T59" s="970"/>
      <c r="U59" s="970"/>
      <c r="V59" s="970"/>
      <c r="W59" s="970"/>
      <c r="X59" s="970"/>
      <c r="Y59" s="970"/>
      <c r="Z59" s="970"/>
      <c r="AA59" s="970"/>
      <c r="AB59" s="970"/>
      <c r="AC59" s="970"/>
      <c r="AD59" s="970"/>
      <c r="AE59" s="970"/>
      <c r="AF59" s="970"/>
      <c r="AG59" s="970"/>
      <c r="AH59" s="970"/>
      <c r="AI59" s="970"/>
      <c r="AJ59" s="970"/>
      <c r="AK59" s="970"/>
      <c r="AL59" s="970"/>
      <c r="AM59" s="970"/>
      <c r="AN59" s="970"/>
      <c r="AO59" s="970"/>
      <c r="AP59" s="970"/>
      <c r="AQ59" s="970"/>
      <c r="AR59" s="970"/>
      <c r="AS59" s="970"/>
      <c r="AT59" s="970"/>
      <c r="AU59" s="970"/>
      <c r="AV59" s="970"/>
      <c r="AW59" s="970"/>
      <c r="AX59" s="970"/>
      <c r="AY59" s="970"/>
      <c r="AZ59" s="970"/>
      <c r="BA59" s="970"/>
      <c r="BB59" s="970"/>
      <c r="BC59" s="970"/>
      <c r="BD59" s="970"/>
      <c r="BE59" s="970"/>
      <c r="BF59" s="970"/>
      <c r="BG59" s="970"/>
      <c r="BH59" s="970"/>
      <c r="BI59" s="970"/>
      <c r="BJ59" s="970"/>
      <c r="BK59" s="970"/>
      <c r="BL59" s="970"/>
      <c r="BM59" s="970"/>
      <c r="BN59" s="970"/>
      <c r="BO59" s="970"/>
      <c r="BP59" s="970"/>
      <c r="BQ59" s="970"/>
      <c r="BR59" s="970"/>
      <c r="BS59" s="970"/>
      <c r="BT59" s="970"/>
      <c r="BU59" s="970"/>
      <c r="BV59" s="970"/>
      <c r="BW59" s="970"/>
      <c r="BX59" s="970"/>
      <c r="BY59" s="970"/>
      <c r="BZ59" s="970"/>
      <c r="CA59" s="970"/>
      <c r="CB59" s="970"/>
      <c r="CC59" s="970"/>
      <c r="CD59" s="970"/>
      <c r="CE59" s="970"/>
      <c r="CF59" s="970"/>
      <c r="CG59" s="970"/>
      <c r="CH59" s="970"/>
      <c r="CI59" s="970"/>
      <c r="CJ59" s="970"/>
      <c r="CK59" s="970"/>
      <c r="CL59" s="970"/>
      <c r="CM59" s="970"/>
      <c r="CN59" s="970"/>
      <c r="CO59" s="970"/>
      <c r="CP59" s="970"/>
      <c r="CQ59" s="970"/>
      <c r="CR59" s="970"/>
      <c r="CS59" s="970"/>
      <c r="CT59" s="970"/>
      <c r="CU59" s="970"/>
      <c r="CV59" s="970"/>
      <c r="CW59" s="970"/>
      <c r="CX59" s="970"/>
      <c r="CY59" s="970"/>
      <c r="CZ59" s="970"/>
      <c r="DA59" s="970"/>
      <c r="DB59" s="970"/>
      <c r="DC59" s="970"/>
      <c r="DD59" s="970"/>
      <c r="DE59" s="970"/>
      <c r="DF59" s="970"/>
      <c r="DG59" s="970"/>
      <c r="DH59" s="970"/>
      <c r="DI59" s="970"/>
      <c r="DJ59" s="970"/>
      <c r="DK59" s="970"/>
      <c r="DL59" s="970"/>
      <c r="DM59" s="970"/>
      <c r="DN59" s="970"/>
      <c r="DO59" s="970"/>
      <c r="DP59" s="970"/>
      <c r="DQ59" s="970"/>
      <c r="DR59" s="970"/>
      <c r="DS59" s="970"/>
      <c r="DT59" s="970"/>
      <c r="DU59" s="970"/>
      <c r="DV59" s="970"/>
      <c r="DW59" s="970"/>
      <c r="DX59" s="970"/>
      <c r="DY59" s="970"/>
      <c r="DZ59" s="970"/>
      <c r="EA59" s="970"/>
      <c r="EB59" s="970"/>
      <c r="EC59" s="970"/>
      <c r="ED59" s="970"/>
      <c r="EE59" s="970"/>
      <c r="EF59" s="970"/>
      <c r="EG59" s="970"/>
      <c r="EH59" s="970"/>
      <c r="EI59" s="970"/>
      <c r="EJ59" s="970"/>
      <c r="EK59" s="970"/>
      <c r="EL59" s="970"/>
      <c r="EM59" s="970"/>
      <c r="EN59" s="970"/>
      <c r="EO59" s="970"/>
      <c r="EP59" s="970"/>
      <c r="EQ59" s="970"/>
      <c r="ER59" s="970"/>
      <c r="ES59" s="970"/>
      <c r="ET59" s="970"/>
      <c r="EU59" s="970"/>
      <c r="EV59" s="970"/>
      <c r="EW59" s="970"/>
      <c r="EX59" s="970"/>
      <c r="EY59" s="970"/>
      <c r="EZ59" s="970"/>
      <c r="FA59" s="970"/>
      <c r="FB59" s="970"/>
      <c r="FC59" s="970"/>
      <c r="FD59" s="970"/>
      <c r="FE59" s="970"/>
      <c r="FF59" s="970"/>
      <c r="FG59" s="970"/>
      <c r="FH59" s="970"/>
      <c r="FI59" s="970"/>
      <c r="FJ59" s="970"/>
      <c r="FK59" s="970"/>
      <c r="FL59" s="970"/>
      <c r="FM59" s="970"/>
      <c r="FN59" s="970"/>
      <c r="FO59" s="970"/>
      <c r="FP59" s="970"/>
      <c r="FQ59" s="970"/>
      <c r="FR59" s="970"/>
      <c r="FS59" s="970"/>
      <c r="FT59" s="970"/>
      <c r="FU59" s="970"/>
      <c r="FV59" s="970"/>
      <c r="FW59" s="970"/>
      <c r="FX59" s="970"/>
      <c r="FY59" s="970"/>
      <c r="FZ59" s="970"/>
      <c r="GA59" s="970"/>
      <c r="GB59" s="970"/>
      <c r="GC59" s="970"/>
      <c r="GD59" s="970"/>
      <c r="GE59" s="970"/>
      <c r="GF59" s="970"/>
      <c r="GG59" s="970"/>
      <c r="GH59" s="970"/>
      <c r="GI59" s="970"/>
      <c r="GJ59" s="970"/>
      <c r="GK59" s="970"/>
      <c r="GL59" s="970"/>
      <c r="GM59" s="970"/>
      <c r="GN59" s="970"/>
      <c r="GO59" s="970"/>
      <c r="GP59" s="970"/>
      <c r="GQ59" s="970"/>
      <c r="GR59" s="970"/>
      <c r="GS59" s="970"/>
      <c r="GT59" s="970"/>
      <c r="GU59" s="970"/>
      <c r="GV59" s="970"/>
      <c r="GW59" s="970"/>
      <c r="GX59" s="970"/>
      <c r="GY59" s="970"/>
      <c r="GZ59" s="970"/>
      <c r="HA59" s="970"/>
      <c r="HB59" s="970"/>
      <c r="HC59" s="970"/>
      <c r="HD59" s="970"/>
      <c r="HE59" s="970"/>
      <c r="HF59" s="970"/>
      <c r="HG59" s="970"/>
      <c r="HH59" s="970"/>
      <c r="HI59" s="970"/>
      <c r="HJ59" s="970"/>
      <c r="HK59" s="970"/>
      <c r="HL59" s="970"/>
      <c r="HM59" s="970"/>
      <c r="HN59" s="970"/>
      <c r="HO59" s="970"/>
      <c r="HP59" s="970"/>
      <c r="HQ59" s="970"/>
      <c r="HR59" s="970"/>
      <c r="HS59" s="970"/>
      <c r="HT59" s="970"/>
      <c r="HU59" s="970"/>
      <c r="HV59" s="970"/>
      <c r="HW59" s="970"/>
      <c r="HX59" s="970"/>
      <c r="HY59" s="970"/>
      <c r="HZ59" s="970"/>
      <c r="IA59" s="970"/>
      <c r="IB59" s="970"/>
      <c r="IC59" s="970"/>
      <c r="ID59" s="970"/>
      <c r="IE59" s="970"/>
      <c r="IF59" s="970"/>
      <c r="IG59" s="970"/>
      <c r="IH59" s="970"/>
      <c r="II59" s="970"/>
      <c r="IJ59" s="970"/>
      <c r="IK59" s="970"/>
      <c r="IL59" s="970"/>
      <c r="IM59" s="1"/>
      <c r="IN59" s="1"/>
      <c r="IO59" s="1"/>
      <c r="IP59" s="1"/>
      <c r="IQ59" s="1"/>
      <c r="IR59" s="1"/>
      <c r="IS59" s="1"/>
      <c r="IT59" s="1"/>
    </row>
    <row r="60" spans="1:254" s="99" customFormat="1" ht="12.9"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1014" t="s">
        <v>958</v>
      </c>
      <c r="H60" s="1014"/>
      <c r="I60" s="95" t="s">
        <v>959</v>
      </c>
      <c r="J60" s="96">
        <f>クリーチャー_3!D5</f>
        <v>0</v>
      </c>
      <c r="K60" s="146"/>
      <c r="L60" s="147"/>
      <c r="M60" s="98" t="s">
        <v>957</v>
      </c>
      <c r="N60" s="96" t="s">
        <v>943</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2D6+0</v>
      </c>
      <c r="I61" s="23" t="s">
        <v>963</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 customHeight="1" thickBot="1" x14ac:dyDescent="0.2">
      <c r="A64" s="972" t="s">
        <v>724</v>
      </c>
      <c r="B64" s="972"/>
      <c r="C64" s="972"/>
      <c r="D64" s="972"/>
      <c r="E64" s="973" t="s">
        <v>750</v>
      </c>
      <c r="F64" s="973"/>
      <c r="G64" s="974" t="s">
        <v>1</v>
      </c>
      <c r="H64" s="974"/>
      <c r="I64" s="974" t="s">
        <v>383</v>
      </c>
      <c r="J64" s="974"/>
      <c r="K64" s="974"/>
      <c r="L64" s="974"/>
      <c r="M64" s="976" t="s">
        <v>942</v>
      </c>
      <c r="N64" s="970" t="s">
        <v>943</v>
      </c>
      <c r="O64" s="970" t="s">
        <v>984</v>
      </c>
      <c r="P64" s="970"/>
      <c r="Q64" s="970"/>
      <c r="R64" s="970"/>
      <c r="S64" s="970"/>
      <c r="T64" s="970"/>
      <c r="U64" s="970"/>
      <c r="V64" s="970"/>
      <c r="W64" s="970"/>
      <c r="X64" s="970"/>
      <c r="Y64" s="970"/>
      <c r="Z64" s="970"/>
      <c r="AA64" s="970"/>
      <c r="AB64" s="970"/>
      <c r="AC64" s="970"/>
      <c r="AD64" s="970"/>
      <c r="AE64" s="970"/>
      <c r="AF64" s="970"/>
      <c r="AG64" s="970"/>
      <c r="AH64" s="970"/>
      <c r="AI64" s="970"/>
      <c r="AJ64" s="970"/>
      <c r="AK64" s="970"/>
      <c r="AL64" s="970"/>
      <c r="AM64" s="970"/>
      <c r="AN64" s="970"/>
      <c r="AO64" s="970"/>
      <c r="AP64" s="970"/>
      <c r="AQ64" s="970"/>
      <c r="AR64" s="970"/>
      <c r="AS64" s="970"/>
      <c r="AT64" s="970"/>
      <c r="AU64" s="970"/>
      <c r="AV64" s="970"/>
      <c r="AW64" s="970"/>
      <c r="AX64" s="970"/>
      <c r="AY64" s="970"/>
      <c r="AZ64" s="970"/>
      <c r="BA64" s="970"/>
      <c r="BB64" s="970"/>
      <c r="BC64" s="970"/>
      <c r="BD64" s="970"/>
      <c r="BE64" s="970"/>
      <c r="BF64" s="970"/>
      <c r="BG64" s="970"/>
      <c r="BH64" s="970"/>
      <c r="BI64" s="970"/>
      <c r="BJ64" s="970"/>
      <c r="BK64" s="970"/>
      <c r="BL64" s="970"/>
      <c r="BM64" s="970"/>
      <c r="BN64" s="970"/>
      <c r="BO64" s="970"/>
      <c r="BP64" s="970"/>
      <c r="BQ64" s="970"/>
      <c r="BR64" s="970"/>
      <c r="BS64" s="970"/>
      <c r="BT64" s="970"/>
      <c r="BU64" s="970"/>
      <c r="BV64" s="970"/>
      <c r="BW64" s="970"/>
      <c r="BX64" s="970"/>
      <c r="BY64" s="970"/>
      <c r="BZ64" s="970"/>
      <c r="CA64" s="970"/>
      <c r="CB64" s="970"/>
      <c r="CC64" s="970"/>
      <c r="CD64" s="970"/>
      <c r="CE64" s="970"/>
      <c r="CF64" s="970"/>
      <c r="CG64" s="970"/>
      <c r="CH64" s="970"/>
      <c r="CI64" s="970"/>
      <c r="CJ64" s="970"/>
      <c r="CK64" s="970"/>
      <c r="CL64" s="970"/>
      <c r="CM64" s="970"/>
      <c r="CN64" s="970"/>
      <c r="CO64" s="970"/>
      <c r="CP64" s="970"/>
      <c r="CQ64" s="970"/>
      <c r="CR64" s="970"/>
      <c r="CS64" s="970"/>
      <c r="CT64" s="970"/>
      <c r="CU64" s="970"/>
      <c r="CV64" s="970"/>
      <c r="CW64" s="970"/>
      <c r="CX64" s="970"/>
      <c r="CY64" s="970"/>
      <c r="CZ64" s="970"/>
      <c r="DA64" s="970"/>
      <c r="DB64" s="970"/>
      <c r="DC64" s="970"/>
      <c r="DD64" s="970"/>
      <c r="DE64" s="970"/>
      <c r="DF64" s="970"/>
      <c r="DG64" s="970"/>
      <c r="DH64" s="970"/>
      <c r="DI64" s="970"/>
      <c r="DJ64" s="970"/>
      <c r="DK64" s="970"/>
      <c r="DL64" s="970"/>
      <c r="DM64" s="970"/>
      <c r="DN64" s="970"/>
      <c r="DO64" s="970"/>
      <c r="DP64" s="970"/>
      <c r="DQ64" s="970"/>
      <c r="DR64" s="970"/>
      <c r="DS64" s="970"/>
      <c r="DT64" s="970"/>
      <c r="DU64" s="970"/>
      <c r="DV64" s="970"/>
      <c r="DW64" s="970"/>
      <c r="DX64" s="970"/>
      <c r="DY64" s="970"/>
      <c r="DZ64" s="970"/>
      <c r="EA64" s="970"/>
      <c r="EB64" s="970"/>
      <c r="EC64" s="970"/>
      <c r="ED64" s="970"/>
      <c r="EE64" s="970"/>
      <c r="EF64" s="970"/>
      <c r="EG64" s="970"/>
      <c r="EH64" s="970"/>
      <c r="EI64" s="970"/>
      <c r="EJ64" s="970"/>
      <c r="EK64" s="970"/>
      <c r="EL64" s="970"/>
      <c r="EM64" s="970"/>
      <c r="EN64" s="970"/>
      <c r="EO64" s="970"/>
      <c r="EP64" s="970"/>
      <c r="EQ64" s="970"/>
      <c r="ER64" s="970"/>
      <c r="ES64" s="970"/>
      <c r="ET64" s="970"/>
      <c r="EU64" s="970"/>
      <c r="EV64" s="970"/>
      <c r="EW64" s="970"/>
      <c r="EX64" s="970"/>
      <c r="EY64" s="970"/>
      <c r="EZ64" s="970"/>
      <c r="FA64" s="970"/>
      <c r="FB64" s="970"/>
      <c r="FC64" s="970"/>
      <c r="FD64" s="970"/>
      <c r="FE64" s="970"/>
      <c r="FF64" s="970"/>
      <c r="FG64" s="970"/>
      <c r="FH64" s="970"/>
      <c r="FI64" s="970"/>
      <c r="FJ64" s="970"/>
      <c r="FK64" s="970"/>
      <c r="FL64" s="970"/>
      <c r="FM64" s="970"/>
      <c r="FN64" s="970"/>
      <c r="FO64" s="970"/>
      <c r="FP64" s="970"/>
      <c r="FQ64" s="970"/>
      <c r="FR64" s="970"/>
      <c r="FS64" s="970"/>
      <c r="FT64" s="970"/>
      <c r="FU64" s="970"/>
      <c r="FV64" s="970"/>
      <c r="FW64" s="970"/>
      <c r="FX64" s="970"/>
      <c r="FY64" s="970"/>
      <c r="FZ64" s="970"/>
      <c r="GA64" s="970"/>
      <c r="GB64" s="970"/>
      <c r="GC64" s="970"/>
      <c r="GD64" s="970"/>
      <c r="GE64" s="970"/>
      <c r="GF64" s="970"/>
      <c r="GG64" s="970"/>
      <c r="GH64" s="970"/>
      <c r="GI64" s="970"/>
      <c r="GJ64" s="970"/>
      <c r="GK64" s="970"/>
      <c r="GL64" s="970"/>
      <c r="GM64" s="970"/>
      <c r="GN64" s="970"/>
      <c r="GO64" s="970"/>
      <c r="GP64" s="970"/>
      <c r="GQ64" s="970"/>
      <c r="GR64" s="970"/>
      <c r="GS64" s="970"/>
      <c r="GT64" s="970"/>
      <c r="GU64" s="970"/>
      <c r="GV64" s="970"/>
      <c r="GW64" s="970"/>
      <c r="GX64" s="970"/>
      <c r="GY64" s="970"/>
      <c r="GZ64" s="970"/>
      <c r="HA64" s="970"/>
      <c r="HB64" s="970"/>
      <c r="HC64" s="970"/>
      <c r="HD64" s="970"/>
      <c r="HE64" s="970"/>
      <c r="HF64" s="970"/>
      <c r="HG64" s="970"/>
      <c r="HH64" s="970"/>
      <c r="HI64" s="970"/>
      <c r="HJ64" s="970"/>
      <c r="HK64" s="970"/>
      <c r="HL64" s="970"/>
      <c r="HM64" s="970"/>
      <c r="HN64" s="970"/>
      <c r="HO64" s="970"/>
      <c r="HP64" s="970"/>
      <c r="HQ64" s="970"/>
      <c r="HR64" s="970"/>
      <c r="HS64" s="970"/>
      <c r="HT64" s="970"/>
      <c r="HU64" s="970"/>
      <c r="HV64" s="970"/>
      <c r="HW64" s="970"/>
      <c r="HX64" s="970"/>
      <c r="HY64" s="970"/>
      <c r="HZ64" s="970"/>
      <c r="IA64" s="970"/>
      <c r="IB64" s="970"/>
      <c r="IC64" s="970"/>
      <c r="ID64" s="970"/>
      <c r="IE64" s="970"/>
      <c r="IF64" s="970"/>
      <c r="IG64" s="970"/>
      <c r="IH64" s="970"/>
      <c r="II64" s="970"/>
      <c r="IJ64" s="970"/>
      <c r="IK64" s="970"/>
      <c r="IL64" s="977"/>
      <c r="IM64" s="1"/>
      <c r="IN64" s="1"/>
      <c r="IO64" s="1"/>
      <c r="IP64" s="1"/>
      <c r="IQ64" s="1"/>
      <c r="IR64" s="1"/>
      <c r="IS64" s="1"/>
      <c r="IT64" s="1"/>
    </row>
    <row r="65" spans="1:254" s="85" customFormat="1" ht="12.9" customHeight="1" thickBot="1" x14ac:dyDescent="0.2">
      <c r="A65" s="978"/>
      <c r="B65" s="978"/>
      <c r="C65" s="978"/>
      <c r="D65" s="978"/>
      <c r="E65" s="979"/>
      <c r="F65" s="979"/>
      <c r="G65" s="1020" t="s">
        <v>19</v>
      </c>
      <c r="H65" s="1020"/>
      <c r="I65" s="1021" t="s">
        <v>361</v>
      </c>
      <c r="J65" s="1021"/>
      <c r="K65" s="981" t="s">
        <v>361</v>
      </c>
      <c r="L65" s="981"/>
      <c r="M65" s="976"/>
      <c r="N65" s="970"/>
      <c r="O65" s="970"/>
      <c r="P65" s="970"/>
      <c r="Q65" s="970"/>
      <c r="R65" s="970"/>
      <c r="S65" s="970"/>
      <c r="T65" s="970"/>
      <c r="U65" s="970"/>
      <c r="V65" s="970"/>
      <c r="W65" s="970"/>
      <c r="X65" s="970"/>
      <c r="Y65" s="970"/>
      <c r="Z65" s="970"/>
      <c r="AA65" s="970"/>
      <c r="AB65" s="970"/>
      <c r="AC65" s="970"/>
      <c r="AD65" s="970"/>
      <c r="AE65" s="970"/>
      <c r="AF65" s="970"/>
      <c r="AG65" s="970"/>
      <c r="AH65" s="970"/>
      <c r="AI65" s="970"/>
      <c r="AJ65" s="970"/>
      <c r="AK65" s="970"/>
      <c r="AL65" s="970"/>
      <c r="AM65" s="970"/>
      <c r="AN65" s="970"/>
      <c r="AO65" s="970"/>
      <c r="AP65" s="970"/>
      <c r="AQ65" s="970"/>
      <c r="AR65" s="970"/>
      <c r="AS65" s="970"/>
      <c r="AT65" s="970"/>
      <c r="AU65" s="970"/>
      <c r="AV65" s="970"/>
      <c r="AW65" s="970"/>
      <c r="AX65" s="970"/>
      <c r="AY65" s="970"/>
      <c r="AZ65" s="970"/>
      <c r="BA65" s="970"/>
      <c r="BB65" s="970"/>
      <c r="BC65" s="970"/>
      <c r="BD65" s="970"/>
      <c r="BE65" s="970"/>
      <c r="BF65" s="970"/>
      <c r="BG65" s="970"/>
      <c r="BH65" s="970"/>
      <c r="BI65" s="970"/>
      <c r="BJ65" s="970"/>
      <c r="BK65" s="970"/>
      <c r="BL65" s="970"/>
      <c r="BM65" s="970"/>
      <c r="BN65" s="970"/>
      <c r="BO65" s="970"/>
      <c r="BP65" s="970"/>
      <c r="BQ65" s="970"/>
      <c r="BR65" s="970"/>
      <c r="BS65" s="970"/>
      <c r="BT65" s="970"/>
      <c r="BU65" s="970"/>
      <c r="BV65" s="970"/>
      <c r="BW65" s="970"/>
      <c r="BX65" s="970"/>
      <c r="BY65" s="970"/>
      <c r="BZ65" s="970"/>
      <c r="CA65" s="970"/>
      <c r="CB65" s="970"/>
      <c r="CC65" s="970"/>
      <c r="CD65" s="970"/>
      <c r="CE65" s="970"/>
      <c r="CF65" s="970"/>
      <c r="CG65" s="970"/>
      <c r="CH65" s="970"/>
      <c r="CI65" s="970"/>
      <c r="CJ65" s="970"/>
      <c r="CK65" s="970"/>
      <c r="CL65" s="970"/>
      <c r="CM65" s="970"/>
      <c r="CN65" s="970"/>
      <c r="CO65" s="970"/>
      <c r="CP65" s="970"/>
      <c r="CQ65" s="970"/>
      <c r="CR65" s="970"/>
      <c r="CS65" s="970"/>
      <c r="CT65" s="970"/>
      <c r="CU65" s="970"/>
      <c r="CV65" s="970"/>
      <c r="CW65" s="970"/>
      <c r="CX65" s="970"/>
      <c r="CY65" s="970"/>
      <c r="CZ65" s="970"/>
      <c r="DA65" s="970"/>
      <c r="DB65" s="970"/>
      <c r="DC65" s="970"/>
      <c r="DD65" s="970"/>
      <c r="DE65" s="970"/>
      <c r="DF65" s="970"/>
      <c r="DG65" s="970"/>
      <c r="DH65" s="970"/>
      <c r="DI65" s="970"/>
      <c r="DJ65" s="970"/>
      <c r="DK65" s="970"/>
      <c r="DL65" s="970"/>
      <c r="DM65" s="970"/>
      <c r="DN65" s="970"/>
      <c r="DO65" s="970"/>
      <c r="DP65" s="970"/>
      <c r="DQ65" s="970"/>
      <c r="DR65" s="970"/>
      <c r="DS65" s="970"/>
      <c r="DT65" s="970"/>
      <c r="DU65" s="970"/>
      <c r="DV65" s="970"/>
      <c r="DW65" s="970"/>
      <c r="DX65" s="970"/>
      <c r="DY65" s="970"/>
      <c r="DZ65" s="970"/>
      <c r="EA65" s="970"/>
      <c r="EB65" s="970"/>
      <c r="EC65" s="970"/>
      <c r="ED65" s="970"/>
      <c r="EE65" s="970"/>
      <c r="EF65" s="970"/>
      <c r="EG65" s="970"/>
      <c r="EH65" s="970"/>
      <c r="EI65" s="970"/>
      <c r="EJ65" s="970"/>
      <c r="EK65" s="970"/>
      <c r="EL65" s="970"/>
      <c r="EM65" s="970"/>
      <c r="EN65" s="970"/>
      <c r="EO65" s="970"/>
      <c r="EP65" s="970"/>
      <c r="EQ65" s="970"/>
      <c r="ER65" s="970"/>
      <c r="ES65" s="970"/>
      <c r="ET65" s="970"/>
      <c r="EU65" s="970"/>
      <c r="EV65" s="970"/>
      <c r="EW65" s="970"/>
      <c r="EX65" s="970"/>
      <c r="EY65" s="970"/>
      <c r="EZ65" s="970"/>
      <c r="FA65" s="970"/>
      <c r="FB65" s="970"/>
      <c r="FC65" s="970"/>
      <c r="FD65" s="970"/>
      <c r="FE65" s="970"/>
      <c r="FF65" s="970"/>
      <c r="FG65" s="970"/>
      <c r="FH65" s="970"/>
      <c r="FI65" s="970"/>
      <c r="FJ65" s="970"/>
      <c r="FK65" s="970"/>
      <c r="FL65" s="970"/>
      <c r="FM65" s="970"/>
      <c r="FN65" s="970"/>
      <c r="FO65" s="970"/>
      <c r="FP65" s="970"/>
      <c r="FQ65" s="970"/>
      <c r="FR65" s="970"/>
      <c r="FS65" s="970"/>
      <c r="FT65" s="970"/>
      <c r="FU65" s="970"/>
      <c r="FV65" s="970"/>
      <c r="FW65" s="970"/>
      <c r="FX65" s="970"/>
      <c r="FY65" s="970"/>
      <c r="FZ65" s="970"/>
      <c r="GA65" s="970"/>
      <c r="GB65" s="970"/>
      <c r="GC65" s="970"/>
      <c r="GD65" s="970"/>
      <c r="GE65" s="970"/>
      <c r="GF65" s="970"/>
      <c r="GG65" s="970"/>
      <c r="GH65" s="970"/>
      <c r="GI65" s="970"/>
      <c r="GJ65" s="970"/>
      <c r="GK65" s="970"/>
      <c r="GL65" s="970"/>
      <c r="GM65" s="970"/>
      <c r="GN65" s="970"/>
      <c r="GO65" s="970"/>
      <c r="GP65" s="970"/>
      <c r="GQ65" s="970"/>
      <c r="GR65" s="970"/>
      <c r="GS65" s="970"/>
      <c r="GT65" s="970"/>
      <c r="GU65" s="970"/>
      <c r="GV65" s="970"/>
      <c r="GW65" s="970"/>
      <c r="GX65" s="970"/>
      <c r="GY65" s="970"/>
      <c r="GZ65" s="970"/>
      <c r="HA65" s="970"/>
      <c r="HB65" s="970"/>
      <c r="HC65" s="970"/>
      <c r="HD65" s="970"/>
      <c r="HE65" s="970"/>
      <c r="HF65" s="970"/>
      <c r="HG65" s="970"/>
      <c r="HH65" s="970"/>
      <c r="HI65" s="970"/>
      <c r="HJ65" s="970"/>
      <c r="HK65" s="970"/>
      <c r="HL65" s="970"/>
      <c r="HM65" s="970"/>
      <c r="HN65" s="970"/>
      <c r="HO65" s="970"/>
      <c r="HP65" s="970"/>
      <c r="HQ65" s="970"/>
      <c r="HR65" s="970"/>
      <c r="HS65" s="970"/>
      <c r="HT65" s="970"/>
      <c r="HU65" s="970"/>
      <c r="HV65" s="970"/>
      <c r="HW65" s="970"/>
      <c r="HX65" s="970"/>
      <c r="HY65" s="970"/>
      <c r="HZ65" s="970"/>
      <c r="IA65" s="970"/>
      <c r="IB65" s="970"/>
      <c r="IC65" s="970"/>
      <c r="ID65" s="970"/>
      <c r="IE65" s="970"/>
      <c r="IF65" s="970"/>
      <c r="IG65" s="970"/>
      <c r="IH65" s="970"/>
      <c r="II65" s="970"/>
      <c r="IJ65" s="970"/>
      <c r="IK65" s="970"/>
      <c r="IL65" s="970"/>
      <c r="IM65" s="1"/>
      <c r="IN65" s="1"/>
      <c r="IO65" s="1"/>
      <c r="IP65" s="1"/>
      <c r="IQ65" s="1"/>
      <c r="IR65" s="1"/>
      <c r="IS65" s="1"/>
      <c r="IT65" s="1"/>
    </row>
    <row r="66" spans="1:254" s="85" customFormat="1" ht="12.9" customHeight="1" thickBot="1" x14ac:dyDescent="0.2">
      <c r="A66" s="982" t="s">
        <v>949</v>
      </c>
      <c r="B66" s="982"/>
      <c r="C66" s="983" t="s">
        <v>734</v>
      </c>
      <c r="D66" s="983"/>
      <c r="E66" s="984" t="s">
        <v>810</v>
      </c>
      <c r="F66" s="984"/>
      <c r="G66" s="988" t="s">
        <v>4</v>
      </c>
      <c r="H66" s="988"/>
      <c r="I66" s="1024" t="s">
        <v>950</v>
      </c>
      <c r="J66" s="1024"/>
      <c r="K66" s="989" t="s">
        <v>951</v>
      </c>
      <c r="L66" s="989"/>
      <c r="M66" s="976"/>
      <c r="N66" s="970"/>
      <c r="O66" s="970"/>
      <c r="P66" s="970"/>
      <c r="Q66" s="970"/>
      <c r="R66" s="970"/>
      <c r="S66" s="970"/>
      <c r="T66" s="970"/>
      <c r="U66" s="970"/>
      <c r="V66" s="970"/>
      <c r="W66" s="970"/>
      <c r="X66" s="970"/>
      <c r="Y66" s="970"/>
      <c r="Z66" s="970"/>
      <c r="AA66" s="970"/>
      <c r="AB66" s="970"/>
      <c r="AC66" s="970"/>
      <c r="AD66" s="970"/>
      <c r="AE66" s="970"/>
      <c r="AF66" s="970"/>
      <c r="AG66" s="970"/>
      <c r="AH66" s="970"/>
      <c r="AI66" s="970"/>
      <c r="AJ66" s="970"/>
      <c r="AK66" s="970"/>
      <c r="AL66" s="970"/>
      <c r="AM66" s="970"/>
      <c r="AN66" s="970"/>
      <c r="AO66" s="970"/>
      <c r="AP66" s="970"/>
      <c r="AQ66" s="970"/>
      <c r="AR66" s="970"/>
      <c r="AS66" s="970"/>
      <c r="AT66" s="970"/>
      <c r="AU66" s="970"/>
      <c r="AV66" s="970"/>
      <c r="AW66" s="970"/>
      <c r="AX66" s="970"/>
      <c r="AY66" s="970"/>
      <c r="AZ66" s="970"/>
      <c r="BA66" s="970"/>
      <c r="BB66" s="970"/>
      <c r="BC66" s="970"/>
      <c r="BD66" s="970"/>
      <c r="BE66" s="970"/>
      <c r="BF66" s="970"/>
      <c r="BG66" s="970"/>
      <c r="BH66" s="970"/>
      <c r="BI66" s="970"/>
      <c r="BJ66" s="970"/>
      <c r="BK66" s="970"/>
      <c r="BL66" s="970"/>
      <c r="BM66" s="970"/>
      <c r="BN66" s="970"/>
      <c r="BO66" s="970"/>
      <c r="BP66" s="970"/>
      <c r="BQ66" s="970"/>
      <c r="BR66" s="970"/>
      <c r="BS66" s="970"/>
      <c r="BT66" s="970"/>
      <c r="BU66" s="970"/>
      <c r="BV66" s="970"/>
      <c r="BW66" s="970"/>
      <c r="BX66" s="970"/>
      <c r="BY66" s="970"/>
      <c r="BZ66" s="970"/>
      <c r="CA66" s="970"/>
      <c r="CB66" s="970"/>
      <c r="CC66" s="970"/>
      <c r="CD66" s="970"/>
      <c r="CE66" s="970"/>
      <c r="CF66" s="970"/>
      <c r="CG66" s="970"/>
      <c r="CH66" s="970"/>
      <c r="CI66" s="970"/>
      <c r="CJ66" s="970"/>
      <c r="CK66" s="970"/>
      <c r="CL66" s="970"/>
      <c r="CM66" s="970"/>
      <c r="CN66" s="970"/>
      <c r="CO66" s="970"/>
      <c r="CP66" s="970"/>
      <c r="CQ66" s="970"/>
      <c r="CR66" s="970"/>
      <c r="CS66" s="970"/>
      <c r="CT66" s="970"/>
      <c r="CU66" s="970"/>
      <c r="CV66" s="970"/>
      <c r="CW66" s="970"/>
      <c r="CX66" s="970"/>
      <c r="CY66" s="970"/>
      <c r="CZ66" s="970"/>
      <c r="DA66" s="970"/>
      <c r="DB66" s="970"/>
      <c r="DC66" s="970"/>
      <c r="DD66" s="970"/>
      <c r="DE66" s="970"/>
      <c r="DF66" s="970"/>
      <c r="DG66" s="970"/>
      <c r="DH66" s="970"/>
      <c r="DI66" s="970"/>
      <c r="DJ66" s="970"/>
      <c r="DK66" s="970"/>
      <c r="DL66" s="970"/>
      <c r="DM66" s="970"/>
      <c r="DN66" s="970"/>
      <c r="DO66" s="970"/>
      <c r="DP66" s="970"/>
      <c r="DQ66" s="970"/>
      <c r="DR66" s="970"/>
      <c r="DS66" s="970"/>
      <c r="DT66" s="970"/>
      <c r="DU66" s="970"/>
      <c r="DV66" s="970"/>
      <c r="DW66" s="970"/>
      <c r="DX66" s="970"/>
      <c r="DY66" s="970"/>
      <c r="DZ66" s="970"/>
      <c r="EA66" s="970"/>
      <c r="EB66" s="970"/>
      <c r="EC66" s="970"/>
      <c r="ED66" s="970"/>
      <c r="EE66" s="970"/>
      <c r="EF66" s="970"/>
      <c r="EG66" s="970"/>
      <c r="EH66" s="970"/>
      <c r="EI66" s="970"/>
      <c r="EJ66" s="970"/>
      <c r="EK66" s="970"/>
      <c r="EL66" s="970"/>
      <c r="EM66" s="970"/>
      <c r="EN66" s="970"/>
      <c r="EO66" s="970"/>
      <c r="EP66" s="970"/>
      <c r="EQ66" s="970"/>
      <c r="ER66" s="970"/>
      <c r="ES66" s="970"/>
      <c r="ET66" s="970"/>
      <c r="EU66" s="970"/>
      <c r="EV66" s="970"/>
      <c r="EW66" s="970"/>
      <c r="EX66" s="970"/>
      <c r="EY66" s="970"/>
      <c r="EZ66" s="970"/>
      <c r="FA66" s="970"/>
      <c r="FB66" s="970"/>
      <c r="FC66" s="970"/>
      <c r="FD66" s="970"/>
      <c r="FE66" s="970"/>
      <c r="FF66" s="970"/>
      <c r="FG66" s="970"/>
      <c r="FH66" s="970"/>
      <c r="FI66" s="970"/>
      <c r="FJ66" s="970"/>
      <c r="FK66" s="970"/>
      <c r="FL66" s="970"/>
      <c r="FM66" s="970"/>
      <c r="FN66" s="970"/>
      <c r="FO66" s="970"/>
      <c r="FP66" s="970"/>
      <c r="FQ66" s="970"/>
      <c r="FR66" s="970"/>
      <c r="FS66" s="970"/>
      <c r="FT66" s="970"/>
      <c r="FU66" s="970"/>
      <c r="FV66" s="970"/>
      <c r="FW66" s="970"/>
      <c r="FX66" s="970"/>
      <c r="FY66" s="970"/>
      <c r="FZ66" s="970"/>
      <c r="GA66" s="970"/>
      <c r="GB66" s="970"/>
      <c r="GC66" s="970"/>
      <c r="GD66" s="970"/>
      <c r="GE66" s="970"/>
      <c r="GF66" s="970"/>
      <c r="GG66" s="970"/>
      <c r="GH66" s="970"/>
      <c r="GI66" s="970"/>
      <c r="GJ66" s="970"/>
      <c r="GK66" s="970"/>
      <c r="GL66" s="970"/>
      <c r="GM66" s="970"/>
      <c r="GN66" s="970"/>
      <c r="GO66" s="970"/>
      <c r="GP66" s="970"/>
      <c r="GQ66" s="970"/>
      <c r="GR66" s="970"/>
      <c r="GS66" s="970"/>
      <c r="GT66" s="970"/>
      <c r="GU66" s="970"/>
      <c r="GV66" s="970"/>
      <c r="GW66" s="970"/>
      <c r="GX66" s="970"/>
      <c r="GY66" s="970"/>
      <c r="GZ66" s="970"/>
      <c r="HA66" s="970"/>
      <c r="HB66" s="970"/>
      <c r="HC66" s="970"/>
      <c r="HD66" s="970"/>
      <c r="HE66" s="970"/>
      <c r="HF66" s="970"/>
      <c r="HG66" s="970"/>
      <c r="HH66" s="970"/>
      <c r="HI66" s="970"/>
      <c r="HJ66" s="970"/>
      <c r="HK66" s="970"/>
      <c r="HL66" s="970"/>
      <c r="HM66" s="970"/>
      <c r="HN66" s="970"/>
      <c r="HO66" s="970"/>
      <c r="HP66" s="970"/>
      <c r="HQ66" s="970"/>
      <c r="HR66" s="970"/>
      <c r="HS66" s="970"/>
      <c r="HT66" s="970"/>
      <c r="HU66" s="970"/>
      <c r="HV66" s="970"/>
      <c r="HW66" s="970"/>
      <c r="HX66" s="970"/>
      <c r="HY66" s="970"/>
      <c r="HZ66" s="970"/>
      <c r="IA66" s="970"/>
      <c r="IB66" s="970"/>
      <c r="IC66" s="970"/>
      <c r="ID66" s="970"/>
      <c r="IE66" s="970"/>
      <c r="IF66" s="970"/>
      <c r="IG66" s="970"/>
      <c r="IH66" s="970"/>
      <c r="II66" s="970"/>
      <c r="IJ66" s="970"/>
      <c r="IK66" s="970"/>
      <c r="IL66" s="970"/>
      <c r="IM66" s="1"/>
      <c r="IN66" s="1"/>
      <c r="IO66" s="1"/>
      <c r="IP66" s="1"/>
      <c r="IQ66" s="1"/>
      <c r="IR66" s="1"/>
      <c r="IS66" s="1"/>
      <c r="IT66" s="1"/>
    </row>
    <row r="67" spans="1:254" s="85" customFormat="1" ht="12.9" customHeight="1" thickBot="1" x14ac:dyDescent="0.2">
      <c r="A67" s="86">
        <f>B67+SUM(O71:IL71)</f>
        <v>0</v>
      </c>
      <c r="B67" s="9">
        <f>J71+L71</f>
        <v>0</v>
      </c>
      <c r="C67" s="87">
        <f>D67-SUM(O72:IL72)+SUM(O73:IL73)</f>
        <v>0</v>
      </c>
      <c r="D67" s="10">
        <f>J73+L73</f>
        <v>0</v>
      </c>
      <c r="E67" s="11">
        <f>J74+L74</f>
        <v>0</v>
      </c>
      <c r="F67" s="12">
        <f>E67+SUM(O74:IL74)</f>
        <v>0</v>
      </c>
      <c r="G67" s="1020" t="s">
        <v>19</v>
      </c>
      <c r="H67" s="1020"/>
      <c r="I67" s="1025" t="s">
        <v>19</v>
      </c>
      <c r="J67" s="1025"/>
      <c r="K67" s="994" t="s">
        <v>19</v>
      </c>
      <c r="L67" s="994"/>
      <c r="M67" s="976"/>
      <c r="N67" s="976"/>
      <c r="O67" s="970"/>
      <c r="P67" s="970"/>
      <c r="Q67" s="970"/>
      <c r="R67" s="970"/>
      <c r="S67" s="970"/>
      <c r="T67" s="970"/>
      <c r="U67" s="970"/>
      <c r="V67" s="970"/>
      <c r="W67" s="970"/>
      <c r="X67" s="970"/>
      <c r="Y67" s="970"/>
      <c r="Z67" s="970"/>
      <c r="AA67" s="970"/>
      <c r="AB67" s="970"/>
      <c r="AC67" s="970"/>
      <c r="AD67" s="970"/>
      <c r="AE67" s="970"/>
      <c r="AF67" s="970"/>
      <c r="AG67" s="970"/>
      <c r="AH67" s="970"/>
      <c r="AI67" s="970"/>
      <c r="AJ67" s="970"/>
      <c r="AK67" s="970"/>
      <c r="AL67" s="970"/>
      <c r="AM67" s="970"/>
      <c r="AN67" s="970"/>
      <c r="AO67" s="970"/>
      <c r="AP67" s="970"/>
      <c r="AQ67" s="970"/>
      <c r="AR67" s="970"/>
      <c r="AS67" s="970"/>
      <c r="AT67" s="970"/>
      <c r="AU67" s="970"/>
      <c r="AV67" s="970"/>
      <c r="AW67" s="970"/>
      <c r="AX67" s="970"/>
      <c r="AY67" s="970"/>
      <c r="AZ67" s="970"/>
      <c r="BA67" s="970"/>
      <c r="BB67" s="970"/>
      <c r="BC67" s="970"/>
      <c r="BD67" s="970"/>
      <c r="BE67" s="970"/>
      <c r="BF67" s="970"/>
      <c r="BG67" s="970"/>
      <c r="BH67" s="970"/>
      <c r="BI67" s="970"/>
      <c r="BJ67" s="970"/>
      <c r="BK67" s="970"/>
      <c r="BL67" s="970"/>
      <c r="BM67" s="970"/>
      <c r="BN67" s="970"/>
      <c r="BO67" s="970"/>
      <c r="BP67" s="970"/>
      <c r="BQ67" s="970"/>
      <c r="BR67" s="970"/>
      <c r="BS67" s="970"/>
      <c r="BT67" s="970"/>
      <c r="BU67" s="970"/>
      <c r="BV67" s="970"/>
      <c r="BW67" s="970"/>
      <c r="BX67" s="970"/>
      <c r="BY67" s="970"/>
      <c r="BZ67" s="970"/>
      <c r="CA67" s="970"/>
      <c r="CB67" s="970"/>
      <c r="CC67" s="970"/>
      <c r="CD67" s="970"/>
      <c r="CE67" s="970"/>
      <c r="CF67" s="970"/>
      <c r="CG67" s="970"/>
      <c r="CH67" s="970"/>
      <c r="CI67" s="970"/>
      <c r="CJ67" s="970"/>
      <c r="CK67" s="970"/>
      <c r="CL67" s="970"/>
      <c r="CM67" s="970"/>
      <c r="CN67" s="970"/>
      <c r="CO67" s="970"/>
      <c r="CP67" s="970"/>
      <c r="CQ67" s="970"/>
      <c r="CR67" s="970"/>
      <c r="CS67" s="970"/>
      <c r="CT67" s="970"/>
      <c r="CU67" s="970"/>
      <c r="CV67" s="970"/>
      <c r="CW67" s="970"/>
      <c r="CX67" s="970"/>
      <c r="CY67" s="970"/>
      <c r="CZ67" s="970"/>
      <c r="DA67" s="970"/>
      <c r="DB67" s="970"/>
      <c r="DC67" s="970"/>
      <c r="DD67" s="970"/>
      <c r="DE67" s="970"/>
      <c r="DF67" s="970"/>
      <c r="DG67" s="970"/>
      <c r="DH67" s="970"/>
      <c r="DI67" s="970"/>
      <c r="DJ67" s="970"/>
      <c r="DK67" s="970"/>
      <c r="DL67" s="970"/>
      <c r="DM67" s="970"/>
      <c r="DN67" s="970"/>
      <c r="DO67" s="970"/>
      <c r="DP67" s="970"/>
      <c r="DQ67" s="970"/>
      <c r="DR67" s="970"/>
      <c r="DS67" s="970"/>
      <c r="DT67" s="970"/>
      <c r="DU67" s="970"/>
      <c r="DV67" s="970"/>
      <c r="DW67" s="970"/>
      <c r="DX67" s="970"/>
      <c r="DY67" s="970"/>
      <c r="DZ67" s="970"/>
      <c r="EA67" s="970"/>
      <c r="EB67" s="970"/>
      <c r="EC67" s="970"/>
      <c r="ED67" s="970"/>
      <c r="EE67" s="970"/>
      <c r="EF67" s="970"/>
      <c r="EG67" s="970"/>
      <c r="EH67" s="970"/>
      <c r="EI67" s="970"/>
      <c r="EJ67" s="970"/>
      <c r="EK67" s="970"/>
      <c r="EL67" s="970"/>
      <c r="EM67" s="970"/>
      <c r="EN67" s="970"/>
      <c r="EO67" s="970"/>
      <c r="EP67" s="970"/>
      <c r="EQ67" s="970"/>
      <c r="ER67" s="970"/>
      <c r="ES67" s="970"/>
      <c r="ET67" s="970"/>
      <c r="EU67" s="970"/>
      <c r="EV67" s="970"/>
      <c r="EW67" s="970"/>
      <c r="EX67" s="970"/>
      <c r="EY67" s="970"/>
      <c r="EZ67" s="970"/>
      <c r="FA67" s="970"/>
      <c r="FB67" s="970"/>
      <c r="FC67" s="970"/>
      <c r="FD67" s="970"/>
      <c r="FE67" s="970"/>
      <c r="FF67" s="970"/>
      <c r="FG67" s="970"/>
      <c r="FH67" s="970"/>
      <c r="FI67" s="970"/>
      <c r="FJ67" s="970"/>
      <c r="FK67" s="970"/>
      <c r="FL67" s="970"/>
      <c r="FM67" s="970"/>
      <c r="FN67" s="970"/>
      <c r="FO67" s="970"/>
      <c r="FP67" s="970"/>
      <c r="FQ67" s="970"/>
      <c r="FR67" s="970"/>
      <c r="FS67" s="970"/>
      <c r="FT67" s="970"/>
      <c r="FU67" s="970"/>
      <c r="FV67" s="970"/>
      <c r="FW67" s="970"/>
      <c r="FX67" s="970"/>
      <c r="FY67" s="970"/>
      <c r="FZ67" s="970"/>
      <c r="GA67" s="970"/>
      <c r="GB67" s="970"/>
      <c r="GC67" s="970"/>
      <c r="GD67" s="970"/>
      <c r="GE67" s="970"/>
      <c r="GF67" s="970"/>
      <c r="GG67" s="970"/>
      <c r="GH67" s="970"/>
      <c r="GI67" s="970"/>
      <c r="GJ67" s="970"/>
      <c r="GK67" s="970"/>
      <c r="GL67" s="970"/>
      <c r="GM67" s="970"/>
      <c r="GN67" s="970"/>
      <c r="GO67" s="970"/>
      <c r="GP67" s="970"/>
      <c r="GQ67" s="970"/>
      <c r="GR67" s="970"/>
      <c r="GS67" s="970"/>
      <c r="GT67" s="970"/>
      <c r="GU67" s="970"/>
      <c r="GV67" s="970"/>
      <c r="GW67" s="970"/>
      <c r="GX67" s="970"/>
      <c r="GY67" s="970"/>
      <c r="GZ67" s="970"/>
      <c r="HA67" s="970"/>
      <c r="HB67" s="970"/>
      <c r="HC67" s="970"/>
      <c r="HD67" s="970"/>
      <c r="HE67" s="970"/>
      <c r="HF67" s="970"/>
      <c r="HG67" s="970"/>
      <c r="HH67" s="970"/>
      <c r="HI67" s="970"/>
      <c r="HJ67" s="970"/>
      <c r="HK67" s="970"/>
      <c r="HL67" s="970"/>
      <c r="HM67" s="970"/>
      <c r="HN67" s="970"/>
      <c r="HO67" s="970"/>
      <c r="HP67" s="970"/>
      <c r="HQ67" s="970"/>
      <c r="HR67" s="970"/>
      <c r="HS67" s="970"/>
      <c r="HT67" s="970"/>
      <c r="HU67" s="970"/>
      <c r="HV67" s="970"/>
      <c r="HW67" s="970"/>
      <c r="HX67" s="970"/>
      <c r="HY67" s="970"/>
      <c r="HZ67" s="970"/>
      <c r="IA67" s="970"/>
      <c r="IB67" s="970"/>
      <c r="IC67" s="970"/>
      <c r="ID67" s="970"/>
      <c r="IE67" s="970"/>
      <c r="IF67" s="970"/>
      <c r="IG67" s="970"/>
      <c r="IH67" s="970"/>
      <c r="II67" s="970"/>
      <c r="IJ67" s="970"/>
      <c r="IK67" s="970"/>
      <c r="IL67" s="970"/>
      <c r="IM67" s="1"/>
      <c r="IN67" s="1"/>
      <c r="IO67" s="1"/>
      <c r="IP67" s="1"/>
      <c r="IQ67" s="1"/>
      <c r="IR67" s="1"/>
      <c r="IS67" s="1"/>
      <c r="IT67" s="1"/>
    </row>
    <row r="68" spans="1:254" s="85" customFormat="1" ht="12" customHeight="1" thickBot="1" x14ac:dyDescent="0.2">
      <c r="A68" s="985" t="s">
        <v>740</v>
      </c>
      <c r="B68" s="986"/>
      <c r="C68" s="88" t="s">
        <v>952</v>
      </c>
      <c r="D68" s="89" t="s">
        <v>953</v>
      </c>
      <c r="E68" s="987" t="str">
        <f>IF(F67&lt;100,IF(F67&lt;50,"通常状態",IF(F67&lt;60,"暴走Lv1 ",IF(F67&lt;70,"暴走Lv2",IF(F67&lt;80,"暴走Lv3",IF(F67&lt;90,"暴走Lv4","暴走Lv5"))))),IF(F67&lt;110,"臨界Lv1",IF(F67&lt;120,"臨界Lv2",IF(F67&lt;130,"臨界Lv3",IF(F67&lt;140,"臨界Lv4",IF(F67&lt;150,"臨界Lv5",IF(F67&lt;150,"活性Lv5","因子崩壊")))))))</f>
        <v>通常状態</v>
      </c>
      <c r="F68" s="987"/>
      <c r="G68" s="988" t="s">
        <v>15</v>
      </c>
      <c r="H68" s="988"/>
      <c r="I68" s="1024" t="s">
        <v>764</v>
      </c>
      <c r="J68" s="1024"/>
      <c r="K68" s="989" t="s">
        <v>954</v>
      </c>
      <c r="L68" s="989"/>
      <c r="M68" s="976"/>
      <c r="N68" s="976"/>
      <c r="O68" s="970"/>
      <c r="P68" s="970"/>
      <c r="Q68" s="970"/>
      <c r="R68" s="970"/>
      <c r="S68" s="970"/>
      <c r="T68" s="970"/>
      <c r="U68" s="970"/>
      <c r="V68" s="970"/>
      <c r="W68" s="970"/>
      <c r="X68" s="970"/>
      <c r="Y68" s="970"/>
      <c r="Z68" s="970"/>
      <c r="AA68" s="970"/>
      <c r="AB68" s="970"/>
      <c r="AC68" s="970"/>
      <c r="AD68" s="970"/>
      <c r="AE68" s="970"/>
      <c r="AF68" s="970"/>
      <c r="AG68" s="970"/>
      <c r="AH68" s="970"/>
      <c r="AI68" s="970"/>
      <c r="AJ68" s="970"/>
      <c r="AK68" s="970"/>
      <c r="AL68" s="970"/>
      <c r="AM68" s="970"/>
      <c r="AN68" s="970"/>
      <c r="AO68" s="970"/>
      <c r="AP68" s="970"/>
      <c r="AQ68" s="970"/>
      <c r="AR68" s="970"/>
      <c r="AS68" s="970"/>
      <c r="AT68" s="970"/>
      <c r="AU68" s="970"/>
      <c r="AV68" s="970"/>
      <c r="AW68" s="970"/>
      <c r="AX68" s="970"/>
      <c r="AY68" s="970"/>
      <c r="AZ68" s="970"/>
      <c r="BA68" s="970"/>
      <c r="BB68" s="970"/>
      <c r="BC68" s="970"/>
      <c r="BD68" s="970"/>
      <c r="BE68" s="970"/>
      <c r="BF68" s="970"/>
      <c r="BG68" s="970"/>
      <c r="BH68" s="970"/>
      <c r="BI68" s="970"/>
      <c r="BJ68" s="970"/>
      <c r="BK68" s="970"/>
      <c r="BL68" s="970"/>
      <c r="BM68" s="970"/>
      <c r="BN68" s="970"/>
      <c r="BO68" s="970"/>
      <c r="BP68" s="970"/>
      <c r="BQ68" s="970"/>
      <c r="BR68" s="970"/>
      <c r="BS68" s="970"/>
      <c r="BT68" s="970"/>
      <c r="BU68" s="970"/>
      <c r="BV68" s="970"/>
      <c r="BW68" s="970"/>
      <c r="BX68" s="970"/>
      <c r="BY68" s="970"/>
      <c r="BZ68" s="970"/>
      <c r="CA68" s="970"/>
      <c r="CB68" s="970"/>
      <c r="CC68" s="970"/>
      <c r="CD68" s="970"/>
      <c r="CE68" s="970"/>
      <c r="CF68" s="970"/>
      <c r="CG68" s="970"/>
      <c r="CH68" s="970"/>
      <c r="CI68" s="970"/>
      <c r="CJ68" s="970"/>
      <c r="CK68" s="970"/>
      <c r="CL68" s="970"/>
      <c r="CM68" s="970"/>
      <c r="CN68" s="970"/>
      <c r="CO68" s="970"/>
      <c r="CP68" s="970"/>
      <c r="CQ68" s="970"/>
      <c r="CR68" s="970"/>
      <c r="CS68" s="970"/>
      <c r="CT68" s="970"/>
      <c r="CU68" s="970"/>
      <c r="CV68" s="970"/>
      <c r="CW68" s="970"/>
      <c r="CX68" s="970"/>
      <c r="CY68" s="970"/>
      <c r="CZ68" s="970"/>
      <c r="DA68" s="970"/>
      <c r="DB68" s="970"/>
      <c r="DC68" s="970"/>
      <c r="DD68" s="970"/>
      <c r="DE68" s="970"/>
      <c r="DF68" s="970"/>
      <c r="DG68" s="970"/>
      <c r="DH68" s="970"/>
      <c r="DI68" s="970"/>
      <c r="DJ68" s="970"/>
      <c r="DK68" s="970"/>
      <c r="DL68" s="970"/>
      <c r="DM68" s="970"/>
      <c r="DN68" s="970"/>
      <c r="DO68" s="970"/>
      <c r="DP68" s="970"/>
      <c r="DQ68" s="970"/>
      <c r="DR68" s="970"/>
      <c r="DS68" s="970"/>
      <c r="DT68" s="970"/>
      <c r="DU68" s="970"/>
      <c r="DV68" s="970"/>
      <c r="DW68" s="970"/>
      <c r="DX68" s="970"/>
      <c r="DY68" s="970"/>
      <c r="DZ68" s="970"/>
      <c r="EA68" s="970"/>
      <c r="EB68" s="970"/>
      <c r="EC68" s="970"/>
      <c r="ED68" s="970"/>
      <c r="EE68" s="970"/>
      <c r="EF68" s="970"/>
      <c r="EG68" s="970"/>
      <c r="EH68" s="970"/>
      <c r="EI68" s="970"/>
      <c r="EJ68" s="970"/>
      <c r="EK68" s="970"/>
      <c r="EL68" s="970"/>
      <c r="EM68" s="970"/>
      <c r="EN68" s="970"/>
      <c r="EO68" s="970"/>
      <c r="EP68" s="970"/>
      <c r="EQ68" s="970"/>
      <c r="ER68" s="970"/>
      <c r="ES68" s="970"/>
      <c r="ET68" s="970"/>
      <c r="EU68" s="970"/>
      <c r="EV68" s="970"/>
      <c r="EW68" s="970"/>
      <c r="EX68" s="970"/>
      <c r="EY68" s="970"/>
      <c r="EZ68" s="970"/>
      <c r="FA68" s="970"/>
      <c r="FB68" s="970"/>
      <c r="FC68" s="970"/>
      <c r="FD68" s="970"/>
      <c r="FE68" s="970"/>
      <c r="FF68" s="970"/>
      <c r="FG68" s="970"/>
      <c r="FH68" s="970"/>
      <c r="FI68" s="970"/>
      <c r="FJ68" s="970"/>
      <c r="FK68" s="970"/>
      <c r="FL68" s="970"/>
      <c r="FM68" s="970"/>
      <c r="FN68" s="970"/>
      <c r="FO68" s="970"/>
      <c r="FP68" s="970"/>
      <c r="FQ68" s="970"/>
      <c r="FR68" s="970"/>
      <c r="FS68" s="970"/>
      <c r="FT68" s="970"/>
      <c r="FU68" s="970"/>
      <c r="FV68" s="970"/>
      <c r="FW68" s="970"/>
      <c r="FX68" s="970"/>
      <c r="FY68" s="970"/>
      <c r="FZ68" s="970"/>
      <c r="GA68" s="970"/>
      <c r="GB68" s="970"/>
      <c r="GC68" s="970"/>
      <c r="GD68" s="970"/>
      <c r="GE68" s="970"/>
      <c r="GF68" s="970"/>
      <c r="GG68" s="970"/>
      <c r="GH68" s="970"/>
      <c r="GI68" s="970"/>
      <c r="GJ68" s="970"/>
      <c r="GK68" s="970"/>
      <c r="GL68" s="970"/>
      <c r="GM68" s="970"/>
      <c r="GN68" s="970"/>
      <c r="GO68" s="970"/>
      <c r="GP68" s="970"/>
      <c r="GQ68" s="970"/>
      <c r="GR68" s="970"/>
      <c r="GS68" s="970"/>
      <c r="GT68" s="970"/>
      <c r="GU68" s="970"/>
      <c r="GV68" s="970"/>
      <c r="GW68" s="970"/>
      <c r="GX68" s="970"/>
      <c r="GY68" s="970"/>
      <c r="GZ68" s="970"/>
      <c r="HA68" s="970"/>
      <c r="HB68" s="970"/>
      <c r="HC68" s="970"/>
      <c r="HD68" s="970"/>
      <c r="HE68" s="970"/>
      <c r="HF68" s="970"/>
      <c r="HG68" s="970"/>
      <c r="HH68" s="970"/>
      <c r="HI68" s="970"/>
      <c r="HJ68" s="970"/>
      <c r="HK68" s="970"/>
      <c r="HL68" s="970"/>
      <c r="HM68" s="970"/>
      <c r="HN68" s="970"/>
      <c r="HO68" s="970"/>
      <c r="HP68" s="970"/>
      <c r="HQ68" s="970"/>
      <c r="HR68" s="970"/>
      <c r="HS68" s="970"/>
      <c r="HT68" s="970"/>
      <c r="HU68" s="970"/>
      <c r="HV68" s="970"/>
      <c r="HW68" s="970"/>
      <c r="HX68" s="970"/>
      <c r="HY68" s="970"/>
      <c r="HZ68" s="970"/>
      <c r="IA68" s="970"/>
      <c r="IB68" s="970"/>
      <c r="IC68" s="970"/>
      <c r="ID68" s="970"/>
      <c r="IE68" s="970"/>
      <c r="IF68" s="970"/>
      <c r="IG68" s="970"/>
      <c r="IH68" s="970"/>
      <c r="II68" s="970"/>
      <c r="IJ68" s="970"/>
      <c r="IK68" s="970"/>
      <c r="IL68" s="970"/>
      <c r="IM68" s="1"/>
      <c r="IN68" s="1"/>
      <c r="IO68" s="1"/>
      <c r="IP68" s="1"/>
      <c r="IQ68" s="1"/>
      <c r="IR68" s="1"/>
      <c r="IS68" s="1"/>
      <c r="IT68" s="1"/>
    </row>
    <row r="69" spans="1:254" s="85" customFormat="1" ht="12.9" customHeight="1" thickBot="1" x14ac:dyDescent="0.2">
      <c r="A69" s="985"/>
      <c r="B69" s="986"/>
      <c r="C69" s="90">
        <f>SUM(L72:IQ72)</f>
        <v>0</v>
      </c>
      <c r="D69" s="13">
        <f>ROUNDDOWN((C69/5),0)+SUM(I70:IL70)</f>
        <v>0</v>
      </c>
      <c r="E69" s="990" t="str">
        <f>IF(F67&lt;50,"未活性",IF(F67&lt;60,"活性Lv1",IF(F67&lt;70,"活性Lv2",IF(F67&lt;80,"活性Lv3",IF(F67&lt;90,"活性Lv4",IF(F67&lt;100,"活性Lv5",IF(F67&lt;150,"活性Lv5","強制キャラロスト")))))))</f>
        <v>未活性</v>
      </c>
      <c r="F69" s="990"/>
      <c r="G69" s="1022" t="s">
        <v>19</v>
      </c>
      <c r="H69" s="1022"/>
      <c r="I69" s="1023" t="s">
        <v>19</v>
      </c>
      <c r="J69" s="1023"/>
      <c r="K69" s="993" t="str">
        <f>IF(OR(A67&lt;=B67/2,F67&gt;=90),IF(F67&gt;=120,"オーバーフロー","発動中"),"-")</f>
        <v>発動中</v>
      </c>
      <c r="L69" s="993"/>
      <c r="M69" s="976"/>
      <c r="N69" s="976"/>
      <c r="O69" s="970"/>
      <c r="P69" s="970"/>
      <c r="Q69" s="970"/>
      <c r="R69" s="970"/>
      <c r="S69" s="970"/>
      <c r="T69" s="970"/>
      <c r="U69" s="970"/>
      <c r="V69" s="970"/>
      <c r="W69" s="970"/>
      <c r="X69" s="970"/>
      <c r="Y69" s="970"/>
      <c r="Z69" s="970"/>
      <c r="AA69" s="970"/>
      <c r="AB69" s="970"/>
      <c r="AC69" s="970"/>
      <c r="AD69" s="970"/>
      <c r="AE69" s="970"/>
      <c r="AF69" s="970"/>
      <c r="AG69" s="970"/>
      <c r="AH69" s="970"/>
      <c r="AI69" s="970"/>
      <c r="AJ69" s="970"/>
      <c r="AK69" s="970"/>
      <c r="AL69" s="970"/>
      <c r="AM69" s="970"/>
      <c r="AN69" s="970"/>
      <c r="AO69" s="970"/>
      <c r="AP69" s="970"/>
      <c r="AQ69" s="970"/>
      <c r="AR69" s="970"/>
      <c r="AS69" s="970"/>
      <c r="AT69" s="970"/>
      <c r="AU69" s="970"/>
      <c r="AV69" s="970"/>
      <c r="AW69" s="970"/>
      <c r="AX69" s="970"/>
      <c r="AY69" s="970"/>
      <c r="AZ69" s="970"/>
      <c r="BA69" s="970"/>
      <c r="BB69" s="970"/>
      <c r="BC69" s="970"/>
      <c r="BD69" s="970"/>
      <c r="BE69" s="970"/>
      <c r="BF69" s="970"/>
      <c r="BG69" s="970"/>
      <c r="BH69" s="970"/>
      <c r="BI69" s="970"/>
      <c r="BJ69" s="970"/>
      <c r="BK69" s="970"/>
      <c r="BL69" s="970"/>
      <c r="BM69" s="970"/>
      <c r="BN69" s="970"/>
      <c r="BO69" s="970"/>
      <c r="BP69" s="970"/>
      <c r="BQ69" s="970"/>
      <c r="BR69" s="970"/>
      <c r="BS69" s="970"/>
      <c r="BT69" s="970"/>
      <c r="BU69" s="970"/>
      <c r="BV69" s="970"/>
      <c r="BW69" s="970"/>
      <c r="BX69" s="970"/>
      <c r="BY69" s="970"/>
      <c r="BZ69" s="970"/>
      <c r="CA69" s="970"/>
      <c r="CB69" s="970"/>
      <c r="CC69" s="970"/>
      <c r="CD69" s="970"/>
      <c r="CE69" s="970"/>
      <c r="CF69" s="970"/>
      <c r="CG69" s="970"/>
      <c r="CH69" s="970"/>
      <c r="CI69" s="970"/>
      <c r="CJ69" s="970"/>
      <c r="CK69" s="970"/>
      <c r="CL69" s="970"/>
      <c r="CM69" s="970"/>
      <c r="CN69" s="970"/>
      <c r="CO69" s="970"/>
      <c r="CP69" s="970"/>
      <c r="CQ69" s="970"/>
      <c r="CR69" s="970"/>
      <c r="CS69" s="970"/>
      <c r="CT69" s="970"/>
      <c r="CU69" s="970"/>
      <c r="CV69" s="970"/>
      <c r="CW69" s="970"/>
      <c r="CX69" s="970"/>
      <c r="CY69" s="970"/>
      <c r="CZ69" s="970"/>
      <c r="DA69" s="970"/>
      <c r="DB69" s="970"/>
      <c r="DC69" s="970"/>
      <c r="DD69" s="970"/>
      <c r="DE69" s="970"/>
      <c r="DF69" s="970"/>
      <c r="DG69" s="970"/>
      <c r="DH69" s="970"/>
      <c r="DI69" s="970"/>
      <c r="DJ69" s="970"/>
      <c r="DK69" s="970"/>
      <c r="DL69" s="970"/>
      <c r="DM69" s="970"/>
      <c r="DN69" s="970"/>
      <c r="DO69" s="970"/>
      <c r="DP69" s="970"/>
      <c r="DQ69" s="970"/>
      <c r="DR69" s="970"/>
      <c r="DS69" s="970"/>
      <c r="DT69" s="970"/>
      <c r="DU69" s="970"/>
      <c r="DV69" s="970"/>
      <c r="DW69" s="970"/>
      <c r="DX69" s="970"/>
      <c r="DY69" s="970"/>
      <c r="DZ69" s="970"/>
      <c r="EA69" s="970"/>
      <c r="EB69" s="970"/>
      <c r="EC69" s="970"/>
      <c r="ED69" s="970"/>
      <c r="EE69" s="970"/>
      <c r="EF69" s="970"/>
      <c r="EG69" s="970"/>
      <c r="EH69" s="970"/>
      <c r="EI69" s="970"/>
      <c r="EJ69" s="970"/>
      <c r="EK69" s="970"/>
      <c r="EL69" s="970"/>
      <c r="EM69" s="970"/>
      <c r="EN69" s="970"/>
      <c r="EO69" s="970"/>
      <c r="EP69" s="970"/>
      <c r="EQ69" s="970"/>
      <c r="ER69" s="970"/>
      <c r="ES69" s="970"/>
      <c r="ET69" s="970"/>
      <c r="EU69" s="970"/>
      <c r="EV69" s="970"/>
      <c r="EW69" s="970"/>
      <c r="EX69" s="970"/>
      <c r="EY69" s="970"/>
      <c r="EZ69" s="970"/>
      <c r="FA69" s="970"/>
      <c r="FB69" s="970"/>
      <c r="FC69" s="970"/>
      <c r="FD69" s="970"/>
      <c r="FE69" s="970"/>
      <c r="FF69" s="970"/>
      <c r="FG69" s="970"/>
      <c r="FH69" s="970"/>
      <c r="FI69" s="970"/>
      <c r="FJ69" s="970"/>
      <c r="FK69" s="970"/>
      <c r="FL69" s="970"/>
      <c r="FM69" s="970"/>
      <c r="FN69" s="970"/>
      <c r="FO69" s="970"/>
      <c r="FP69" s="970"/>
      <c r="FQ69" s="970"/>
      <c r="FR69" s="970"/>
      <c r="FS69" s="970"/>
      <c r="FT69" s="970"/>
      <c r="FU69" s="970"/>
      <c r="FV69" s="970"/>
      <c r="FW69" s="970"/>
      <c r="FX69" s="970"/>
      <c r="FY69" s="970"/>
      <c r="FZ69" s="970"/>
      <c r="GA69" s="970"/>
      <c r="GB69" s="970"/>
      <c r="GC69" s="970"/>
      <c r="GD69" s="970"/>
      <c r="GE69" s="970"/>
      <c r="GF69" s="970"/>
      <c r="GG69" s="970"/>
      <c r="GH69" s="970"/>
      <c r="GI69" s="970"/>
      <c r="GJ69" s="970"/>
      <c r="GK69" s="970"/>
      <c r="GL69" s="970"/>
      <c r="GM69" s="970"/>
      <c r="GN69" s="970"/>
      <c r="GO69" s="970"/>
      <c r="GP69" s="970"/>
      <c r="GQ69" s="970"/>
      <c r="GR69" s="970"/>
      <c r="GS69" s="970"/>
      <c r="GT69" s="970"/>
      <c r="GU69" s="970"/>
      <c r="GV69" s="970"/>
      <c r="GW69" s="970"/>
      <c r="GX69" s="970"/>
      <c r="GY69" s="970"/>
      <c r="GZ69" s="970"/>
      <c r="HA69" s="970"/>
      <c r="HB69" s="970"/>
      <c r="HC69" s="970"/>
      <c r="HD69" s="970"/>
      <c r="HE69" s="970"/>
      <c r="HF69" s="970"/>
      <c r="HG69" s="970"/>
      <c r="HH69" s="970"/>
      <c r="HI69" s="970"/>
      <c r="HJ69" s="970"/>
      <c r="HK69" s="970"/>
      <c r="HL69" s="970"/>
      <c r="HM69" s="970"/>
      <c r="HN69" s="970"/>
      <c r="HO69" s="970"/>
      <c r="HP69" s="970"/>
      <c r="HQ69" s="970"/>
      <c r="HR69" s="970"/>
      <c r="HS69" s="970"/>
      <c r="HT69" s="970"/>
      <c r="HU69" s="970"/>
      <c r="HV69" s="970"/>
      <c r="HW69" s="970"/>
      <c r="HX69" s="970"/>
      <c r="HY69" s="970"/>
      <c r="HZ69" s="970"/>
      <c r="IA69" s="970"/>
      <c r="IB69" s="970"/>
      <c r="IC69" s="970"/>
      <c r="ID69" s="970"/>
      <c r="IE69" s="970"/>
      <c r="IF69" s="970"/>
      <c r="IG69" s="970"/>
      <c r="IH69" s="970"/>
      <c r="II69" s="970"/>
      <c r="IJ69" s="970"/>
      <c r="IK69" s="970"/>
      <c r="IL69" s="970"/>
      <c r="IM69" s="1"/>
      <c r="IN69" s="1"/>
      <c r="IO69" s="1"/>
      <c r="IP69" s="1"/>
      <c r="IQ69" s="1"/>
      <c r="IR69" s="1"/>
      <c r="IS69" s="1"/>
      <c r="IT69" s="1"/>
    </row>
    <row r="70" spans="1:254" s="93" customFormat="1" ht="12.9" customHeight="1" thickBot="1" x14ac:dyDescent="0.2">
      <c r="A70" s="91" t="s">
        <v>732</v>
      </c>
      <c r="B70" s="41"/>
      <c r="C70" s="1010" t="str">
        <f>IF(G65="反応型",IF(50&gt;F67,"+0",IF(60&gt;F67,"+1",IF(70&gt;F67,"+2",IF(F67&gt;=70,"+3")))),"活性補正")</f>
        <v>活性補正</v>
      </c>
      <c r="D70" s="46" t="s">
        <v>733</v>
      </c>
      <c r="E70" s="42"/>
      <c r="F70" s="1011" t="str">
        <f>IF(G65="増強型",IF(50&gt;F67,"+0",IF(60&gt;F67,"+1",IF(70&gt;F67,"+2",IF(F67&gt;=70,"+3")))),"活性補正")</f>
        <v>活性補正</v>
      </c>
      <c r="G70" s="1012" t="s">
        <v>955</v>
      </c>
      <c r="H70" s="1012"/>
      <c r="I70" s="1013" t="s">
        <v>956</v>
      </c>
      <c r="J70" s="1013"/>
      <c r="K70" s="1013"/>
      <c r="L70" s="1013"/>
      <c r="M70" s="92" t="s">
        <v>957</v>
      </c>
      <c r="N70" s="93" t="s">
        <v>943</v>
      </c>
      <c r="O70" s="93">
        <v>0</v>
      </c>
      <c r="IL70" s="94"/>
      <c r="IM70" s="1"/>
      <c r="IN70" s="1"/>
      <c r="IO70" s="1"/>
      <c r="IP70" s="1"/>
      <c r="IQ70" s="1"/>
      <c r="IR70" s="1"/>
      <c r="IS70" s="1"/>
      <c r="IT70" s="1"/>
    </row>
    <row r="71" spans="1:254" s="99" customFormat="1" ht="12.9" customHeight="1" thickBot="1" x14ac:dyDescent="0.2">
      <c r="A71" s="21" t="s">
        <v>735</v>
      </c>
      <c r="B71" s="43"/>
      <c r="C71" s="1010"/>
      <c r="D71" s="20" t="s">
        <v>736</v>
      </c>
      <c r="E71" s="44"/>
      <c r="F71" s="1011"/>
      <c r="G71" s="1014" t="s">
        <v>958</v>
      </c>
      <c r="H71" s="1014"/>
      <c r="I71" s="95" t="s">
        <v>959</v>
      </c>
      <c r="J71" s="96"/>
      <c r="K71" s="96" t="s">
        <v>960</v>
      </c>
      <c r="L71" s="97"/>
      <c r="M71" s="98" t="s">
        <v>957</v>
      </c>
      <c r="N71" s="96" t="s">
        <v>943</v>
      </c>
      <c r="O71" s="96"/>
      <c r="IL71" s="100"/>
      <c r="IM71" s="1"/>
      <c r="IN71" s="1"/>
      <c r="IO71" s="1"/>
      <c r="IP71" s="1"/>
      <c r="IQ71" s="1"/>
      <c r="IR71" s="1"/>
      <c r="IS71" s="1"/>
      <c r="IT71" s="1"/>
    </row>
    <row r="72" spans="1:254" s="106" customFormat="1" ht="12" customHeight="1" x14ac:dyDescent="0.15">
      <c r="A72" s="21" t="s">
        <v>738</v>
      </c>
      <c r="B72" s="43"/>
      <c r="C72" s="1010"/>
      <c r="D72" s="20" t="s">
        <v>739</v>
      </c>
      <c r="E72" s="44"/>
      <c r="F72" s="1011"/>
      <c r="G72" s="1006" t="s">
        <v>961</v>
      </c>
      <c r="H72" s="1006"/>
      <c r="I72" s="101"/>
      <c r="J72" s="102"/>
      <c r="K72" s="102"/>
      <c r="L72" s="103"/>
      <c r="M72" s="104" t="s">
        <v>962</v>
      </c>
      <c r="N72" s="105" t="s">
        <v>943</v>
      </c>
      <c r="O72" s="105"/>
      <c r="IL72" s="107"/>
      <c r="IM72" s="1"/>
      <c r="IN72" s="1"/>
      <c r="IO72" s="1"/>
      <c r="IP72" s="1"/>
      <c r="IQ72" s="1"/>
      <c r="IR72" s="1"/>
      <c r="IS72" s="1"/>
      <c r="IT72" s="1"/>
    </row>
    <row r="73" spans="1:254" s="106" customFormat="1" ht="12.9" customHeight="1" x14ac:dyDescent="0.15">
      <c r="A73" s="21" t="s">
        <v>362</v>
      </c>
      <c r="B73" s="151"/>
      <c r="C73" s="1005" t="str">
        <f>IF(G65="増強型",IF(50&gt;F67,"+0",IF(60&gt;F67,"+1",IF(70&gt;F67,"+2",IF(F67&gt;=70,"+3")))),"活性補正")</f>
        <v>活性補正</v>
      </c>
      <c r="D73" s="20" t="s">
        <v>963</v>
      </c>
      <c r="E73" s="151"/>
      <c r="F73" s="18"/>
      <c r="G73" s="1006" t="s">
        <v>964</v>
      </c>
      <c r="H73" s="1006"/>
      <c r="I73" s="108" t="s">
        <v>965</v>
      </c>
      <c r="J73" s="105"/>
      <c r="K73" s="105" t="s">
        <v>966</v>
      </c>
      <c r="L73" s="109"/>
      <c r="M73" s="104" t="s">
        <v>962</v>
      </c>
      <c r="N73" s="105" t="s">
        <v>943</v>
      </c>
      <c r="O73" s="105"/>
      <c r="IL73" s="107"/>
      <c r="IM73" s="1"/>
      <c r="IN73" s="1"/>
      <c r="IO73" s="1"/>
      <c r="IP73" s="1"/>
      <c r="IQ73" s="1"/>
      <c r="IR73" s="1"/>
      <c r="IS73" s="1"/>
      <c r="IT73" s="1"/>
    </row>
    <row r="74" spans="1:254" s="154" customFormat="1" ht="12.9" customHeight="1" thickBot="1" x14ac:dyDescent="0.2">
      <c r="A74" s="21" t="s">
        <v>737</v>
      </c>
      <c r="B74" s="151"/>
      <c r="C74" s="1005"/>
      <c r="D74" s="20" t="s">
        <v>744</v>
      </c>
      <c r="E74" s="151"/>
      <c r="F74" s="110" t="str">
        <f>IF(G65="覚醒型",IF(50&gt;F67,"+0",IF(60&gt;F67,"+1",IF(70&gt;F67,"+2",IF(F67&gt;=70,"+3")))),"活性補正")</f>
        <v>活性補正</v>
      </c>
      <c r="G74" s="1007" t="s">
        <v>967</v>
      </c>
      <c r="H74" s="1007"/>
      <c r="I74" s="111" t="s">
        <v>968</v>
      </c>
      <c r="J74" s="112"/>
      <c r="K74" s="112" t="s">
        <v>969</v>
      </c>
      <c r="L74" s="113">
        <f>L73</f>
        <v>0</v>
      </c>
      <c r="M74" s="152" t="s">
        <v>957</v>
      </c>
      <c r="N74" s="153" t="s">
        <v>943</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 customHeight="1" thickBot="1" x14ac:dyDescent="0.2">
      <c r="A78" s="972" t="s">
        <v>724</v>
      </c>
      <c r="B78" s="972"/>
      <c r="C78" s="972"/>
      <c r="D78" s="972"/>
      <c r="E78" s="973" t="s">
        <v>750</v>
      </c>
      <c r="F78" s="973"/>
      <c r="G78" s="974" t="s">
        <v>1</v>
      </c>
      <c r="H78" s="974"/>
      <c r="I78" s="974" t="s">
        <v>383</v>
      </c>
      <c r="J78" s="974"/>
      <c r="K78" s="974"/>
      <c r="L78" s="974"/>
      <c r="M78" s="976" t="s">
        <v>942</v>
      </c>
      <c r="N78" s="970" t="s">
        <v>943</v>
      </c>
      <c r="O78" s="970" t="s">
        <v>984</v>
      </c>
      <c r="P78" s="970"/>
      <c r="Q78" s="970"/>
      <c r="R78" s="970"/>
      <c r="S78" s="970"/>
      <c r="T78" s="970"/>
      <c r="U78" s="970"/>
      <c r="V78" s="970"/>
      <c r="W78" s="970"/>
      <c r="X78" s="970"/>
      <c r="Y78" s="970"/>
      <c r="Z78" s="970"/>
      <c r="AA78" s="970"/>
      <c r="AB78" s="970"/>
      <c r="AC78" s="970"/>
      <c r="AD78" s="970"/>
      <c r="AE78" s="970"/>
      <c r="AF78" s="970"/>
      <c r="AG78" s="970"/>
      <c r="AH78" s="970"/>
      <c r="AI78" s="970"/>
      <c r="AJ78" s="970"/>
      <c r="AK78" s="970"/>
      <c r="AL78" s="970"/>
      <c r="AM78" s="970"/>
      <c r="AN78" s="970"/>
      <c r="AO78" s="970"/>
      <c r="AP78" s="970"/>
      <c r="AQ78" s="970"/>
      <c r="AR78" s="970"/>
      <c r="AS78" s="970"/>
      <c r="AT78" s="970"/>
      <c r="AU78" s="970"/>
      <c r="AV78" s="970"/>
      <c r="AW78" s="970"/>
      <c r="AX78" s="970"/>
      <c r="AY78" s="970"/>
      <c r="AZ78" s="970"/>
      <c r="BA78" s="970"/>
      <c r="BB78" s="970"/>
      <c r="BC78" s="970"/>
      <c r="BD78" s="970"/>
      <c r="BE78" s="970"/>
      <c r="BF78" s="970"/>
      <c r="BG78" s="970"/>
      <c r="BH78" s="970"/>
      <c r="BI78" s="970"/>
      <c r="BJ78" s="970"/>
      <c r="BK78" s="970"/>
      <c r="BL78" s="970"/>
      <c r="BM78" s="970"/>
      <c r="BN78" s="970"/>
      <c r="BO78" s="970"/>
      <c r="BP78" s="970"/>
      <c r="BQ78" s="970"/>
      <c r="BR78" s="970"/>
      <c r="BS78" s="970"/>
      <c r="BT78" s="970"/>
      <c r="BU78" s="970"/>
      <c r="BV78" s="970"/>
      <c r="BW78" s="970"/>
      <c r="BX78" s="970"/>
      <c r="BY78" s="970"/>
      <c r="BZ78" s="970"/>
      <c r="CA78" s="970"/>
      <c r="CB78" s="970"/>
      <c r="CC78" s="970"/>
      <c r="CD78" s="970"/>
      <c r="CE78" s="970"/>
      <c r="CF78" s="970"/>
      <c r="CG78" s="970"/>
      <c r="CH78" s="970"/>
      <c r="CI78" s="970"/>
      <c r="CJ78" s="970"/>
      <c r="CK78" s="970"/>
      <c r="CL78" s="970"/>
      <c r="CM78" s="970"/>
      <c r="CN78" s="970"/>
      <c r="CO78" s="970"/>
      <c r="CP78" s="970"/>
      <c r="CQ78" s="970"/>
      <c r="CR78" s="970"/>
      <c r="CS78" s="970"/>
      <c r="CT78" s="970"/>
      <c r="CU78" s="970"/>
      <c r="CV78" s="970"/>
      <c r="CW78" s="970"/>
      <c r="CX78" s="970"/>
      <c r="CY78" s="970"/>
      <c r="CZ78" s="970"/>
      <c r="DA78" s="970"/>
      <c r="DB78" s="970"/>
      <c r="DC78" s="970"/>
      <c r="DD78" s="970"/>
      <c r="DE78" s="970"/>
      <c r="DF78" s="970"/>
      <c r="DG78" s="970"/>
      <c r="DH78" s="970"/>
      <c r="DI78" s="970"/>
      <c r="DJ78" s="970"/>
      <c r="DK78" s="970"/>
      <c r="DL78" s="970"/>
      <c r="DM78" s="970"/>
      <c r="DN78" s="970"/>
      <c r="DO78" s="970"/>
      <c r="DP78" s="970"/>
      <c r="DQ78" s="970"/>
      <c r="DR78" s="970"/>
      <c r="DS78" s="970"/>
      <c r="DT78" s="970"/>
      <c r="DU78" s="970"/>
      <c r="DV78" s="970"/>
      <c r="DW78" s="970"/>
      <c r="DX78" s="970"/>
      <c r="DY78" s="970"/>
      <c r="DZ78" s="970"/>
      <c r="EA78" s="970"/>
      <c r="EB78" s="970"/>
      <c r="EC78" s="970"/>
      <c r="ED78" s="970"/>
      <c r="EE78" s="970"/>
      <c r="EF78" s="970"/>
      <c r="EG78" s="970"/>
      <c r="EH78" s="970"/>
      <c r="EI78" s="970"/>
      <c r="EJ78" s="970"/>
      <c r="EK78" s="970"/>
      <c r="EL78" s="970"/>
      <c r="EM78" s="970"/>
      <c r="EN78" s="970"/>
      <c r="EO78" s="970"/>
      <c r="EP78" s="970"/>
      <c r="EQ78" s="970"/>
      <c r="ER78" s="970"/>
      <c r="ES78" s="970"/>
      <c r="ET78" s="970"/>
      <c r="EU78" s="970"/>
      <c r="EV78" s="970"/>
      <c r="EW78" s="970"/>
      <c r="EX78" s="970"/>
      <c r="EY78" s="970"/>
      <c r="EZ78" s="970"/>
      <c r="FA78" s="970"/>
      <c r="FB78" s="970"/>
      <c r="FC78" s="970"/>
      <c r="FD78" s="970"/>
      <c r="FE78" s="970"/>
      <c r="FF78" s="970"/>
      <c r="FG78" s="970"/>
      <c r="FH78" s="970"/>
      <c r="FI78" s="970"/>
      <c r="FJ78" s="970"/>
      <c r="FK78" s="970"/>
      <c r="FL78" s="970"/>
      <c r="FM78" s="970"/>
      <c r="FN78" s="970"/>
      <c r="FO78" s="970"/>
      <c r="FP78" s="970"/>
      <c r="FQ78" s="970"/>
      <c r="FR78" s="970"/>
      <c r="FS78" s="970"/>
      <c r="FT78" s="970"/>
      <c r="FU78" s="970"/>
      <c r="FV78" s="970"/>
      <c r="FW78" s="970"/>
      <c r="FX78" s="970"/>
      <c r="FY78" s="970"/>
      <c r="FZ78" s="970"/>
      <c r="GA78" s="970"/>
      <c r="GB78" s="970"/>
      <c r="GC78" s="970"/>
      <c r="GD78" s="970"/>
      <c r="GE78" s="970"/>
      <c r="GF78" s="970"/>
      <c r="GG78" s="970"/>
      <c r="GH78" s="970"/>
      <c r="GI78" s="970"/>
      <c r="GJ78" s="970"/>
      <c r="GK78" s="970"/>
      <c r="GL78" s="970"/>
      <c r="GM78" s="970"/>
      <c r="GN78" s="970"/>
      <c r="GO78" s="970"/>
      <c r="GP78" s="970"/>
      <c r="GQ78" s="970"/>
      <c r="GR78" s="970"/>
      <c r="GS78" s="970"/>
      <c r="GT78" s="970"/>
      <c r="GU78" s="970"/>
      <c r="GV78" s="970"/>
      <c r="GW78" s="970"/>
      <c r="GX78" s="970"/>
      <c r="GY78" s="970"/>
      <c r="GZ78" s="970"/>
      <c r="HA78" s="970"/>
      <c r="HB78" s="970"/>
      <c r="HC78" s="970"/>
      <c r="HD78" s="970"/>
      <c r="HE78" s="970"/>
      <c r="HF78" s="970"/>
      <c r="HG78" s="970"/>
      <c r="HH78" s="970"/>
      <c r="HI78" s="970"/>
      <c r="HJ78" s="970"/>
      <c r="HK78" s="970"/>
      <c r="HL78" s="970"/>
      <c r="HM78" s="970"/>
      <c r="HN78" s="970"/>
      <c r="HO78" s="970"/>
      <c r="HP78" s="970"/>
      <c r="HQ78" s="970"/>
      <c r="HR78" s="970"/>
      <c r="HS78" s="970"/>
      <c r="HT78" s="970"/>
      <c r="HU78" s="970"/>
      <c r="HV78" s="970"/>
      <c r="HW78" s="970"/>
      <c r="HX78" s="970"/>
      <c r="HY78" s="970"/>
      <c r="HZ78" s="970"/>
      <c r="IA78" s="970"/>
      <c r="IB78" s="970"/>
      <c r="IC78" s="970"/>
      <c r="ID78" s="970"/>
      <c r="IE78" s="970"/>
      <c r="IF78" s="970"/>
      <c r="IG78" s="970"/>
      <c r="IH78" s="970"/>
      <c r="II78" s="970"/>
      <c r="IJ78" s="970"/>
      <c r="IK78" s="970"/>
      <c r="IL78" s="977"/>
      <c r="IM78" s="1"/>
      <c r="IN78" s="1"/>
      <c r="IO78" s="1"/>
      <c r="IP78" s="1"/>
      <c r="IQ78" s="1"/>
      <c r="IR78" s="1"/>
      <c r="IS78" s="1"/>
      <c r="IT78" s="1"/>
    </row>
    <row r="79" spans="1:254" s="85" customFormat="1" ht="12.9" customHeight="1" thickBot="1" x14ac:dyDescent="0.2">
      <c r="A79" s="978"/>
      <c r="B79" s="978"/>
      <c r="C79" s="978"/>
      <c r="D79" s="978"/>
      <c r="E79" s="979"/>
      <c r="F79" s="979"/>
      <c r="G79" s="1020" t="s">
        <v>19</v>
      </c>
      <c r="H79" s="1020"/>
      <c r="I79" s="1021" t="s">
        <v>361</v>
      </c>
      <c r="J79" s="1021"/>
      <c r="K79" s="981" t="s">
        <v>361</v>
      </c>
      <c r="L79" s="981"/>
      <c r="M79" s="976"/>
      <c r="N79" s="970"/>
      <c r="O79" s="970"/>
      <c r="P79" s="970"/>
      <c r="Q79" s="970"/>
      <c r="R79" s="970"/>
      <c r="S79" s="970"/>
      <c r="T79" s="970"/>
      <c r="U79" s="970"/>
      <c r="V79" s="970"/>
      <c r="W79" s="970"/>
      <c r="X79" s="970"/>
      <c r="Y79" s="970"/>
      <c r="Z79" s="970"/>
      <c r="AA79" s="970"/>
      <c r="AB79" s="970"/>
      <c r="AC79" s="970"/>
      <c r="AD79" s="970"/>
      <c r="AE79" s="970"/>
      <c r="AF79" s="970"/>
      <c r="AG79" s="970"/>
      <c r="AH79" s="970"/>
      <c r="AI79" s="970"/>
      <c r="AJ79" s="970"/>
      <c r="AK79" s="970"/>
      <c r="AL79" s="970"/>
      <c r="AM79" s="970"/>
      <c r="AN79" s="970"/>
      <c r="AO79" s="970"/>
      <c r="AP79" s="970"/>
      <c r="AQ79" s="970"/>
      <c r="AR79" s="970"/>
      <c r="AS79" s="970"/>
      <c r="AT79" s="970"/>
      <c r="AU79" s="970"/>
      <c r="AV79" s="970"/>
      <c r="AW79" s="970"/>
      <c r="AX79" s="970"/>
      <c r="AY79" s="970"/>
      <c r="AZ79" s="970"/>
      <c r="BA79" s="970"/>
      <c r="BB79" s="970"/>
      <c r="BC79" s="970"/>
      <c r="BD79" s="970"/>
      <c r="BE79" s="970"/>
      <c r="BF79" s="970"/>
      <c r="BG79" s="970"/>
      <c r="BH79" s="970"/>
      <c r="BI79" s="970"/>
      <c r="BJ79" s="970"/>
      <c r="BK79" s="970"/>
      <c r="BL79" s="970"/>
      <c r="BM79" s="970"/>
      <c r="BN79" s="970"/>
      <c r="BO79" s="970"/>
      <c r="BP79" s="970"/>
      <c r="BQ79" s="970"/>
      <c r="BR79" s="970"/>
      <c r="BS79" s="970"/>
      <c r="BT79" s="970"/>
      <c r="BU79" s="970"/>
      <c r="BV79" s="970"/>
      <c r="BW79" s="970"/>
      <c r="BX79" s="970"/>
      <c r="BY79" s="970"/>
      <c r="BZ79" s="970"/>
      <c r="CA79" s="970"/>
      <c r="CB79" s="970"/>
      <c r="CC79" s="970"/>
      <c r="CD79" s="970"/>
      <c r="CE79" s="970"/>
      <c r="CF79" s="970"/>
      <c r="CG79" s="970"/>
      <c r="CH79" s="970"/>
      <c r="CI79" s="970"/>
      <c r="CJ79" s="970"/>
      <c r="CK79" s="970"/>
      <c r="CL79" s="970"/>
      <c r="CM79" s="970"/>
      <c r="CN79" s="970"/>
      <c r="CO79" s="970"/>
      <c r="CP79" s="970"/>
      <c r="CQ79" s="970"/>
      <c r="CR79" s="970"/>
      <c r="CS79" s="970"/>
      <c r="CT79" s="970"/>
      <c r="CU79" s="970"/>
      <c r="CV79" s="970"/>
      <c r="CW79" s="970"/>
      <c r="CX79" s="970"/>
      <c r="CY79" s="970"/>
      <c r="CZ79" s="970"/>
      <c r="DA79" s="970"/>
      <c r="DB79" s="970"/>
      <c r="DC79" s="970"/>
      <c r="DD79" s="970"/>
      <c r="DE79" s="970"/>
      <c r="DF79" s="970"/>
      <c r="DG79" s="970"/>
      <c r="DH79" s="970"/>
      <c r="DI79" s="970"/>
      <c r="DJ79" s="970"/>
      <c r="DK79" s="970"/>
      <c r="DL79" s="970"/>
      <c r="DM79" s="970"/>
      <c r="DN79" s="970"/>
      <c r="DO79" s="970"/>
      <c r="DP79" s="970"/>
      <c r="DQ79" s="970"/>
      <c r="DR79" s="970"/>
      <c r="DS79" s="970"/>
      <c r="DT79" s="970"/>
      <c r="DU79" s="970"/>
      <c r="DV79" s="970"/>
      <c r="DW79" s="970"/>
      <c r="DX79" s="970"/>
      <c r="DY79" s="970"/>
      <c r="DZ79" s="970"/>
      <c r="EA79" s="970"/>
      <c r="EB79" s="970"/>
      <c r="EC79" s="970"/>
      <c r="ED79" s="970"/>
      <c r="EE79" s="970"/>
      <c r="EF79" s="970"/>
      <c r="EG79" s="970"/>
      <c r="EH79" s="970"/>
      <c r="EI79" s="970"/>
      <c r="EJ79" s="970"/>
      <c r="EK79" s="970"/>
      <c r="EL79" s="970"/>
      <c r="EM79" s="970"/>
      <c r="EN79" s="970"/>
      <c r="EO79" s="970"/>
      <c r="EP79" s="970"/>
      <c r="EQ79" s="970"/>
      <c r="ER79" s="970"/>
      <c r="ES79" s="970"/>
      <c r="ET79" s="970"/>
      <c r="EU79" s="970"/>
      <c r="EV79" s="970"/>
      <c r="EW79" s="970"/>
      <c r="EX79" s="970"/>
      <c r="EY79" s="970"/>
      <c r="EZ79" s="970"/>
      <c r="FA79" s="970"/>
      <c r="FB79" s="970"/>
      <c r="FC79" s="970"/>
      <c r="FD79" s="970"/>
      <c r="FE79" s="970"/>
      <c r="FF79" s="970"/>
      <c r="FG79" s="970"/>
      <c r="FH79" s="970"/>
      <c r="FI79" s="970"/>
      <c r="FJ79" s="970"/>
      <c r="FK79" s="970"/>
      <c r="FL79" s="970"/>
      <c r="FM79" s="970"/>
      <c r="FN79" s="970"/>
      <c r="FO79" s="970"/>
      <c r="FP79" s="970"/>
      <c r="FQ79" s="970"/>
      <c r="FR79" s="970"/>
      <c r="FS79" s="970"/>
      <c r="FT79" s="970"/>
      <c r="FU79" s="970"/>
      <c r="FV79" s="970"/>
      <c r="FW79" s="970"/>
      <c r="FX79" s="970"/>
      <c r="FY79" s="970"/>
      <c r="FZ79" s="970"/>
      <c r="GA79" s="970"/>
      <c r="GB79" s="970"/>
      <c r="GC79" s="970"/>
      <c r="GD79" s="970"/>
      <c r="GE79" s="970"/>
      <c r="GF79" s="970"/>
      <c r="GG79" s="970"/>
      <c r="GH79" s="970"/>
      <c r="GI79" s="970"/>
      <c r="GJ79" s="970"/>
      <c r="GK79" s="970"/>
      <c r="GL79" s="970"/>
      <c r="GM79" s="970"/>
      <c r="GN79" s="970"/>
      <c r="GO79" s="970"/>
      <c r="GP79" s="970"/>
      <c r="GQ79" s="970"/>
      <c r="GR79" s="970"/>
      <c r="GS79" s="970"/>
      <c r="GT79" s="970"/>
      <c r="GU79" s="970"/>
      <c r="GV79" s="970"/>
      <c r="GW79" s="970"/>
      <c r="GX79" s="970"/>
      <c r="GY79" s="970"/>
      <c r="GZ79" s="970"/>
      <c r="HA79" s="970"/>
      <c r="HB79" s="970"/>
      <c r="HC79" s="970"/>
      <c r="HD79" s="970"/>
      <c r="HE79" s="970"/>
      <c r="HF79" s="970"/>
      <c r="HG79" s="970"/>
      <c r="HH79" s="970"/>
      <c r="HI79" s="970"/>
      <c r="HJ79" s="970"/>
      <c r="HK79" s="970"/>
      <c r="HL79" s="970"/>
      <c r="HM79" s="970"/>
      <c r="HN79" s="970"/>
      <c r="HO79" s="970"/>
      <c r="HP79" s="970"/>
      <c r="HQ79" s="970"/>
      <c r="HR79" s="970"/>
      <c r="HS79" s="970"/>
      <c r="HT79" s="970"/>
      <c r="HU79" s="970"/>
      <c r="HV79" s="970"/>
      <c r="HW79" s="970"/>
      <c r="HX79" s="970"/>
      <c r="HY79" s="970"/>
      <c r="HZ79" s="970"/>
      <c r="IA79" s="970"/>
      <c r="IB79" s="970"/>
      <c r="IC79" s="970"/>
      <c r="ID79" s="970"/>
      <c r="IE79" s="970"/>
      <c r="IF79" s="970"/>
      <c r="IG79" s="970"/>
      <c r="IH79" s="970"/>
      <c r="II79" s="970"/>
      <c r="IJ79" s="970"/>
      <c r="IK79" s="970"/>
      <c r="IL79" s="970"/>
      <c r="IM79" s="1"/>
      <c r="IN79" s="1"/>
      <c r="IO79" s="1"/>
      <c r="IP79" s="1"/>
      <c r="IQ79" s="1"/>
      <c r="IR79" s="1"/>
      <c r="IS79" s="1"/>
      <c r="IT79" s="1"/>
    </row>
    <row r="80" spans="1:254" s="85" customFormat="1" ht="12.9" customHeight="1" thickBot="1" x14ac:dyDescent="0.2">
      <c r="A80" s="982" t="s">
        <v>949</v>
      </c>
      <c r="B80" s="982"/>
      <c r="C80" s="983" t="s">
        <v>734</v>
      </c>
      <c r="D80" s="983"/>
      <c r="E80" s="984" t="s">
        <v>810</v>
      </c>
      <c r="F80" s="984"/>
      <c r="G80" s="988" t="s">
        <v>4</v>
      </c>
      <c r="H80" s="988"/>
      <c r="I80" s="1024" t="s">
        <v>950</v>
      </c>
      <c r="J80" s="1024"/>
      <c r="K80" s="989" t="s">
        <v>951</v>
      </c>
      <c r="L80" s="989"/>
      <c r="M80" s="976"/>
      <c r="N80" s="970"/>
      <c r="O80" s="970"/>
      <c r="P80" s="970"/>
      <c r="Q80" s="970"/>
      <c r="R80" s="970"/>
      <c r="S80" s="970"/>
      <c r="T80" s="970"/>
      <c r="U80" s="970"/>
      <c r="V80" s="970"/>
      <c r="W80" s="970"/>
      <c r="X80" s="970"/>
      <c r="Y80" s="970"/>
      <c r="Z80" s="970"/>
      <c r="AA80" s="970"/>
      <c r="AB80" s="970"/>
      <c r="AC80" s="970"/>
      <c r="AD80" s="970"/>
      <c r="AE80" s="970"/>
      <c r="AF80" s="970"/>
      <c r="AG80" s="970"/>
      <c r="AH80" s="970"/>
      <c r="AI80" s="970"/>
      <c r="AJ80" s="970"/>
      <c r="AK80" s="970"/>
      <c r="AL80" s="970"/>
      <c r="AM80" s="970"/>
      <c r="AN80" s="970"/>
      <c r="AO80" s="970"/>
      <c r="AP80" s="970"/>
      <c r="AQ80" s="970"/>
      <c r="AR80" s="970"/>
      <c r="AS80" s="970"/>
      <c r="AT80" s="970"/>
      <c r="AU80" s="970"/>
      <c r="AV80" s="970"/>
      <c r="AW80" s="970"/>
      <c r="AX80" s="970"/>
      <c r="AY80" s="970"/>
      <c r="AZ80" s="970"/>
      <c r="BA80" s="970"/>
      <c r="BB80" s="970"/>
      <c r="BC80" s="970"/>
      <c r="BD80" s="970"/>
      <c r="BE80" s="970"/>
      <c r="BF80" s="970"/>
      <c r="BG80" s="970"/>
      <c r="BH80" s="970"/>
      <c r="BI80" s="970"/>
      <c r="BJ80" s="970"/>
      <c r="BK80" s="970"/>
      <c r="BL80" s="970"/>
      <c r="BM80" s="970"/>
      <c r="BN80" s="970"/>
      <c r="BO80" s="970"/>
      <c r="BP80" s="970"/>
      <c r="BQ80" s="970"/>
      <c r="BR80" s="970"/>
      <c r="BS80" s="970"/>
      <c r="BT80" s="970"/>
      <c r="BU80" s="970"/>
      <c r="BV80" s="970"/>
      <c r="BW80" s="970"/>
      <c r="BX80" s="970"/>
      <c r="BY80" s="970"/>
      <c r="BZ80" s="970"/>
      <c r="CA80" s="970"/>
      <c r="CB80" s="970"/>
      <c r="CC80" s="970"/>
      <c r="CD80" s="970"/>
      <c r="CE80" s="970"/>
      <c r="CF80" s="970"/>
      <c r="CG80" s="970"/>
      <c r="CH80" s="970"/>
      <c r="CI80" s="970"/>
      <c r="CJ80" s="970"/>
      <c r="CK80" s="970"/>
      <c r="CL80" s="970"/>
      <c r="CM80" s="970"/>
      <c r="CN80" s="970"/>
      <c r="CO80" s="970"/>
      <c r="CP80" s="970"/>
      <c r="CQ80" s="970"/>
      <c r="CR80" s="970"/>
      <c r="CS80" s="970"/>
      <c r="CT80" s="970"/>
      <c r="CU80" s="970"/>
      <c r="CV80" s="970"/>
      <c r="CW80" s="970"/>
      <c r="CX80" s="970"/>
      <c r="CY80" s="970"/>
      <c r="CZ80" s="970"/>
      <c r="DA80" s="970"/>
      <c r="DB80" s="970"/>
      <c r="DC80" s="970"/>
      <c r="DD80" s="970"/>
      <c r="DE80" s="970"/>
      <c r="DF80" s="970"/>
      <c r="DG80" s="970"/>
      <c r="DH80" s="970"/>
      <c r="DI80" s="970"/>
      <c r="DJ80" s="970"/>
      <c r="DK80" s="970"/>
      <c r="DL80" s="970"/>
      <c r="DM80" s="970"/>
      <c r="DN80" s="970"/>
      <c r="DO80" s="970"/>
      <c r="DP80" s="970"/>
      <c r="DQ80" s="970"/>
      <c r="DR80" s="970"/>
      <c r="DS80" s="970"/>
      <c r="DT80" s="970"/>
      <c r="DU80" s="970"/>
      <c r="DV80" s="970"/>
      <c r="DW80" s="970"/>
      <c r="DX80" s="970"/>
      <c r="DY80" s="970"/>
      <c r="DZ80" s="970"/>
      <c r="EA80" s="970"/>
      <c r="EB80" s="970"/>
      <c r="EC80" s="970"/>
      <c r="ED80" s="970"/>
      <c r="EE80" s="970"/>
      <c r="EF80" s="970"/>
      <c r="EG80" s="970"/>
      <c r="EH80" s="970"/>
      <c r="EI80" s="970"/>
      <c r="EJ80" s="970"/>
      <c r="EK80" s="970"/>
      <c r="EL80" s="970"/>
      <c r="EM80" s="970"/>
      <c r="EN80" s="970"/>
      <c r="EO80" s="970"/>
      <c r="EP80" s="970"/>
      <c r="EQ80" s="970"/>
      <c r="ER80" s="970"/>
      <c r="ES80" s="970"/>
      <c r="ET80" s="970"/>
      <c r="EU80" s="970"/>
      <c r="EV80" s="970"/>
      <c r="EW80" s="970"/>
      <c r="EX80" s="970"/>
      <c r="EY80" s="970"/>
      <c r="EZ80" s="970"/>
      <c r="FA80" s="970"/>
      <c r="FB80" s="970"/>
      <c r="FC80" s="970"/>
      <c r="FD80" s="970"/>
      <c r="FE80" s="970"/>
      <c r="FF80" s="970"/>
      <c r="FG80" s="970"/>
      <c r="FH80" s="970"/>
      <c r="FI80" s="970"/>
      <c r="FJ80" s="970"/>
      <c r="FK80" s="970"/>
      <c r="FL80" s="970"/>
      <c r="FM80" s="970"/>
      <c r="FN80" s="970"/>
      <c r="FO80" s="970"/>
      <c r="FP80" s="970"/>
      <c r="FQ80" s="970"/>
      <c r="FR80" s="970"/>
      <c r="FS80" s="970"/>
      <c r="FT80" s="970"/>
      <c r="FU80" s="970"/>
      <c r="FV80" s="970"/>
      <c r="FW80" s="970"/>
      <c r="FX80" s="970"/>
      <c r="FY80" s="970"/>
      <c r="FZ80" s="970"/>
      <c r="GA80" s="970"/>
      <c r="GB80" s="970"/>
      <c r="GC80" s="970"/>
      <c r="GD80" s="970"/>
      <c r="GE80" s="970"/>
      <c r="GF80" s="970"/>
      <c r="GG80" s="970"/>
      <c r="GH80" s="970"/>
      <c r="GI80" s="970"/>
      <c r="GJ80" s="970"/>
      <c r="GK80" s="970"/>
      <c r="GL80" s="970"/>
      <c r="GM80" s="970"/>
      <c r="GN80" s="970"/>
      <c r="GO80" s="970"/>
      <c r="GP80" s="970"/>
      <c r="GQ80" s="970"/>
      <c r="GR80" s="970"/>
      <c r="GS80" s="970"/>
      <c r="GT80" s="970"/>
      <c r="GU80" s="970"/>
      <c r="GV80" s="970"/>
      <c r="GW80" s="970"/>
      <c r="GX80" s="970"/>
      <c r="GY80" s="970"/>
      <c r="GZ80" s="970"/>
      <c r="HA80" s="970"/>
      <c r="HB80" s="970"/>
      <c r="HC80" s="970"/>
      <c r="HD80" s="970"/>
      <c r="HE80" s="970"/>
      <c r="HF80" s="970"/>
      <c r="HG80" s="970"/>
      <c r="HH80" s="970"/>
      <c r="HI80" s="970"/>
      <c r="HJ80" s="970"/>
      <c r="HK80" s="970"/>
      <c r="HL80" s="970"/>
      <c r="HM80" s="970"/>
      <c r="HN80" s="970"/>
      <c r="HO80" s="970"/>
      <c r="HP80" s="970"/>
      <c r="HQ80" s="970"/>
      <c r="HR80" s="970"/>
      <c r="HS80" s="970"/>
      <c r="HT80" s="970"/>
      <c r="HU80" s="970"/>
      <c r="HV80" s="970"/>
      <c r="HW80" s="970"/>
      <c r="HX80" s="970"/>
      <c r="HY80" s="970"/>
      <c r="HZ80" s="970"/>
      <c r="IA80" s="970"/>
      <c r="IB80" s="970"/>
      <c r="IC80" s="970"/>
      <c r="ID80" s="970"/>
      <c r="IE80" s="970"/>
      <c r="IF80" s="970"/>
      <c r="IG80" s="970"/>
      <c r="IH80" s="970"/>
      <c r="II80" s="970"/>
      <c r="IJ80" s="970"/>
      <c r="IK80" s="970"/>
      <c r="IL80" s="970"/>
      <c r="IM80" s="1"/>
      <c r="IN80" s="1"/>
      <c r="IO80" s="1"/>
      <c r="IP80" s="1"/>
      <c r="IQ80" s="1"/>
      <c r="IR80" s="1"/>
      <c r="IS80" s="1"/>
      <c r="IT80" s="1"/>
    </row>
    <row r="81" spans="1:254" s="85" customFormat="1" ht="12.9" customHeight="1" thickBot="1" x14ac:dyDescent="0.2">
      <c r="A81" s="86">
        <f>B81+SUM(O85:IL85)</f>
        <v>0</v>
      </c>
      <c r="B81" s="9">
        <f>J85+L85</f>
        <v>0</v>
      </c>
      <c r="C81" s="87">
        <f>D81-SUM(O86:IL86)+SUM(O87:IL87)</f>
        <v>0</v>
      </c>
      <c r="D81" s="10">
        <f>J87+L87</f>
        <v>0</v>
      </c>
      <c r="E81" s="11">
        <f>J88+L88</f>
        <v>0</v>
      </c>
      <c r="F81" s="12">
        <f>E81+SUM(O88:IL88)</f>
        <v>0</v>
      </c>
      <c r="G81" s="1020" t="s">
        <v>19</v>
      </c>
      <c r="H81" s="1020"/>
      <c r="I81" s="1025" t="s">
        <v>19</v>
      </c>
      <c r="J81" s="1025"/>
      <c r="K81" s="994" t="s">
        <v>19</v>
      </c>
      <c r="L81" s="994"/>
      <c r="M81" s="976"/>
      <c r="N81" s="976"/>
      <c r="O81" s="970"/>
      <c r="P81" s="970"/>
      <c r="Q81" s="970"/>
      <c r="R81" s="970"/>
      <c r="S81" s="970"/>
      <c r="T81" s="970"/>
      <c r="U81" s="970"/>
      <c r="V81" s="970"/>
      <c r="W81" s="970"/>
      <c r="X81" s="970"/>
      <c r="Y81" s="970"/>
      <c r="Z81" s="970"/>
      <c r="AA81" s="970"/>
      <c r="AB81" s="970"/>
      <c r="AC81" s="970"/>
      <c r="AD81" s="970"/>
      <c r="AE81" s="970"/>
      <c r="AF81" s="970"/>
      <c r="AG81" s="970"/>
      <c r="AH81" s="970"/>
      <c r="AI81" s="970"/>
      <c r="AJ81" s="970"/>
      <c r="AK81" s="970"/>
      <c r="AL81" s="970"/>
      <c r="AM81" s="970"/>
      <c r="AN81" s="970"/>
      <c r="AO81" s="970"/>
      <c r="AP81" s="970"/>
      <c r="AQ81" s="970"/>
      <c r="AR81" s="970"/>
      <c r="AS81" s="970"/>
      <c r="AT81" s="970"/>
      <c r="AU81" s="970"/>
      <c r="AV81" s="970"/>
      <c r="AW81" s="970"/>
      <c r="AX81" s="970"/>
      <c r="AY81" s="970"/>
      <c r="AZ81" s="970"/>
      <c r="BA81" s="970"/>
      <c r="BB81" s="970"/>
      <c r="BC81" s="970"/>
      <c r="BD81" s="970"/>
      <c r="BE81" s="970"/>
      <c r="BF81" s="970"/>
      <c r="BG81" s="970"/>
      <c r="BH81" s="970"/>
      <c r="BI81" s="970"/>
      <c r="BJ81" s="970"/>
      <c r="BK81" s="970"/>
      <c r="BL81" s="970"/>
      <c r="BM81" s="970"/>
      <c r="BN81" s="970"/>
      <c r="BO81" s="970"/>
      <c r="BP81" s="970"/>
      <c r="BQ81" s="970"/>
      <c r="BR81" s="970"/>
      <c r="BS81" s="970"/>
      <c r="BT81" s="970"/>
      <c r="BU81" s="970"/>
      <c r="BV81" s="970"/>
      <c r="BW81" s="970"/>
      <c r="BX81" s="970"/>
      <c r="BY81" s="970"/>
      <c r="BZ81" s="970"/>
      <c r="CA81" s="970"/>
      <c r="CB81" s="970"/>
      <c r="CC81" s="970"/>
      <c r="CD81" s="970"/>
      <c r="CE81" s="970"/>
      <c r="CF81" s="970"/>
      <c r="CG81" s="970"/>
      <c r="CH81" s="970"/>
      <c r="CI81" s="970"/>
      <c r="CJ81" s="970"/>
      <c r="CK81" s="970"/>
      <c r="CL81" s="970"/>
      <c r="CM81" s="970"/>
      <c r="CN81" s="970"/>
      <c r="CO81" s="970"/>
      <c r="CP81" s="970"/>
      <c r="CQ81" s="970"/>
      <c r="CR81" s="970"/>
      <c r="CS81" s="970"/>
      <c r="CT81" s="970"/>
      <c r="CU81" s="970"/>
      <c r="CV81" s="970"/>
      <c r="CW81" s="970"/>
      <c r="CX81" s="970"/>
      <c r="CY81" s="970"/>
      <c r="CZ81" s="970"/>
      <c r="DA81" s="970"/>
      <c r="DB81" s="970"/>
      <c r="DC81" s="970"/>
      <c r="DD81" s="970"/>
      <c r="DE81" s="970"/>
      <c r="DF81" s="970"/>
      <c r="DG81" s="970"/>
      <c r="DH81" s="970"/>
      <c r="DI81" s="970"/>
      <c r="DJ81" s="970"/>
      <c r="DK81" s="970"/>
      <c r="DL81" s="970"/>
      <c r="DM81" s="970"/>
      <c r="DN81" s="970"/>
      <c r="DO81" s="970"/>
      <c r="DP81" s="970"/>
      <c r="DQ81" s="970"/>
      <c r="DR81" s="970"/>
      <c r="DS81" s="970"/>
      <c r="DT81" s="970"/>
      <c r="DU81" s="970"/>
      <c r="DV81" s="970"/>
      <c r="DW81" s="970"/>
      <c r="DX81" s="970"/>
      <c r="DY81" s="970"/>
      <c r="DZ81" s="970"/>
      <c r="EA81" s="970"/>
      <c r="EB81" s="970"/>
      <c r="EC81" s="970"/>
      <c r="ED81" s="970"/>
      <c r="EE81" s="970"/>
      <c r="EF81" s="970"/>
      <c r="EG81" s="970"/>
      <c r="EH81" s="970"/>
      <c r="EI81" s="970"/>
      <c r="EJ81" s="970"/>
      <c r="EK81" s="970"/>
      <c r="EL81" s="970"/>
      <c r="EM81" s="970"/>
      <c r="EN81" s="970"/>
      <c r="EO81" s="970"/>
      <c r="EP81" s="970"/>
      <c r="EQ81" s="970"/>
      <c r="ER81" s="970"/>
      <c r="ES81" s="970"/>
      <c r="ET81" s="970"/>
      <c r="EU81" s="970"/>
      <c r="EV81" s="970"/>
      <c r="EW81" s="970"/>
      <c r="EX81" s="970"/>
      <c r="EY81" s="970"/>
      <c r="EZ81" s="970"/>
      <c r="FA81" s="970"/>
      <c r="FB81" s="970"/>
      <c r="FC81" s="970"/>
      <c r="FD81" s="970"/>
      <c r="FE81" s="970"/>
      <c r="FF81" s="970"/>
      <c r="FG81" s="970"/>
      <c r="FH81" s="970"/>
      <c r="FI81" s="970"/>
      <c r="FJ81" s="970"/>
      <c r="FK81" s="970"/>
      <c r="FL81" s="970"/>
      <c r="FM81" s="970"/>
      <c r="FN81" s="970"/>
      <c r="FO81" s="970"/>
      <c r="FP81" s="970"/>
      <c r="FQ81" s="970"/>
      <c r="FR81" s="970"/>
      <c r="FS81" s="970"/>
      <c r="FT81" s="970"/>
      <c r="FU81" s="970"/>
      <c r="FV81" s="970"/>
      <c r="FW81" s="970"/>
      <c r="FX81" s="970"/>
      <c r="FY81" s="970"/>
      <c r="FZ81" s="970"/>
      <c r="GA81" s="970"/>
      <c r="GB81" s="970"/>
      <c r="GC81" s="970"/>
      <c r="GD81" s="970"/>
      <c r="GE81" s="970"/>
      <c r="GF81" s="970"/>
      <c r="GG81" s="970"/>
      <c r="GH81" s="970"/>
      <c r="GI81" s="970"/>
      <c r="GJ81" s="970"/>
      <c r="GK81" s="970"/>
      <c r="GL81" s="970"/>
      <c r="GM81" s="970"/>
      <c r="GN81" s="970"/>
      <c r="GO81" s="970"/>
      <c r="GP81" s="970"/>
      <c r="GQ81" s="970"/>
      <c r="GR81" s="970"/>
      <c r="GS81" s="970"/>
      <c r="GT81" s="970"/>
      <c r="GU81" s="970"/>
      <c r="GV81" s="970"/>
      <c r="GW81" s="970"/>
      <c r="GX81" s="970"/>
      <c r="GY81" s="970"/>
      <c r="GZ81" s="970"/>
      <c r="HA81" s="970"/>
      <c r="HB81" s="970"/>
      <c r="HC81" s="970"/>
      <c r="HD81" s="970"/>
      <c r="HE81" s="970"/>
      <c r="HF81" s="970"/>
      <c r="HG81" s="970"/>
      <c r="HH81" s="970"/>
      <c r="HI81" s="970"/>
      <c r="HJ81" s="970"/>
      <c r="HK81" s="970"/>
      <c r="HL81" s="970"/>
      <c r="HM81" s="970"/>
      <c r="HN81" s="970"/>
      <c r="HO81" s="970"/>
      <c r="HP81" s="970"/>
      <c r="HQ81" s="970"/>
      <c r="HR81" s="970"/>
      <c r="HS81" s="970"/>
      <c r="HT81" s="970"/>
      <c r="HU81" s="970"/>
      <c r="HV81" s="970"/>
      <c r="HW81" s="970"/>
      <c r="HX81" s="970"/>
      <c r="HY81" s="970"/>
      <c r="HZ81" s="970"/>
      <c r="IA81" s="970"/>
      <c r="IB81" s="970"/>
      <c r="IC81" s="970"/>
      <c r="ID81" s="970"/>
      <c r="IE81" s="970"/>
      <c r="IF81" s="970"/>
      <c r="IG81" s="970"/>
      <c r="IH81" s="970"/>
      <c r="II81" s="970"/>
      <c r="IJ81" s="970"/>
      <c r="IK81" s="970"/>
      <c r="IL81" s="970"/>
      <c r="IM81" s="1"/>
      <c r="IN81" s="1"/>
      <c r="IO81" s="1"/>
      <c r="IP81" s="1"/>
      <c r="IQ81" s="1"/>
      <c r="IR81" s="1"/>
      <c r="IS81" s="1"/>
      <c r="IT81" s="1"/>
    </row>
    <row r="82" spans="1:254" s="85" customFormat="1" ht="12" customHeight="1" thickBot="1" x14ac:dyDescent="0.2">
      <c r="A82" s="985" t="s">
        <v>740</v>
      </c>
      <c r="B82" s="986"/>
      <c r="C82" s="88" t="s">
        <v>952</v>
      </c>
      <c r="D82" s="89" t="s">
        <v>953</v>
      </c>
      <c r="E82" s="987" t="str">
        <f>IF(F81&lt;100,IF(F81&lt;50,"通常状態",IF(F81&lt;60,"暴走Lv1 ",IF(F81&lt;70,"暴走Lv2",IF(F81&lt;80,"暴走Lv3",IF(F81&lt;90,"暴走Lv4","暴走Lv5"))))),IF(F81&lt;110,"臨界Lv1",IF(F81&lt;120,"臨界Lv2",IF(F81&lt;130,"臨界Lv3",IF(F81&lt;140,"臨界Lv4",IF(F81&lt;150,"臨界Lv5",IF(F81&lt;150,"活性Lv5","因子崩壊")))))))</f>
        <v>通常状態</v>
      </c>
      <c r="F82" s="987"/>
      <c r="G82" s="988" t="s">
        <v>15</v>
      </c>
      <c r="H82" s="988"/>
      <c r="I82" s="1024" t="s">
        <v>764</v>
      </c>
      <c r="J82" s="1024"/>
      <c r="K82" s="989" t="s">
        <v>954</v>
      </c>
      <c r="L82" s="989"/>
      <c r="M82" s="976"/>
      <c r="N82" s="976"/>
      <c r="O82" s="970"/>
      <c r="P82" s="970"/>
      <c r="Q82" s="970"/>
      <c r="R82" s="970"/>
      <c r="S82" s="970"/>
      <c r="T82" s="970"/>
      <c r="U82" s="970"/>
      <c r="V82" s="970"/>
      <c r="W82" s="970"/>
      <c r="X82" s="970"/>
      <c r="Y82" s="970"/>
      <c r="Z82" s="970"/>
      <c r="AA82" s="970"/>
      <c r="AB82" s="970"/>
      <c r="AC82" s="970"/>
      <c r="AD82" s="970"/>
      <c r="AE82" s="970"/>
      <c r="AF82" s="970"/>
      <c r="AG82" s="970"/>
      <c r="AH82" s="970"/>
      <c r="AI82" s="970"/>
      <c r="AJ82" s="970"/>
      <c r="AK82" s="970"/>
      <c r="AL82" s="970"/>
      <c r="AM82" s="970"/>
      <c r="AN82" s="970"/>
      <c r="AO82" s="970"/>
      <c r="AP82" s="970"/>
      <c r="AQ82" s="970"/>
      <c r="AR82" s="970"/>
      <c r="AS82" s="970"/>
      <c r="AT82" s="970"/>
      <c r="AU82" s="970"/>
      <c r="AV82" s="970"/>
      <c r="AW82" s="970"/>
      <c r="AX82" s="970"/>
      <c r="AY82" s="970"/>
      <c r="AZ82" s="970"/>
      <c r="BA82" s="970"/>
      <c r="BB82" s="970"/>
      <c r="BC82" s="970"/>
      <c r="BD82" s="970"/>
      <c r="BE82" s="970"/>
      <c r="BF82" s="970"/>
      <c r="BG82" s="970"/>
      <c r="BH82" s="970"/>
      <c r="BI82" s="970"/>
      <c r="BJ82" s="970"/>
      <c r="BK82" s="970"/>
      <c r="BL82" s="970"/>
      <c r="BM82" s="970"/>
      <c r="BN82" s="970"/>
      <c r="BO82" s="970"/>
      <c r="BP82" s="970"/>
      <c r="BQ82" s="970"/>
      <c r="BR82" s="970"/>
      <c r="BS82" s="970"/>
      <c r="BT82" s="970"/>
      <c r="BU82" s="970"/>
      <c r="BV82" s="970"/>
      <c r="BW82" s="970"/>
      <c r="BX82" s="970"/>
      <c r="BY82" s="970"/>
      <c r="BZ82" s="970"/>
      <c r="CA82" s="970"/>
      <c r="CB82" s="970"/>
      <c r="CC82" s="970"/>
      <c r="CD82" s="970"/>
      <c r="CE82" s="970"/>
      <c r="CF82" s="970"/>
      <c r="CG82" s="970"/>
      <c r="CH82" s="970"/>
      <c r="CI82" s="970"/>
      <c r="CJ82" s="970"/>
      <c r="CK82" s="970"/>
      <c r="CL82" s="970"/>
      <c r="CM82" s="970"/>
      <c r="CN82" s="970"/>
      <c r="CO82" s="970"/>
      <c r="CP82" s="970"/>
      <c r="CQ82" s="970"/>
      <c r="CR82" s="970"/>
      <c r="CS82" s="970"/>
      <c r="CT82" s="970"/>
      <c r="CU82" s="970"/>
      <c r="CV82" s="970"/>
      <c r="CW82" s="970"/>
      <c r="CX82" s="970"/>
      <c r="CY82" s="970"/>
      <c r="CZ82" s="970"/>
      <c r="DA82" s="970"/>
      <c r="DB82" s="970"/>
      <c r="DC82" s="970"/>
      <c r="DD82" s="970"/>
      <c r="DE82" s="970"/>
      <c r="DF82" s="970"/>
      <c r="DG82" s="970"/>
      <c r="DH82" s="970"/>
      <c r="DI82" s="970"/>
      <c r="DJ82" s="970"/>
      <c r="DK82" s="970"/>
      <c r="DL82" s="970"/>
      <c r="DM82" s="970"/>
      <c r="DN82" s="970"/>
      <c r="DO82" s="970"/>
      <c r="DP82" s="970"/>
      <c r="DQ82" s="970"/>
      <c r="DR82" s="970"/>
      <c r="DS82" s="970"/>
      <c r="DT82" s="970"/>
      <c r="DU82" s="970"/>
      <c r="DV82" s="970"/>
      <c r="DW82" s="970"/>
      <c r="DX82" s="970"/>
      <c r="DY82" s="970"/>
      <c r="DZ82" s="970"/>
      <c r="EA82" s="970"/>
      <c r="EB82" s="970"/>
      <c r="EC82" s="970"/>
      <c r="ED82" s="970"/>
      <c r="EE82" s="970"/>
      <c r="EF82" s="970"/>
      <c r="EG82" s="970"/>
      <c r="EH82" s="970"/>
      <c r="EI82" s="970"/>
      <c r="EJ82" s="970"/>
      <c r="EK82" s="970"/>
      <c r="EL82" s="970"/>
      <c r="EM82" s="970"/>
      <c r="EN82" s="970"/>
      <c r="EO82" s="970"/>
      <c r="EP82" s="970"/>
      <c r="EQ82" s="970"/>
      <c r="ER82" s="970"/>
      <c r="ES82" s="970"/>
      <c r="ET82" s="970"/>
      <c r="EU82" s="970"/>
      <c r="EV82" s="970"/>
      <c r="EW82" s="970"/>
      <c r="EX82" s="970"/>
      <c r="EY82" s="970"/>
      <c r="EZ82" s="970"/>
      <c r="FA82" s="970"/>
      <c r="FB82" s="970"/>
      <c r="FC82" s="970"/>
      <c r="FD82" s="970"/>
      <c r="FE82" s="970"/>
      <c r="FF82" s="970"/>
      <c r="FG82" s="970"/>
      <c r="FH82" s="970"/>
      <c r="FI82" s="970"/>
      <c r="FJ82" s="970"/>
      <c r="FK82" s="970"/>
      <c r="FL82" s="970"/>
      <c r="FM82" s="970"/>
      <c r="FN82" s="970"/>
      <c r="FO82" s="970"/>
      <c r="FP82" s="970"/>
      <c r="FQ82" s="970"/>
      <c r="FR82" s="970"/>
      <c r="FS82" s="970"/>
      <c r="FT82" s="970"/>
      <c r="FU82" s="970"/>
      <c r="FV82" s="970"/>
      <c r="FW82" s="970"/>
      <c r="FX82" s="970"/>
      <c r="FY82" s="970"/>
      <c r="FZ82" s="970"/>
      <c r="GA82" s="970"/>
      <c r="GB82" s="970"/>
      <c r="GC82" s="970"/>
      <c r="GD82" s="970"/>
      <c r="GE82" s="970"/>
      <c r="GF82" s="970"/>
      <c r="GG82" s="970"/>
      <c r="GH82" s="970"/>
      <c r="GI82" s="970"/>
      <c r="GJ82" s="970"/>
      <c r="GK82" s="970"/>
      <c r="GL82" s="970"/>
      <c r="GM82" s="970"/>
      <c r="GN82" s="970"/>
      <c r="GO82" s="970"/>
      <c r="GP82" s="970"/>
      <c r="GQ82" s="970"/>
      <c r="GR82" s="970"/>
      <c r="GS82" s="970"/>
      <c r="GT82" s="970"/>
      <c r="GU82" s="970"/>
      <c r="GV82" s="970"/>
      <c r="GW82" s="970"/>
      <c r="GX82" s="970"/>
      <c r="GY82" s="970"/>
      <c r="GZ82" s="970"/>
      <c r="HA82" s="970"/>
      <c r="HB82" s="970"/>
      <c r="HC82" s="970"/>
      <c r="HD82" s="970"/>
      <c r="HE82" s="970"/>
      <c r="HF82" s="970"/>
      <c r="HG82" s="970"/>
      <c r="HH82" s="970"/>
      <c r="HI82" s="970"/>
      <c r="HJ82" s="970"/>
      <c r="HK82" s="970"/>
      <c r="HL82" s="970"/>
      <c r="HM82" s="970"/>
      <c r="HN82" s="970"/>
      <c r="HO82" s="970"/>
      <c r="HP82" s="970"/>
      <c r="HQ82" s="970"/>
      <c r="HR82" s="970"/>
      <c r="HS82" s="970"/>
      <c r="HT82" s="970"/>
      <c r="HU82" s="970"/>
      <c r="HV82" s="970"/>
      <c r="HW82" s="970"/>
      <c r="HX82" s="970"/>
      <c r="HY82" s="970"/>
      <c r="HZ82" s="970"/>
      <c r="IA82" s="970"/>
      <c r="IB82" s="970"/>
      <c r="IC82" s="970"/>
      <c r="ID82" s="970"/>
      <c r="IE82" s="970"/>
      <c r="IF82" s="970"/>
      <c r="IG82" s="970"/>
      <c r="IH82" s="970"/>
      <c r="II82" s="970"/>
      <c r="IJ82" s="970"/>
      <c r="IK82" s="970"/>
      <c r="IL82" s="970"/>
      <c r="IM82" s="1"/>
      <c r="IN82" s="1"/>
      <c r="IO82" s="1"/>
      <c r="IP82" s="1"/>
      <c r="IQ82" s="1"/>
      <c r="IR82" s="1"/>
      <c r="IS82" s="1"/>
      <c r="IT82" s="1"/>
    </row>
    <row r="83" spans="1:254" s="85" customFormat="1" ht="12.9" customHeight="1" thickBot="1" x14ac:dyDescent="0.2">
      <c r="A83" s="985"/>
      <c r="B83" s="986"/>
      <c r="C83" s="90">
        <f>SUM(L86:IQ86)</f>
        <v>0</v>
      </c>
      <c r="D83" s="13">
        <f>ROUNDDOWN((C83/5),0)+SUM(I84:IL84)</f>
        <v>0</v>
      </c>
      <c r="E83" s="990" t="str">
        <f>IF(F81&lt;50,"未活性",IF(F81&lt;60,"活性Lv1",IF(F81&lt;70,"活性Lv2",IF(F81&lt;80,"活性Lv3",IF(F81&lt;90,"活性Lv4",IF(F81&lt;100,"活性Lv5",IF(F81&lt;150,"活性Lv5","強制キャラロスト")))))))</f>
        <v>未活性</v>
      </c>
      <c r="F83" s="990"/>
      <c r="G83" s="1022" t="s">
        <v>19</v>
      </c>
      <c r="H83" s="1022"/>
      <c r="I83" s="1023" t="s">
        <v>19</v>
      </c>
      <c r="J83" s="1023"/>
      <c r="K83" s="993" t="str">
        <f>IF(OR(A81&lt;=B81/2,F81&gt;=90),IF(F81&gt;=120,"オーバーフロー","発動中"),"-")</f>
        <v>発動中</v>
      </c>
      <c r="L83" s="993"/>
      <c r="M83" s="976"/>
      <c r="N83" s="976"/>
      <c r="O83" s="970"/>
      <c r="P83" s="970"/>
      <c r="Q83" s="970"/>
      <c r="R83" s="970"/>
      <c r="S83" s="970"/>
      <c r="T83" s="970"/>
      <c r="U83" s="970"/>
      <c r="V83" s="970"/>
      <c r="W83" s="970"/>
      <c r="X83" s="970"/>
      <c r="Y83" s="970"/>
      <c r="Z83" s="970"/>
      <c r="AA83" s="970"/>
      <c r="AB83" s="970"/>
      <c r="AC83" s="970"/>
      <c r="AD83" s="970"/>
      <c r="AE83" s="970"/>
      <c r="AF83" s="970"/>
      <c r="AG83" s="970"/>
      <c r="AH83" s="970"/>
      <c r="AI83" s="970"/>
      <c r="AJ83" s="970"/>
      <c r="AK83" s="970"/>
      <c r="AL83" s="970"/>
      <c r="AM83" s="970"/>
      <c r="AN83" s="970"/>
      <c r="AO83" s="970"/>
      <c r="AP83" s="970"/>
      <c r="AQ83" s="970"/>
      <c r="AR83" s="970"/>
      <c r="AS83" s="970"/>
      <c r="AT83" s="970"/>
      <c r="AU83" s="970"/>
      <c r="AV83" s="970"/>
      <c r="AW83" s="970"/>
      <c r="AX83" s="970"/>
      <c r="AY83" s="970"/>
      <c r="AZ83" s="970"/>
      <c r="BA83" s="970"/>
      <c r="BB83" s="970"/>
      <c r="BC83" s="970"/>
      <c r="BD83" s="970"/>
      <c r="BE83" s="970"/>
      <c r="BF83" s="970"/>
      <c r="BG83" s="970"/>
      <c r="BH83" s="970"/>
      <c r="BI83" s="970"/>
      <c r="BJ83" s="970"/>
      <c r="BK83" s="970"/>
      <c r="BL83" s="970"/>
      <c r="BM83" s="970"/>
      <c r="BN83" s="970"/>
      <c r="BO83" s="970"/>
      <c r="BP83" s="970"/>
      <c r="BQ83" s="970"/>
      <c r="BR83" s="970"/>
      <c r="BS83" s="970"/>
      <c r="BT83" s="970"/>
      <c r="BU83" s="970"/>
      <c r="BV83" s="970"/>
      <c r="BW83" s="970"/>
      <c r="BX83" s="970"/>
      <c r="BY83" s="970"/>
      <c r="BZ83" s="970"/>
      <c r="CA83" s="970"/>
      <c r="CB83" s="970"/>
      <c r="CC83" s="970"/>
      <c r="CD83" s="970"/>
      <c r="CE83" s="970"/>
      <c r="CF83" s="970"/>
      <c r="CG83" s="970"/>
      <c r="CH83" s="970"/>
      <c r="CI83" s="970"/>
      <c r="CJ83" s="970"/>
      <c r="CK83" s="970"/>
      <c r="CL83" s="970"/>
      <c r="CM83" s="970"/>
      <c r="CN83" s="970"/>
      <c r="CO83" s="970"/>
      <c r="CP83" s="970"/>
      <c r="CQ83" s="970"/>
      <c r="CR83" s="970"/>
      <c r="CS83" s="970"/>
      <c r="CT83" s="970"/>
      <c r="CU83" s="970"/>
      <c r="CV83" s="970"/>
      <c r="CW83" s="970"/>
      <c r="CX83" s="970"/>
      <c r="CY83" s="970"/>
      <c r="CZ83" s="970"/>
      <c r="DA83" s="970"/>
      <c r="DB83" s="970"/>
      <c r="DC83" s="970"/>
      <c r="DD83" s="970"/>
      <c r="DE83" s="970"/>
      <c r="DF83" s="970"/>
      <c r="DG83" s="970"/>
      <c r="DH83" s="970"/>
      <c r="DI83" s="970"/>
      <c r="DJ83" s="970"/>
      <c r="DK83" s="970"/>
      <c r="DL83" s="970"/>
      <c r="DM83" s="970"/>
      <c r="DN83" s="970"/>
      <c r="DO83" s="970"/>
      <c r="DP83" s="970"/>
      <c r="DQ83" s="970"/>
      <c r="DR83" s="970"/>
      <c r="DS83" s="970"/>
      <c r="DT83" s="970"/>
      <c r="DU83" s="970"/>
      <c r="DV83" s="970"/>
      <c r="DW83" s="970"/>
      <c r="DX83" s="970"/>
      <c r="DY83" s="970"/>
      <c r="DZ83" s="970"/>
      <c r="EA83" s="970"/>
      <c r="EB83" s="970"/>
      <c r="EC83" s="970"/>
      <c r="ED83" s="970"/>
      <c r="EE83" s="970"/>
      <c r="EF83" s="970"/>
      <c r="EG83" s="970"/>
      <c r="EH83" s="970"/>
      <c r="EI83" s="970"/>
      <c r="EJ83" s="970"/>
      <c r="EK83" s="970"/>
      <c r="EL83" s="970"/>
      <c r="EM83" s="970"/>
      <c r="EN83" s="970"/>
      <c r="EO83" s="970"/>
      <c r="EP83" s="970"/>
      <c r="EQ83" s="970"/>
      <c r="ER83" s="970"/>
      <c r="ES83" s="970"/>
      <c r="ET83" s="970"/>
      <c r="EU83" s="970"/>
      <c r="EV83" s="970"/>
      <c r="EW83" s="970"/>
      <c r="EX83" s="970"/>
      <c r="EY83" s="970"/>
      <c r="EZ83" s="970"/>
      <c r="FA83" s="970"/>
      <c r="FB83" s="970"/>
      <c r="FC83" s="970"/>
      <c r="FD83" s="970"/>
      <c r="FE83" s="970"/>
      <c r="FF83" s="970"/>
      <c r="FG83" s="970"/>
      <c r="FH83" s="970"/>
      <c r="FI83" s="970"/>
      <c r="FJ83" s="970"/>
      <c r="FK83" s="970"/>
      <c r="FL83" s="970"/>
      <c r="FM83" s="970"/>
      <c r="FN83" s="970"/>
      <c r="FO83" s="970"/>
      <c r="FP83" s="970"/>
      <c r="FQ83" s="970"/>
      <c r="FR83" s="970"/>
      <c r="FS83" s="970"/>
      <c r="FT83" s="970"/>
      <c r="FU83" s="970"/>
      <c r="FV83" s="970"/>
      <c r="FW83" s="970"/>
      <c r="FX83" s="970"/>
      <c r="FY83" s="970"/>
      <c r="FZ83" s="970"/>
      <c r="GA83" s="970"/>
      <c r="GB83" s="970"/>
      <c r="GC83" s="970"/>
      <c r="GD83" s="970"/>
      <c r="GE83" s="970"/>
      <c r="GF83" s="970"/>
      <c r="GG83" s="970"/>
      <c r="GH83" s="970"/>
      <c r="GI83" s="970"/>
      <c r="GJ83" s="970"/>
      <c r="GK83" s="970"/>
      <c r="GL83" s="970"/>
      <c r="GM83" s="970"/>
      <c r="GN83" s="970"/>
      <c r="GO83" s="970"/>
      <c r="GP83" s="970"/>
      <c r="GQ83" s="970"/>
      <c r="GR83" s="970"/>
      <c r="GS83" s="970"/>
      <c r="GT83" s="970"/>
      <c r="GU83" s="970"/>
      <c r="GV83" s="970"/>
      <c r="GW83" s="970"/>
      <c r="GX83" s="970"/>
      <c r="GY83" s="970"/>
      <c r="GZ83" s="970"/>
      <c r="HA83" s="970"/>
      <c r="HB83" s="970"/>
      <c r="HC83" s="970"/>
      <c r="HD83" s="970"/>
      <c r="HE83" s="970"/>
      <c r="HF83" s="970"/>
      <c r="HG83" s="970"/>
      <c r="HH83" s="970"/>
      <c r="HI83" s="970"/>
      <c r="HJ83" s="970"/>
      <c r="HK83" s="970"/>
      <c r="HL83" s="970"/>
      <c r="HM83" s="970"/>
      <c r="HN83" s="970"/>
      <c r="HO83" s="970"/>
      <c r="HP83" s="970"/>
      <c r="HQ83" s="970"/>
      <c r="HR83" s="970"/>
      <c r="HS83" s="970"/>
      <c r="HT83" s="970"/>
      <c r="HU83" s="970"/>
      <c r="HV83" s="970"/>
      <c r="HW83" s="970"/>
      <c r="HX83" s="970"/>
      <c r="HY83" s="970"/>
      <c r="HZ83" s="970"/>
      <c r="IA83" s="970"/>
      <c r="IB83" s="970"/>
      <c r="IC83" s="970"/>
      <c r="ID83" s="970"/>
      <c r="IE83" s="970"/>
      <c r="IF83" s="970"/>
      <c r="IG83" s="970"/>
      <c r="IH83" s="970"/>
      <c r="II83" s="970"/>
      <c r="IJ83" s="970"/>
      <c r="IK83" s="970"/>
      <c r="IL83" s="970"/>
      <c r="IM83" s="1"/>
      <c r="IN83" s="1"/>
      <c r="IO83" s="1"/>
      <c r="IP83" s="1"/>
      <c r="IQ83" s="1"/>
      <c r="IR83" s="1"/>
      <c r="IS83" s="1"/>
      <c r="IT83" s="1"/>
    </row>
    <row r="84" spans="1:254" s="93" customFormat="1" ht="12.9" customHeight="1" thickBot="1" x14ac:dyDescent="0.2">
      <c r="A84" s="91" t="s">
        <v>732</v>
      </c>
      <c r="B84" s="41"/>
      <c r="C84" s="1010" t="str">
        <f>IF(G79="反応型",IF(50&gt;F81,"+0",IF(60&gt;F81,"+1",IF(70&gt;F81,"+2",IF(F81&gt;=70,"+3")))),"活性補正")</f>
        <v>活性補正</v>
      </c>
      <c r="D84" s="46" t="s">
        <v>733</v>
      </c>
      <c r="E84" s="42"/>
      <c r="F84" s="1011" t="str">
        <f>IF(G79="増強型",IF(50&gt;F81,"+0",IF(60&gt;F81,"+1",IF(70&gt;F81,"+2",IF(F81&gt;=70,"+3")))),"活性補正")</f>
        <v>活性補正</v>
      </c>
      <c r="G84" s="1012" t="s">
        <v>955</v>
      </c>
      <c r="H84" s="1012"/>
      <c r="I84" s="1013" t="s">
        <v>956</v>
      </c>
      <c r="J84" s="1013"/>
      <c r="K84" s="1013"/>
      <c r="L84" s="1013"/>
      <c r="M84" s="92" t="s">
        <v>957</v>
      </c>
      <c r="N84" s="93" t="s">
        <v>943</v>
      </c>
      <c r="O84" s="93">
        <v>0</v>
      </c>
      <c r="IL84" s="94"/>
      <c r="IM84" s="1"/>
      <c r="IN84" s="1"/>
      <c r="IO84" s="1"/>
      <c r="IP84" s="1"/>
      <c r="IQ84" s="1"/>
      <c r="IR84" s="1"/>
      <c r="IS84" s="1"/>
      <c r="IT84" s="1"/>
    </row>
    <row r="85" spans="1:254" s="99" customFormat="1" ht="12.9" customHeight="1" thickBot="1" x14ac:dyDescent="0.2">
      <c r="A85" s="21" t="s">
        <v>735</v>
      </c>
      <c r="B85" s="43"/>
      <c r="C85" s="1010"/>
      <c r="D85" s="20" t="s">
        <v>736</v>
      </c>
      <c r="E85" s="44"/>
      <c r="F85" s="1011"/>
      <c r="G85" s="1014" t="s">
        <v>958</v>
      </c>
      <c r="H85" s="1014"/>
      <c r="I85" s="95" t="s">
        <v>959</v>
      </c>
      <c r="J85" s="96"/>
      <c r="K85" s="96" t="s">
        <v>960</v>
      </c>
      <c r="L85" s="97"/>
      <c r="M85" s="98" t="s">
        <v>957</v>
      </c>
      <c r="N85" s="96" t="s">
        <v>943</v>
      </c>
      <c r="O85" s="96"/>
      <c r="IL85" s="100"/>
      <c r="IM85" s="1"/>
      <c r="IN85" s="1"/>
      <c r="IO85" s="1"/>
      <c r="IP85" s="1"/>
      <c r="IQ85" s="1"/>
      <c r="IR85" s="1"/>
      <c r="IS85" s="1"/>
      <c r="IT85" s="1"/>
    </row>
    <row r="86" spans="1:254" s="106" customFormat="1" ht="12" customHeight="1" x14ac:dyDescent="0.15">
      <c r="A86" s="21" t="s">
        <v>738</v>
      </c>
      <c r="B86" s="43"/>
      <c r="C86" s="1010"/>
      <c r="D86" s="20" t="s">
        <v>739</v>
      </c>
      <c r="E86" s="44"/>
      <c r="F86" s="1011"/>
      <c r="G86" s="1006" t="s">
        <v>961</v>
      </c>
      <c r="H86" s="1006"/>
      <c r="I86" s="101"/>
      <c r="J86" s="102"/>
      <c r="K86" s="102"/>
      <c r="L86" s="103"/>
      <c r="M86" s="104" t="s">
        <v>962</v>
      </c>
      <c r="N86" s="105" t="s">
        <v>943</v>
      </c>
      <c r="O86" s="105"/>
      <c r="IL86" s="107"/>
      <c r="IM86" s="1"/>
      <c r="IN86" s="1"/>
      <c r="IO86" s="1"/>
      <c r="IP86" s="1"/>
      <c r="IQ86" s="1"/>
      <c r="IR86" s="1"/>
      <c r="IS86" s="1"/>
      <c r="IT86" s="1"/>
    </row>
    <row r="87" spans="1:254" s="106" customFormat="1" ht="12.9" customHeight="1" x14ac:dyDescent="0.15">
      <c r="A87" s="21" t="s">
        <v>362</v>
      </c>
      <c r="B87" s="151"/>
      <c r="C87" s="1005" t="str">
        <f>IF(G79="増強型",IF(50&gt;F81,"+0",IF(60&gt;F81,"+1",IF(70&gt;F81,"+2",IF(F81&gt;=70,"+3")))),"活性補正")</f>
        <v>活性補正</v>
      </c>
      <c r="D87" s="20" t="s">
        <v>963</v>
      </c>
      <c r="E87" s="151"/>
      <c r="F87" s="18"/>
      <c r="G87" s="1006" t="s">
        <v>964</v>
      </c>
      <c r="H87" s="1006"/>
      <c r="I87" s="108" t="s">
        <v>965</v>
      </c>
      <c r="J87" s="105"/>
      <c r="K87" s="105" t="s">
        <v>966</v>
      </c>
      <c r="L87" s="109"/>
      <c r="M87" s="104" t="s">
        <v>962</v>
      </c>
      <c r="N87" s="105" t="s">
        <v>943</v>
      </c>
      <c r="O87" s="105"/>
      <c r="IL87" s="107"/>
      <c r="IM87" s="1"/>
      <c r="IN87" s="1"/>
      <c r="IO87" s="1"/>
      <c r="IP87" s="1"/>
      <c r="IQ87" s="1"/>
      <c r="IR87" s="1"/>
      <c r="IS87" s="1"/>
      <c r="IT87" s="1"/>
    </row>
    <row r="88" spans="1:254" s="154" customFormat="1" ht="12.9" customHeight="1" thickBot="1" x14ac:dyDescent="0.2">
      <c r="A88" s="21" t="s">
        <v>737</v>
      </c>
      <c r="B88" s="151"/>
      <c r="C88" s="1005"/>
      <c r="D88" s="20" t="s">
        <v>744</v>
      </c>
      <c r="E88" s="151"/>
      <c r="F88" s="110" t="str">
        <f>IF(G79="覚醒型",IF(50&gt;F81,"+0",IF(60&gt;F81,"+1",IF(70&gt;F81,"+2",IF(F81&gt;=70,"+3")))),"活性補正")</f>
        <v>活性補正</v>
      </c>
      <c r="G88" s="1007" t="s">
        <v>967</v>
      </c>
      <c r="H88" s="1007"/>
      <c r="I88" s="111" t="s">
        <v>968</v>
      </c>
      <c r="J88" s="112"/>
      <c r="K88" s="112" t="s">
        <v>969</v>
      </c>
      <c r="L88" s="113">
        <f>L87</f>
        <v>0</v>
      </c>
      <c r="M88" s="152" t="s">
        <v>957</v>
      </c>
      <c r="N88" s="153" t="s">
        <v>943</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 customHeight="1" thickBot="1" x14ac:dyDescent="0.2">
      <c r="A92" s="972" t="s">
        <v>724</v>
      </c>
      <c r="B92" s="972"/>
      <c r="C92" s="972"/>
      <c r="D92" s="972"/>
      <c r="E92" s="973" t="s">
        <v>750</v>
      </c>
      <c r="F92" s="973"/>
      <c r="G92" s="974" t="s">
        <v>1</v>
      </c>
      <c r="H92" s="974"/>
      <c r="I92" s="974" t="s">
        <v>383</v>
      </c>
      <c r="J92" s="974"/>
      <c r="K92" s="974"/>
      <c r="L92" s="974"/>
      <c r="M92" s="976" t="s">
        <v>942</v>
      </c>
      <c r="N92" s="970" t="s">
        <v>943</v>
      </c>
      <c r="O92" s="970" t="s">
        <v>984</v>
      </c>
      <c r="P92" s="970"/>
      <c r="Q92" s="970"/>
      <c r="R92" s="970"/>
      <c r="S92" s="970"/>
      <c r="T92" s="970"/>
      <c r="U92" s="970"/>
      <c r="V92" s="970"/>
      <c r="W92" s="970"/>
      <c r="X92" s="970"/>
      <c r="Y92" s="970"/>
      <c r="Z92" s="970"/>
      <c r="AA92" s="970"/>
      <c r="AB92" s="970"/>
      <c r="AC92" s="970"/>
      <c r="AD92" s="970"/>
      <c r="AE92" s="970"/>
      <c r="AF92" s="970"/>
      <c r="AG92" s="970"/>
      <c r="AH92" s="970"/>
      <c r="AI92" s="970"/>
      <c r="AJ92" s="970"/>
      <c r="AK92" s="970"/>
      <c r="AL92" s="970"/>
      <c r="AM92" s="970"/>
      <c r="AN92" s="970"/>
      <c r="AO92" s="970"/>
      <c r="AP92" s="970"/>
      <c r="AQ92" s="970"/>
      <c r="AR92" s="970"/>
      <c r="AS92" s="970"/>
      <c r="AT92" s="970"/>
      <c r="AU92" s="970"/>
      <c r="AV92" s="970"/>
      <c r="AW92" s="970"/>
      <c r="AX92" s="970"/>
      <c r="AY92" s="970"/>
      <c r="AZ92" s="970"/>
      <c r="BA92" s="970"/>
      <c r="BB92" s="970"/>
      <c r="BC92" s="970"/>
      <c r="BD92" s="970"/>
      <c r="BE92" s="970"/>
      <c r="BF92" s="970"/>
      <c r="BG92" s="970"/>
      <c r="BH92" s="970"/>
      <c r="BI92" s="970"/>
      <c r="BJ92" s="970"/>
      <c r="BK92" s="970"/>
      <c r="BL92" s="970"/>
      <c r="BM92" s="970"/>
      <c r="BN92" s="970"/>
      <c r="BO92" s="970"/>
      <c r="BP92" s="970"/>
      <c r="BQ92" s="970"/>
      <c r="BR92" s="970"/>
      <c r="BS92" s="970"/>
      <c r="BT92" s="970"/>
      <c r="BU92" s="970"/>
      <c r="BV92" s="970"/>
      <c r="BW92" s="970"/>
      <c r="BX92" s="970"/>
      <c r="BY92" s="970"/>
      <c r="BZ92" s="970"/>
      <c r="CA92" s="970"/>
      <c r="CB92" s="970"/>
      <c r="CC92" s="970"/>
      <c r="CD92" s="970"/>
      <c r="CE92" s="970"/>
      <c r="CF92" s="970"/>
      <c r="CG92" s="970"/>
      <c r="CH92" s="970"/>
      <c r="CI92" s="970"/>
      <c r="CJ92" s="970"/>
      <c r="CK92" s="970"/>
      <c r="CL92" s="970"/>
      <c r="CM92" s="970"/>
      <c r="CN92" s="970"/>
      <c r="CO92" s="970"/>
      <c r="CP92" s="970"/>
      <c r="CQ92" s="970"/>
      <c r="CR92" s="970"/>
      <c r="CS92" s="970"/>
      <c r="CT92" s="970"/>
      <c r="CU92" s="970"/>
      <c r="CV92" s="970"/>
      <c r="CW92" s="970"/>
      <c r="CX92" s="970"/>
      <c r="CY92" s="970"/>
      <c r="CZ92" s="970"/>
      <c r="DA92" s="970"/>
      <c r="DB92" s="970"/>
      <c r="DC92" s="970"/>
      <c r="DD92" s="970"/>
      <c r="DE92" s="970"/>
      <c r="DF92" s="970"/>
      <c r="DG92" s="970"/>
      <c r="DH92" s="970"/>
      <c r="DI92" s="970"/>
      <c r="DJ92" s="970"/>
      <c r="DK92" s="970"/>
      <c r="DL92" s="970"/>
      <c r="DM92" s="970"/>
      <c r="DN92" s="970"/>
      <c r="DO92" s="970"/>
      <c r="DP92" s="970"/>
      <c r="DQ92" s="970"/>
      <c r="DR92" s="970"/>
      <c r="DS92" s="970"/>
      <c r="DT92" s="970"/>
      <c r="DU92" s="970"/>
      <c r="DV92" s="970"/>
      <c r="DW92" s="970"/>
      <c r="DX92" s="970"/>
      <c r="DY92" s="970"/>
      <c r="DZ92" s="970"/>
      <c r="EA92" s="970"/>
      <c r="EB92" s="970"/>
      <c r="EC92" s="970"/>
      <c r="ED92" s="970"/>
      <c r="EE92" s="970"/>
      <c r="EF92" s="970"/>
      <c r="EG92" s="970"/>
      <c r="EH92" s="970"/>
      <c r="EI92" s="970"/>
      <c r="EJ92" s="970"/>
      <c r="EK92" s="970"/>
      <c r="EL92" s="970"/>
      <c r="EM92" s="970"/>
      <c r="EN92" s="970"/>
      <c r="EO92" s="970"/>
      <c r="EP92" s="970"/>
      <c r="EQ92" s="970"/>
      <c r="ER92" s="970"/>
      <c r="ES92" s="970"/>
      <c r="ET92" s="970"/>
      <c r="EU92" s="970"/>
      <c r="EV92" s="970"/>
      <c r="EW92" s="970"/>
      <c r="EX92" s="970"/>
      <c r="EY92" s="970"/>
      <c r="EZ92" s="970"/>
      <c r="FA92" s="970"/>
      <c r="FB92" s="970"/>
      <c r="FC92" s="970"/>
      <c r="FD92" s="970"/>
      <c r="FE92" s="970"/>
      <c r="FF92" s="970"/>
      <c r="FG92" s="970"/>
      <c r="FH92" s="970"/>
      <c r="FI92" s="970"/>
      <c r="FJ92" s="970"/>
      <c r="FK92" s="970"/>
      <c r="FL92" s="970"/>
      <c r="FM92" s="970"/>
      <c r="FN92" s="970"/>
      <c r="FO92" s="970"/>
      <c r="FP92" s="970"/>
      <c r="FQ92" s="970"/>
      <c r="FR92" s="970"/>
      <c r="FS92" s="970"/>
      <c r="FT92" s="970"/>
      <c r="FU92" s="970"/>
      <c r="FV92" s="970"/>
      <c r="FW92" s="970"/>
      <c r="FX92" s="970"/>
      <c r="FY92" s="970"/>
      <c r="FZ92" s="970"/>
      <c r="GA92" s="970"/>
      <c r="GB92" s="970"/>
      <c r="GC92" s="970"/>
      <c r="GD92" s="970"/>
      <c r="GE92" s="970"/>
      <c r="GF92" s="970"/>
      <c r="GG92" s="970"/>
      <c r="GH92" s="970"/>
      <c r="GI92" s="970"/>
      <c r="GJ92" s="970"/>
      <c r="GK92" s="970"/>
      <c r="GL92" s="970"/>
      <c r="GM92" s="970"/>
      <c r="GN92" s="970"/>
      <c r="GO92" s="970"/>
      <c r="GP92" s="970"/>
      <c r="GQ92" s="970"/>
      <c r="GR92" s="970"/>
      <c r="GS92" s="970"/>
      <c r="GT92" s="970"/>
      <c r="GU92" s="970"/>
      <c r="GV92" s="970"/>
      <c r="GW92" s="970"/>
      <c r="GX92" s="970"/>
      <c r="GY92" s="970"/>
      <c r="GZ92" s="970"/>
      <c r="HA92" s="970"/>
      <c r="HB92" s="970"/>
      <c r="HC92" s="970"/>
      <c r="HD92" s="970"/>
      <c r="HE92" s="970"/>
      <c r="HF92" s="970"/>
      <c r="HG92" s="970"/>
      <c r="HH92" s="970"/>
      <c r="HI92" s="970"/>
      <c r="HJ92" s="970"/>
      <c r="HK92" s="970"/>
      <c r="HL92" s="970"/>
      <c r="HM92" s="970"/>
      <c r="HN92" s="970"/>
      <c r="HO92" s="970"/>
      <c r="HP92" s="970"/>
      <c r="HQ92" s="970"/>
      <c r="HR92" s="970"/>
      <c r="HS92" s="970"/>
      <c r="HT92" s="970"/>
      <c r="HU92" s="970"/>
      <c r="HV92" s="970"/>
      <c r="HW92" s="970"/>
      <c r="HX92" s="970"/>
      <c r="HY92" s="970"/>
      <c r="HZ92" s="970"/>
      <c r="IA92" s="970"/>
      <c r="IB92" s="970"/>
      <c r="IC92" s="970"/>
      <c r="ID92" s="970"/>
      <c r="IE92" s="970"/>
      <c r="IF92" s="970"/>
      <c r="IG92" s="970"/>
      <c r="IH92" s="970"/>
      <c r="II92" s="970"/>
      <c r="IJ92" s="970"/>
      <c r="IK92" s="970"/>
      <c r="IL92" s="977"/>
      <c r="IM92" s="1"/>
      <c r="IN92" s="1"/>
      <c r="IO92" s="1"/>
      <c r="IP92" s="1"/>
      <c r="IQ92" s="1"/>
      <c r="IR92" s="1"/>
      <c r="IS92" s="1"/>
      <c r="IT92" s="1"/>
    </row>
    <row r="93" spans="1:254" s="85" customFormat="1" ht="12.9" customHeight="1" thickBot="1" x14ac:dyDescent="0.2">
      <c r="A93" s="978"/>
      <c r="B93" s="978"/>
      <c r="C93" s="978"/>
      <c r="D93" s="978"/>
      <c r="E93" s="979"/>
      <c r="F93" s="979"/>
      <c r="G93" s="1020" t="s">
        <v>19</v>
      </c>
      <c r="H93" s="1020"/>
      <c r="I93" s="1021" t="s">
        <v>361</v>
      </c>
      <c r="J93" s="1021"/>
      <c r="K93" s="981" t="s">
        <v>361</v>
      </c>
      <c r="L93" s="981"/>
      <c r="M93" s="976"/>
      <c r="N93" s="970"/>
      <c r="O93" s="970"/>
      <c r="P93" s="970"/>
      <c r="Q93" s="970"/>
      <c r="R93" s="970"/>
      <c r="S93" s="970"/>
      <c r="T93" s="970"/>
      <c r="U93" s="970"/>
      <c r="V93" s="970"/>
      <c r="W93" s="970"/>
      <c r="X93" s="970"/>
      <c r="Y93" s="970"/>
      <c r="Z93" s="970"/>
      <c r="AA93" s="970"/>
      <c r="AB93" s="970"/>
      <c r="AC93" s="970"/>
      <c r="AD93" s="970"/>
      <c r="AE93" s="970"/>
      <c r="AF93" s="970"/>
      <c r="AG93" s="970"/>
      <c r="AH93" s="970"/>
      <c r="AI93" s="970"/>
      <c r="AJ93" s="970"/>
      <c r="AK93" s="970"/>
      <c r="AL93" s="970"/>
      <c r="AM93" s="970"/>
      <c r="AN93" s="970"/>
      <c r="AO93" s="970"/>
      <c r="AP93" s="970"/>
      <c r="AQ93" s="970"/>
      <c r="AR93" s="970"/>
      <c r="AS93" s="970"/>
      <c r="AT93" s="970"/>
      <c r="AU93" s="970"/>
      <c r="AV93" s="970"/>
      <c r="AW93" s="970"/>
      <c r="AX93" s="970"/>
      <c r="AY93" s="970"/>
      <c r="AZ93" s="970"/>
      <c r="BA93" s="970"/>
      <c r="BB93" s="970"/>
      <c r="BC93" s="970"/>
      <c r="BD93" s="970"/>
      <c r="BE93" s="970"/>
      <c r="BF93" s="970"/>
      <c r="BG93" s="970"/>
      <c r="BH93" s="970"/>
      <c r="BI93" s="970"/>
      <c r="BJ93" s="970"/>
      <c r="BK93" s="970"/>
      <c r="BL93" s="970"/>
      <c r="BM93" s="970"/>
      <c r="BN93" s="970"/>
      <c r="BO93" s="970"/>
      <c r="BP93" s="970"/>
      <c r="BQ93" s="970"/>
      <c r="BR93" s="970"/>
      <c r="BS93" s="970"/>
      <c r="BT93" s="970"/>
      <c r="BU93" s="970"/>
      <c r="BV93" s="970"/>
      <c r="BW93" s="970"/>
      <c r="BX93" s="970"/>
      <c r="BY93" s="970"/>
      <c r="BZ93" s="970"/>
      <c r="CA93" s="970"/>
      <c r="CB93" s="970"/>
      <c r="CC93" s="970"/>
      <c r="CD93" s="970"/>
      <c r="CE93" s="970"/>
      <c r="CF93" s="970"/>
      <c r="CG93" s="970"/>
      <c r="CH93" s="970"/>
      <c r="CI93" s="970"/>
      <c r="CJ93" s="970"/>
      <c r="CK93" s="970"/>
      <c r="CL93" s="970"/>
      <c r="CM93" s="970"/>
      <c r="CN93" s="970"/>
      <c r="CO93" s="970"/>
      <c r="CP93" s="970"/>
      <c r="CQ93" s="970"/>
      <c r="CR93" s="970"/>
      <c r="CS93" s="970"/>
      <c r="CT93" s="970"/>
      <c r="CU93" s="970"/>
      <c r="CV93" s="970"/>
      <c r="CW93" s="970"/>
      <c r="CX93" s="970"/>
      <c r="CY93" s="970"/>
      <c r="CZ93" s="970"/>
      <c r="DA93" s="970"/>
      <c r="DB93" s="970"/>
      <c r="DC93" s="970"/>
      <c r="DD93" s="970"/>
      <c r="DE93" s="970"/>
      <c r="DF93" s="970"/>
      <c r="DG93" s="970"/>
      <c r="DH93" s="970"/>
      <c r="DI93" s="970"/>
      <c r="DJ93" s="970"/>
      <c r="DK93" s="970"/>
      <c r="DL93" s="970"/>
      <c r="DM93" s="970"/>
      <c r="DN93" s="970"/>
      <c r="DO93" s="970"/>
      <c r="DP93" s="970"/>
      <c r="DQ93" s="970"/>
      <c r="DR93" s="970"/>
      <c r="DS93" s="970"/>
      <c r="DT93" s="970"/>
      <c r="DU93" s="970"/>
      <c r="DV93" s="970"/>
      <c r="DW93" s="970"/>
      <c r="DX93" s="970"/>
      <c r="DY93" s="970"/>
      <c r="DZ93" s="970"/>
      <c r="EA93" s="970"/>
      <c r="EB93" s="970"/>
      <c r="EC93" s="970"/>
      <c r="ED93" s="970"/>
      <c r="EE93" s="970"/>
      <c r="EF93" s="970"/>
      <c r="EG93" s="970"/>
      <c r="EH93" s="970"/>
      <c r="EI93" s="970"/>
      <c r="EJ93" s="970"/>
      <c r="EK93" s="970"/>
      <c r="EL93" s="970"/>
      <c r="EM93" s="970"/>
      <c r="EN93" s="970"/>
      <c r="EO93" s="970"/>
      <c r="EP93" s="970"/>
      <c r="EQ93" s="970"/>
      <c r="ER93" s="970"/>
      <c r="ES93" s="970"/>
      <c r="ET93" s="970"/>
      <c r="EU93" s="970"/>
      <c r="EV93" s="970"/>
      <c r="EW93" s="970"/>
      <c r="EX93" s="970"/>
      <c r="EY93" s="970"/>
      <c r="EZ93" s="970"/>
      <c r="FA93" s="970"/>
      <c r="FB93" s="970"/>
      <c r="FC93" s="970"/>
      <c r="FD93" s="970"/>
      <c r="FE93" s="970"/>
      <c r="FF93" s="970"/>
      <c r="FG93" s="970"/>
      <c r="FH93" s="970"/>
      <c r="FI93" s="970"/>
      <c r="FJ93" s="970"/>
      <c r="FK93" s="970"/>
      <c r="FL93" s="970"/>
      <c r="FM93" s="970"/>
      <c r="FN93" s="970"/>
      <c r="FO93" s="970"/>
      <c r="FP93" s="970"/>
      <c r="FQ93" s="970"/>
      <c r="FR93" s="970"/>
      <c r="FS93" s="970"/>
      <c r="FT93" s="970"/>
      <c r="FU93" s="970"/>
      <c r="FV93" s="970"/>
      <c r="FW93" s="970"/>
      <c r="FX93" s="970"/>
      <c r="FY93" s="970"/>
      <c r="FZ93" s="970"/>
      <c r="GA93" s="970"/>
      <c r="GB93" s="970"/>
      <c r="GC93" s="970"/>
      <c r="GD93" s="970"/>
      <c r="GE93" s="970"/>
      <c r="GF93" s="970"/>
      <c r="GG93" s="970"/>
      <c r="GH93" s="970"/>
      <c r="GI93" s="970"/>
      <c r="GJ93" s="970"/>
      <c r="GK93" s="970"/>
      <c r="GL93" s="970"/>
      <c r="GM93" s="970"/>
      <c r="GN93" s="970"/>
      <c r="GO93" s="970"/>
      <c r="GP93" s="970"/>
      <c r="GQ93" s="970"/>
      <c r="GR93" s="970"/>
      <c r="GS93" s="970"/>
      <c r="GT93" s="970"/>
      <c r="GU93" s="970"/>
      <c r="GV93" s="970"/>
      <c r="GW93" s="970"/>
      <c r="GX93" s="970"/>
      <c r="GY93" s="970"/>
      <c r="GZ93" s="970"/>
      <c r="HA93" s="970"/>
      <c r="HB93" s="970"/>
      <c r="HC93" s="970"/>
      <c r="HD93" s="970"/>
      <c r="HE93" s="970"/>
      <c r="HF93" s="970"/>
      <c r="HG93" s="970"/>
      <c r="HH93" s="970"/>
      <c r="HI93" s="970"/>
      <c r="HJ93" s="970"/>
      <c r="HK93" s="970"/>
      <c r="HL93" s="970"/>
      <c r="HM93" s="970"/>
      <c r="HN93" s="970"/>
      <c r="HO93" s="970"/>
      <c r="HP93" s="970"/>
      <c r="HQ93" s="970"/>
      <c r="HR93" s="970"/>
      <c r="HS93" s="970"/>
      <c r="HT93" s="970"/>
      <c r="HU93" s="970"/>
      <c r="HV93" s="970"/>
      <c r="HW93" s="970"/>
      <c r="HX93" s="970"/>
      <c r="HY93" s="970"/>
      <c r="HZ93" s="970"/>
      <c r="IA93" s="970"/>
      <c r="IB93" s="970"/>
      <c r="IC93" s="970"/>
      <c r="ID93" s="970"/>
      <c r="IE93" s="970"/>
      <c r="IF93" s="970"/>
      <c r="IG93" s="970"/>
      <c r="IH93" s="970"/>
      <c r="II93" s="970"/>
      <c r="IJ93" s="970"/>
      <c r="IK93" s="970"/>
      <c r="IL93" s="970"/>
      <c r="IM93" s="1"/>
      <c r="IN93" s="1"/>
      <c r="IO93" s="1"/>
      <c r="IP93" s="1"/>
      <c r="IQ93" s="1"/>
      <c r="IR93" s="1"/>
      <c r="IS93" s="1"/>
      <c r="IT93" s="1"/>
    </row>
    <row r="94" spans="1:254" s="85" customFormat="1" ht="12.9" customHeight="1" thickBot="1" x14ac:dyDescent="0.2">
      <c r="A94" s="982" t="s">
        <v>949</v>
      </c>
      <c r="B94" s="982"/>
      <c r="C94" s="983" t="s">
        <v>734</v>
      </c>
      <c r="D94" s="983"/>
      <c r="E94" s="984" t="s">
        <v>810</v>
      </c>
      <c r="F94" s="984"/>
      <c r="G94" s="988" t="s">
        <v>4</v>
      </c>
      <c r="H94" s="988"/>
      <c r="I94" s="1024" t="s">
        <v>950</v>
      </c>
      <c r="J94" s="1024"/>
      <c r="K94" s="989" t="s">
        <v>951</v>
      </c>
      <c r="L94" s="989"/>
      <c r="M94" s="976"/>
      <c r="N94" s="970"/>
      <c r="O94" s="970"/>
      <c r="P94" s="970"/>
      <c r="Q94" s="970"/>
      <c r="R94" s="970"/>
      <c r="S94" s="970"/>
      <c r="T94" s="970"/>
      <c r="U94" s="970"/>
      <c r="V94" s="970"/>
      <c r="W94" s="970"/>
      <c r="X94" s="970"/>
      <c r="Y94" s="970"/>
      <c r="Z94" s="970"/>
      <c r="AA94" s="970"/>
      <c r="AB94" s="970"/>
      <c r="AC94" s="970"/>
      <c r="AD94" s="970"/>
      <c r="AE94" s="970"/>
      <c r="AF94" s="970"/>
      <c r="AG94" s="970"/>
      <c r="AH94" s="970"/>
      <c r="AI94" s="970"/>
      <c r="AJ94" s="970"/>
      <c r="AK94" s="970"/>
      <c r="AL94" s="970"/>
      <c r="AM94" s="970"/>
      <c r="AN94" s="970"/>
      <c r="AO94" s="970"/>
      <c r="AP94" s="970"/>
      <c r="AQ94" s="970"/>
      <c r="AR94" s="970"/>
      <c r="AS94" s="970"/>
      <c r="AT94" s="970"/>
      <c r="AU94" s="970"/>
      <c r="AV94" s="970"/>
      <c r="AW94" s="970"/>
      <c r="AX94" s="970"/>
      <c r="AY94" s="970"/>
      <c r="AZ94" s="970"/>
      <c r="BA94" s="970"/>
      <c r="BB94" s="970"/>
      <c r="BC94" s="970"/>
      <c r="BD94" s="970"/>
      <c r="BE94" s="970"/>
      <c r="BF94" s="970"/>
      <c r="BG94" s="970"/>
      <c r="BH94" s="970"/>
      <c r="BI94" s="970"/>
      <c r="BJ94" s="970"/>
      <c r="BK94" s="970"/>
      <c r="BL94" s="970"/>
      <c r="BM94" s="970"/>
      <c r="BN94" s="970"/>
      <c r="BO94" s="970"/>
      <c r="BP94" s="970"/>
      <c r="BQ94" s="970"/>
      <c r="BR94" s="970"/>
      <c r="BS94" s="970"/>
      <c r="BT94" s="970"/>
      <c r="BU94" s="970"/>
      <c r="BV94" s="970"/>
      <c r="BW94" s="970"/>
      <c r="BX94" s="970"/>
      <c r="BY94" s="970"/>
      <c r="BZ94" s="970"/>
      <c r="CA94" s="970"/>
      <c r="CB94" s="970"/>
      <c r="CC94" s="970"/>
      <c r="CD94" s="970"/>
      <c r="CE94" s="970"/>
      <c r="CF94" s="970"/>
      <c r="CG94" s="970"/>
      <c r="CH94" s="970"/>
      <c r="CI94" s="970"/>
      <c r="CJ94" s="970"/>
      <c r="CK94" s="970"/>
      <c r="CL94" s="970"/>
      <c r="CM94" s="970"/>
      <c r="CN94" s="970"/>
      <c r="CO94" s="970"/>
      <c r="CP94" s="970"/>
      <c r="CQ94" s="970"/>
      <c r="CR94" s="970"/>
      <c r="CS94" s="970"/>
      <c r="CT94" s="970"/>
      <c r="CU94" s="970"/>
      <c r="CV94" s="970"/>
      <c r="CW94" s="970"/>
      <c r="CX94" s="970"/>
      <c r="CY94" s="970"/>
      <c r="CZ94" s="970"/>
      <c r="DA94" s="970"/>
      <c r="DB94" s="970"/>
      <c r="DC94" s="970"/>
      <c r="DD94" s="970"/>
      <c r="DE94" s="970"/>
      <c r="DF94" s="970"/>
      <c r="DG94" s="970"/>
      <c r="DH94" s="970"/>
      <c r="DI94" s="970"/>
      <c r="DJ94" s="970"/>
      <c r="DK94" s="970"/>
      <c r="DL94" s="970"/>
      <c r="DM94" s="970"/>
      <c r="DN94" s="970"/>
      <c r="DO94" s="970"/>
      <c r="DP94" s="970"/>
      <c r="DQ94" s="970"/>
      <c r="DR94" s="970"/>
      <c r="DS94" s="970"/>
      <c r="DT94" s="970"/>
      <c r="DU94" s="970"/>
      <c r="DV94" s="970"/>
      <c r="DW94" s="970"/>
      <c r="DX94" s="970"/>
      <c r="DY94" s="970"/>
      <c r="DZ94" s="970"/>
      <c r="EA94" s="970"/>
      <c r="EB94" s="970"/>
      <c r="EC94" s="970"/>
      <c r="ED94" s="970"/>
      <c r="EE94" s="970"/>
      <c r="EF94" s="970"/>
      <c r="EG94" s="970"/>
      <c r="EH94" s="970"/>
      <c r="EI94" s="970"/>
      <c r="EJ94" s="970"/>
      <c r="EK94" s="970"/>
      <c r="EL94" s="970"/>
      <c r="EM94" s="970"/>
      <c r="EN94" s="970"/>
      <c r="EO94" s="970"/>
      <c r="EP94" s="970"/>
      <c r="EQ94" s="970"/>
      <c r="ER94" s="970"/>
      <c r="ES94" s="970"/>
      <c r="ET94" s="970"/>
      <c r="EU94" s="970"/>
      <c r="EV94" s="970"/>
      <c r="EW94" s="970"/>
      <c r="EX94" s="970"/>
      <c r="EY94" s="970"/>
      <c r="EZ94" s="970"/>
      <c r="FA94" s="970"/>
      <c r="FB94" s="970"/>
      <c r="FC94" s="970"/>
      <c r="FD94" s="970"/>
      <c r="FE94" s="970"/>
      <c r="FF94" s="970"/>
      <c r="FG94" s="970"/>
      <c r="FH94" s="970"/>
      <c r="FI94" s="970"/>
      <c r="FJ94" s="970"/>
      <c r="FK94" s="970"/>
      <c r="FL94" s="970"/>
      <c r="FM94" s="970"/>
      <c r="FN94" s="970"/>
      <c r="FO94" s="970"/>
      <c r="FP94" s="970"/>
      <c r="FQ94" s="970"/>
      <c r="FR94" s="970"/>
      <c r="FS94" s="970"/>
      <c r="FT94" s="970"/>
      <c r="FU94" s="970"/>
      <c r="FV94" s="970"/>
      <c r="FW94" s="970"/>
      <c r="FX94" s="970"/>
      <c r="FY94" s="970"/>
      <c r="FZ94" s="970"/>
      <c r="GA94" s="970"/>
      <c r="GB94" s="970"/>
      <c r="GC94" s="970"/>
      <c r="GD94" s="970"/>
      <c r="GE94" s="970"/>
      <c r="GF94" s="970"/>
      <c r="GG94" s="970"/>
      <c r="GH94" s="970"/>
      <c r="GI94" s="970"/>
      <c r="GJ94" s="970"/>
      <c r="GK94" s="970"/>
      <c r="GL94" s="970"/>
      <c r="GM94" s="970"/>
      <c r="GN94" s="970"/>
      <c r="GO94" s="970"/>
      <c r="GP94" s="970"/>
      <c r="GQ94" s="970"/>
      <c r="GR94" s="970"/>
      <c r="GS94" s="970"/>
      <c r="GT94" s="970"/>
      <c r="GU94" s="970"/>
      <c r="GV94" s="970"/>
      <c r="GW94" s="970"/>
      <c r="GX94" s="970"/>
      <c r="GY94" s="970"/>
      <c r="GZ94" s="970"/>
      <c r="HA94" s="970"/>
      <c r="HB94" s="970"/>
      <c r="HC94" s="970"/>
      <c r="HD94" s="970"/>
      <c r="HE94" s="970"/>
      <c r="HF94" s="970"/>
      <c r="HG94" s="970"/>
      <c r="HH94" s="970"/>
      <c r="HI94" s="970"/>
      <c r="HJ94" s="970"/>
      <c r="HK94" s="970"/>
      <c r="HL94" s="970"/>
      <c r="HM94" s="970"/>
      <c r="HN94" s="970"/>
      <c r="HO94" s="970"/>
      <c r="HP94" s="970"/>
      <c r="HQ94" s="970"/>
      <c r="HR94" s="970"/>
      <c r="HS94" s="970"/>
      <c r="HT94" s="970"/>
      <c r="HU94" s="970"/>
      <c r="HV94" s="970"/>
      <c r="HW94" s="970"/>
      <c r="HX94" s="970"/>
      <c r="HY94" s="970"/>
      <c r="HZ94" s="970"/>
      <c r="IA94" s="970"/>
      <c r="IB94" s="970"/>
      <c r="IC94" s="970"/>
      <c r="ID94" s="970"/>
      <c r="IE94" s="970"/>
      <c r="IF94" s="970"/>
      <c r="IG94" s="970"/>
      <c r="IH94" s="970"/>
      <c r="II94" s="970"/>
      <c r="IJ94" s="970"/>
      <c r="IK94" s="970"/>
      <c r="IL94" s="970"/>
      <c r="IM94" s="1"/>
      <c r="IN94" s="1"/>
      <c r="IO94" s="1"/>
      <c r="IP94" s="1"/>
      <c r="IQ94" s="1"/>
      <c r="IR94" s="1"/>
      <c r="IS94" s="1"/>
      <c r="IT94" s="1"/>
    </row>
    <row r="95" spans="1:254" s="85" customFormat="1" ht="12.9" customHeight="1" thickBot="1" x14ac:dyDescent="0.2">
      <c r="A95" s="86">
        <f>B95+SUM(O99:IL99)</f>
        <v>0</v>
      </c>
      <c r="B95" s="9">
        <f>J99+L99</f>
        <v>0</v>
      </c>
      <c r="C95" s="87">
        <f>D95-SUM(O100:IL100)+SUM(O101:IL101)</f>
        <v>0</v>
      </c>
      <c r="D95" s="10">
        <f>J101+L101</f>
        <v>0</v>
      </c>
      <c r="E95" s="11">
        <f>J102+L102</f>
        <v>0</v>
      </c>
      <c r="F95" s="12">
        <f>E95+SUM(O102:IL102)</f>
        <v>0</v>
      </c>
      <c r="G95" s="1020" t="s">
        <v>19</v>
      </c>
      <c r="H95" s="1020"/>
      <c r="I95" s="1025" t="s">
        <v>19</v>
      </c>
      <c r="J95" s="1025"/>
      <c r="K95" s="994" t="s">
        <v>19</v>
      </c>
      <c r="L95" s="994"/>
      <c r="M95" s="976"/>
      <c r="N95" s="976"/>
      <c r="O95" s="970"/>
      <c r="P95" s="970"/>
      <c r="Q95" s="970"/>
      <c r="R95" s="970"/>
      <c r="S95" s="970"/>
      <c r="T95" s="970"/>
      <c r="U95" s="970"/>
      <c r="V95" s="970"/>
      <c r="W95" s="970"/>
      <c r="X95" s="970"/>
      <c r="Y95" s="970"/>
      <c r="Z95" s="970"/>
      <c r="AA95" s="970"/>
      <c r="AB95" s="970"/>
      <c r="AC95" s="970"/>
      <c r="AD95" s="970"/>
      <c r="AE95" s="970"/>
      <c r="AF95" s="970"/>
      <c r="AG95" s="970"/>
      <c r="AH95" s="970"/>
      <c r="AI95" s="970"/>
      <c r="AJ95" s="970"/>
      <c r="AK95" s="970"/>
      <c r="AL95" s="970"/>
      <c r="AM95" s="970"/>
      <c r="AN95" s="970"/>
      <c r="AO95" s="970"/>
      <c r="AP95" s="970"/>
      <c r="AQ95" s="970"/>
      <c r="AR95" s="970"/>
      <c r="AS95" s="970"/>
      <c r="AT95" s="970"/>
      <c r="AU95" s="970"/>
      <c r="AV95" s="970"/>
      <c r="AW95" s="970"/>
      <c r="AX95" s="970"/>
      <c r="AY95" s="970"/>
      <c r="AZ95" s="970"/>
      <c r="BA95" s="970"/>
      <c r="BB95" s="970"/>
      <c r="BC95" s="970"/>
      <c r="BD95" s="970"/>
      <c r="BE95" s="970"/>
      <c r="BF95" s="970"/>
      <c r="BG95" s="970"/>
      <c r="BH95" s="970"/>
      <c r="BI95" s="970"/>
      <c r="BJ95" s="970"/>
      <c r="BK95" s="970"/>
      <c r="BL95" s="970"/>
      <c r="BM95" s="970"/>
      <c r="BN95" s="970"/>
      <c r="BO95" s="970"/>
      <c r="BP95" s="970"/>
      <c r="BQ95" s="970"/>
      <c r="BR95" s="970"/>
      <c r="BS95" s="970"/>
      <c r="BT95" s="970"/>
      <c r="BU95" s="970"/>
      <c r="BV95" s="970"/>
      <c r="BW95" s="970"/>
      <c r="BX95" s="970"/>
      <c r="BY95" s="970"/>
      <c r="BZ95" s="970"/>
      <c r="CA95" s="970"/>
      <c r="CB95" s="970"/>
      <c r="CC95" s="970"/>
      <c r="CD95" s="970"/>
      <c r="CE95" s="970"/>
      <c r="CF95" s="970"/>
      <c r="CG95" s="970"/>
      <c r="CH95" s="970"/>
      <c r="CI95" s="970"/>
      <c r="CJ95" s="970"/>
      <c r="CK95" s="970"/>
      <c r="CL95" s="970"/>
      <c r="CM95" s="970"/>
      <c r="CN95" s="970"/>
      <c r="CO95" s="970"/>
      <c r="CP95" s="970"/>
      <c r="CQ95" s="970"/>
      <c r="CR95" s="970"/>
      <c r="CS95" s="970"/>
      <c r="CT95" s="970"/>
      <c r="CU95" s="970"/>
      <c r="CV95" s="970"/>
      <c r="CW95" s="970"/>
      <c r="CX95" s="970"/>
      <c r="CY95" s="970"/>
      <c r="CZ95" s="970"/>
      <c r="DA95" s="970"/>
      <c r="DB95" s="970"/>
      <c r="DC95" s="970"/>
      <c r="DD95" s="970"/>
      <c r="DE95" s="970"/>
      <c r="DF95" s="970"/>
      <c r="DG95" s="970"/>
      <c r="DH95" s="970"/>
      <c r="DI95" s="970"/>
      <c r="DJ95" s="970"/>
      <c r="DK95" s="970"/>
      <c r="DL95" s="970"/>
      <c r="DM95" s="970"/>
      <c r="DN95" s="970"/>
      <c r="DO95" s="970"/>
      <c r="DP95" s="970"/>
      <c r="DQ95" s="970"/>
      <c r="DR95" s="970"/>
      <c r="DS95" s="970"/>
      <c r="DT95" s="970"/>
      <c r="DU95" s="970"/>
      <c r="DV95" s="970"/>
      <c r="DW95" s="970"/>
      <c r="DX95" s="970"/>
      <c r="DY95" s="970"/>
      <c r="DZ95" s="970"/>
      <c r="EA95" s="970"/>
      <c r="EB95" s="970"/>
      <c r="EC95" s="970"/>
      <c r="ED95" s="970"/>
      <c r="EE95" s="970"/>
      <c r="EF95" s="970"/>
      <c r="EG95" s="970"/>
      <c r="EH95" s="970"/>
      <c r="EI95" s="970"/>
      <c r="EJ95" s="970"/>
      <c r="EK95" s="970"/>
      <c r="EL95" s="970"/>
      <c r="EM95" s="970"/>
      <c r="EN95" s="970"/>
      <c r="EO95" s="970"/>
      <c r="EP95" s="970"/>
      <c r="EQ95" s="970"/>
      <c r="ER95" s="970"/>
      <c r="ES95" s="970"/>
      <c r="ET95" s="970"/>
      <c r="EU95" s="970"/>
      <c r="EV95" s="970"/>
      <c r="EW95" s="970"/>
      <c r="EX95" s="970"/>
      <c r="EY95" s="970"/>
      <c r="EZ95" s="970"/>
      <c r="FA95" s="970"/>
      <c r="FB95" s="970"/>
      <c r="FC95" s="970"/>
      <c r="FD95" s="970"/>
      <c r="FE95" s="970"/>
      <c r="FF95" s="970"/>
      <c r="FG95" s="970"/>
      <c r="FH95" s="970"/>
      <c r="FI95" s="970"/>
      <c r="FJ95" s="970"/>
      <c r="FK95" s="970"/>
      <c r="FL95" s="970"/>
      <c r="FM95" s="970"/>
      <c r="FN95" s="970"/>
      <c r="FO95" s="970"/>
      <c r="FP95" s="970"/>
      <c r="FQ95" s="970"/>
      <c r="FR95" s="970"/>
      <c r="FS95" s="970"/>
      <c r="FT95" s="970"/>
      <c r="FU95" s="970"/>
      <c r="FV95" s="970"/>
      <c r="FW95" s="970"/>
      <c r="FX95" s="970"/>
      <c r="FY95" s="970"/>
      <c r="FZ95" s="970"/>
      <c r="GA95" s="970"/>
      <c r="GB95" s="970"/>
      <c r="GC95" s="970"/>
      <c r="GD95" s="970"/>
      <c r="GE95" s="970"/>
      <c r="GF95" s="970"/>
      <c r="GG95" s="970"/>
      <c r="GH95" s="970"/>
      <c r="GI95" s="970"/>
      <c r="GJ95" s="970"/>
      <c r="GK95" s="970"/>
      <c r="GL95" s="970"/>
      <c r="GM95" s="970"/>
      <c r="GN95" s="970"/>
      <c r="GO95" s="970"/>
      <c r="GP95" s="970"/>
      <c r="GQ95" s="970"/>
      <c r="GR95" s="970"/>
      <c r="GS95" s="970"/>
      <c r="GT95" s="970"/>
      <c r="GU95" s="970"/>
      <c r="GV95" s="970"/>
      <c r="GW95" s="970"/>
      <c r="GX95" s="970"/>
      <c r="GY95" s="970"/>
      <c r="GZ95" s="970"/>
      <c r="HA95" s="970"/>
      <c r="HB95" s="970"/>
      <c r="HC95" s="970"/>
      <c r="HD95" s="970"/>
      <c r="HE95" s="970"/>
      <c r="HF95" s="970"/>
      <c r="HG95" s="970"/>
      <c r="HH95" s="970"/>
      <c r="HI95" s="970"/>
      <c r="HJ95" s="970"/>
      <c r="HK95" s="970"/>
      <c r="HL95" s="970"/>
      <c r="HM95" s="970"/>
      <c r="HN95" s="970"/>
      <c r="HO95" s="970"/>
      <c r="HP95" s="970"/>
      <c r="HQ95" s="970"/>
      <c r="HR95" s="970"/>
      <c r="HS95" s="970"/>
      <c r="HT95" s="970"/>
      <c r="HU95" s="970"/>
      <c r="HV95" s="970"/>
      <c r="HW95" s="970"/>
      <c r="HX95" s="970"/>
      <c r="HY95" s="970"/>
      <c r="HZ95" s="970"/>
      <c r="IA95" s="970"/>
      <c r="IB95" s="970"/>
      <c r="IC95" s="970"/>
      <c r="ID95" s="970"/>
      <c r="IE95" s="970"/>
      <c r="IF95" s="970"/>
      <c r="IG95" s="970"/>
      <c r="IH95" s="970"/>
      <c r="II95" s="970"/>
      <c r="IJ95" s="970"/>
      <c r="IK95" s="970"/>
      <c r="IL95" s="970"/>
      <c r="IM95" s="1"/>
      <c r="IN95" s="1"/>
      <c r="IO95" s="1"/>
      <c r="IP95" s="1"/>
      <c r="IQ95" s="1"/>
      <c r="IR95" s="1"/>
      <c r="IS95" s="1"/>
      <c r="IT95" s="1"/>
    </row>
    <row r="96" spans="1:254" s="85" customFormat="1" ht="12" customHeight="1" thickBot="1" x14ac:dyDescent="0.2">
      <c r="A96" s="985" t="s">
        <v>740</v>
      </c>
      <c r="B96" s="986"/>
      <c r="C96" s="88" t="s">
        <v>952</v>
      </c>
      <c r="D96" s="89" t="s">
        <v>953</v>
      </c>
      <c r="E96" s="987" t="str">
        <f>IF(F95&lt;100,IF(F95&lt;50,"通常状態",IF(F95&lt;60,"暴走Lv1 ",IF(F95&lt;70,"暴走Lv2",IF(F95&lt;80,"暴走Lv3",IF(F95&lt;90,"暴走Lv4","暴走Lv5"))))),IF(F95&lt;110,"臨界Lv1",IF(F95&lt;120,"臨界Lv2",IF(F95&lt;130,"臨界Lv3",IF(F95&lt;140,"臨界Lv4",IF(F95&lt;150,"臨界Lv5",IF(F95&lt;150,"活性Lv5","因子崩壊")))))))</f>
        <v>通常状態</v>
      </c>
      <c r="F96" s="987"/>
      <c r="G96" s="988" t="s">
        <v>15</v>
      </c>
      <c r="H96" s="988"/>
      <c r="I96" s="1024" t="s">
        <v>764</v>
      </c>
      <c r="J96" s="1024"/>
      <c r="K96" s="989" t="s">
        <v>954</v>
      </c>
      <c r="L96" s="989"/>
      <c r="M96" s="976"/>
      <c r="N96" s="976"/>
      <c r="O96" s="970"/>
      <c r="P96" s="970"/>
      <c r="Q96" s="970"/>
      <c r="R96" s="970"/>
      <c r="S96" s="970"/>
      <c r="T96" s="970"/>
      <c r="U96" s="970"/>
      <c r="V96" s="970"/>
      <c r="W96" s="970"/>
      <c r="X96" s="970"/>
      <c r="Y96" s="970"/>
      <c r="Z96" s="970"/>
      <c r="AA96" s="970"/>
      <c r="AB96" s="970"/>
      <c r="AC96" s="970"/>
      <c r="AD96" s="970"/>
      <c r="AE96" s="970"/>
      <c r="AF96" s="970"/>
      <c r="AG96" s="970"/>
      <c r="AH96" s="970"/>
      <c r="AI96" s="970"/>
      <c r="AJ96" s="970"/>
      <c r="AK96" s="970"/>
      <c r="AL96" s="970"/>
      <c r="AM96" s="970"/>
      <c r="AN96" s="970"/>
      <c r="AO96" s="970"/>
      <c r="AP96" s="970"/>
      <c r="AQ96" s="970"/>
      <c r="AR96" s="970"/>
      <c r="AS96" s="970"/>
      <c r="AT96" s="970"/>
      <c r="AU96" s="970"/>
      <c r="AV96" s="970"/>
      <c r="AW96" s="970"/>
      <c r="AX96" s="970"/>
      <c r="AY96" s="970"/>
      <c r="AZ96" s="970"/>
      <c r="BA96" s="970"/>
      <c r="BB96" s="970"/>
      <c r="BC96" s="970"/>
      <c r="BD96" s="970"/>
      <c r="BE96" s="970"/>
      <c r="BF96" s="970"/>
      <c r="BG96" s="970"/>
      <c r="BH96" s="970"/>
      <c r="BI96" s="970"/>
      <c r="BJ96" s="970"/>
      <c r="BK96" s="970"/>
      <c r="BL96" s="970"/>
      <c r="BM96" s="970"/>
      <c r="BN96" s="970"/>
      <c r="BO96" s="970"/>
      <c r="BP96" s="970"/>
      <c r="BQ96" s="970"/>
      <c r="BR96" s="970"/>
      <c r="BS96" s="970"/>
      <c r="BT96" s="970"/>
      <c r="BU96" s="970"/>
      <c r="BV96" s="970"/>
      <c r="BW96" s="970"/>
      <c r="BX96" s="970"/>
      <c r="BY96" s="970"/>
      <c r="BZ96" s="970"/>
      <c r="CA96" s="970"/>
      <c r="CB96" s="970"/>
      <c r="CC96" s="970"/>
      <c r="CD96" s="970"/>
      <c r="CE96" s="970"/>
      <c r="CF96" s="970"/>
      <c r="CG96" s="970"/>
      <c r="CH96" s="970"/>
      <c r="CI96" s="970"/>
      <c r="CJ96" s="970"/>
      <c r="CK96" s="970"/>
      <c r="CL96" s="970"/>
      <c r="CM96" s="970"/>
      <c r="CN96" s="970"/>
      <c r="CO96" s="970"/>
      <c r="CP96" s="970"/>
      <c r="CQ96" s="970"/>
      <c r="CR96" s="970"/>
      <c r="CS96" s="970"/>
      <c r="CT96" s="970"/>
      <c r="CU96" s="970"/>
      <c r="CV96" s="970"/>
      <c r="CW96" s="970"/>
      <c r="CX96" s="970"/>
      <c r="CY96" s="970"/>
      <c r="CZ96" s="970"/>
      <c r="DA96" s="970"/>
      <c r="DB96" s="970"/>
      <c r="DC96" s="970"/>
      <c r="DD96" s="970"/>
      <c r="DE96" s="970"/>
      <c r="DF96" s="970"/>
      <c r="DG96" s="970"/>
      <c r="DH96" s="970"/>
      <c r="DI96" s="970"/>
      <c r="DJ96" s="970"/>
      <c r="DK96" s="970"/>
      <c r="DL96" s="970"/>
      <c r="DM96" s="970"/>
      <c r="DN96" s="970"/>
      <c r="DO96" s="970"/>
      <c r="DP96" s="970"/>
      <c r="DQ96" s="970"/>
      <c r="DR96" s="970"/>
      <c r="DS96" s="970"/>
      <c r="DT96" s="970"/>
      <c r="DU96" s="970"/>
      <c r="DV96" s="970"/>
      <c r="DW96" s="970"/>
      <c r="DX96" s="970"/>
      <c r="DY96" s="970"/>
      <c r="DZ96" s="970"/>
      <c r="EA96" s="970"/>
      <c r="EB96" s="970"/>
      <c r="EC96" s="970"/>
      <c r="ED96" s="970"/>
      <c r="EE96" s="970"/>
      <c r="EF96" s="970"/>
      <c r="EG96" s="970"/>
      <c r="EH96" s="970"/>
      <c r="EI96" s="970"/>
      <c r="EJ96" s="970"/>
      <c r="EK96" s="970"/>
      <c r="EL96" s="970"/>
      <c r="EM96" s="970"/>
      <c r="EN96" s="970"/>
      <c r="EO96" s="970"/>
      <c r="EP96" s="970"/>
      <c r="EQ96" s="970"/>
      <c r="ER96" s="970"/>
      <c r="ES96" s="970"/>
      <c r="ET96" s="970"/>
      <c r="EU96" s="970"/>
      <c r="EV96" s="970"/>
      <c r="EW96" s="970"/>
      <c r="EX96" s="970"/>
      <c r="EY96" s="970"/>
      <c r="EZ96" s="970"/>
      <c r="FA96" s="970"/>
      <c r="FB96" s="970"/>
      <c r="FC96" s="970"/>
      <c r="FD96" s="970"/>
      <c r="FE96" s="970"/>
      <c r="FF96" s="970"/>
      <c r="FG96" s="970"/>
      <c r="FH96" s="970"/>
      <c r="FI96" s="970"/>
      <c r="FJ96" s="970"/>
      <c r="FK96" s="970"/>
      <c r="FL96" s="970"/>
      <c r="FM96" s="970"/>
      <c r="FN96" s="970"/>
      <c r="FO96" s="970"/>
      <c r="FP96" s="970"/>
      <c r="FQ96" s="970"/>
      <c r="FR96" s="970"/>
      <c r="FS96" s="970"/>
      <c r="FT96" s="970"/>
      <c r="FU96" s="970"/>
      <c r="FV96" s="970"/>
      <c r="FW96" s="970"/>
      <c r="FX96" s="970"/>
      <c r="FY96" s="970"/>
      <c r="FZ96" s="970"/>
      <c r="GA96" s="970"/>
      <c r="GB96" s="970"/>
      <c r="GC96" s="970"/>
      <c r="GD96" s="970"/>
      <c r="GE96" s="970"/>
      <c r="GF96" s="970"/>
      <c r="GG96" s="970"/>
      <c r="GH96" s="970"/>
      <c r="GI96" s="970"/>
      <c r="GJ96" s="970"/>
      <c r="GK96" s="970"/>
      <c r="GL96" s="970"/>
      <c r="GM96" s="970"/>
      <c r="GN96" s="970"/>
      <c r="GO96" s="970"/>
      <c r="GP96" s="970"/>
      <c r="GQ96" s="970"/>
      <c r="GR96" s="970"/>
      <c r="GS96" s="970"/>
      <c r="GT96" s="970"/>
      <c r="GU96" s="970"/>
      <c r="GV96" s="970"/>
      <c r="GW96" s="970"/>
      <c r="GX96" s="970"/>
      <c r="GY96" s="970"/>
      <c r="GZ96" s="970"/>
      <c r="HA96" s="970"/>
      <c r="HB96" s="970"/>
      <c r="HC96" s="970"/>
      <c r="HD96" s="970"/>
      <c r="HE96" s="970"/>
      <c r="HF96" s="970"/>
      <c r="HG96" s="970"/>
      <c r="HH96" s="970"/>
      <c r="HI96" s="970"/>
      <c r="HJ96" s="970"/>
      <c r="HK96" s="970"/>
      <c r="HL96" s="970"/>
      <c r="HM96" s="970"/>
      <c r="HN96" s="970"/>
      <c r="HO96" s="970"/>
      <c r="HP96" s="970"/>
      <c r="HQ96" s="970"/>
      <c r="HR96" s="970"/>
      <c r="HS96" s="970"/>
      <c r="HT96" s="970"/>
      <c r="HU96" s="970"/>
      <c r="HV96" s="970"/>
      <c r="HW96" s="970"/>
      <c r="HX96" s="970"/>
      <c r="HY96" s="970"/>
      <c r="HZ96" s="970"/>
      <c r="IA96" s="970"/>
      <c r="IB96" s="970"/>
      <c r="IC96" s="970"/>
      <c r="ID96" s="970"/>
      <c r="IE96" s="970"/>
      <c r="IF96" s="970"/>
      <c r="IG96" s="970"/>
      <c r="IH96" s="970"/>
      <c r="II96" s="970"/>
      <c r="IJ96" s="970"/>
      <c r="IK96" s="970"/>
      <c r="IL96" s="970"/>
      <c r="IM96" s="1"/>
      <c r="IN96" s="1"/>
      <c r="IO96" s="1"/>
      <c r="IP96" s="1"/>
      <c r="IQ96" s="1"/>
      <c r="IR96" s="1"/>
      <c r="IS96" s="1"/>
      <c r="IT96" s="1"/>
    </row>
    <row r="97" spans="1:254" s="85" customFormat="1" ht="12.9" customHeight="1" thickBot="1" x14ac:dyDescent="0.2">
      <c r="A97" s="985"/>
      <c r="B97" s="986"/>
      <c r="C97" s="90">
        <f>SUM(L100:IQ100)</f>
        <v>0</v>
      </c>
      <c r="D97" s="13">
        <f>ROUNDDOWN((C97/5),0)+SUM(I98:IL98)</f>
        <v>0</v>
      </c>
      <c r="E97" s="990" t="str">
        <f>IF(F95&lt;50,"未活性",IF(F95&lt;60,"活性Lv1",IF(F95&lt;70,"活性Lv2",IF(F95&lt;80,"活性Lv3",IF(F95&lt;90,"活性Lv4",IF(F95&lt;100,"活性Lv5",IF(F95&lt;150,"活性Lv5","強制キャラロスト")))))))</f>
        <v>未活性</v>
      </c>
      <c r="F97" s="990"/>
      <c r="G97" s="1022" t="s">
        <v>19</v>
      </c>
      <c r="H97" s="1022"/>
      <c r="I97" s="1023" t="s">
        <v>19</v>
      </c>
      <c r="J97" s="1023"/>
      <c r="K97" s="993" t="str">
        <f>IF(OR(A95&lt;=B95/2,F95&gt;=90),IF(F95&gt;=120,"オーバーフロー","発動中"),"-")</f>
        <v>発動中</v>
      </c>
      <c r="L97" s="993"/>
      <c r="M97" s="976"/>
      <c r="N97" s="976"/>
      <c r="O97" s="970"/>
      <c r="P97" s="970"/>
      <c r="Q97" s="970"/>
      <c r="R97" s="970"/>
      <c r="S97" s="970"/>
      <c r="T97" s="970"/>
      <c r="U97" s="970"/>
      <c r="V97" s="970"/>
      <c r="W97" s="970"/>
      <c r="X97" s="970"/>
      <c r="Y97" s="970"/>
      <c r="Z97" s="970"/>
      <c r="AA97" s="970"/>
      <c r="AB97" s="970"/>
      <c r="AC97" s="970"/>
      <c r="AD97" s="970"/>
      <c r="AE97" s="970"/>
      <c r="AF97" s="970"/>
      <c r="AG97" s="970"/>
      <c r="AH97" s="970"/>
      <c r="AI97" s="970"/>
      <c r="AJ97" s="970"/>
      <c r="AK97" s="970"/>
      <c r="AL97" s="970"/>
      <c r="AM97" s="970"/>
      <c r="AN97" s="970"/>
      <c r="AO97" s="970"/>
      <c r="AP97" s="970"/>
      <c r="AQ97" s="970"/>
      <c r="AR97" s="970"/>
      <c r="AS97" s="970"/>
      <c r="AT97" s="970"/>
      <c r="AU97" s="970"/>
      <c r="AV97" s="970"/>
      <c r="AW97" s="970"/>
      <c r="AX97" s="970"/>
      <c r="AY97" s="970"/>
      <c r="AZ97" s="970"/>
      <c r="BA97" s="970"/>
      <c r="BB97" s="970"/>
      <c r="BC97" s="970"/>
      <c r="BD97" s="970"/>
      <c r="BE97" s="970"/>
      <c r="BF97" s="970"/>
      <c r="BG97" s="970"/>
      <c r="BH97" s="970"/>
      <c r="BI97" s="970"/>
      <c r="BJ97" s="970"/>
      <c r="BK97" s="970"/>
      <c r="BL97" s="970"/>
      <c r="BM97" s="970"/>
      <c r="BN97" s="970"/>
      <c r="BO97" s="970"/>
      <c r="BP97" s="970"/>
      <c r="BQ97" s="970"/>
      <c r="BR97" s="970"/>
      <c r="BS97" s="970"/>
      <c r="BT97" s="970"/>
      <c r="BU97" s="970"/>
      <c r="BV97" s="970"/>
      <c r="BW97" s="970"/>
      <c r="BX97" s="970"/>
      <c r="BY97" s="970"/>
      <c r="BZ97" s="970"/>
      <c r="CA97" s="970"/>
      <c r="CB97" s="970"/>
      <c r="CC97" s="970"/>
      <c r="CD97" s="970"/>
      <c r="CE97" s="970"/>
      <c r="CF97" s="970"/>
      <c r="CG97" s="970"/>
      <c r="CH97" s="970"/>
      <c r="CI97" s="970"/>
      <c r="CJ97" s="970"/>
      <c r="CK97" s="970"/>
      <c r="CL97" s="970"/>
      <c r="CM97" s="970"/>
      <c r="CN97" s="970"/>
      <c r="CO97" s="970"/>
      <c r="CP97" s="970"/>
      <c r="CQ97" s="970"/>
      <c r="CR97" s="970"/>
      <c r="CS97" s="970"/>
      <c r="CT97" s="970"/>
      <c r="CU97" s="970"/>
      <c r="CV97" s="970"/>
      <c r="CW97" s="970"/>
      <c r="CX97" s="970"/>
      <c r="CY97" s="970"/>
      <c r="CZ97" s="970"/>
      <c r="DA97" s="970"/>
      <c r="DB97" s="970"/>
      <c r="DC97" s="970"/>
      <c r="DD97" s="970"/>
      <c r="DE97" s="970"/>
      <c r="DF97" s="970"/>
      <c r="DG97" s="970"/>
      <c r="DH97" s="970"/>
      <c r="DI97" s="970"/>
      <c r="DJ97" s="970"/>
      <c r="DK97" s="970"/>
      <c r="DL97" s="970"/>
      <c r="DM97" s="970"/>
      <c r="DN97" s="970"/>
      <c r="DO97" s="970"/>
      <c r="DP97" s="970"/>
      <c r="DQ97" s="970"/>
      <c r="DR97" s="970"/>
      <c r="DS97" s="970"/>
      <c r="DT97" s="970"/>
      <c r="DU97" s="970"/>
      <c r="DV97" s="970"/>
      <c r="DW97" s="970"/>
      <c r="DX97" s="970"/>
      <c r="DY97" s="970"/>
      <c r="DZ97" s="970"/>
      <c r="EA97" s="970"/>
      <c r="EB97" s="970"/>
      <c r="EC97" s="970"/>
      <c r="ED97" s="970"/>
      <c r="EE97" s="970"/>
      <c r="EF97" s="970"/>
      <c r="EG97" s="970"/>
      <c r="EH97" s="970"/>
      <c r="EI97" s="970"/>
      <c r="EJ97" s="970"/>
      <c r="EK97" s="970"/>
      <c r="EL97" s="970"/>
      <c r="EM97" s="970"/>
      <c r="EN97" s="970"/>
      <c r="EO97" s="970"/>
      <c r="EP97" s="970"/>
      <c r="EQ97" s="970"/>
      <c r="ER97" s="970"/>
      <c r="ES97" s="970"/>
      <c r="ET97" s="970"/>
      <c r="EU97" s="970"/>
      <c r="EV97" s="970"/>
      <c r="EW97" s="970"/>
      <c r="EX97" s="970"/>
      <c r="EY97" s="970"/>
      <c r="EZ97" s="970"/>
      <c r="FA97" s="970"/>
      <c r="FB97" s="970"/>
      <c r="FC97" s="970"/>
      <c r="FD97" s="970"/>
      <c r="FE97" s="970"/>
      <c r="FF97" s="970"/>
      <c r="FG97" s="970"/>
      <c r="FH97" s="970"/>
      <c r="FI97" s="970"/>
      <c r="FJ97" s="970"/>
      <c r="FK97" s="970"/>
      <c r="FL97" s="970"/>
      <c r="FM97" s="970"/>
      <c r="FN97" s="970"/>
      <c r="FO97" s="970"/>
      <c r="FP97" s="970"/>
      <c r="FQ97" s="970"/>
      <c r="FR97" s="970"/>
      <c r="FS97" s="970"/>
      <c r="FT97" s="970"/>
      <c r="FU97" s="970"/>
      <c r="FV97" s="970"/>
      <c r="FW97" s="970"/>
      <c r="FX97" s="970"/>
      <c r="FY97" s="970"/>
      <c r="FZ97" s="970"/>
      <c r="GA97" s="970"/>
      <c r="GB97" s="970"/>
      <c r="GC97" s="970"/>
      <c r="GD97" s="970"/>
      <c r="GE97" s="970"/>
      <c r="GF97" s="970"/>
      <c r="GG97" s="970"/>
      <c r="GH97" s="970"/>
      <c r="GI97" s="970"/>
      <c r="GJ97" s="970"/>
      <c r="GK97" s="970"/>
      <c r="GL97" s="970"/>
      <c r="GM97" s="970"/>
      <c r="GN97" s="970"/>
      <c r="GO97" s="970"/>
      <c r="GP97" s="970"/>
      <c r="GQ97" s="970"/>
      <c r="GR97" s="970"/>
      <c r="GS97" s="970"/>
      <c r="GT97" s="970"/>
      <c r="GU97" s="970"/>
      <c r="GV97" s="970"/>
      <c r="GW97" s="970"/>
      <c r="GX97" s="970"/>
      <c r="GY97" s="970"/>
      <c r="GZ97" s="970"/>
      <c r="HA97" s="970"/>
      <c r="HB97" s="970"/>
      <c r="HC97" s="970"/>
      <c r="HD97" s="970"/>
      <c r="HE97" s="970"/>
      <c r="HF97" s="970"/>
      <c r="HG97" s="970"/>
      <c r="HH97" s="970"/>
      <c r="HI97" s="970"/>
      <c r="HJ97" s="970"/>
      <c r="HK97" s="970"/>
      <c r="HL97" s="970"/>
      <c r="HM97" s="970"/>
      <c r="HN97" s="970"/>
      <c r="HO97" s="970"/>
      <c r="HP97" s="970"/>
      <c r="HQ97" s="970"/>
      <c r="HR97" s="970"/>
      <c r="HS97" s="970"/>
      <c r="HT97" s="970"/>
      <c r="HU97" s="970"/>
      <c r="HV97" s="970"/>
      <c r="HW97" s="970"/>
      <c r="HX97" s="970"/>
      <c r="HY97" s="970"/>
      <c r="HZ97" s="970"/>
      <c r="IA97" s="970"/>
      <c r="IB97" s="970"/>
      <c r="IC97" s="970"/>
      <c r="ID97" s="970"/>
      <c r="IE97" s="970"/>
      <c r="IF97" s="970"/>
      <c r="IG97" s="970"/>
      <c r="IH97" s="970"/>
      <c r="II97" s="970"/>
      <c r="IJ97" s="970"/>
      <c r="IK97" s="970"/>
      <c r="IL97" s="970"/>
      <c r="IM97" s="1"/>
      <c r="IN97" s="1"/>
      <c r="IO97" s="1"/>
      <c r="IP97" s="1"/>
      <c r="IQ97" s="1"/>
      <c r="IR97" s="1"/>
      <c r="IS97" s="1"/>
      <c r="IT97" s="1"/>
    </row>
    <row r="98" spans="1:254" s="93" customFormat="1" ht="12.9" customHeight="1" thickBot="1" x14ac:dyDescent="0.2">
      <c r="A98" s="91" t="s">
        <v>732</v>
      </c>
      <c r="B98" s="41"/>
      <c r="C98" s="1010" t="str">
        <f>IF(G93="反応型",IF(50&gt;F95,"+0",IF(60&gt;F95,"+1",IF(70&gt;F95,"+2",IF(F95&gt;=70,"+3")))),"活性補正")</f>
        <v>活性補正</v>
      </c>
      <c r="D98" s="46" t="s">
        <v>733</v>
      </c>
      <c r="E98" s="42"/>
      <c r="F98" s="1011" t="str">
        <f>IF(G93="増強型",IF(50&gt;F95,"+0",IF(60&gt;F95,"+1",IF(70&gt;F95,"+2",IF(F95&gt;=70,"+3")))),"活性補正")</f>
        <v>活性補正</v>
      </c>
      <c r="G98" s="1012" t="s">
        <v>955</v>
      </c>
      <c r="H98" s="1012"/>
      <c r="I98" s="1013" t="s">
        <v>956</v>
      </c>
      <c r="J98" s="1013"/>
      <c r="K98" s="1013"/>
      <c r="L98" s="1013"/>
      <c r="M98" s="92" t="s">
        <v>957</v>
      </c>
      <c r="N98" s="93" t="s">
        <v>943</v>
      </c>
      <c r="O98" s="93">
        <v>0</v>
      </c>
      <c r="IL98" s="94"/>
      <c r="IM98" s="1"/>
      <c r="IN98" s="1"/>
      <c r="IO98" s="1"/>
      <c r="IP98" s="1"/>
      <c r="IQ98" s="1"/>
      <c r="IR98" s="1"/>
      <c r="IS98" s="1"/>
      <c r="IT98" s="1"/>
    </row>
    <row r="99" spans="1:254" s="99" customFormat="1" ht="12.9" customHeight="1" thickBot="1" x14ac:dyDescent="0.2">
      <c r="A99" s="21" t="s">
        <v>735</v>
      </c>
      <c r="B99" s="43"/>
      <c r="C99" s="1010"/>
      <c r="D99" s="20" t="s">
        <v>736</v>
      </c>
      <c r="E99" s="44"/>
      <c r="F99" s="1011"/>
      <c r="G99" s="1014" t="s">
        <v>958</v>
      </c>
      <c r="H99" s="1014"/>
      <c r="I99" s="95" t="s">
        <v>959</v>
      </c>
      <c r="J99" s="96"/>
      <c r="K99" s="96" t="s">
        <v>960</v>
      </c>
      <c r="L99" s="97"/>
      <c r="M99" s="98" t="s">
        <v>957</v>
      </c>
      <c r="N99" s="96" t="s">
        <v>943</v>
      </c>
      <c r="O99" s="96"/>
      <c r="IL99" s="100"/>
      <c r="IM99" s="1"/>
      <c r="IN99" s="1"/>
      <c r="IO99" s="1"/>
      <c r="IP99" s="1"/>
      <c r="IQ99" s="1"/>
      <c r="IR99" s="1"/>
      <c r="IS99" s="1"/>
      <c r="IT99" s="1"/>
    </row>
    <row r="100" spans="1:254" s="106" customFormat="1" ht="12" customHeight="1" x14ac:dyDescent="0.15">
      <c r="A100" s="21" t="s">
        <v>738</v>
      </c>
      <c r="B100" s="43"/>
      <c r="C100" s="1010"/>
      <c r="D100" s="20" t="s">
        <v>739</v>
      </c>
      <c r="E100" s="44"/>
      <c r="F100" s="1011"/>
      <c r="G100" s="1006" t="s">
        <v>961</v>
      </c>
      <c r="H100" s="1006"/>
      <c r="I100" s="101"/>
      <c r="J100" s="102"/>
      <c r="K100" s="102"/>
      <c r="L100" s="103"/>
      <c r="M100" s="104" t="s">
        <v>962</v>
      </c>
      <c r="N100" s="105" t="s">
        <v>943</v>
      </c>
      <c r="O100" s="105"/>
      <c r="IL100" s="107"/>
      <c r="IM100" s="1"/>
      <c r="IN100" s="1"/>
      <c r="IO100" s="1"/>
      <c r="IP100" s="1"/>
      <c r="IQ100" s="1"/>
      <c r="IR100" s="1"/>
      <c r="IS100" s="1"/>
      <c r="IT100" s="1"/>
    </row>
    <row r="101" spans="1:254" s="106" customFormat="1" ht="12.9" customHeight="1" x14ac:dyDescent="0.15">
      <c r="A101" s="21" t="s">
        <v>362</v>
      </c>
      <c r="B101" s="151"/>
      <c r="C101" s="1005" t="str">
        <f>IF(G93="増強型",IF(50&gt;F95,"+0",IF(60&gt;F95,"+1",IF(70&gt;F95,"+2",IF(F95&gt;=70,"+3")))),"活性補正")</f>
        <v>活性補正</v>
      </c>
      <c r="D101" s="20" t="s">
        <v>963</v>
      </c>
      <c r="E101" s="151"/>
      <c r="F101" s="18"/>
      <c r="G101" s="1006" t="s">
        <v>964</v>
      </c>
      <c r="H101" s="1006"/>
      <c r="I101" s="108" t="s">
        <v>965</v>
      </c>
      <c r="J101" s="105"/>
      <c r="K101" s="105" t="s">
        <v>966</v>
      </c>
      <c r="L101" s="109"/>
      <c r="M101" s="104" t="s">
        <v>962</v>
      </c>
      <c r="N101" s="105" t="s">
        <v>943</v>
      </c>
      <c r="O101" s="105"/>
      <c r="IL101" s="107"/>
      <c r="IM101" s="1"/>
      <c r="IN101" s="1"/>
      <c r="IO101" s="1"/>
      <c r="IP101" s="1"/>
      <c r="IQ101" s="1"/>
      <c r="IR101" s="1"/>
      <c r="IS101" s="1"/>
      <c r="IT101" s="1"/>
    </row>
    <row r="102" spans="1:254" s="154" customFormat="1" ht="12.9" customHeight="1" thickBot="1" x14ac:dyDescent="0.2">
      <c r="A102" s="21" t="s">
        <v>737</v>
      </c>
      <c r="B102" s="151"/>
      <c r="C102" s="1005"/>
      <c r="D102" s="20" t="s">
        <v>744</v>
      </c>
      <c r="E102" s="151"/>
      <c r="F102" s="110" t="str">
        <f>IF(G93="覚醒型",IF(50&gt;F95,"+0",IF(60&gt;F95,"+1",IF(70&gt;F95,"+2",IF(F95&gt;=70,"+3")))),"活性補正")</f>
        <v>活性補正</v>
      </c>
      <c r="G102" s="1007" t="s">
        <v>967</v>
      </c>
      <c r="H102" s="1007"/>
      <c r="I102" s="111" t="s">
        <v>968</v>
      </c>
      <c r="J102" s="112"/>
      <c r="K102" s="112" t="s">
        <v>969</v>
      </c>
      <c r="L102" s="113">
        <f>L101</f>
        <v>0</v>
      </c>
      <c r="M102" s="152" t="s">
        <v>957</v>
      </c>
      <c r="N102" s="153" t="s">
        <v>943</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 customHeight="1" thickBot="1" x14ac:dyDescent="0.2">
      <c r="A106" s="972" t="s">
        <v>724</v>
      </c>
      <c r="B106" s="972"/>
      <c r="C106" s="972"/>
      <c r="D106" s="972"/>
      <c r="E106" s="973" t="s">
        <v>750</v>
      </c>
      <c r="F106" s="973"/>
      <c r="G106" s="974" t="s">
        <v>1</v>
      </c>
      <c r="H106" s="974"/>
      <c r="I106" s="974" t="s">
        <v>383</v>
      </c>
      <c r="J106" s="974"/>
      <c r="K106" s="974"/>
      <c r="L106" s="974"/>
      <c r="M106" s="976" t="s">
        <v>942</v>
      </c>
      <c r="N106" s="970" t="s">
        <v>943</v>
      </c>
      <c r="O106" s="970" t="s">
        <v>984</v>
      </c>
      <c r="P106" s="970"/>
      <c r="Q106" s="970"/>
      <c r="R106" s="970"/>
      <c r="S106" s="970"/>
      <c r="T106" s="970"/>
      <c r="U106" s="970"/>
      <c r="V106" s="970"/>
      <c r="W106" s="970"/>
      <c r="X106" s="970"/>
      <c r="Y106" s="970"/>
      <c r="Z106" s="970"/>
      <c r="AA106" s="970"/>
      <c r="AB106" s="970"/>
      <c r="AC106" s="970"/>
      <c r="AD106" s="970"/>
      <c r="AE106" s="970"/>
      <c r="AF106" s="970"/>
      <c r="AG106" s="970"/>
      <c r="AH106" s="970"/>
      <c r="AI106" s="970"/>
      <c r="AJ106" s="970"/>
      <c r="AK106" s="970"/>
      <c r="AL106" s="970"/>
      <c r="AM106" s="970"/>
      <c r="AN106" s="970"/>
      <c r="AO106" s="970"/>
      <c r="AP106" s="970"/>
      <c r="AQ106" s="970"/>
      <c r="AR106" s="970"/>
      <c r="AS106" s="970"/>
      <c r="AT106" s="970"/>
      <c r="AU106" s="970"/>
      <c r="AV106" s="970"/>
      <c r="AW106" s="970"/>
      <c r="AX106" s="970"/>
      <c r="AY106" s="970"/>
      <c r="AZ106" s="970"/>
      <c r="BA106" s="970"/>
      <c r="BB106" s="970"/>
      <c r="BC106" s="970"/>
      <c r="BD106" s="970"/>
      <c r="BE106" s="970"/>
      <c r="BF106" s="970"/>
      <c r="BG106" s="970"/>
      <c r="BH106" s="970"/>
      <c r="BI106" s="970"/>
      <c r="BJ106" s="970"/>
      <c r="BK106" s="970"/>
      <c r="BL106" s="970"/>
      <c r="BM106" s="970"/>
      <c r="BN106" s="970"/>
      <c r="BO106" s="970"/>
      <c r="BP106" s="970"/>
      <c r="BQ106" s="970"/>
      <c r="BR106" s="970"/>
      <c r="BS106" s="970"/>
      <c r="BT106" s="970"/>
      <c r="BU106" s="970"/>
      <c r="BV106" s="970"/>
      <c r="BW106" s="970"/>
      <c r="BX106" s="970"/>
      <c r="BY106" s="970"/>
      <c r="BZ106" s="970"/>
      <c r="CA106" s="970"/>
      <c r="CB106" s="970"/>
      <c r="CC106" s="970"/>
      <c r="CD106" s="970"/>
      <c r="CE106" s="970"/>
      <c r="CF106" s="970"/>
      <c r="CG106" s="970"/>
      <c r="CH106" s="970"/>
      <c r="CI106" s="970"/>
      <c r="CJ106" s="970"/>
      <c r="CK106" s="970"/>
      <c r="CL106" s="970"/>
      <c r="CM106" s="970"/>
      <c r="CN106" s="970"/>
      <c r="CO106" s="970"/>
      <c r="CP106" s="970"/>
      <c r="CQ106" s="970"/>
      <c r="CR106" s="970"/>
      <c r="CS106" s="970"/>
      <c r="CT106" s="970"/>
      <c r="CU106" s="970"/>
      <c r="CV106" s="970"/>
      <c r="CW106" s="970"/>
      <c r="CX106" s="970"/>
      <c r="CY106" s="970"/>
      <c r="CZ106" s="970"/>
      <c r="DA106" s="970"/>
      <c r="DB106" s="970"/>
      <c r="DC106" s="970"/>
      <c r="DD106" s="970"/>
      <c r="DE106" s="970"/>
      <c r="DF106" s="970"/>
      <c r="DG106" s="970"/>
      <c r="DH106" s="970"/>
      <c r="DI106" s="970"/>
      <c r="DJ106" s="970"/>
      <c r="DK106" s="970"/>
      <c r="DL106" s="970"/>
      <c r="DM106" s="970"/>
      <c r="DN106" s="970"/>
      <c r="DO106" s="970"/>
      <c r="DP106" s="970"/>
      <c r="DQ106" s="970"/>
      <c r="DR106" s="970"/>
      <c r="DS106" s="970"/>
      <c r="DT106" s="970"/>
      <c r="DU106" s="970"/>
      <c r="DV106" s="970"/>
      <c r="DW106" s="970"/>
      <c r="DX106" s="970"/>
      <c r="DY106" s="970"/>
      <c r="DZ106" s="970"/>
      <c r="EA106" s="970"/>
      <c r="EB106" s="970"/>
      <c r="EC106" s="970"/>
      <c r="ED106" s="970"/>
      <c r="EE106" s="970"/>
      <c r="EF106" s="970"/>
      <c r="EG106" s="970"/>
      <c r="EH106" s="970"/>
      <c r="EI106" s="970"/>
      <c r="EJ106" s="970"/>
      <c r="EK106" s="970"/>
      <c r="EL106" s="970"/>
      <c r="EM106" s="970"/>
      <c r="EN106" s="970"/>
      <c r="EO106" s="970"/>
      <c r="EP106" s="970"/>
      <c r="EQ106" s="970"/>
      <c r="ER106" s="970"/>
      <c r="ES106" s="970"/>
      <c r="ET106" s="970"/>
      <c r="EU106" s="970"/>
      <c r="EV106" s="970"/>
      <c r="EW106" s="970"/>
      <c r="EX106" s="970"/>
      <c r="EY106" s="970"/>
      <c r="EZ106" s="970"/>
      <c r="FA106" s="970"/>
      <c r="FB106" s="970"/>
      <c r="FC106" s="970"/>
      <c r="FD106" s="970"/>
      <c r="FE106" s="970"/>
      <c r="FF106" s="970"/>
      <c r="FG106" s="970"/>
      <c r="FH106" s="970"/>
      <c r="FI106" s="970"/>
      <c r="FJ106" s="970"/>
      <c r="FK106" s="970"/>
      <c r="FL106" s="970"/>
      <c r="FM106" s="970"/>
      <c r="FN106" s="970"/>
      <c r="FO106" s="970"/>
      <c r="FP106" s="970"/>
      <c r="FQ106" s="970"/>
      <c r="FR106" s="970"/>
      <c r="FS106" s="970"/>
      <c r="FT106" s="970"/>
      <c r="FU106" s="970"/>
      <c r="FV106" s="970"/>
      <c r="FW106" s="970"/>
      <c r="FX106" s="970"/>
      <c r="FY106" s="970"/>
      <c r="FZ106" s="970"/>
      <c r="GA106" s="970"/>
      <c r="GB106" s="970"/>
      <c r="GC106" s="970"/>
      <c r="GD106" s="970"/>
      <c r="GE106" s="970"/>
      <c r="GF106" s="970"/>
      <c r="GG106" s="970"/>
      <c r="GH106" s="970"/>
      <c r="GI106" s="970"/>
      <c r="GJ106" s="970"/>
      <c r="GK106" s="970"/>
      <c r="GL106" s="970"/>
      <c r="GM106" s="970"/>
      <c r="GN106" s="970"/>
      <c r="GO106" s="970"/>
      <c r="GP106" s="970"/>
      <c r="GQ106" s="970"/>
      <c r="GR106" s="970"/>
      <c r="GS106" s="970"/>
      <c r="GT106" s="970"/>
      <c r="GU106" s="970"/>
      <c r="GV106" s="970"/>
      <c r="GW106" s="970"/>
      <c r="GX106" s="970"/>
      <c r="GY106" s="970"/>
      <c r="GZ106" s="970"/>
      <c r="HA106" s="970"/>
      <c r="HB106" s="970"/>
      <c r="HC106" s="970"/>
      <c r="HD106" s="970"/>
      <c r="HE106" s="970"/>
      <c r="HF106" s="970"/>
      <c r="HG106" s="970"/>
      <c r="HH106" s="970"/>
      <c r="HI106" s="970"/>
      <c r="HJ106" s="970"/>
      <c r="HK106" s="970"/>
      <c r="HL106" s="970"/>
      <c r="HM106" s="970"/>
      <c r="HN106" s="970"/>
      <c r="HO106" s="970"/>
      <c r="HP106" s="970"/>
      <c r="HQ106" s="970"/>
      <c r="HR106" s="970"/>
      <c r="HS106" s="970"/>
      <c r="HT106" s="970"/>
      <c r="HU106" s="970"/>
      <c r="HV106" s="970"/>
      <c r="HW106" s="970"/>
      <c r="HX106" s="970"/>
      <c r="HY106" s="970"/>
      <c r="HZ106" s="970"/>
      <c r="IA106" s="970"/>
      <c r="IB106" s="970"/>
      <c r="IC106" s="970"/>
      <c r="ID106" s="970"/>
      <c r="IE106" s="970"/>
      <c r="IF106" s="970"/>
      <c r="IG106" s="970"/>
      <c r="IH106" s="970"/>
      <c r="II106" s="970"/>
      <c r="IJ106" s="970"/>
      <c r="IK106" s="970"/>
      <c r="IL106" s="977"/>
      <c r="IM106" s="1"/>
      <c r="IN106" s="1"/>
      <c r="IO106" s="1"/>
      <c r="IP106" s="1"/>
      <c r="IQ106" s="1"/>
      <c r="IR106" s="1"/>
      <c r="IS106" s="1"/>
      <c r="IT106" s="1"/>
    </row>
    <row r="107" spans="1:254" s="85" customFormat="1" ht="12.9" customHeight="1" thickBot="1" x14ac:dyDescent="0.2">
      <c r="A107" s="978"/>
      <c r="B107" s="978"/>
      <c r="C107" s="978"/>
      <c r="D107" s="978"/>
      <c r="E107" s="979"/>
      <c r="F107" s="979"/>
      <c r="G107" s="1020" t="s">
        <v>19</v>
      </c>
      <c r="H107" s="1020"/>
      <c r="I107" s="1021" t="s">
        <v>361</v>
      </c>
      <c r="J107" s="1021"/>
      <c r="K107" s="981" t="s">
        <v>361</v>
      </c>
      <c r="L107" s="981"/>
      <c r="M107" s="976"/>
      <c r="N107" s="970"/>
      <c r="O107" s="970"/>
      <c r="P107" s="970"/>
      <c r="Q107" s="970"/>
      <c r="R107" s="970"/>
      <c r="S107" s="970"/>
      <c r="T107" s="970"/>
      <c r="U107" s="970"/>
      <c r="V107" s="970"/>
      <c r="W107" s="970"/>
      <c r="X107" s="970"/>
      <c r="Y107" s="970"/>
      <c r="Z107" s="970"/>
      <c r="AA107" s="970"/>
      <c r="AB107" s="970"/>
      <c r="AC107" s="970"/>
      <c r="AD107" s="970"/>
      <c r="AE107" s="970"/>
      <c r="AF107" s="970"/>
      <c r="AG107" s="970"/>
      <c r="AH107" s="970"/>
      <c r="AI107" s="970"/>
      <c r="AJ107" s="970"/>
      <c r="AK107" s="970"/>
      <c r="AL107" s="970"/>
      <c r="AM107" s="970"/>
      <c r="AN107" s="970"/>
      <c r="AO107" s="970"/>
      <c r="AP107" s="970"/>
      <c r="AQ107" s="970"/>
      <c r="AR107" s="970"/>
      <c r="AS107" s="970"/>
      <c r="AT107" s="970"/>
      <c r="AU107" s="970"/>
      <c r="AV107" s="970"/>
      <c r="AW107" s="970"/>
      <c r="AX107" s="970"/>
      <c r="AY107" s="970"/>
      <c r="AZ107" s="970"/>
      <c r="BA107" s="970"/>
      <c r="BB107" s="970"/>
      <c r="BC107" s="970"/>
      <c r="BD107" s="970"/>
      <c r="BE107" s="970"/>
      <c r="BF107" s="970"/>
      <c r="BG107" s="970"/>
      <c r="BH107" s="970"/>
      <c r="BI107" s="970"/>
      <c r="BJ107" s="970"/>
      <c r="BK107" s="970"/>
      <c r="BL107" s="970"/>
      <c r="BM107" s="970"/>
      <c r="BN107" s="970"/>
      <c r="BO107" s="970"/>
      <c r="BP107" s="970"/>
      <c r="BQ107" s="970"/>
      <c r="BR107" s="970"/>
      <c r="BS107" s="970"/>
      <c r="BT107" s="970"/>
      <c r="BU107" s="970"/>
      <c r="BV107" s="970"/>
      <c r="BW107" s="970"/>
      <c r="BX107" s="970"/>
      <c r="BY107" s="970"/>
      <c r="BZ107" s="970"/>
      <c r="CA107" s="970"/>
      <c r="CB107" s="970"/>
      <c r="CC107" s="970"/>
      <c r="CD107" s="970"/>
      <c r="CE107" s="970"/>
      <c r="CF107" s="970"/>
      <c r="CG107" s="970"/>
      <c r="CH107" s="970"/>
      <c r="CI107" s="970"/>
      <c r="CJ107" s="970"/>
      <c r="CK107" s="970"/>
      <c r="CL107" s="970"/>
      <c r="CM107" s="970"/>
      <c r="CN107" s="970"/>
      <c r="CO107" s="970"/>
      <c r="CP107" s="970"/>
      <c r="CQ107" s="970"/>
      <c r="CR107" s="970"/>
      <c r="CS107" s="970"/>
      <c r="CT107" s="970"/>
      <c r="CU107" s="970"/>
      <c r="CV107" s="970"/>
      <c r="CW107" s="970"/>
      <c r="CX107" s="970"/>
      <c r="CY107" s="970"/>
      <c r="CZ107" s="970"/>
      <c r="DA107" s="970"/>
      <c r="DB107" s="970"/>
      <c r="DC107" s="970"/>
      <c r="DD107" s="970"/>
      <c r="DE107" s="970"/>
      <c r="DF107" s="970"/>
      <c r="DG107" s="970"/>
      <c r="DH107" s="970"/>
      <c r="DI107" s="970"/>
      <c r="DJ107" s="970"/>
      <c r="DK107" s="970"/>
      <c r="DL107" s="970"/>
      <c r="DM107" s="970"/>
      <c r="DN107" s="970"/>
      <c r="DO107" s="970"/>
      <c r="DP107" s="970"/>
      <c r="DQ107" s="970"/>
      <c r="DR107" s="970"/>
      <c r="DS107" s="970"/>
      <c r="DT107" s="970"/>
      <c r="DU107" s="970"/>
      <c r="DV107" s="970"/>
      <c r="DW107" s="970"/>
      <c r="DX107" s="970"/>
      <c r="DY107" s="970"/>
      <c r="DZ107" s="970"/>
      <c r="EA107" s="970"/>
      <c r="EB107" s="970"/>
      <c r="EC107" s="970"/>
      <c r="ED107" s="970"/>
      <c r="EE107" s="970"/>
      <c r="EF107" s="970"/>
      <c r="EG107" s="970"/>
      <c r="EH107" s="970"/>
      <c r="EI107" s="970"/>
      <c r="EJ107" s="970"/>
      <c r="EK107" s="970"/>
      <c r="EL107" s="970"/>
      <c r="EM107" s="970"/>
      <c r="EN107" s="970"/>
      <c r="EO107" s="970"/>
      <c r="EP107" s="970"/>
      <c r="EQ107" s="970"/>
      <c r="ER107" s="970"/>
      <c r="ES107" s="970"/>
      <c r="ET107" s="970"/>
      <c r="EU107" s="970"/>
      <c r="EV107" s="970"/>
      <c r="EW107" s="970"/>
      <c r="EX107" s="970"/>
      <c r="EY107" s="970"/>
      <c r="EZ107" s="970"/>
      <c r="FA107" s="970"/>
      <c r="FB107" s="970"/>
      <c r="FC107" s="970"/>
      <c r="FD107" s="970"/>
      <c r="FE107" s="970"/>
      <c r="FF107" s="970"/>
      <c r="FG107" s="970"/>
      <c r="FH107" s="970"/>
      <c r="FI107" s="970"/>
      <c r="FJ107" s="970"/>
      <c r="FK107" s="970"/>
      <c r="FL107" s="970"/>
      <c r="FM107" s="970"/>
      <c r="FN107" s="970"/>
      <c r="FO107" s="970"/>
      <c r="FP107" s="970"/>
      <c r="FQ107" s="970"/>
      <c r="FR107" s="970"/>
      <c r="FS107" s="970"/>
      <c r="FT107" s="970"/>
      <c r="FU107" s="970"/>
      <c r="FV107" s="970"/>
      <c r="FW107" s="970"/>
      <c r="FX107" s="970"/>
      <c r="FY107" s="970"/>
      <c r="FZ107" s="970"/>
      <c r="GA107" s="970"/>
      <c r="GB107" s="970"/>
      <c r="GC107" s="970"/>
      <c r="GD107" s="970"/>
      <c r="GE107" s="970"/>
      <c r="GF107" s="970"/>
      <c r="GG107" s="970"/>
      <c r="GH107" s="970"/>
      <c r="GI107" s="970"/>
      <c r="GJ107" s="970"/>
      <c r="GK107" s="970"/>
      <c r="GL107" s="970"/>
      <c r="GM107" s="970"/>
      <c r="GN107" s="970"/>
      <c r="GO107" s="970"/>
      <c r="GP107" s="970"/>
      <c r="GQ107" s="970"/>
      <c r="GR107" s="970"/>
      <c r="GS107" s="970"/>
      <c r="GT107" s="970"/>
      <c r="GU107" s="970"/>
      <c r="GV107" s="970"/>
      <c r="GW107" s="970"/>
      <c r="GX107" s="970"/>
      <c r="GY107" s="970"/>
      <c r="GZ107" s="970"/>
      <c r="HA107" s="970"/>
      <c r="HB107" s="970"/>
      <c r="HC107" s="970"/>
      <c r="HD107" s="970"/>
      <c r="HE107" s="970"/>
      <c r="HF107" s="970"/>
      <c r="HG107" s="970"/>
      <c r="HH107" s="970"/>
      <c r="HI107" s="970"/>
      <c r="HJ107" s="970"/>
      <c r="HK107" s="970"/>
      <c r="HL107" s="970"/>
      <c r="HM107" s="970"/>
      <c r="HN107" s="970"/>
      <c r="HO107" s="970"/>
      <c r="HP107" s="970"/>
      <c r="HQ107" s="970"/>
      <c r="HR107" s="970"/>
      <c r="HS107" s="970"/>
      <c r="HT107" s="970"/>
      <c r="HU107" s="970"/>
      <c r="HV107" s="970"/>
      <c r="HW107" s="970"/>
      <c r="HX107" s="970"/>
      <c r="HY107" s="970"/>
      <c r="HZ107" s="970"/>
      <c r="IA107" s="970"/>
      <c r="IB107" s="970"/>
      <c r="IC107" s="970"/>
      <c r="ID107" s="970"/>
      <c r="IE107" s="970"/>
      <c r="IF107" s="970"/>
      <c r="IG107" s="970"/>
      <c r="IH107" s="970"/>
      <c r="II107" s="970"/>
      <c r="IJ107" s="970"/>
      <c r="IK107" s="970"/>
      <c r="IL107" s="970"/>
      <c r="IM107" s="1"/>
      <c r="IN107" s="1"/>
      <c r="IO107" s="1"/>
      <c r="IP107" s="1"/>
      <c r="IQ107" s="1"/>
      <c r="IR107" s="1"/>
      <c r="IS107" s="1"/>
      <c r="IT107" s="1"/>
    </row>
    <row r="108" spans="1:254" s="85" customFormat="1" ht="12.9" customHeight="1" thickBot="1" x14ac:dyDescent="0.2">
      <c r="A108" s="982" t="s">
        <v>949</v>
      </c>
      <c r="B108" s="982"/>
      <c r="C108" s="983" t="s">
        <v>734</v>
      </c>
      <c r="D108" s="983"/>
      <c r="E108" s="984" t="s">
        <v>810</v>
      </c>
      <c r="F108" s="984"/>
      <c r="G108" s="988" t="s">
        <v>4</v>
      </c>
      <c r="H108" s="988"/>
      <c r="I108" s="1024" t="s">
        <v>950</v>
      </c>
      <c r="J108" s="1024"/>
      <c r="K108" s="989" t="s">
        <v>951</v>
      </c>
      <c r="L108" s="989"/>
      <c r="M108" s="976"/>
      <c r="N108" s="970"/>
      <c r="O108" s="970"/>
      <c r="P108" s="970"/>
      <c r="Q108" s="970"/>
      <c r="R108" s="970"/>
      <c r="S108" s="970"/>
      <c r="T108" s="970"/>
      <c r="U108" s="970"/>
      <c r="V108" s="970"/>
      <c r="W108" s="970"/>
      <c r="X108" s="970"/>
      <c r="Y108" s="970"/>
      <c r="Z108" s="970"/>
      <c r="AA108" s="970"/>
      <c r="AB108" s="970"/>
      <c r="AC108" s="970"/>
      <c r="AD108" s="970"/>
      <c r="AE108" s="970"/>
      <c r="AF108" s="970"/>
      <c r="AG108" s="970"/>
      <c r="AH108" s="970"/>
      <c r="AI108" s="970"/>
      <c r="AJ108" s="970"/>
      <c r="AK108" s="970"/>
      <c r="AL108" s="970"/>
      <c r="AM108" s="970"/>
      <c r="AN108" s="970"/>
      <c r="AO108" s="970"/>
      <c r="AP108" s="970"/>
      <c r="AQ108" s="970"/>
      <c r="AR108" s="970"/>
      <c r="AS108" s="970"/>
      <c r="AT108" s="970"/>
      <c r="AU108" s="970"/>
      <c r="AV108" s="970"/>
      <c r="AW108" s="970"/>
      <c r="AX108" s="970"/>
      <c r="AY108" s="970"/>
      <c r="AZ108" s="970"/>
      <c r="BA108" s="970"/>
      <c r="BB108" s="970"/>
      <c r="BC108" s="970"/>
      <c r="BD108" s="970"/>
      <c r="BE108" s="970"/>
      <c r="BF108" s="970"/>
      <c r="BG108" s="970"/>
      <c r="BH108" s="970"/>
      <c r="BI108" s="970"/>
      <c r="BJ108" s="970"/>
      <c r="BK108" s="970"/>
      <c r="BL108" s="970"/>
      <c r="BM108" s="970"/>
      <c r="BN108" s="970"/>
      <c r="BO108" s="970"/>
      <c r="BP108" s="970"/>
      <c r="BQ108" s="970"/>
      <c r="BR108" s="970"/>
      <c r="BS108" s="970"/>
      <c r="BT108" s="970"/>
      <c r="BU108" s="970"/>
      <c r="BV108" s="970"/>
      <c r="BW108" s="970"/>
      <c r="BX108" s="970"/>
      <c r="BY108" s="970"/>
      <c r="BZ108" s="970"/>
      <c r="CA108" s="970"/>
      <c r="CB108" s="970"/>
      <c r="CC108" s="970"/>
      <c r="CD108" s="970"/>
      <c r="CE108" s="970"/>
      <c r="CF108" s="970"/>
      <c r="CG108" s="970"/>
      <c r="CH108" s="970"/>
      <c r="CI108" s="970"/>
      <c r="CJ108" s="970"/>
      <c r="CK108" s="970"/>
      <c r="CL108" s="970"/>
      <c r="CM108" s="970"/>
      <c r="CN108" s="970"/>
      <c r="CO108" s="970"/>
      <c r="CP108" s="970"/>
      <c r="CQ108" s="970"/>
      <c r="CR108" s="970"/>
      <c r="CS108" s="970"/>
      <c r="CT108" s="970"/>
      <c r="CU108" s="970"/>
      <c r="CV108" s="970"/>
      <c r="CW108" s="970"/>
      <c r="CX108" s="970"/>
      <c r="CY108" s="970"/>
      <c r="CZ108" s="970"/>
      <c r="DA108" s="970"/>
      <c r="DB108" s="970"/>
      <c r="DC108" s="970"/>
      <c r="DD108" s="970"/>
      <c r="DE108" s="970"/>
      <c r="DF108" s="970"/>
      <c r="DG108" s="970"/>
      <c r="DH108" s="970"/>
      <c r="DI108" s="970"/>
      <c r="DJ108" s="970"/>
      <c r="DK108" s="970"/>
      <c r="DL108" s="970"/>
      <c r="DM108" s="970"/>
      <c r="DN108" s="970"/>
      <c r="DO108" s="970"/>
      <c r="DP108" s="970"/>
      <c r="DQ108" s="970"/>
      <c r="DR108" s="970"/>
      <c r="DS108" s="970"/>
      <c r="DT108" s="970"/>
      <c r="DU108" s="970"/>
      <c r="DV108" s="970"/>
      <c r="DW108" s="970"/>
      <c r="DX108" s="970"/>
      <c r="DY108" s="970"/>
      <c r="DZ108" s="970"/>
      <c r="EA108" s="970"/>
      <c r="EB108" s="970"/>
      <c r="EC108" s="970"/>
      <c r="ED108" s="970"/>
      <c r="EE108" s="970"/>
      <c r="EF108" s="970"/>
      <c r="EG108" s="970"/>
      <c r="EH108" s="970"/>
      <c r="EI108" s="970"/>
      <c r="EJ108" s="970"/>
      <c r="EK108" s="970"/>
      <c r="EL108" s="970"/>
      <c r="EM108" s="970"/>
      <c r="EN108" s="970"/>
      <c r="EO108" s="970"/>
      <c r="EP108" s="970"/>
      <c r="EQ108" s="970"/>
      <c r="ER108" s="970"/>
      <c r="ES108" s="970"/>
      <c r="ET108" s="970"/>
      <c r="EU108" s="970"/>
      <c r="EV108" s="970"/>
      <c r="EW108" s="970"/>
      <c r="EX108" s="970"/>
      <c r="EY108" s="970"/>
      <c r="EZ108" s="970"/>
      <c r="FA108" s="970"/>
      <c r="FB108" s="970"/>
      <c r="FC108" s="970"/>
      <c r="FD108" s="970"/>
      <c r="FE108" s="970"/>
      <c r="FF108" s="970"/>
      <c r="FG108" s="970"/>
      <c r="FH108" s="970"/>
      <c r="FI108" s="970"/>
      <c r="FJ108" s="970"/>
      <c r="FK108" s="970"/>
      <c r="FL108" s="970"/>
      <c r="FM108" s="970"/>
      <c r="FN108" s="970"/>
      <c r="FO108" s="970"/>
      <c r="FP108" s="970"/>
      <c r="FQ108" s="970"/>
      <c r="FR108" s="970"/>
      <c r="FS108" s="970"/>
      <c r="FT108" s="970"/>
      <c r="FU108" s="970"/>
      <c r="FV108" s="970"/>
      <c r="FW108" s="970"/>
      <c r="FX108" s="970"/>
      <c r="FY108" s="970"/>
      <c r="FZ108" s="970"/>
      <c r="GA108" s="970"/>
      <c r="GB108" s="970"/>
      <c r="GC108" s="970"/>
      <c r="GD108" s="970"/>
      <c r="GE108" s="970"/>
      <c r="GF108" s="970"/>
      <c r="GG108" s="970"/>
      <c r="GH108" s="970"/>
      <c r="GI108" s="970"/>
      <c r="GJ108" s="970"/>
      <c r="GK108" s="970"/>
      <c r="GL108" s="970"/>
      <c r="GM108" s="970"/>
      <c r="GN108" s="970"/>
      <c r="GO108" s="970"/>
      <c r="GP108" s="970"/>
      <c r="GQ108" s="970"/>
      <c r="GR108" s="970"/>
      <c r="GS108" s="970"/>
      <c r="GT108" s="970"/>
      <c r="GU108" s="970"/>
      <c r="GV108" s="970"/>
      <c r="GW108" s="970"/>
      <c r="GX108" s="970"/>
      <c r="GY108" s="970"/>
      <c r="GZ108" s="970"/>
      <c r="HA108" s="970"/>
      <c r="HB108" s="970"/>
      <c r="HC108" s="970"/>
      <c r="HD108" s="970"/>
      <c r="HE108" s="970"/>
      <c r="HF108" s="970"/>
      <c r="HG108" s="970"/>
      <c r="HH108" s="970"/>
      <c r="HI108" s="970"/>
      <c r="HJ108" s="970"/>
      <c r="HK108" s="970"/>
      <c r="HL108" s="970"/>
      <c r="HM108" s="970"/>
      <c r="HN108" s="970"/>
      <c r="HO108" s="970"/>
      <c r="HP108" s="970"/>
      <c r="HQ108" s="970"/>
      <c r="HR108" s="970"/>
      <c r="HS108" s="970"/>
      <c r="HT108" s="970"/>
      <c r="HU108" s="970"/>
      <c r="HV108" s="970"/>
      <c r="HW108" s="970"/>
      <c r="HX108" s="970"/>
      <c r="HY108" s="970"/>
      <c r="HZ108" s="970"/>
      <c r="IA108" s="970"/>
      <c r="IB108" s="970"/>
      <c r="IC108" s="970"/>
      <c r="ID108" s="970"/>
      <c r="IE108" s="970"/>
      <c r="IF108" s="970"/>
      <c r="IG108" s="970"/>
      <c r="IH108" s="970"/>
      <c r="II108" s="970"/>
      <c r="IJ108" s="970"/>
      <c r="IK108" s="970"/>
      <c r="IL108" s="970"/>
      <c r="IM108" s="1"/>
      <c r="IN108" s="1"/>
      <c r="IO108" s="1"/>
      <c r="IP108" s="1"/>
      <c r="IQ108" s="1"/>
      <c r="IR108" s="1"/>
      <c r="IS108" s="1"/>
      <c r="IT108" s="1"/>
    </row>
    <row r="109" spans="1:254" s="85" customFormat="1" ht="12.9" customHeight="1" thickBot="1" x14ac:dyDescent="0.2">
      <c r="A109" s="86">
        <f>B109+SUM(O113:IL113)</f>
        <v>0</v>
      </c>
      <c r="B109" s="9">
        <f>J113+L113</f>
        <v>0</v>
      </c>
      <c r="C109" s="87">
        <f>D109-SUM(O114:IL114)+SUM(O115:IL115)</f>
        <v>0</v>
      </c>
      <c r="D109" s="10">
        <f>J115+L115</f>
        <v>0</v>
      </c>
      <c r="E109" s="11">
        <f>J116+L116</f>
        <v>0</v>
      </c>
      <c r="F109" s="12">
        <f>E109+SUM(O116:IL116)</f>
        <v>0</v>
      </c>
      <c r="G109" s="1020" t="s">
        <v>19</v>
      </c>
      <c r="H109" s="1020"/>
      <c r="I109" s="1025" t="s">
        <v>19</v>
      </c>
      <c r="J109" s="1025"/>
      <c r="K109" s="994" t="s">
        <v>19</v>
      </c>
      <c r="L109" s="994"/>
      <c r="M109" s="976"/>
      <c r="N109" s="976"/>
      <c r="O109" s="970"/>
      <c r="P109" s="970"/>
      <c r="Q109" s="970"/>
      <c r="R109" s="970"/>
      <c r="S109" s="970"/>
      <c r="T109" s="970"/>
      <c r="U109" s="970"/>
      <c r="V109" s="970"/>
      <c r="W109" s="970"/>
      <c r="X109" s="970"/>
      <c r="Y109" s="970"/>
      <c r="Z109" s="970"/>
      <c r="AA109" s="970"/>
      <c r="AB109" s="970"/>
      <c r="AC109" s="970"/>
      <c r="AD109" s="970"/>
      <c r="AE109" s="970"/>
      <c r="AF109" s="970"/>
      <c r="AG109" s="970"/>
      <c r="AH109" s="970"/>
      <c r="AI109" s="970"/>
      <c r="AJ109" s="970"/>
      <c r="AK109" s="970"/>
      <c r="AL109" s="970"/>
      <c r="AM109" s="970"/>
      <c r="AN109" s="970"/>
      <c r="AO109" s="970"/>
      <c r="AP109" s="970"/>
      <c r="AQ109" s="970"/>
      <c r="AR109" s="970"/>
      <c r="AS109" s="970"/>
      <c r="AT109" s="970"/>
      <c r="AU109" s="970"/>
      <c r="AV109" s="970"/>
      <c r="AW109" s="970"/>
      <c r="AX109" s="970"/>
      <c r="AY109" s="970"/>
      <c r="AZ109" s="970"/>
      <c r="BA109" s="970"/>
      <c r="BB109" s="970"/>
      <c r="BC109" s="970"/>
      <c r="BD109" s="970"/>
      <c r="BE109" s="970"/>
      <c r="BF109" s="970"/>
      <c r="BG109" s="970"/>
      <c r="BH109" s="970"/>
      <c r="BI109" s="970"/>
      <c r="BJ109" s="970"/>
      <c r="BK109" s="970"/>
      <c r="BL109" s="970"/>
      <c r="BM109" s="970"/>
      <c r="BN109" s="970"/>
      <c r="BO109" s="970"/>
      <c r="BP109" s="970"/>
      <c r="BQ109" s="970"/>
      <c r="BR109" s="970"/>
      <c r="BS109" s="970"/>
      <c r="BT109" s="970"/>
      <c r="BU109" s="970"/>
      <c r="BV109" s="970"/>
      <c r="BW109" s="970"/>
      <c r="BX109" s="970"/>
      <c r="BY109" s="970"/>
      <c r="BZ109" s="970"/>
      <c r="CA109" s="970"/>
      <c r="CB109" s="970"/>
      <c r="CC109" s="970"/>
      <c r="CD109" s="970"/>
      <c r="CE109" s="970"/>
      <c r="CF109" s="970"/>
      <c r="CG109" s="970"/>
      <c r="CH109" s="970"/>
      <c r="CI109" s="970"/>
      <c r="CJ109" s="970"/>
      <c r="CK109" s="970"/>
      <c r="CL109" s="970"/>
      <c r="CM109" s="970"/>
      <c r="CN109" s="970"/>
      <c r="CO109" s="970"/>
      <c r="CP109" s="970"/>
      <c r="CQ109" s="970"/>
      <c r="CR109" s="970"/>
      <c r="CS109" s="970"/>
      <c r="CT109" s="970"/>
      <c r="CU109" s="970"/>
      <c r="CV109" s="970"/>
      <c r="CW109" s="970"/>
      <c r="CX109" s="970"/>
      <c r="CY109" s="970"/>
      <c r="CZ109" s="970"/>
      <c r="DA109" s="970"/>
      <c r="DB109" s="970"/>
      <c r="DC109" s="970"/>
      <c r="DD109" s="970"/>
      <c r="DE109" s="970"/>
      <c r="DF109" s="970"/>
      <c r="DG109" s="970"/>
      <c r="DH109" s="970"/>
      <c r="DI109" s="970"/>
      <c r="DJ109" s="970"/>
      <c r="DK109" s="970"/>
      <c r="DL109" s="970"/>
      <c r="DM109" s="970"/>
      <c r="DN109" s="970"/>
      <c r="DO109" s="970"/>
      <c r="DP109" s="970"/>
      <c r="DQ109" s="970"/>
      <c r="DR109" s="970"/>
      <c r="DS109" s="970"/>
      <c r="DT109" s="970"/>
      <c r="DU109" s="970"/>
      <c r="DV109" s="970"/>
      <c r="DW109" s="970"/>
      <c r="DX109" s="970"/>
      <c r="DY109" s="970"/>
      <c r="DZ109" s="970"/>
      <c r="EA109" s="970"/>
      <c r="EB109" s="970"/>
      <c r="EC109" s="970"/>
      <c r="ED109" s="970"/>
      <c r="EE109" s="970"/>
      <c r="EF109" s="970"/>
      <c r="EG109" s="970"/>
      <c r="EH109" s="970"/>
      <c r="EI109" s="970"/>
      <c r="EJ109" s="970"/>
      <c r="EK109" s="970"/>
      <c r="EL109" s="970"/>
      <c r="EM109" s="970"/>
      <c r="EN109" s="970"/>
      <c r="EO109" s="970"/>
      <c r="EP109" s="970"/>
      <c r="EQ109" s="970"/>
      <c r="ER109" s="970"/>
      <c r="ES109" s="970"/>
      <c r="ET109" s="970"/>
      <c r="EU109" s="970"/>
      <c r="EV109" s="970"/>
      <c r="EW109" s="970"/>
      <c r="EX109" s="970"/>
      <c r="EY109" s="970"/>
      <c r="EZ109" s="970"/>
      <c r="FA109" s="970"/>
      <c r="FB109" s="970"/>
      <c r="FC109" s="970"/>
      <c r="FD109" s="970"/>
      <c r="FE109" s="970"/>
      <c r="FF109" s="970"/>
      <c r="FG109" s="970"/>
      <c r="FH109" s="970"/>
      <c r="FI109" s="970"/>
      <c r="FJ109" s="970"/>
      <c r="FK109" s="970"/>
      <c r="FL109" s="970"/>
      <c r="FM109" s="970"/>
      <c r="FN109" s="970"/>
      <c r="FO109" s="970"/>
      <c r="FP109" s="970"/>
      <c r="FQ109" s="970"/>
      <c r="FR109" s="970"/>
      <c r="FS109" s="970"/>
      <c r="FT109" s="970"/>
      <c r="FU109" s="970"/>
      <c r="FV109" s="970"/>
      <c r="FW109" s="970"/>
      <c r="FX109" s="970"/>
      <c r="FY109" s="970"/>
      <c r="FZ109" s="970"/>
      <c r="GA109" s="970"/>
      <c r="GB109" s="970"/>
      <c r="GC109" s="970"/>
      <c r="GD109" s="970"/>
      <c r="GE109" s="970"/>
      <c r="GF109" s="970"/>
      <c r="GG109" s="970"/>
      <c r="GH109" s="970"/>
      <c r="GI109" s="970"/>
      <c r="GJ109" s="970"/>
      <c r="GK109" s="970"/>
      <c r="GL109" s="970"/>
      <c r="GM109" s="970"/>
      <c r="GN109" s="970"/>
      <c r="GO109" s="970"/>
      <c r="GP109" s="970"/>
      <c r="GQ109" s="970"/>
      <c r="GR109" s="970"/>
      <c r="GS109" s="970"/>
      <c r="GT109" s="970"/>
      <c r="GU109" s="970"/>
      <c r="GV109" s="970"/>
      <c r="GW109" s="970"/>
      <c r="GX109" s="970"/>
      <c r="GY109" s="970"/>
      <c r="GZ109" s="970"/>
      <c r="HA109" s="970"/>
      <c r="HB109" s="970"/>
      <c r="HC109" s="970"/>
      <c r="HD109" s="970"/>
      <c r="HE109" s="970"/>
      <c r="HF109" s="970"/>
      <c r="HG109" s="970"/>
      <c r="HH109" s="970"/>
      <c r="HI109" s="970"/>
      <c r="HJ109" s="970"/>
      <c r="HK109" s="970"/>
      <c r="HL109" s="970"/>
      <c r="HM109" s="970"/>
      <c r="HN109" s="970"/>
      <c r="HO109" s="970"/>
      <c r="HP109" s="970"/>
      <c r="HQ109" s="970"/>
      <c r="HR109" s="970"/>
      <c r="HS109" s="970"/>
      <c r="HT109" s="970"/>
      <c r="HU109" s="970"/>
      <c r="HV109" s="970"/>
      <c r="HW109" s="970"/>
      <c r="HX109" s="970"/>
      <c r="HY109" s="970"/>
      <c r="HZ109" s="970"/>
      <c r="IA109" s="970"/>
      <c r="IB109" s="970"/>
      <c r="IC109" s="970"/>
      <c r="ID109" s="970"/>
      <c r="IE109" s="970"/>
      <c r="IF109" s="970"/>
      <c r="IG109" s="970"/>
      <c r="IH109" s="970"/>
      <c r="II109" s="970"/>
      <c r="IJ109" s="970"/>
      <c r="IK109" s="970"/>
      <c r="IL109" s="970"/>
      <c r="IM109" s="1"/>
      <c r="IN109" s="1"/>
      <c r="IO109" s="1"/>
      <c r="IP109" s="1"/>
      <c r="IQ109" s="1"/>
      <c r="IR109" s="1"/>
      <c r="IS109" s="1"/>
      <c r="IT109" s="1"/>
    </row>
    <row r="110" spans="1:254" s="85" customFormat="1" ht="12" customHeight="1" thickBot="1" x14ac:dyDescent="0.2">
      <c r="A110" s="985" t="s">
        <v>740</v>
      </c>
      <c r="B110" s="986"/>
      <c r="C110" s="88" t="s">
        <v>952</v>
      </c>
      <c r="D110" s="89" t="s">
        <v>953</v>
      </c>
      <c r="E110" s="987"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87"/>
      <c r="G110" s="988" t="s">
        <v>15</v>
      </c>
      <c r="H110" s="988"/>
      <c r="I110" s="1024" t="s">
        <v>764</v>
      </c>
      <c r="J110" s="1024"/>
      <c r="K110" s="989" t="s">
        <v>954</v>
      </c>
      <c r="L110" s="989"/>
      <c r="M110" s="976"/>
      <c r="N110" s="976"/>
      <c r="O110" s="970"/>
      <c r="P110" s="970"/>
      <c r="Q110" s="970"/>
      <c r="R110" s="970"/>
      <c r="S110" s="970"/>
      <c r="T110" s="970"/>
      <c r="U110" s="970"/>
      <c r="V110" s="970"/>
      <c r="W110" s="970"/>
      <c r="X110" s="970"/>
      <c r="Y110" s="970"/>
      <c r="Z110" s="970"/>
      <c r="AA110" s="970"/>
      <c r="AB110" s="970"/>
      <c r="AC110" s="970"/>
      <c r="AD110" s="970"/>
      <c r="AE110" s="970"/>
      <c r="AF110" s="970"/>
      <c r="AG110" s="970"/>
      <c r="AH110" s="970"/>
      <c r="AI110" s="970"/>
      <c r="AJ110" s="970"/>
      <c r="AK110" s="970"/>
      <c r="AL110" s="970"/>
      <c r="AM110" s="970"/>
      <c r="AN110" s="970"/>
      <c r="AO110" s="970"/>
      <c r="AP110" s="970"/>
      <c r="AQ110" s="970"/>
      <c r="AR110" s="970"/>
      <c r="AS110" s="970"/>
      <c r="AT110" s="970"/>
      <c r="AU110" s="970"/>
      <c r="AV110" s="970"/>
      <c r="AW110" s="970"/>
      <c r="AX110" s="970"/>
      <c r="AY110" s="970"/>
      <c r="AZ110" s="970"/>
      <c r="BA110" s="970"/>
      <c r="BB110" s="970"/>
      <c r="BC110" s="970"/>
      <c r="BD110" s="970"/>
      <c r="BE110" s="970"/>
      <c r="BF110" s="970"/>
      <c r="BG110" s="970"/>
      <c r="BH110" s="970"/>
      <c r="BI110" s="970"/>
      <c r="BJ110" s="970"/>
      <c r="BK110" s="970"/>
      <c r="BL110" s="970"/>
      <c r="BM110" s="970"/>
      <c r="BN110" s="970"/>
      <c r="BO110" s="970"/>
      <c r="BP110" s="970"/>
      <c r="BQ110" s="970"/>
      <c r="BR110" s="970"/>
      <c r="BS110" s="970"/>
      <c r="BT110" s="970"/>
      <c r="BU110" s="970"/>
      <c r="BV110" s="970"/>
      <c r="BW110" s="970"/>
      <c r="BX110" s="970"/>
      <c r="BY110" s="970"/>
      <c r="BZ110" s="970"/>
      <c r="CA110" s="970"/>
      <c r="CB110" s="970"/>
      <c r="CC110" s="970"/>
      <c r="CD110" s="970"/>
      <c r="CE110" s="970"/>
      <c r="CF110" s="970"/>
      <c r="CG110" s="970"/>
      <c r="CH110" s="970"/>
      <c r="CI110" s="970"/>
      <c r="CJ110" s="970"/>
      <c r="CK110" s="970"/>
      <c r="CL110" s="970"/>
      <c r="CM110" s="970"/>
      <c r="CN110" s="970"/>
      <c r="CO110" s="970"/>
      <c r="CP110" s="970"/>
      <c r="CQ110" s="970"/>
      <c r="CR110" s="970"/>
      <c r="CS110" s="970"/>
      <c r="CT110" s="970"/>
      <c r="CU110" s="970"/>
      <c r="CV110" s="970"/>
      <c r="CW110" s="970"/>
      <c r="CX110" s="970"/>
      <c r="CY110" s="970"/>
      <c r="CZ110" s="970"/>
      <c r="DA110" s="970"/>
      <c r="DB110" s="970"/>
      <c r="DC110" s="970"/>
      <c r="DD110" s="970"/>
      <c r="DE110" s="970"/>
      <c r="DF110" s="970"/>
      <c r="DG110" s="970"/>
      <c r="DH110" s="970"/>
      <c r="DI110" s="970"/>
      <c r="DJ110" s="970"/>
      <c r="DK110" s="970"/>
      <c r="DL110" s="970"/>
      <c r="DM110" s="970"/>
      <c r="DN110" s="970"/>
      <c r="DO110" s="970"/>
      <c r="DP110" s="970"/>
      <c r="DQ110" s="970"/>
      <c r="DR110" s="970"/>
      <c r="DS110" s="970"/>
      <c r="DT110" s="970"/>
      <c r="DU110" s="970"/>
      <c r="DV110" s="970"/>
      <c r="DW110" s="970"/>
      <c r="DX110" s="970"/>
      <c r="DY110" s="970"/>
      <c r="DZ110" s="970"/>
      <c r="EA110" s="970"/>
      <c r="EB110" s="970"/>
      <c r="EC110" s="970"/>
      <c r="ED110" s="970"/>
      <c r="EE110" s="970"/>
      <c r="EF110" s="970"/>
      <c r="EG110" s="970"/>
      <c r="EH110" s="970"/>
      <c r="EI110" s="970"/>
      <c r="EJ110" s="970"/>
      <c r="EK110" s="970"/>
      <c r="EL110" s="970"/>
      <c r="EM110" s="970"/>
      <c r="EN110" s="970"/>
      <c r="EO110" s="970"/>
      <c r="EP110" s="970"/>
      <c r="EQ110" s="970"/>
      <c r="ER110" s="970"/>
      <c r="ES110" s="970"/>
      <c r="ET110" s="970"/>
      <c r="EU110" s="970"/>
      <c r="EV110" s="970"/>
      <c r="EW110" s="970"/>
      <c r="EX110" s="970"/>
      <c r="EY110" s="970"/>
      <c r="EZ110" s="970"/>
      <c r="FA110" s="970"/>
      <c r="FB110" s="970"/>
      <c r="FC110" s="970"/>
      <c r="FD110" s="970"/>
      <c r="FE110" s="970"/>
      <c r="FF110" s="970"/>
      <c r="FG110" s="970"/>
      <c r="FH110" s="970"/>
      <c r="FI110" s="970"/>
      <c r="FJ110" s="970"/>
      <c r="FK110" s="970"/>
      <c r="FL110" s="970"/>
      <c r="FM110" s="970"/>
      <c r="FN110" s="970"/>
      <c r="FO110" s="970"/>
      <c r="FP110" s="970"/>
      <c r="FQ110" s="970"/>
      <c r="FR110" s="970"/>
      <c r="FS110" s="970"/>
      <c r="FT110" s="970"/>
      <c r="FU110" s="970"/>
      <c r="FV110" s="970"/>
      <c r="FW110" s="970"/>
      <c r="FX110" s="970"/>
      <c r="FY110" s="970"/>
      <c r="FZ110" s="970"/>
      <c r="GA110" s="970"/>
      <c r="GB110" s="970"/>
      <c r="GC110" s="970"/>
      <c r="GD110" s="970"/>
      <c r="GE110" s="970"/>
      <c r="GF110" s="970"/>
      <c r="GG110" s="970"/>
      <c r="GH110" s="970"/>
      <c r="GI110" s="970"/>
      <c r="GJ110" s="970"/>
      <c r="GK110" s="970"/>
      <c r="GL110" s="970"/>
      <c r="GM110" s="970"/>
      <c r="GN110" s="970"/>
      <c r="GO110" s="970"/>
      <c r="GP110" s="970"/>
      <c r="GQ110" s="970"/>
      <c r="GR110" s="970"/>
      <c r="GS110" s="970"/>
      <c r="GT110" s="970"/>
      <c r="GU110" s="970"/>
      <c r="GV110" s="970"/>
      <c r="GW110" s="970"/>
      <c r="GX110" s="970"/>
      <c r="GY110" s="970"/>
      <c r="GZ110" s="970"/>
      <c r="HA110" s="970"/>
      <c r="HB110" s="970"/>
      <c r="HC110" s="970"/>
      <c r="HD110" s="970"/>
      <c r="HE110" s="970"/>
      <c r="HF110" s="970"/>
      <c r="HG110" s="970"/>
      <c r="HH110" s="970"/>
      <c r="HI110" s="970"/>
      <c r="HJ110" s="970"/>
      <c r="HK110" s="970"/>
      <c r="HL110" s="970"/>
      <c r="HM110" s="970"/>
      <c r="HN110" s="970"/>
      <c r="HO110" s="970"/>
      <c r="HP110" s="970"/>
      <c r="HQ110" s="970"/>
      <c r="HR110" s="970"/>
      <c r="HS110" s="970"/>
      <c r="HT110" s="970"/>
      <c r="HU110" s="970"/>
      <c r="HV110" s="970"/>
      <c r="HW110" s="970"/>
      <c r="HX110" s="970"/>
      <c r="HY110" s="970"/>
      <c r="HZ110" s="970"/>
      <c r="IA110" s="970"/>
      <c r="IB110" s="970"/>
      <c r="IC110" s="970"/>
      <c r="ID110" s="970"/>
      <c r="IE110" s="970"/>
      <c r="IF110" s="970"/>
      <c r="IG110" s="970"/>
      <c r="IH110" s="970"/>
      <c r="II110" s="970"/>
      <c r="IJ110" s="970"/>
      <c r="IK110" s="970"/>
      <c r="IL110" s="970"/>
      <c r="IM110" s="1"/>
      <c r="IN110" s="1"/>
      <c r="IO110" s="1"/>
      <c r="IP110" s="1"/>
      <c r="IQ110" s="1"/>
      <c r="IR110" s="1"/>
      <c r="IS110" s="1"/>
      <c r="IT110" s="1"/>
    </row>
    <row r="111" spans="1:254" s="85" customFormat="1" ht="12.9" customHeight="1" thickBot="1" x14ac:dyDescent="0.2">
      <c r="A111" s="985"/>
      <c r="B111" s="986"/>
      <c r="C111" s="90">
        <f>SUM(L114:IQ114)</f>
        <v>0</v>
      </c>
      <c r="D111" s="13">
        <f>ROUNDDOWN((C111/5),0)+SUM(I112:IL112)</f>
        <v>0</v>
      </c>
      <c r="E111" s="990" t="str">
        <f>IF(F109&lt;50,"未活性",IF(F109&lt;60,"活性Lv1",IF(F109&lt;70,"活性Lv2",IF(F109&lt;80,"活性Lv3",IF(F109&lt;90,"活性Lv4",IF(F109&lt;100,"活性Lv5",IF(F109&lt;150,"活性Lv5","強制キャラロスト")))))))</f>
        <v>未活性</v>
      </c>
      <c r="F111" s="990"/>
      <c r="G111" s="1022" t="s">
        <v>19</v>
      </c>
      <c r="H111" s="1022"/>
      <c r="I111" s="1023" t="s">
        <v>19</v>
      </c>
      <c r="J111" s="1023"/>
      <c r="K111" s="993" t="str">
        <f>IF(OR(A109&lt;=B109/2,F109&gt;=90),IF(F109&gt;=120,"オーバーフロー","発動中"),"-")</f>
        <v>発動中</v>
      </c>
      <c r="L111" s="993"/>
      <c r="M111" s="976"/>
      <c r="N111" s="976"/>
      <c r="O111" s="970"/>
      <c r="P111" s="970"/>
      <c r="Q111" s="970"/>
      <c r="R111" s="970"/>
      <c r="S111" s="970"/>
      <c r="T111" s="970"/>
      <c r="U111" s="970"/>
      <c r="V111" s="970"/>
      <c r="W111" s="970"/>
      <c r="X111" s="970"/>
      <c r="Y111" s="970"/>
      <c r="Z111" s="970"/>
      <c r="AA111" s="970"/>
      <c r="AB111" s="970"/>
      <c r="AC111" s="970"/>
      <c r="AD111" s="970"/>
      <c r="AE111" s="970"/>
      <c r="AF111" s="970"/>
      <c r="AG111" s="970"/>
      <c r="AH111" s="970"/>
      <c r="AI111" s="970"/>
      <c r="AJ111" s="970"/>
      <c r="AK111" s="970"/>
      <c r="AL111" s="970"/>
      <c r="AM111" s="970"/>
      <c r="AN111" s="970"/>
      <c r="AO111" s="970"/>
      <c r="AP111" s="970"/>
      <c r="AQ111" s="970"/>
      <c r="AR111" s="970"/>
      <c r="AS111" s="970"/>
      <c r="AT111" s="970"/>
      <c r="AU111" s="970"/>
      <c r="AV111" s="970"/>
      <c r="AW111" s="970"/>
      <c r="AX111" s="970"/>
      <c r="AY111" s="970"/>
      <c r="AZ111" s="970"/>
      <c r="BA111" s="970"/>
      <c r="BB111" s="970"/>
      <c r="BC111" s="970"/>
      <c r="BD111" s="970"/>
      <c r="BE111" s="970"/>
      <c r="BF111" s="970"/>
      <c r="BG111" s="970"/>
      <c r="BH111" s="970"/>
      <c r="BI111" s="970"/>
      <c r="BJ111" s="970"/>
      <c r="BK111" s="970"/>
      <c r="BL111" s="970"/>
      <c r="BM111" s="970"/>
      <c r="BN111" s="970"/>
      <c r="BO111" s="970"/>
      <c r="BP111" s="970"/>
      <c r="BQ111" s="970"/>
      <c r="BR111" s="970"/>
      <c r="BS111" s="970"/>
      <c r="BT111" s="970"/>
      <c r="BU111" s="970"/>
      <c r="BV111" s="970"/>
      <c r="BW111" s="970"/>
      <c r="BX111" s="970"/>
      <c r="BY111" s="970"/>
      <c r="BZ111" s="970"/>
      <c r="CA111" s="970"/>
      <c r="CB111" s="970"/>
      <c r="CC111" s="970"/>
      <c r="CD111" s="970"/>
      <c r="CE111" s="970"/>
      <c r="CF111" s="970"/>
      <c r="CG111" s="970"/>
      <c r="CH111" s="970"/>
      <c r="CI111" s="970"/>
      <c r="CJ111" s="970"/>
      <c r="CK111" s="970"/>
      <c r="CL111" s="970"/>
      <c r="CM111" s="970"/>
      <c r="CN111" s="970"/>
      <c r="CO111" s="970"/>
      <c r="CP111" s="970"/>
      <c r="CQ111" s="970"/>
      <c r="CR111" s="970"/>
      <c r="CS111" s="970"/>
      <c r="CT111" s="970"/>
      <c r="CU111" s="970"/>
      <c r="CV111" s="970"/>
      <c r="CW111" s="970"/>
      <c r="CX111" s="970"/>
      <c r="CY111" s="970"/>
      <c r="CZ111" s="970"/>
      <c r="DA111" s="970"/>
      <c r="DB111" s="970"/>
      <c r="DC111" s="970"/>
      <c r="DD111" s="970"/>
      <c r="DE111" s="970"/>
      <c r="DF111" s="970"/>
      <c r="DG111" s="970"/>
      <c r="DH111" s="970"/>
      <c r="DI111" s="970"/>
      <c r="DJ111" s="970"/>
      <c r="DK111" s="970"/>
      <c r="DL111" s="970"/>
      <c r="DM111" s="970"/>
      <c r="DN111" s="970"/>
      <c r="DO111" s="970"/>
      <c r="DP111" s="970"/>
      <c r="DQ111" s="970"/>
      <c r="DR111" s="970"/>
      <c r="DS111" s="970"/>
      <c r="DT111" s="970"/>
      <c r="DU111" s="970"/>
      <c r="DV111" s="970"/>
      <c r="DW111" s="970"/>
      <c r="DX111" s="970"/>
      <c r="DY111" s="970"/>
      <c r="DZ111" s="970"/>
      <c r="EA111" s="970"/>
      <c r="EB111" s="970"/>
      <c r="EC111" s="970"/>
      <c r="ED111" s="970"/>
      <c r="EE111" s="970"/>
      <c r="EF111" s="970"/>
      <c r="EG111" s="970"/>
      <c r="EH111" s="970"/>
      <c r="EI111" s="970"/>
      <c r="EJ111" s="970"/>
      <c r="EK111" s="970"/>
      <c r="EL111" s="970"/>
      <c r="EM111" s="970"/>
      <c r="EN111" s="970"/>
      <c r="EO111" s="970"/>
      <c r="EP111" s="970"/>
      <c r="EQ111" s="970"/>
      <c r="ER111" s="970"/>
      <c r="ES111" s="970"/>
      <c r="ET111" s="970"/>
      <c r="EU111" s="970"/>
      <c r="EV111" s="970"/>
      <c r="EW111" s="970"/>
      <c r="EX111" s="970"/>
      <c r="EY111" s="970"/>
      <c r="EZ111" s="970"/>
      <c r="FA111" s="970"/>
      <c r="FB111" s="970"/>
      <c r="FC111" s="970"/>
      <c r="FD111" s="970"/>
      <c r="FE111" s="970"/>
      <c r="FF111" s="970"/>
      <c r="FG111" s="970"/>
      <c r="FH111" s="970"/>
      <c r="FI111" s="970"/>
      <c r="FJ111" s="970"/>
      <c r="FK111" s="970"/>
      <c r="FL111" s="970"/>
      <c r="FM111" s="970"/>
      <c r="FN111" s="970"/>
      <c r="FO111" s="970"/>
      <c r="FP111" s="970"/>
      <c r="FQ111" s="970"/>
      <c r="FR111" s="970"/>
      <c r="FS111" s="970"/>
      <c r="FT111" s="970"/>
      <c r="FU111" s="970"/>
      <c r="FV111" s="970"/>
      <c r="FW111" s="970"/>
      <c r="FX111" s="970"/>
      <c r="FY111" s="970"/>
      <c r="FZ111" s="970"/>
      <c r="GA111" s="970"/>
      <c r="GB111" s="970"/>
      <c r="GC111" s="970"/>
      <c r="GD111" s="970"/>
      <c r="GE111" s="970"/>
      <c r="GF111" s="970"/>
      <c r="GG111" s="970"/>
      <c r="GH111" s="970"/>
      <c r="GI111" s="970"/>
      <c r="GJ111" s="970"/>
      <c r="GK111" s="970"/>
      <c r="GL111" s="970"/>
      <c r="GM111" s="970"/>
      <c r="GN111" s="970"/>
      <c r="GO111" s="970"/>
      <c r="GP111" s="970"/>
      <c r="GQ111" s="970"/>
      <c r="GR111" s="970"/>
      <c r="GS111" s="970"/>
      <c r="GT111" s="970"/>
      <c r="GU111" s="970"/>
      <c r="GV111" s="970"/>
      <c r="GW111" s="970"/>
      <c r="GX111" s="970"/>
      <c r="GY111" s="970"/>
      <c r="GZ111" s="970"/>
      <c r="HA111" s="970"/>
      <c r="HB111" s="970"/>
      <c r="HC111" s="970"/>
      <c r="HD111" s="970"/>
      <c r="HE111" s="970"/>
      <c r="HF111" s="970"/>
      <c r="HG111" s="970"/>
      <c r="HH111" s="970"/>
      <c r="HI111" s="970"/>
      <c r="HJ111" s="970"/>
      <c r="HK111" s="970"/>
      <c r="HL111" s="970"/>
      <c r="HM111" s="970"/>
      <c r="HN111" s="970"/>
      <c r="HO111" s="970"/>
      <c r="HP111" s="970"/>
      <c r="HQ111" s="970"/>
      <c r="HR111" s="970"/>
      <c r="HS111" s="970"/>
      <c r="HT111" s="970"/>
      <c r="HU111" s="970"/>
      <c r="HV111" s="970"/>
      <c r="HW111" s="970"/>
      <c r="HX111" s="970"/>
      <c r="HY111" s="970"/>
      <c r="HZ111" s="970"/>
      <c r="IA111" s="970"/>
      <c r="IB111" s="970"/>
      <c r="IC111" s="970"/>
      <c r="ID111" s="970"/>
      <c r="IE111" s="970"/>
      <c r="IF111" s="970"/>
      <c r="IG111" s="970"/>
      <c r="IH111" s="970"/>
      <c r="II111" s="970"/>
      <c r="IJ111" s="970"/>
      <c r="IK111" s="970"/>
      <c r="IL111" s="970"/>
      <c r="IM111" s="1"/>
      <c r="IN111" s="1"/>
      <c r="IO111" s="1"/>
      <c r="IP111" s="1"/>
      <c r="IQ111" s="1"/>
      <c r="IR111" s="1"/>
      <c r="IS111" s="1"/>
      <c r="IT111" s="1"/>
    </row>
    <row r="112" spans="1:254" s="93" customFormat="1" ht="12.9" customHeight="1" thickBot="1" x14ac:dyDescent="0.2">
      <c r="A112" s="91" t="s">
        <v>732</v>
      </c>
      <c r="B112" s="41"/>
      <c r="C112" s="1010" t="str">
        <f>IF(G107="反応型",IF(50&gt;F109,"+0",IF(60&gt;F109,"+1",IF(70&gt;F109,"+2",IF(F109&gt;=70,"+3")))),"活性補正")</f>
        <v>活性補正</v>
      </c>
      <c r="D112" s="46" t="s">
        <v>733</v>
      </c>
      <c r="E112" s="42"/>
      <c r="F112" s="1011" t="str">
        <f>IF(G107="増強型",IF(50&gt;F109,"+0",IF(60&gt;F109,"+1",IF(70&gt;F109,"+2",IF(F109&gt;=70,"+3")))),"活性補正")</f>
        <v>活性補正</v>
      </c>
      <c r="G112" s="1012" t="s">
        <v>955</v>
      </c>
      <c r="H112" s="1012"/>
      <c r="I112" s="1013" t="s">
        <v>956</v>
      </c>
      <c r="J112" s="1013"/>
      <c r="K112" s="1013"/>
      <c r="L112" s="1013"/>
      <c r="M112" s="92" t="s">
        <v>957</v>
      </c>
      <c r="N112" s="93" t="s">
        <v>943</v>
      </c>
      <c r="O112" s="93">
        <v>0</v>
      </c>
      <c r="IL112" s="94"/>
      <c r="IM112" s="1"/>
      <c r="IN112" s="1"/>
      <c r="IO112" s="1"/>
      <c r="IP112" s="1"/>
      <c r="IQ112" s="1"/>
      <c r="IR112" s="1"/>
      <c r="IS112" s="1"/>
      <c r="IT112" s="1"/>
    </row>
    <row r="113" spans="1:254" s="99" customFormat="1" ht="12.9" customHeight="1" thickBot="1" x14ac:dyDescent="0.2">
      <c r="A113" s="21" t="s">
        <v>735</v>
      </c>
      <c r="B113" s="43"/>
      <c r="C113" s="1010"/>
      <c r="D113" s="20" t="s">
        <v>736</v>
      </c>
      <c r="E113" s="44"/>
      <c r="F113" s="1011"/>
      <c r="G113" s="1014" t="s">
        <v>958</v>
      </c>
      <c r="H113" s="1014"/>
      <c r="I113" s="95" t="s">
        <v>959</v>
      </c>
      <c r="J113" s="96"/>
      <c r="K113" s="96" t="s">
        <v>960</v>
      </c>
      <c r="L113" s="97"/>
      <c r="M113" s="98" t="s">
        <v>957</v>
      </c>
      <c r="N113" s="96" t="s">
        <v>943</v>
      </c>
      <c r="O113" s="96"/>
      <c r="IL113" s="100"/>
      <c r="IM113" s="1"/>
      <c r="IN113" s="1"/>
      <c r="IO113" s="1"/>
      <c r="IP113" s="1"/>
      <c r="IQ113" s="1"/>
      <c r="IR113" s="1"/>
      <c r="IS113" s="1"/>
      <c r="IT113" s="1"/>
    </row>
    <row r="114" spans="1:254" s="106" customFormat="1" ht="12" customHeight="1" x14ac:dyDescent="0.15">
      <c r="A114" s="21" t="s">
        <v>738</v>
      </c>
      <c r="B114" s="43"/>
      <c r="C114" s="1010"/>
      <c r="D114" s="20" t="s">
        <v>739</v>
      </c>
      <c r="E114" s="44"/>
      <c r="F114" s="1011"/>
      <c r="G114" s="1006" t="s">
        <v>961</v>
      </c>
      <c r="H114" s="1006"/>
      <c r="I114" s="101"/>
      <c r="J114" s="102"/>
      <c r="K114" s="102"/>
      <c r="L114" s="103"/>
      <c r="M114" s="104" t="s">
        <v>962</v>
      </c>
      <c r="N114" s="105" t="s">
        <v>943</v>
      </c>
      <c r="O114" s="105"/>
      <c r="IL114" s="107"/>
      <c r="IM114" s="1"/>
      <c r="IN114" s="1"/>
      <c r="IO114" s="1"/>
      <c r="IP114" s="1"/>
      <c r="IQ114" s="1"/>
      <c r="IR114" s="1"/>
      <c r="IS114" s="1"/>
      <c r="IT114" s="1"/>
    </row>
    <row r="115" spans="1:254" s="106" customFormat="1" ht="12.9" customHeight="1" x14ac:dyDescent="0.15">
      <c r="A115" s="21" t="s">
        <v>362</v>
      </c>
      <c r="B115" s="151"/>
      <c r="C115" s="1005" t="str">
        <f>IF(G107="増強型",IF(50&gt;F109,"+0",IF(60&gt;F109,"+1",IF(70&gt;F109,"+2",IF(F109&gt;=70,"+3")))),"活性補正")</f>
        <v>活性補正</v>
      </c>
      <c r="D115" s="20" t="s">
        <v>963</v>
      </c>
      <c r="E115" s="151"/>
      <c r="F115" s="18"/>
      <c r="G115" s="1006" t="s">
        <v>964</v>
      </c>
      <c r="H115" s="1006"/>
      <c r="I115" s="108" t="s">
        <v>965</v>
      </c>
      <c r="J115" s="105"/>
      <c r="K115" s="105" t="s">
        <v>966</v>
      </c>
      <c r="L115" s="109"/>
      <c r="M115" s="104" t="s">
        <v>962</v>
      </c>
      <c r="N115" s="105" t="s">
        <v>943</v>
      </c>
      <c r="O115" s="105"/>
      <c r="IL115" s="107"/>
      <c r="IM115" s="1"/>
      <c r="IN115" s="1"/>
      <c r="IO115" s="1"/>
      <c r="IP115" s="1"/>
      <c r="IQ115" s="1"/>
      <c r="IR115" s="1"/>
      <c r="IS115" s="1"/>
      <c r="IT115" s="1"/>
    </row>
    <row r="116" spans="1:254" s="154" customFormat="1" ht="12.9" customHeight="1" thickBot="1" x14ac:dyDescent="0.2">
      <c r="A116" s="21" t="s">
        <v>737</v>
      </c>
      <c r="B116" s="151"/>
      <c r="C116" s="1005"/>
      <c r="D116" s="20" t="s">
        <v>744</v>
      </c>
      <c r="E116" s="151"/>
      <c r="F116" s="110" t="str">
        <f>IF(G107="覚醒型",IF(50&gt;F109,"+0",IF(60&gt;F109,"+1",IF(70&gt;F109,"+2",IF(F109&gt;=70,"+3")))),"活性補正")</f>
        <v>活性補正</v>
      </c>
      <c r="G116" s="1007" t="s">
        <v>967</v>
      </c>
      <c r="H116" s="1007"/>
      <c r="I116" s="111" t="s">
        <v>968</v>
      </c>
      <c r="J116" s="112"/>
      <c r="K116" s="112" t="s">
        <v>969</v>
      </c>
      <c r="L116" s="113">
        <f>L115</f>
        <v>0</v>
      </c>
      <c r="M116" s="152" t="s">
        <v>957</v>
      </c>
      <c r="N116" s="153" t="s">
        <v>943</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 customHeight="1" thickBot="1" x14ac:dyDescent="0.2">
      <c r="A120" s="972" t="s">
        <v>724</v>
      </c>
      <c r="B120" s="972"/>
      <c r="C120" s="972"/>
      <c r="D120" s="972"/>
      <c r="E120" s="973" t="s">
        <v>750</v>
      </c>
      <c r="F120" s="973"/>
      <c r="G120" s="974" t="s">
        <v>1</v>
      </c>
      <c r="H120" s="974"/>
      <c r="I120" s="974" t="s">
        <v>383</v>
      </c>
      <c r="J120" s="974"/>
      <c r="K120" s="974"/>
      <c r="L120" s="974"/>
      <c r="M120" s="976" t="s">
        <v>942</v>
      </c>
      <c r="N120" s="970" t="s">
        <v>943</v>
      </c>
      <c r="O120" s="970" t="s">
        <v>984</v>
      </c>
      <c r="P120" s="970"/>
      <c r="Q120" s="970"/>
      <c r="R120" s="970"/>
      <c r="S120" s="970"/>
      <c r="T120" s="970"/>
      <c r="U120" s="970"/>
      <c r="V120" s="970"/>
      <c r="W120" s="970"/>
      <c r="X120" s="970"/>
      <c r="Y120" s="970"/>
      <c r="Z120" s="970"/>
      <c r="AA120" s="970"/>
      <c r="AB120" s="970"/>
      <c r="AC120" s="970"/>
      <c r="AD120" s="970"/>
      <c r="AE120" s="970"/>
      <c r="AF120" s="970"/>
      <c r="AG120" s="970"/>
      <c r="AH120" s="970"/>
      <c r="AI120" s="970"/>
      <c r="AJ120" s="970"/>
      <c r="AK120" s="970"/>
      <c r="AL120" s="970"/>
      <c r="AM120" s="970"/>
      <c r="AN120" s="970"/>
      <c r="AO120" s="970"/>
      <c r="AP120" s="970"/>
      <c r="AQ120" s="970"/>
      <c r="AR120" s="970"/>
      <c r="AS120" s="970"/>
      <c r="AT120" s="970"/>
      <c r="AU120" s="970"/>
      <c r="AV120" s="970"/>
      <c r="AW120" s="970"/>
      <c r="AX120" s="970"/>
      <c r="AY120" s="970"/>
      <c r="AZ120" s="970"/>
      <c r="BA120" s="970"/>
      <c r="BB120" s="970"/>
      <c r="BC120" s="970"/>
      <c r="BD120" s="970"/>
      <c r="BE120" s="970"/>
      <c r="BF120" s="970"/>
      <c r="BG120" s="970"/>
      <c r="BH120" s="970"/>
      <c r="BI120" s="970"/>
      <c r="BJ120" s="970"/>
      <c r="BK120" s="970"/>
      <c r="BL120" s="970"/>
      <c r="BM120" s="970"/>
      <c r="BN120" s="970"/>
      <c r="BO120" s="970"/>
      <c r="BP120" s="970"/>
      <c r="BQ120" s="970"/>
      <c r="BR120" s="970"/>
      <c r="BS120" s="970"/>
      <c r="BT120" s="970"/>
      <c r="BU120" s="970"/>
      <c r="BV120" s="970"/>
      <c r="BW120" s="970"/>
      <c r="BX120" s="970"/>
      <c r="BY120" s="970"/>
      <c r="BZ120" s="970"/>
      <c r="CA120" s="970"/>
      <c r="CB120" s="970"/>
      <c r="CC120" s="970"/>
      <c r="CD120" s="970"/>
      <c r="CE120" s="970"/>
      <c r="CF120" s="970"/>
      <c r="CG120" s="970"/>
      <c r="CH120" s="970"/>
      <c r="CI120" s="970"/>
      <c r="CJ120" s="970"/>
      <c r="CK120" s="970"/>
      <c r="CL120" s="970"/>
      <c r="CM120" s="970"/>
      <c r="CN120" s="970"/>
      <c r="CO120" s="970"/>
      <c r="CP120" s="970"/>
      <c r="CQ120" s="970"/>
      <c r="CR120" s="970"/>
      <c r="CS120" s="970"/>
      <c r="CT120" s="970"/>
      <c r="CU120" s="970"/>
      <c r="CV120" s="970"/>
      <c r="CW120" s="970"/>
      <c r="CX120" s="970"/>
      <c r="CY120" s="970"/>
      <c r="CZ120" s="970"/>
      <c r="DA120" s="970"/>
      <c r="DB120" s="970"/>
      <c r="DC120" s="970"/>
      <c r="DD120" s="970"/>
      <c r="DE120" s="970"/>
      <c r="DF120" s="970"/>
      <c r="DG120" s="970"/>
      <c r="DH120" s="970"/>
      <c r="DI120" s="970"/>
      <c r="DJ120" s="970"/>
      <c r="DK120" s="970"/>
      <c r="DL120" s="970"/>
      <c r="DM120" s="970"/>
      <c r="DN120" s="970"/>
      <c r="DO120" s="970"/>
      <c r="DP120" s="970"/>
      <c r="DQ120" s="970"/>
      <c r="DR120" s="970"/>
      <c r="DS120" s="970"/>
      <c r="DT120" s="970"/>
      <c r="DU120" s="970"/>
      <c r="DV120" s="970"/>
      <c r="DW120" s="970"/>
      <c r="DX120" s="970"/>
      <c r="DY120" s="970"/>
      <c r="DZ120" s="970"/>
      <c r="EA120" s="970"/>
      <c r="EB120" s="970"/>
      <c r="EC120" s="970"/>
      <c r="ED120" s="970"/>
      <c r="EE120" s="970"/>
      <c r="EF120" s="970"/>
      <c r="EG120" s="970"/>
      <c r="EH120" s="970"/>
      <c r="EI120" s="970"/>
      <c r="EJ120" s="970"/>
      <c r="EK120" s="970"/>
      <c r="EL120" s="970"/>
      <c r="EM120" s="970"/>
      <c r="EN120" s="970"/>
      <c r="EO120" s="970"/>
      <c r="EP120" s="970"/>
      <c r="EQ120" s="970"/>
      <c r="ER120" s="970"/>
      <c r="ES120" s="970"/>
      <c r="ET120" s="970"/>
      <c r="EU120" s="970"/>
      <c r="EV120" s="970"/>
      <c r="EW120" s="970"/>
      <c r="EX120" s="970"/>
      <c r="EY120" s="970"/>
      <c r="EZ120" s="970"/>
      <c r="FA120" s="970"/>
      <c r="FB120" s="970"/>
      <c r="FC120" s="970"/>
      <c r="FD120" s="970"/>
      <c r="FE120" s="970"/>
      <c r="FF120" s="970"/>
      <c r="FG120" s="970"/>
      <c r="FH120" s="970"/>
      <c r="FI120" s="970"/>
      <c r="FJ120" s="970"/>
      <c r="FK120" s="970"/>
      <c r="FL120" s="970"/>
      <c r="FM120" s="970"/>
      <c r="FN120" s="970"/>
      <c r="FO120" s="970"/>
      <c r="FP120" s="970"/>
      <c r="FQ120" s="970"/>
      <c r="FR120" s="970"/>
      <c r="FS120" s="970"/>
      <c r="FT120" s="970"/>
      <c r="FU120" s="970"/>
      <c r="FV120" s="970"/>
      <c r="FW120" s="970"/>
      <c r="FX120" s="970"/>
      <c r="FY120" s="970"/>
      <c r="FZ120" s="970"/>
      <c r="GA120" s="970"/>
      <c r="GB120" s="970"/>
      <c r="GC120" s="970"/>
      <c r="GD120" s="970"/>
      <c r="GE120" s="970"/>
      <c r="GF120" s="970"/>
      <c r="GG120" s="970"/>
      <c r="GH120" s="970"/>
      <c r="GI120" s="970"/>
      <c r="GJ120" s="970"/>
      <c r="GK120" s="970"/>
      <c r="GL120" s="970"/>
      <c r="GM120" s="970"/>
      <c r="GN120" s="970"/>
      <c r="GO120" s="970"/>
      <c r="GP120" s="970"/>
      <c r="GQ120" s="970"/>
      <c r="GR120" s="970"/>
      <c r="GS120" s="970"/>
      <c r="GT120" s="970"/>
      <c r="GU120" s="970"/>
      <c r="GV120" s="970"/>
      <c r="GW120" s="970"/>
      <c r="GX120" s="970"/>
      <c r="GY120" s="970"/>
      <c r="GZ120" s="970"/>
      <c r="HA120" s="970"/>
      <c r="HB120" s="970"/>
      <c r="HC120" s="970"/>
      <c r="HD120" s="970"/>
      <c r="HE120" s="970"/>
      <c r="HF120" s="970"/>
      <c r="HG120" s="970"/>
      <c r="HH120" s="970"/>
      <c r="HI120" s="970"/>
      <c r="HJ120" s="970"/>
      <c r="HK120" s="970"/>
      <c r="HL120" s="970"/>
      <c r="HM120" s="970"/>
      <c r="HN120" s="970"/>
      <c r="HO120" s="970"/>
      <c r="HP120" s="970"/>
      <c r="HQ120" s="970"/>
      <c r="HR120" s="970"/>
      <c r="HS120" s="970"/>
      <c r="HT120" s="970"/>
      <c r="HU120" s="970"/>
      <c r="HV120" s="970"/>
      <c r="HW120" s="970"/>
      <c r="HX120" s="970"/>
      <c r="HY120" s="970"/>
      <c r="HZ120" s="970"/>
      <c r="IA120" s="970"/>
      <c r="IB120" s="970"/>
      <c r="IC120" s="970"/>
      <c r="ID120" s="970"/>
      <c r="IE120" s="970"/>
      <c r="IF120" s="970"/>
      <c r="IG120" s="970"/>
      <c r="IH120" s="970"/>
      <c r="II120" s="970"/>
      <c r="IJ120" s="970"/>
      <c r="IK120" s="970"/>
      <c r="IL120" s="977"/>
      <c r="IM120" s="1"/>
      <c r="IN120" s="1"/>
      <c r="IO120" s="1"/>
      <c r="IP120" s="1"/>
      <c r="IQ120" s="1"/>
      <c r="IR120" s="1"/>
      <c r="IS120" s="1"/>
      <c r="IT120" s="1"/>
    </row>
    <row r="121" spans="1:254" s="85" customFormat="1" ht="12.9" customHeight="1" thickBot="1" x14ac:dyDescent="0.2">
      <c r="A121" s="978"/>
      <c r="B121" s="978"/>
      <c r="C121" s="978"/>
      <c r="D121" s="978"/>
      <c r="E121" s="979"/>
      <c r="F121" s="979"/>
      <c r="G121" s="1020" t="s">
        <v>19</v>
      </c>
      <c r="H121" s="1020"/>
      <c r="I121" s="1021" t="s">
        <v>361</v>
      </c>
      <c r="J121" s="1021"/>
      <c r="K121" s="981" t="s">
        <v>361</v>
      </c>
      <c r="L121" s="981"/>
      <c r="M121" s="976"/>
      <c r="N121" s="970"/>
      <c r="O121" s="970"/>
      <c r="P121" s="970"/>
      <c r="Q121" s="970"/>
      <c r="R121" s="970"/>
      <c r="S121" s="970"/>
      <c r="T121" s="970"/>
      <c r="U121" s="970"/>
      <c r="V121" s="970"/>
      <c r="W121" s="970"/>
      <c r="X121" s="970"/>
      <c r="Y121" s="970"/>
      <c r="Z121" s="970"/>
      <c r="AA121" s="970"/>
      <c r="AB121" s="970"/>
      <c r="AC121" s="970"/>
      <c r="AD121" s="970"/>
      <c r="AE121" s="970"/>
      <c r="AF121" s="970"/>
      <c r="AG121" s="970"/>
      <c r="AH121" s="970"/>
      <c r="AI121" s="970"/>
      <c r="AJ121" s="970"/>
      <c r="AK121" s="970"/>
      <c r="AL121" s="970"/>
      <c r="AM121" s="970"/>
      <c r="AN121" s="970"/>
      <c r="AO121" s="970"/>
      <c r="AP121" s="970"/>
      <c r="AQ121" s="970"/>
      <c r="AR121" s="970"/>
      <c r="AS121" s="970"/>
      <c r="AT121" s="970"/>
      <c r="AU121" s="970"/>
      <c r="AV121" s="970"/>
      <c r="AW121" s="970"/>
      <c r="AX121" s="970"/>
      <c r="AY121" s="970"/>
      <c r="AZ121" s="970"/>
      <c r="BA121" s="970"/>
      <c r="BB121" s="970"/>
      <c r="BC121" s="970"/>
      <c r="BD121" s="970"/>
      <c r="BE121" s="970"/>
      <c r="BF121" s="970"/>
      <c r="BG121" s="970"/>
      <c r="BH121" s="970"/>
      <c r="BI121" s="970"/>
      <c r="BJ121" s="970"/>
      <c r="BK121" s="970"/>
      <c r="BL121" s="970"/>
      <c r="BM121" s="970"/>
      <c r="BN121" s="970"/>
      <c r="BO121" s="970"/>
      <c r="BP121" s="970"/>
      <c r="BQ121" s="970"/>
      <c r="BR121" s="970"/>
      <c r="BS121" s="970"/>
      <c r="BT121" s="970"/>
      <c r="BU121" s="970"/>
      <c r="BV121" s="970"/>
      <c r="BW121" s="970"/>
      <c r="BX121" s="970"/>
      <c r="BY121" s="970"/>
      <c r="BZ121" s="970"/>
      <c r="CA121" s="970"/>
      <c r="CB121" s="970"/>
      <c r="CC121" s="970"/>
      <c r="CD121" s="970"/>
      <c r="CE121" s="970"/>
      <c r="CF121" s="970"/>
      <c r="CG121" s="970"/>
      <c r="CH121" s="970"/>
      <c r="CI121" s="970"/>
      <c r="CJ121" s="970"/>
      <c r="CK121" s="970"/>
      <c r="CL121" s="970"/>
      <c r="CM121" s="970"/>
      <c r="CN121" s="970"/>
      <c r="CO121" s="970"/>
      <c r="CP121" s="970"/>
      <c r="CQ121" s="970"/>
      <c r="CR121" s="970"/>
      <c r="CS121" s="970"/>
      <c r="CT121" s="970"/>
      <c r="CU121" s="970"/>
      <c r="CV121" s="970"/>
      <c r="CW121" s="970"/>
      <c r="CX121" s="970"/>
      <c r="CY121" s="970"/>
      <c r="CZ121" s="970"/>
      <c r="DA121" s="970"/>
      <c r="DB121" s="970"/>
      <c r="DC121" s="970"/>
      <c r="DD121" s="970"/>
      <c r="DE121" s="970"/>
      <c r="DF121" s="970"/>
      <c r="DG121" s="970"/>
      <c r="DH121" s="970"/>
      <c r="DI121" s="970"/>
      <c r="DJ121" s="970"/>
      <c r="DK121" s="970"/>
      <c r="DL121" s="970"/>
      <c r="DM121" s="970"/>
      <c r="DN121" s="970"/>
      <c r="DO121" s="970"/>
      <c r="DP121" s="970"/>
      <c r="DQ121" s="970"/>
      <c r="DR121" s="970"/>
      <c r="DS121" s="970"/>
      <c r="DT121" s="970"/>
      <c r="DU121" s="970"/>
      <c r="DV121" s="970"/>
      <c r="DW121" s="970"/>
      <c r="DX121" s="970"/>
      <c r="DY121" s="970"/>
      <c r="DZ121" s="970"/>
      <c r="EA121" s="970"/>
      <c r="EB121" s="970"/>
      <c r="EC121" s="970"/>
      <c r="ED121" s="970"/>
      <c r="EE121" s="970"/>
      <c r="EF121" s="970"/>
      <c r="EG121" s="970"/>
      <c r="EH121" s="970"/>
      <c r="EI121" s="970"/>
      <c r="EJ121" s="970"/>
      <c r="EK121" s="970"/>
      <c r="EL121" s="970"/>
      <c r="EM121" s="970"/>
      <c r="EN121" s="970"/>
      <c r="EO121" s="970"/>
      <c r="EP121" s="970"/>
      <c r="EQ121" s="970"/>
      <c r="ER121" s="970"/>
      <c r="ES121" s="970"/>
      <c r="ET121" s="970"/>
      <c r="EU121" s="970"/>
      <c r="EV121" s="970"/>
      <c r="EW121" s="970"/>
      <c r="EX121" s="970"/>
      <c r="EY121" s="970"/>
      <c r="EZ121" s="970"/>
      <c r="FA121" s="970"/>
      <c r="FB121" s="970"/>
      <c r="FC121" s="970"/>
      <c r="FD121" s="970"/>
      <c r="FE121" s="970"/>
      <c r="FF121" s="970"/>
      <c r="FG121" s="970"/>
      <c r="FH121" s="970"/>
      <c r="FI121" s="970"/>
      <c r="FJ121" s="970"/>
      <c r="FK121" s="970"/>
      <c r="FL121" s="970"/>
      <c r="FM121" s="970"/>
      <c r="FN121" s="970"/>
      <c r="FO121" s="970"/>
      <c r="FP121" s="970"/>
      <c r="FQ121" s="970"/>
      <c r="FR121" s="970"/>
      <c r="FS121" s="970"/>
      <c r="FT121" s="970"/>
      <c r="FU121" s="970"/>
      <c r="FV121" s="970"/>
      <c r="FW121" s="970"/>
      <c r="FX121" s="970"/>
      <c r="FY121" s="970"/>
      <c r="FZ121" s="970"/>
      <c r="GA121" s="970"/>
      <c r="GB121" s="970"/>
      <c r="GC121" s="970"/>
      <c r="GD121" s="970"/>
      <c r="GE121" s="970"/>
      <c r="GF121" s="970"/>
      <c r="GG121" s="970"/>
      <c r="GH121" s="970"/>
      <c r="GI121" s="970"/>
      <c r="GJ121" s="970"/>
      <c r="GK121" s="970"/>
      <c r="GL121" s="970"/>
      <c r="GM121" s="970"/>
      <c r="GN121" s="970"/>
      <c r="GO121" s="970"/>
      <c r="GP121" s="970"/>
      <c r="GQ121" s="970"/>
      <c r="GR121" s="970"/>
      <c r="GS121" s="970"/>
      <c r="GT121" s="970"/>
      <c r="GU121" s="970"/>
      <c r="GV121" s="970"/>
      <c r="GW121" s="970"/>
      <c r="GX121" s="970"/>
      <c r="GY121" s="970"/>
      <c r="GZ121" s="970"/>
      <c r="HA121" s="970"/>
      <c r="HB121" s="970"/>
      <c r="HC121" s="970"/>
      <c r="HD121" s="970"/>
      <c r="HE121" s="970"/>
      <c r="HF121" s="970"/>
      <c r="HG121" s="970"/>
      <c r="HH121" s="970"/>
      <c r="HI121" s="970"/>
      <c r="HJ121" s="970"/>
      <c r="HK121" s="970"/>
      <c r="HL121" s="970"/>
      <c r="HM121" s="970"/>
      <c r="HN121" s="970"/>
      <c r="HO121" s="970"/>
      <c r="HP121" s="970"/>
      <c r="HQ121" s="970"/>
      <c r="HR121" s="970"/>
      <c r="HS121" s="970"/>
      <c r="HT121" s="970"/>
      <c r="HU121" s="970"/>
      <c r="HV121" s="970"/>
      <c r="HW121" s="970"/>
      <c r="HX121" s="970"/>
      <c r="HY121" s="970"/>
      <c r="HZ121" s="970"/>
      <c r="IA121" s="970"/>
      <c r="IB121" s="970"/>
      <c r="IC121" s="970"/>
      <c r="ID121" s="970"/>
      <c r="IE121" s="970"/>
      <c r="IF121" s="970"/>
      <c r="IG121" s="970"/>
      <c r="IH121" s="970"/>
      <c r="II121" s="970"/>
      <c r="IJ121" s="970"/>
      <c r="IK121" s="970"/>
      <c r="IL121" s="970"/>
      <c r="IM121" s="1"/>
      <c r="IN121" s="1"/>
      <c r="IO121" s="1"/>
      <c r="IP121" s="1"/>
      <c r="IQ121" s="1"/>
      <c r="IR121" s="1"/>
      <c r="IS121" s="1"/>
      <c r="IT121" s="1"/>
    </row>
    <row r="122" spans="1:254" s="85" customFormat="1" ht="12.9" customHeight="1" thickBot="1" x14ac:dyDescent="0.2">
      <c r="A122" s="982" t="s">
        <v>949</v>
      </c>
      <c r="B122" s="982"/>
      <c r="C122" s="983" t="s">
        <v>734</v>
      </c>
      <c r="D122" s="983"/>
      <c r="E122" s="984" t="s">
        <v>810</v>
      </c>
      <c r="F122" s="984"/>
      <c r="G122" s="988" t="s">
        <v>4</v>
      </c>
      <c r="H122" s="988"/>
      <c r="I122" s="1024" t="s">
        <v>950</v>
      </c>
      <c r="J122" s="1024"/>
      <c r="K122" s="989" t="s">
        <v>951</v>
      </c>
      <c r="L122" s="989"/>
      <c r="M122" s="976"/>
      <c r="N122" s="970"/>
      <c r="O122" s="970"/>
      <c r="P122" s="970"/>
      <c r="Q122" s="970"/>
      <c r="R122" s="970"/>
      <c r="S122" s="970"/>
      <c r="T122" s="970"/>
      <c r="U122" s="970"/>
      <c r="V122" s="970"/>
      <c r="W122" s="970"/>
      <c r="X122" s="970"/>
      <c r="Y122" s="970"/>
      <c r="Z122" s="970"/>
      <c r="AA122" s="970"/>
      <c r="AB122" s="970"/>
      <c r="AC122" s="970"/>
      <c r="AD122" s="970"/>
      <c r="AE122" s="970"/>
      <c r="AF122" s="970"/>
      <c r="AG122" s="970"/>
      <c r="AH122" s="970"/>
      <c r="AI122" s="970"/>
      <c r="AJ122" s="970"/>
      <c r="AK122" s="970"/>
      <c r="AL122" s="970"/>
      <c r="AM122" s="970"/>
      <c r="AN122" s="970"/>
      <c r="AO122" s="970"/>
      <c r="AP122" s="970"/>
      <c r="AQ122" s="970"/>
      <c r="AR122" s="970"/>
      <c r="AS122" s="970"/>
      <c r="AT122" s="970"/>
      <c r="AU122" s="970"/>
      <c r="AV122" s="970"/>
      <c r="AW122" s="970"/>
      <c r="AX122" s="970"/>
      <c r="AY122" s="970"/>
      <c r="AZ122" s="970"/>
      <c r="BA122" s="970"/>
      <c r="BB122" s="970"/>
      <c r="BC122" s="970"/>
      <c r="BD122" s="970"/>
      <c r="BE122" s="970"/>
      <c r="BF122" s="970"/>
      <c r="BG122" s="970"/>
      <c r="BH122" s="970"/>
      <c r="BI122" s="970"/>
      <c r="BJ122" s="970"/>
      <c r="BK122" s="970"/>
      <c r="BL122" s="970"/>
      <c r="BM122" s="970"/>
      <c r="BN122" s="970"/>
      <c r="BO122" s="970"/>
      <c r="BP122" s="970"/>
      <c r="BQ122" s="970"/>
      <c r="BR122" s="970"/>
      <c r="BS122" s="970"/>
      <c r="BT122" s="970"/>
      <c r="BU122" s="970"/>
      <c r="BV122" s="970"/>
      <c r="BW122" s="970"/>
      <c r="BX122" s="970"/>
      <c r="BY122" s="970"/>
      <c r="BZ122" s="970"/>
      <c r="CA122" s="970"/>
      <c r="CB122" s="970"/>
      <c r="CC122" s="970"/>
      <c r="CD122" s="970"/>
      <c r="CE122" s="970"/>
      <c r="CF122" s="970"/>
      <c r="CG122" s="970"/>
      <c r="CH122" s="970"/>
      <c r="CI122" s="970"/>
      <c r="CJ122" s="970"/>
      <c r="CK122" s="970"/>
      <c r="CL122" s="970"/>
      <c r="CM122" s="970"/>
      <c r="CN122" s="970"/>
      <c r="CO122" s="970"/>
      <c r="CP122" s="970"/>
      <c r="CQ122" s="970"/>
      <c r="CR122" s="970"/>
      <c r="CS122" s="970"/>
      <c r="CT122" s="970"/>
      <c r="CU122" s="970"/>
      <c r="CV122" s="970"/>
      <c r="CW122" s="970"/>
      <c r="CX122" s="970"/>
      <c r="CY122" s="970"/>
      <c r="CZ122" s="970"/>
      <c r="DA122" s="970"/>
      <c r="DB122" s="970"/>
      <c r="DC122" s="970"/>
      <c r="DD122" s="970"/>
      <c r="DE122" s="970"/>
      <c r="DF122" s="970"/>
      <c r="DG122" s="970"/>
      <c r="DH122" s="970"/>
      <c r="DI122" s="970"/>
      <c r="DJ122" s="970"/>
      <c r="DK122" s="970"/>
      <c r="DL122" s="970"/>
      <c r="DM122" s="970"/>
      <c r="DN122" s="970"/>
      <c r="DO122" s="970"/>
      <c r="DP122" s="970"/>
      <c r="DQ122" s="970"/>
      <c r="DR122" s="970"/>
      <c r="DS122" s="970"/>
      <c r="DT122" s="970"/>
      <c r="DU122" s="970"/>
      <c r="DV122" s="970"/>
      <c r="DW122" s="970"/>
      <c r="DX122" s="970"/>
      <c r="DY122" s="970"/>
      <c r="DZ122" s="970"/>
      <c r="EA122" s="970"/>
      <c r="EB122" s="970"/>
      <c r="EC122" s="970"/>
      <c r="ED122" s="970"/>
      <c r="EE122" s="970"/>
      <c r="EF122" s="970"/>
      <c r="EG122" s="970"/>
      <c r="EH122" s="970"/>
      <c r="EI122" s="970"/>
      <c r="EJ122" s="970"/>
      <c r="EK122" s="970"/>
      <c r="EL122" s="970"/>
      <c r="EM122" s="970"/>
      <c r="EN122" s="970"/>
      <c r="EO122" s="970"/>
      <c r="EP122" s="970"/>
      <c r="EQ122" s="970"/>
      <c r="ER122" s="970"/>
      <c r="ES122" s="970"/>
      <c r="ET122" s="970"/>
      <c r="EU122" s="970"/>
      <c r="EV122" s="970"/>
      <c r="EW122" s="970"/>
      <c r="EX122" s="970"/>
      <c r="EY122" s="970"/>
      <c r="EZ122" s="970"/>
      <c r="FA122" s="970"/>
      <c r="FB122" s="970"/>
      <c r="FC122" s="970"/>
      <c r="FD122" s="970"/>
      <c r="FE122" s="970"/>
      <c r="FF122" s="970"/>
      <c r="FG122" s="970"/>
      <c r="FH122" s="970"/>
      <c r="FI122" s="970"/>
      <c r="FJ122" s="970"/>
      <c r="FK122" s="970"/>
      <c r="FL122" s="970"/>
      <c r="FM122" s="970"/>
      <c r="FN122" s="970"/>
      <c r="FO122" s="970"/>
      <c r="FP122" s="970"/>
      <c r="FQ122" s="970"/>
      <c r="FR122" s="970"/>
      <c r="FS122" s="970"/>
      <c r="FT122" s="970"/>
      <c r="FU122" s="970"/>
      <c r="FV122" s="970"/>
      <c r="FW122" s="970"/>
      <c r="FX122" s="970"/>
      <c r="FY122" s="970"/>
      <c r="FZ122" s="970"/>
      <c r="GA122" s="970"/>
      <c r="GB122" s="970"/>
      <c r="GC122" s="970"/>
      <c r="GD122" s="970"/>
      <c r="GE122" s="970"/>
      <c r="GF122" s="970"/>
      <c r="GG122" s="970"/>
      <c r="GH122" s="970"/>
      <c r="GI122" s="970"/>
      <c r="GJ122" s="970"/>
      <c r="GK122" s="970"/>
      <c r="GL122" s="970"/>
      <c r="GM122" s="970"/>
      <c r="GN122" s="970"/>
      <c r="GO122" s="970"/>
      <c r="GP122" s="970"/>
      <c r="GQ122" s="970"/>
      <c r="GR122" s="970"/>
      <c r="GS122" s="970"/>
      <c r="GT122" s="970"/>
      <c r="GU122" s="970"/>
      <c r="GV122" s="970"/>
      <c r="GW122" s="970"/>
      <c r="GX122" s="970"/>
      <c r="GY122" s="970"/>
      <c r="GZ122" s="970"/>
      <c r="HA122" s="970"/>
      <c r="HB122" s="970"/>
      <c r="HC122" s="970"/>
      <c r="HD122" s="970"/>
      <c r="HE122" s="970"/>
      <c r="HF122" s="970"/>
      <c r="HG122" s="970"/>
      <c r="HH122" s="970"/>
      <c r="HI122" s="970"/>
      <c r="HJ122" s="970"/>
      <c r="HK122" s="970"/>
      <c r="HL122" s="970"/>
      <c r="HM122" s="970"/>
      <c r="HN122" s="970"/>
      <c r="HO122" s="970"/>
      <c r="HP122" s="970"/>
      <c r="HQ122" s="970"/>
      <c r="HR122" s="970"/>
      <c r="HS122" s="970"/>
      <c r="HT122" s="970"/>
      <c r="HU122" s="970"/>
      <c r="HV122" s="970"/>
      <c r="HW122" s="970"/>
      <c r="HX122" s="970"/>
      <c r="HY122" s="970"/>
      <c r="HZ122" s="970"/>
      <c r="IA122" s="970"/>
      <c r="IB122" s="970"/>
      <c r="IC122" s="970"/>
      <c r="ID122" s="970"/>
      <c r="IE122" s="970"/>
      <c r="IF122" s="970"/>
      <c r="IG122" s="970"/>
      <c r="IH122" s="970"/>
      <c r="II122" s="970"/>
      <c r="IJ122" s="970"/>
      <c r="IK122" s="970"/>
      <c r="IL122" s="970"/>
      <c r="IM122" s="1"/>
      <c r="IN122" s="1"/>
      <c r="IO122" s="1"/>
      <c r="IP122" s="1"/>
      <c r="IQ122" s="1"/>
      <c r="IR122" s="1"/>
      <c r="IS122" s="1"/>
      <c r="IT122" s="1"/>
    </row>
    <row r="123" spans="1:254" s="85" customFormat="1" ht="12.9" customHeight="1" thickBot="1" x14ac:dyDescent="0.2">
      <c r="A123" s="86">
        <f>B123+SUM(O127:IL127)</f>
        <v>0</v>
      </c>
      <c r="B123" s="9">
        <f>J127+L127</f>
        <v>0</v>
      </c>
      <c r="C123" s="87">
        <f>D123-SUM(O128:IL128)+SUM(O129:IL129)</f>
        <v>0</v>
      </c>
      <c r="D123" s="10">
        <f>J129+L129</f>
        <v>0</v>
      </c>
      <c r="E123" s="11">
        <f>J130+L130</f>
        <v>0</v>
      </c>
      <c r="F123" s="12">
        <f>E123+SUM(O130:IL130)</f>
        <v>0</v>
      </c>
      <c r="G123" s="1020" t="s">
        <v>19</v>
      </c>
      <c r="H123" s="1020"/>
      <c r="I123" s="1025" t="s">
        <v>19</v>
      </c>
      <c r="J123" s="1025"/>
      <c r="K123" s="994" t="s">
        <v>19</v>
      </c>
      <c r="L123" s="994"/>
      <c r="M123" s="976"/>
      <c r="N123" s="976"/>
      <c r="O123" s="970"/>
      <c r="P123" s="970"/>
      <c r="Q123" s="970"/>
      <c r="R123" s="970"/>
      <c r="S123" s="970"/>
      <c r="T123" s="970"/>
      <c r="U123" s="970"/>
      <c r="V123" s="970"/>
      <c r="W123" s="970"/>
      <c r="X123" s="970"/>
      <c r="Y123" s="970"/>
      <c r="Z123" s="970"/>
      <c r="AA123" s="970"/>
      <c r="AB123" s="970"/>
      <c r="AC123" s="970"/>
      <c r="AD123" s="970"/>
      <c r="AE123" s="970"/>
      <c r="AF123" s="970"/>
      <c r="AG123" s="970"/>
      <c r="AH123" s="970"/>
      <c r="AI123" s="970"/>
      <c r="AJ123" s="970"/>
      <c r="AK123" s="970"/>
      <c r="AL123" s="970"/>
      <c r="AM123" s="970"/>
      <c r="AN123" s="970"/>
      <c r="AO123" s="970"/>
      <c r="AP123" s="970"/>
      <c r="AQ123" s="970"/>
      <c r="AR123" s="970"/>
      <c r="AS123" s="970"/>
      <c r="AT123" s="970"/>
      <c r="AU123" s="970"/>
      <c r="AV123" s="970"/>
      <c r="AW123" s="970"/>
      <c r="AX123" s="970"/>
      <c r="AY123" s="970"/>
      <c r="AZ123" s="970"/>
      <c r="BA123" s="970"/>
      <c r="BB123" s="970"/>
      <c r="BC123" s="970"/>
      <c r="BD123" s="970"/>
      <c r="BE123" s="970"/>
      <c r="BF123" s="970"/>
      <c r="BG123" s="970"/>
      <c r="BH123" s="970"/>
      <c r="BI123" s="970"/>
      <c r="BJ123" s="970"/>
      <c r="BK123" s="970"/>
      <c r="BL123" s="970"/>
      <c r="BM123" s="970"/>
      <c r="BN123" s="970"/>
      <c r="BO123" s="970"/>
      <c r="BP123" s="970"/>
      <c r="BQ123" s="970"/>
      <c r="BR123" s="970"/>
      <c r="BS123" s="970"/>
      <c r="BT123" s="970"/>
      <c r="BU123" s="970"/>
      <c r="BV123" s="970"/>
      <c r="BW123" s="970"/>
      <c r="BX123" s="970"/>
      <c r="BY123" s="970"/>
      <c r="BZ123" s="970"/>
      <c r="CA123" s="970"/>
      <c r="CB123" s="970"/>
      <c r="CC123" s="970"/>
      <c r="CD123" s="970"/>
      <c r="CE123" s="970"/>
      <c r="CF123" s="970"/>
      <c r="CG123" s="970"/>
      <c r="CH123" s="970"/>
      <c r="CI123" s="970"/>
      <c r="CJ123" s="970"/>
      <c r="CK123" s="970"/>
      <c r="CL123" s="970"/>
      <c r="CM123" s="970"/>
      <c r="CN123" s="970"/>
      <c r="CO123" s="970"/>
      <c r="CP123" s="970"/>
      <c r="CQ123" s="970"/>
      <c r="CR123" s="970"/>
      <c r="CS123" s="970"/>
      <c r="CT123" s="970"/>
      <c r="CU123" s="970"/>
      <c r="CV123" s="970"/>
      <c r="CW123" s="970"/>
      <c r="CX123" s="970"/>
      <c r="CY123" s="970"/>
      <c r="CZ123" s="970"/>
      <c r="DA123" s="970"/>
      <c r="DB123" s="970"/>
      <c r="DC123" s="970"/>
      <c r="DD123" s="970"/>
      <c r="DE123" s="970"/>
      <c r="DF123" s="970"/>
      <c r="DG123" s="970"/>
      <c r="DH123" s="970"/>
      <c r="DI123" s="970"/>
      <c r="DJ123" s="970"/>
      <c r="DK123" s="970"/>
      <c r="DL123" s="970"/>
      <c r="DM123" s="970"/>
      <c r="DN123" s="970"/>
      <c r="DO123" s="970"/>
      <c r="DP123" s="970"/>
      <c r="DQ123" s="970"/>
      <c r="DR123" s="970"/>
      <c r="DS123" s="970"/>
      <c r="DT123" s="970"/>
      <c r="DU123" s="970"/>
      <c r="DV123" s="970"/>
      <c r="DW123" s="970"/>
      <c r="DX123" s="970"/>
      <c r="DY123" s="970"/>
      <c r="DZ123" s="970"/>
      <c r="EA123" s="970"/>
      <c r="EB123" s="970"/>
      <c r="EC123" s="970"/>
      <c r="ED123" s="970"/>
      <c r="EE123" s="970"/>
      <c r="EF123" s="970"/>
      <c r="EG123" s="970"/>
      <c r="EH123" s="970"/>
      <c r="EI123" s="970"/>
      <c r="EJ123" s="970"/>
      <c r="EK123" s="970"/>
      <c r="EL123" s="970"/>
      <c r="EM123" s="970"/>
      <c r="EN123" s="970"/>
      <c r="EO123" s="970"/>
      <c r="EP123" s="970"/>
      <c r="EQ123" s="970"/>
      <c r="ER123" s="970"/>
      <c r="ES123" s="970"/>
      <c r="ET123" s="970"/>
      <c r="EU123" s="970"/>
      <c r="EV123" s="970"/>
      <c r="EW123" s="970"/>
      <c r="EX123" s="970"/>
      <c r="EY123" s="970"/>
      <c r="EZ123" s="970"/>
      <c r="FA123" s="970"/>
      <c r="FB123" s="970"/>
      <c r="FC123" s="970"/>
      <c r="FD123" s="970"/>
      <c r="FE123" s="970"/>
      <c r="FF123" s="970"/>
      <c r="FG123" s="970"/>
      <c r="FH123" s="970"/>
      <c r="FI123" s="970"/>
      <c r="FJ123" s="970"/>
      <c r="FK123" s="970"/>
      <c r="FL123" s="970"/>
      <c r="FM123" s="970"/>
      <c r="FN123" s="970"/>
      <c r="FO123" s="970"/>
      <c r="FP123" s="970"/>
      <c r="FQ123" s="970"/>
      <c r="FR123" s="970"/>
      <c r="FS123" s="970"/>
      <c r="FT123" s="970"/>
      <c r="FU123" s="970"/>
      <c r="FV123" s="970"/>
      <c r="FW123" s="970"/>
      <c r="FX123" s="970"/>
      <c r="FY123" s="970"/>
      <c r="FZ123" s="970"/>
      <c r="GA123" s="970"/>
      <c r="GB123" s="970"/>
      <c r="GC123" s="970"/>
      <c r="GD123" s="970"/>
      <c r="GE123" s="970"/>
      <c r="GF123" s="970"/>
      <c r="GG123" s="970"/>
      <c r="GH123" s="970"/>
      <c r="GI123" s="970"/>
      <c r="GJ123" s="970"/>
      <c r="GK123" s="970"/>
      <c r="GL123" s="970"/>
      <c r="GM123" s="970"/>
      <c r="GN123" s="970"/>
      <c r="GO123" s="970"/>
      <c r="GP123" s="970"/>
      <c r="GQ123" s="970"/>
      <c r="GR123" s="970"/>
      <c r="GS123" s="970"/>
      <c r="GT123" s="970"/>
      <c r="GU123" s="970"/>
      <c r="GV123" s="970"/>
      <c r="GW123" s="970"/>
      <c r="GX123" s="970"/>
      <c r="GY123" s="970"/>
      <c r="GZ123" s="970"/>
      <c r="HA123" s="970"/>
      <c r="HB123" s="970"/>
      <c r="HC123" s="970"/>
      <c r="HD123" s="970"/>
      <c r="HE123" s="970"/>
      <c r="HF123" s="970"/>
      <c r="HG123" s="970"/>
      <c r="HH123" s="970"/>
      <c r="HI123" s="970"/>
      <c r="HJ123" s="970"/>
      <c r="HK123" s="970"/>
      <c r="HL123" s="970"/>
      <c r="HM123" s="970"/>
      <c r="HN123" s="970"/>
      <c r="HO123" s="970"/>
      <c r="HP123" s="970"/>
      <c r="HQ123" s="970"/>
      <c r="HR123" s="970"/>
      <c r="HS123" s="970"/>
      <c r="HT123" s="970"/>
      <c r="HU123" s="970"/>
      <c r="HV123" s="970"/>
      <c r="HW123" s="970"/>
      <c r="HX123" s="970"/>
      <c r="HY123" s="970"/>
      <c r="HZ123" s="970"/>
      <c r="IA123" s="970"/>
      <c r="IB123" s="970"/>
      <c r="IC123" s="970"/>
      <c r="ID123" s="970"/>
      <c r="IE123" s="970"/>
      <c r="IF123" s="970"/>
      <c r="IG123" s="970"/>
      <c r="IH123" s="970"/>
      <c r="II123" s="970"/>
      <c r="IJ123" s="970"/>
      <c r="IK123" s="970"/>
      <c r="IL123" s="970"/>
      <c r="IM123" s="1"/>
      <c r="IN123" s="1"/>
      <c r="IO123" s="1"/>
      <c r="IP123" s="1"/>
      <c r="IQ123" s="1"/>
      <c r="IR123" s="1"/>
      <c r="IS123" s="1"/>
      <c r="IT123" s="1"/>
    </row>
    <row r="124" spans="1:254" s="85" customFormat="1" ht="12" customHeight="1" thickBot="1" x14ac:dyDescent="0.2">
      <c r="A124" s="985" t="s">
        <v>740</v>
      </c>
      <c r="B124" s="986"/>
      <c r="C124" s="88" t="s">
        <v>952</v>
      </c>
      <c r="D124" s="89" t="s">
        <v>953</v>
      </c>
      <c r="E124" s="987"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87"/>
      <c r="G124" s="988" t="s">
        <v>15</v>
      </c>
      <c r="H124" s="988"/>
      <c r="I124" s="1024" t="s">
        <v>764</v>
      </c>
      <c r="J124" s="1024"/>
      <c r="K124" s="989" t="s">
        <v>954</v>
      </c>
      <c r="L124" s="989"/>
      <c r="M124" s="976"/>
      <c r="N124" s="976"/>
      <c r="O124" s="970"/>
      <c r="P124" s="970"/>
      <c r="Q124" s="970"/>
      <c r="R124" s="970"/>
      <c r="S124" s="970"/>
      <c r="T124" s="970"/>
      <c r="U124" s="970"/>
      <c r="V124" s="970"/>
      <c r="W124" s="970"/>
      <c r="X124" s="970"/>
      <c r="Y124" s="970"/>
      <c r="Z124" s="970"/>
      <c r="AA124" s="970"/>
      <c r="AB124" s="970"/>
      <c r="AC124" s="970"/>
      <c r="AD124" s="970"/>
      <c r="AE124" s="970"/>
      <c r="AF124" s="970"/>
      <c r="AG124" s="970"/>
      <c r="AH124" s="970"/>
      <c r="AI124" s="970"/>
      <c r="AJ124" s="970"/>
      <c r="AK124" s="970"/>
      <c r="AL124" s="970"/>
      <c r="AM124" s="970"/>
      <c r="AN124" s="970"/>
      <c r="AO124" s="970"/>
      <c r="AP124" s="970"/>
      <c r="AQ124" s="970"/>
      <c r="AR124" s="970"/>
      <c r="AS124" s="970"/>
      <c r="AT124" s="970"/>
      <c r="AU124" s="970"/>
      <c r="AV124" s="970"/>
      <c r="AW124" s="970"/>
      <c r="AX124" s="970"/>
      <c r="AY124" s="970"/>
      <c r="AZ124" s="970"/>
      <c r="BA124" s="970"/>
      <c r="BB124" s="970"/>
      <c r="BC124" s="970"/>
      <c r="BD124" s="970"/>
      <c r="BE124" s="970"/>
      <c r="BF124" s="970"/>
      <c r="BG124" s="970"/>
      <c r="BH124" s="970"/>
      <c r="BI124" s="970"/>
      <c r="BJ124" s="970"/>
      <c r="BK124" s="970"/>
      <c r="BL124" s="970"/>
      <c r="BM124" s="970"/>
      <c r="BN124" s="970"/>
      <c r="BO124" s="970"/>
      <c r="BP124" s="970"/>
      <c r="BQ124" s="970"/>
      <c r="BR124" s="970"/>
      <c r="BS124" s="970"/>
      <c r="BT124" s="970"/>
      <c r="BU124" s="970"/>
      <c r="BV124" s="970"/>
      <c r="BW124" s="970"/>
      <c r="BX124" s="970"/>
      <c r="BY124" s="970"/>
      <c r="BZ124" s="970"/>
      <c r="CA124" s="970"/>
      <c r="CB124" s="970"/>
      <c r="CC124" s="970"/>
      <c r="CD124" s="970"/>
      <c r="CE124" s="970"/>
      <c r="CF124" s="970"/>
      <c r="CG124" s="970"/>
      <c r="CH124" s="970"/>
      <c r="CI124" s="970"/>
      <c r="CJ124" s="970"/>
      <c r="CK124" s="970"/>
      <c r="CL124" s="970"/>
      <c r="CM124" s="970"/>
      <c r="CN124" s="970"/>
      <c r="CO124" s="970"/>
      <c r="CP124" s="970"/>
      <c r="CQ124" s="970"/>
      <c r="CR124" s="970"/>
      <c r="CS124" s="970"/>
      <c r="CT124" s="970"/>
      <c r="CU124" s="970"/>
      <c r="CV124" s="970"/>
      <c r="CW124" s="970"/>
      <c r="CX124" s="970"/>
      <c r="CY124" s="970"/>
      <c r="CZ124" s="970"/>
      <c r="DA124" s="970"/>
      <c r="DB124" s="970"/>
      <c r="DC124" s="970"/>
      <c r="DD124" s="970"/>
      <c r="DE124" s="970"/>
      <c r="DF124" s="970"/>
      <c r="DG124" s="970"/>
      <c r="DH124" s="970"/>
      <c r="DI124" s="970"/>
      <c r="DJ124" s="970"/>
      <c r="DK124" s="970"/>
      <c r="DL124" s="970"/>
      <c r="DM124" s="970"/>
      <c r="DN124" s="970"/>
      <c r="DO124" s="970"/>
      <c r="DP124" s="970"/>
      <c r="DQ124" s="970"/>
      <c r="DR124" s="970"/>
      <c r="DS124" s="970"/>
      <c r="DT124" s="970"/>
      <c r="DU124" s="970"/>
      <c r="DV124" s="970"/>
      <c r="DW124" s="970"/>
      <c r="DX124" s="970"/>
      <c r="DY124" s="970"/>
      <c r="DZ124" s="970"/>
      <c r="EA124" s="970"/>
      <c r="EB124" s="970"/>
      <c r="EC124" s="970"/>
      <c r="ED124" s="970"/>
      <c r="EE124" s="970"/>
      <c r="EF124" s="970"/>
      <c r="EG124" s="970"/>
      <c r="EH124" s="970"/>
      <c r="EI124" s="970"/>
      <c r="EJ124" s="970"/>
      <c r="EK124" s="970"/>
      <c r="EL124" s="970"/>
      <c r="EM124" s="970"/>
      <c r="EN124" s="970"/>
      <c r="EO124" s="970"/>
      <c r="EP124" s="970"/>
      <c r="EQ124" s="970"/>
      <c r="ER124" s="970"/>
      <c r="ES124" s="970"/>
      <c r="ET124" s="970"/>
      <c r="EU124" s="970"/>
      <c r="EV124" s="970"/>
      <c r="EW124" s="970"/>
      <c r="EX124" s="970"/>
      <c r="EY124" s="970"/>
      <c r="EZ124" s="970"/>
      <c r="FA124" s="970"/>
      <c r="FB124" s="970"/>
      <c r="FC124" s="970"/>
      <c r="FD124" s="970"/>
      <c r="FE124" s="970"/>
      <c r="FF124" s="970"/>
      <c r="FG124" s="970"/>
      <c r="FH124" s="970"/>
      <c r="FI124" s="970"/>
      <c r="FJ124" s="970"/>
      <c r="FK124" s="970"/>
      <c r="FL124" s="970"/>
      <c r="FM124" s="970"/>
      <c r="FN124" s="970"/>
      <c r="FO124" s="970"/>
      <c r="FP124" s="970"/>
      <c r="FQ124" s="970"/>
      <c r="FR124" s="970"/>
      <c r="FS124" s="970"/>
      <c r="FT124" s="970"/>
      <c r="FU124" s="970"/>
      <c r="FV124" s="970"/>
      <c r="FW124" s="970"/>
      <c r="FX124" s="970"/>
      <c r="FY124" s="970"/>
      <c r="FZ124" s="970"/>
      <c r="GA124" s="970"/>
      <c r="GB124" s="970"/>
      <c r="GC124" s="970"/>
      <c r="GD124" s="970"/>
      <c r="GE124" s="970"/>
      <c r="GF124" s="970"/>
      <c r="GG124" s="970"/>
      <c r="GH124" s="970"/>
      <c r="GI124" s="970"/>
      <c r="GJ124" s="970"/>
      <c r="GK124" s="970"/>
      <c r="GL124" s="970"/>
      <c r="GM124" s="970"/>
      <c r="GN124" s="970"/>
      <c r="GO124" s="970"/>
      <c r="GP124" s="970"/>
      <c r="GQ124" s="970"/>
      <c r="GR124" s="970"/>
      <c r="GS124" s="970"/>
      <c r="GT124" s="970"/>
      <c r="GU124" s="970"/>
      <c r="GV124" s="970"/>
      <c r="GW124" s="970"/>
      <c r="GX124" s="970"/>
      <c r="GY124" s="970"/>
      <c r="GZ124" s="970"/>
      <c r="HA124" s="970"/>
      <c r="HB124" s="970"/>
      <c r="HC124" s="970"/>
      <c r="HD124" s="970"/>
      <c r="HE124" s="970"/>
      <c r="HF124" s="970"/>
      <c r="HG124" s="970"/>
      <c r="HH124" s="970"/>
      <c r="HI124" s="970"/>
      <c r="HJ124" s="970"/>
      <c r="HK124" s="970"/>
      <c r="HL124" s="970"/>
      <c r="HM124" s="970"/>
      <c r="HN124" s="970"/>
      <c r="HO124" s="970"/>
      <c r="HP124" s="970"/>
      <c r="HQ124" s="970"/>
      <c r="HR124" s="970"/>
      <c r="HS124" s="970"/>
      <c r="HT124" s="970"/>
      <c r="HU124" s="970"/>
      <c r="HV124" s="970"/>
      <c r="HW124" s="970"/>
      <c r="HX124" s="970"/>
      <c r="HY124" s="970"/>
      <c r="HZ124" s="970"/>
      <c r="IA124" s="970"/>
      <c r="IB124" s="970"/>
      <c r="IC124" s="970"/>
      <c r="ID124" s="970"/>
      <c r="IE124" s="970"/>
      <c r="IF124" s="970"/>
      <c r="IG124" s="970"/>
      <c r="IH124" s="970"/>
      <c r="II124" s="970"/>
      <c r="IJ124" s="970"/>
      <c r="IK124" s="970"/>
      <c r="IL124" s="970"/>
      <c r="IM124" s="1"/>
      <c r="IN124" s="1"/>
      <c r="IO124" s="1"/>
      <c r="IP124" s="1"/>
      <c r="IQ124" s="1"/>
      <c r="IR124" s="1"/>
      <c r="IS124" s="1"/>
      <c r="IT124" s="1"/>
    </row>
    <row r="125" spans="1:254" s="85" customFormat="1" ht="12.9" customHeight="1" thickBot="1" x14ac:dyDescent="0.2">
      <c r="A125" s="985"/>
      <c r="B125" s="986"/>
      <c r="C125" s="90">
        <f>SUM(L128:IQ128)</f>
        <v>0</v>
      </c>
      <c r="D125" s="13">
        <f>ROUNDDOWN((C125/5),0)+SUM(I126:IL126)</f>
        <v>0</v>
      </c>
      <c r="E125" s="990" t="str">
        <f>IF(F123&lt;50,"未活性",IF(F123&lt;60,"活性Lv1",IF(F123&lt;70,"活性Lv2",IF(F123&lt;80,"活性Lv3",IF(F123&lt;90,"活性Lv4",IF(F123&lt;100,"活性Lv5",IF(F123&lt;150,"活性Lv5","強制キャラロスト")))))))</f>
        <v>未活性</v>
      </c>
      <c r="F125" s="990"/>
      <c r="G125" s="1022" t="s">
        <v>19</v>
      </c>
      <c r="H125" s="1022"/>
      <c r="I125" s="1023" t="s">
        <v>19</v>
      </c>
      <c r="J125" s="1023"/>
      <c r="K125" s="993" t="str">
        <f>IF(OR(A123&lt;=B123/2,F123&gt;=90),IF(F123&gt;=120,"オーバーフロー","発動中"),"-")</f>
        <v>発動中</v>
      </c>
      <c r="L125" s="993"/>
      <c r="M125" s="976"/>
      <c r="N125" s="976"/>
      <c r="O125" s="970"/>
      <c r="P125" s="970"/>
      <c r="Q125" s="970"/>
      <c r="R125" s="970"/>
      <c r="S125" s="970"/>
      <c r="T125" s="970"/>
      <c r="U125" s="970"/>
      <c r="V125" s="970"/>
      <c r="W125" s="970"/>
      <c r="X125" s="970"/>
      <c r="Y125" s="970"/>
      <c r="Z125" s="970"/>
      <c r="AA125" s="970"/>
      <c r="AB125" s="970"/>
      <c r="AC125" s="970"/>
      <c r="AD125" s="970"/>
      <c r="AE125" s="970"/>
      <c r="AF125" s="970"/>
      <c r="AG125" s="970"/>
      <c r="AH125" s="970"/>
      <c r="AI125" s="970"/>
      <c r="AJ125" s="970"/>
      <c r="AK125" s="970"/>
      <c r="AL125" s="970"/>
      <c r="AM125" s="970"/>
      <c r="AN125" s="970"/>
      <c r="AO125" s="970"/>
      <c r="AP125" s="970"/>
      <c r="AQ125" s="970"/>
      <c r="AR125" s="970"/>
      <c r="AS125" s="970"/>
      <c r="AT125" s="970"/>
      <c r="AU125" s="970"/>
      <c r="AV125" s="970"/>
      <c r="AW125" s="970"/>
      <c r="AX125" s="970"/>
      <c r="AY125" s="970"/>
      <c r="AZ125" s="970"/>
      <c r="BA125" s="970"/>
      <c r="BB125" s="970"/>
      <c r="BC125" s="970"/>
      <c r="BD125" s="970"/>
      <c r="BE125" s="970"/>
      <c r="BF125" s="970"/>
      <c r="BG125" s="970"/>
      <c r="BH125" s="970"/>
      <c r="BI125" s="970"/>
      <c r="BJ125" s="970"/>
      <c r="BK125" s="970"/>
      <c r="BL125" s="970"/>
      <c r="BM125" s="970"/>
      <c r="BN125" s="970"/>
      <c r="BO125" s="970"/>
      <c r="BP125" s="970"/>
      <c r="BQ125" s="970"/>
      <c r="BR125" s="970"/>
      <c r="BS125" s="970"/>
      <c r="BT125" s="970"/>
      <c r="BU125" s="970"/>
      <c r="BV125" s="970"/>
      <c r="BW125" s="970"/>
      <c r="BX125" s="970"/>
      <c r="BY125" s="970"/>
      <c r="BZ125" s="970"/>
      <c r="CA125" s="970"/>
      <c r="CB125" s="970"/>
      <c r="CC125" s="970"/>
      <c r="CD125" s="970"/>
      <c r="CE125" s="970"/>
      <c r="CF125" s="970"/>
      <c r="CG125" s="970"/>
      <c r="CH125" s="970"/>
      <c r="CI125" s="970"/>
      <c r="CJ125" s="970"/>
      <c r="CK125" s="970"/>
      <c r="CL125" s="970"/>
      <c r="CM125" s="970"/>
      <c r="CN125" s="970"/>
      <c r="CO125" s="970"/>
      <c r="CP125" s="970"/>
      <c r="CQ125" s="970"/>
      <c r="CR125" s="970"/>
      <c r="CS125" s="970"/>
      <c r="CT125" s="970"/>
      <c r="CU125" s="970"/>
      <c r="CV125" s="970"/>
      <c r="CW125" s="970"/>
      <c r="CX125" s="970"/>
      <c r="CY125" s="970"/>
      <c r="CZ125" s="970"/>
      <c r="DA125" s="970"/>
      <c r="DB125" s="970"/>
      <c r="DC125" s="970"/>
      <c r="DD125" s="970"/>
      <c r="DE125" s="970"/>
      <c r="DF125" s="970"/>
      <c r="DG125" s="970"/>
      <c r="DH125" s="970"/>
      <c r="DI125" s="970"/>
      <c r="DJ125" s="970"/>
      <c r="DK125" s="970"/>
      <c r="DL125" s="970"/>
      <c r="DM125" s="970"/>
      <c r="DN125" s="970"/>
      <c r="DO125" s="970"/>
      <c r="DP125" s="970"/>
      <c r="DQ125" s="970"/>
      <c r="DR125" s="970"/>
      <c r="DS125" s="970"/>
      <c r="DT125" s="970"/>
      <c r="DU125" s="970"/>
      <c r="DV125" s="970"/>
      <c r="DW125" s="970"/>
      <c r="DX125" s="970"/>
      <c r="DY125" s="970"/>
      <c r="DZ125" s="970"/>
      <c r="EA125" s="970"/>
      <c r="EB125" s="970"/>
      <c r="EC125" s="970"/>
      <c r="ED125" s="970"/>
      <c r="EE125" s="970"/>
      <c r="EF125" s="970"/>
      <c r="EG125" s="970"/>
      <c r="EH125" s="970"/>
      <c r="EI125" s="970"/>
      <c r="EJ125" s="970"/>
      <c r="EK125" s="970"/>
      <c r="EL125" s="970"/>
      <c r="EM125" s="970"/>
      <c r="EN125" s="970"/>
      <c r="EO125" s="970"/>
      <c r="EP125" s="970"/>
      <c r="EQ125" s="970"/>
      <c r="ER125" s="970"/>
      <c r="ES125" s="970"/>
      <c r="ET125" s="970"/>
      <c r="EU125" s="970"/>
      <c r="EV125" s="970"/>
      <c r="EW125" s="970"/>
      <c r="EX125" s="970"/>
      <c r="EY125" s="970"/>
      <c r="EZ125" s="970"/>
      <c r="FA125" s="970"/>
      <c r="FB125" s="970"/>
      <c r="FC125" s="970"/>
      <c r="FD125" s="970"/>
      <c r="FE125" s="970"/>
      <c r="FF125" s="970"/>
      <c r="FG125" s="970"/>
      <c r="FH125" s="970"/>
      <c r="FI125" s="970"/>
      <c r="FJ125" s="970"/>
      <c r="FK125" s="970"/>
      <c r="FL125" s="970"/>
      <c r="FM125" s="970"/>
      <c r="FN125" s="970"/>
      <c r="FO125" s="970"/>
      <c r="FP125" s="970"/>
      <c r="FQ125" s="970"/>
      <c r="FR125" s="970"/>
      <c r="FS125" s="970"/>
      <c r="FT125" s="970"/>
      <c r="FU125" s="970"/>
      <c r="FV125" s="970"/>
      <c r="FW125" s="970"/>
      <c r="FX125" s="970"/>
      <c r="FY125" s="970"/>
      <c r="FZ125" s="970"/>
      <c r="GA125" s="970"/>
      <c r="GB125" s="970"/>
      <c r="GC125" s="970"/>
      <c r="GD125" s="970"/>
      <c r="GE125" s="970"/>
      <c r="GF125" s="970"/>
      <c r="GG125" s="970"/>
      <c r="GH125" s="970"/>
      <c r="GI125" s="970"/>
      <c r="GJ125" s="970"/>
      <c r="GK125" s="970"/>
      <c r="GL125" s="970"/>
      <c r="GM125" s="970"/>
      <c r="GN125" s="970"/>
      <c r="GO125" s="970"/>
      <c r="GP125" s="970"/>
      <c r="GQ125" s="970"/>
      <c r="GR125" s="970"/>
      <c r="GS125" s="970"/>
      <c r="GT125" s="970"/>
      <c r="GU125" s="970"/>
      <c r="GV125" s="970"/>
      <c r="GW125" s="970"/>
      <c r="GX125" s="970"/>
      <c r="GY125" s="970"/>
      <c r="GZ125" s="970"/>
      <c r="HA125" s="970"/>
      <c r="HB125" s="970"/>
      <c r="HC125" s="970"/>
      <c r="HD125" s="970"/>
      <c r="HE125" s="970"/>
      <c r="HF125" s="970"/>
      <c r="HG125" s="970"/>
      <c r="HH125" s="970"/>
      <c r="HI125" s="970"/>
      <c r="HJ125" s="970"/>
      <c r="HK125" s="970"/>
      <c r="HL125" s="970"/>
      <c r="HM125" s="970"/>
      <c r="HN125" s="970"/>
      <c r="HO125" s="970"/>
      <c r="HP125" s="970"/>
      <c r="HQ125" s="970"/>
      <c r="HR125" s="970"/>
      <c r="HS125" s="970"/>
      <c r="HT125" s="970"/>
      <c r="HU125" s="970"/>
      <c r="HV125" s="970"/>
      <c r="HW125" s="970"/>
      <c r="HX125" s="970"/>
      <c r="HY125" s="970"/>
      <c r="HZ125" s="970"/>
      <c r="IA125" s="970"/>
      <c r="IB125" s="970"/>
      <c r="IC125" s="970"/>
      <c r="ID125" s="970"/>
      <c r="IE125" s="970"/>
      <c r="IF125" s="970"/>
      <c r="IG125" s="970"/>
      <c r="IH125" s="970"/>
      <c r="II125" s="970"/>
      <c r="IJ125" s="970"/>
      <c r="IK125" s="970"/>
      <c r="IL125" s="970"/>
      <c r="IM125" s="1"/>
      <c r="IN125" s="1"/>
      <c r="IO125" s="1"/>
      <c r="IP125" s="1"/>
      <c r="IQ125" s="1"/>
      <c r="IR125" s="1"/>
      <c r="IS125" s="1"/>
      <c r="IT125" s="1"/>
    </row>
    <row r="126" spans="1:254" s="93" customFormat="1" ht="12.9" customHeight="1" thickBot="1" x14ac:dyDescent="0.2">
      <c r="A126" s="91" t="s">
        <v>732</v>
      </c>
      <c r="B126" s="41"/>
      <c r="C126" s="1010" t="str">
        <f>IF(G121="反応型",IF(50&gt;F123,"+0",IF(60&gt;F123,"+1",IF(70&gt;F123,"+2",IF(F123&gt;=70,"+3")))),"活性補正")</f>
        <v>活性補正</v>
      </c>
      <c r="D126" s="46" t="s">
        <v>733</v>
      </c>
      <c r="E126" s="42"/>
      <c r="F126" s="1011" t="str">
        <f>IF(G121="増強型",IF(50&gt;F123,"+0",IF(60&gt;F123,"+1",IF(70&gt;F123,"+2",IF(F123&gt;=70,"+3")))),"活性補正")</f>
        <v>活性補正</v>
      </c>
      <c r="G126" s="1012" t="s">
        <v>955</v>
      </c>
      <c r="H126" s="1012"/>
      <c r="I126" s="1013" t="s">
        <v>956</v>
      </c>
      <c r="J126" s="1013"/>
      <c r="K126" s="1013"/>
      <c r="L126" s="1013"/>
      <c r="M126" s="92" t="s">
        <v>957</v>
      </c>
      <c r="N126" s="93" t="s">
        <v>943</v>
      </c>
      <c r="O126" s="93">
        <v>0</v>
      </c>
      <c r="IL126" s="94"/>
      <c r="IM126" s="1"/>
      <c r="IN126" s="1"/>
      <c r="IO126" s="1"/>
      <c r="IP126" s="1"/>
      <c r="IQ126" s="1"/>
      <c r="IR126" s="1"/>
      <c r="IS126" s="1"/>
      <c r="IT126" s="1"/>
    </row>
    <row r="127" spans="1:254" s="99" customFormat="1" ht="12.9" customHeight="1" thickBot="1" x14ac:dyDescent="0.2">
      <c r="A127" s="21" t="s">
        <v>735</v>
      </c>
      <c r="B127" s="43"/>
      <c r="C127" s="1010"/>
      <c r="D127" s="20" t="s">
        <v>736</v>
      </c>
      <c r="E127" s="44"/>
      <c r="F127" s="1011"/>
      <c r="G127" s="1014" t="s">
        <v>958</v>
      </c>
      <c r="H127" s="1014"/>
      <c r="I127" s="95" t="s">
        <v>959</v>
      </c>
      <c r="J127" s="96"/>
      <c r="K127" s="96" t="s">
        <v>960</v>
      </c>
      <c r="L127" s="97"/>
      <c r="M127" s="98" t="s">
        <v>957</v>
      </c>
      <c r="N127" s="96" t="s">
        <v>943</v>
      </c>
      <c r="O127" s="96"/>
      <c r="IL127" s="100"/>
      <c r="IM127" s="1"/>
      <c r="IN127" s="1"/>
      <c r="IO127" s="1"/>
      <c r="IP127" s="1"/>
      <c r="IQ127" s="1"/>
      <c r="IR127" s="1"/>
      <c r="IS127" s="1"/>
      <c r="IT127" s="1"/>
    </row>
    <row r="128" spans="1:254" s="106" customFormat="1" ht="12" customHeight="1" x14ac:dyDescent="0.15">
      <c r="A128" s="21" t="s">
        <v>738</v>
      </c>
      <c r="B128" s="43"/>
      <c r="C128" s="1010"/>
      <c r="D128" s="20" t="s">
        <v>739</v>
      </c>
      <c r="E128" s="44"/>
      <c r="F128" s="1011"/>
      <c r="G128" s="1006" t="s">
        <v>961</v>
      </c>
      <c r="H128" s="1006"/>
      <c r="I128" s="101"/>
      <c r="J128" s="102"/>
      <c r="K128" s="102"/>
      <c r="L128" s="103"/>
      <c r="M128" s="104" t="s">
        <v>962</v>
      </c>
      <c r="N128" s="105" t="s">
        <v>943</v>
      </c>
      <c r="O128" s="105"/>
      <c r="IL128" s="107"/>
      <c r="IM128" s="1"/>
      <c r="IN128" s="1"/>
      <c r="IO128" s="1"/>
      <c r="IP128" s="1"/>
      <c r="IQ128" s="1"/>
      <c r="IR128" s="1"/>
      <c r="IS128" s="1"/>
      <c r="IT128" s="1"/>
    </row>
    <row r="129" spans="1:254" s="106" customFormat="1" ht="12.9" customHeight="1" x14ac:dyDescent="0.15">
      <c r="A129" s="21" t="s">
        <v>362</v>
      </c>
      <c r="B129" s="151"/>
      <c r="C129" s="1005" t="str">
        <f>IF(G121="増強型",IF(50&gt;F123,"+0",IF(60&gt;F123,"+1",IF(70&gt;F123,"+2",IF(F123&gt;=70,"+3")))),"活性補正")</f>
        <v>活性補正</v>
      </c>
      <c r="D129" s="20" t="s">
        <v>963</v>
      </c>
      <c r="E129" s="151"/>
      <c r="F129" s="18"/>
      <c r="G129" s="1006" t="s">
        <v>964</v>
      </c>
      <c r="H129" s="1006"/>
      <c r="I129" s="108" t="s">
        <v>965</v>
      </c>
      <c r="J129" s="105"/>
      <c r="K129" s="105" t="s">
        <v>966</v>
      </c>
      <c r="L129" s="109"/>
      <c r="M129" s="104" t="s">
        <v>962</v>
      </c>
      <c r="N129" s="105" t="s">
        <v>943</v>
      </c>
      <c r="O129" s="105"/>
      <c r="IL129" s="107"/>
      <c r="IM129" s="1"/>
      <c r="IN129" s="1"/>
      <c r="IO129" s="1"/>
      <c r="IP129" s="1"/>
      <c r="IQ129" s="1"/>
      <c r="IR129" s="1"/>
      <c r="IS129" s="1"/>
      <c r="IT129" s="1"/>
    </row>
    <row r="130" spans="1:254" s="154" customFormat="1" ht="12.9" customHeight="1" thickBot="1" x14ac:dyDescent="0.2">
      <c r="A130" s="21" t="s">
        <v>737</v>
      </c>
      <c r="B130" s="151"/>
      <c r="C130" s="1005"/>
      <c r="D130" s="20" t="s">
        <v>744</v>
      </c>
      <c r="E130" s="151"/>
      <c r="F130" s="110" t="str">
        <f>IF(G121="覚醒型",IF(50&gt;F123,"+0",IF(60&gt;F123,"+1",IF(70&gt;F123,"+2",IF(F123&gt;=70,"+3")))),"活性補正")</f>
        <v>活性補正</v>
      </c>
      <c r="G130" s="1007" t="s">
        <v>967</v>
      </c>
      <c r="H130" s="1007"/>
      <c r="I130" s="111" t="s">
        <v>968</v>
      </c>
      <c r="J130" s="112"/>
      <c r="K130" s="112" t="s">
        <v>969</v>
      </c>
      <c r="L130" s="113">
        <f>L129</f>
        <v>0</v>
      </c>
      <c r="M130" s="152" t="s">
        <v>957</v>
      </c>
      <c r="N130" s="153" t="s">
        <v>943</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 customHeight="1" thickBot="1" x14ac:dyDescent="0.2">
      <c r="A134" s="972" t="s">
        <v>724</v>
      </c>
      <c r="B134" s="972"/>
      <c r="C134" s="972"/>
      <c r="D134" s="972"/>
      <c r="E134" s="973" t="s">
        <v>750</v>
      </c>
      <c r="F134" s="973"/>
      <c r="G134" s="974" t="s">
        <v>1</v>
      </c>
      <c r="H134" s="974"/>
      <c r="I134" s="974" t="s">
        <v>383</v>
      </c>
      <c r="J134" s="974"/>
      <c r="K134" s="974"/>
      <c r="L134" s="974"/>
      <c r="M134" s="976" t="s">
        <v>942</v>
      </c>
      <c r="N134" s="970" t="s">
        <v>943</v>
      </c>
      <c r="O134" s="970" t="s">
        <v>984</v>
      </c>
      <c r="P134" s="970"/>
      <c r="Q134" s="970"/>
      <c r="R134" s="970"/>
      <c r="S134" s="970"/>
      <c r="T134" s="970"/>
      <c r="U134" s="970"/>
      <c r="V134" s="970"/>
      <c r="W134" s="970"/>
      <c r="X134" s="970"/>
      <c r="Y134" s="970"/>
      <c r="Z134" s="970"/>
      <c r="AA134" s="970"/>
      <c r="AB134" s="970"/>
      <c r="AC134" s="970"/>
      <c r="AD134" s="970"/>
      <c r="AE134" s="970"/>
      <c r="AF134" s="970"/>
      <c r="AG134" s="970"/>
      <c r="AH134" s="970"/>
      <c r="AI134" s="970"/>
      <c r="AJ134" s="970"/>
      <c r="AK134" s="970"/>
      <c r="AL134" s="970"/>
      <c r="AM134" s="970"/>
      <c r="AN134" s="970"/>
      <c r="AO134" s="970"/>
      <c r="AP134" s="970"/>
      <c r="AQ134" s="970"/>
      <c r="AR134" s="970"/>
      <c r="AS134" s="970"/>
      <c r="AT134" s="970"/>
      <c r="AU134" s="970"/>
      <c r="AV134" s="970"/>
      <c r="AW134" s="970"/>
      <c r="AX134" s="970"/>
      <c r="AY134" s="970"/>
      <c r="AZ134" s="970"/>
      <c r="BA134" s="970"/>
      <c r="BB134" s="970"/>
      <c r="BC134" s="970"/>
      <c r="BD134" s="970"/>
      <c r="BE134" s="970"/>
      <c r="BF134" s="970"/>
      <c r="BG134" s="970"/>
      <c r="BH134" s="970"/>
      <c r="BI134" s="970"/>
      <c r="BJ134" s="970"/>
      <c r="BK134" s="970"/>
      <c r="BL134" s="970"/>
      <c r="BM134" s="970"/>
      <c r="BN134" s="970"/>
      <c r="BO134" s="970"/>
      <c r="BP134" s="970"/>
      <c r="BQ134" s="970"/>
      <c r="BR134" s="970"/>
      <c r="BS134" s="970"/>
      <c r="BT134" s="970"/>
      <c r="BU134" s="970"/>
      <c r="BV134" s="970"/>
      <c r="BW134" s="970"/>
      <c r="BX134" s="970"/>
      <c r="BY134" s="970"/>
      <c r="BZ134" s="970"/>
      <c r="CA134" s="970"/>
      <c r="CB134" s="970"/>
      <c r="CC134" s="970"/>
      <c r="CD134" s="970"/>
      <c r="CE134" s="970"/>
      <c r="CF134" s="970"/>
      <c r="CG134" s="970"/>
      <c r="CH134" s="970"/>
      <c r="CI134" s="970"/>
      <c r="CJ134" s="970"/>
      <c r="CK134" s="970"/>
      <c r="CL134" s="970"/>
      <c r="CM134" s="970"/>
      <c r="CN134" s="970"/>
      <c r="CO134" s="970"/>
      <c r="CP134" s="970"/>
      <c r="CQ134" s="970"/>
      <c r="CR134" s="970"/>
      <c r="CS134" s="970"/>
      <c r="CT134" s="970"/>
      <c r="CU134" s="970"/>
      <c r="CV134" s="970"/>
      <c r="CW134" s="970"/>
      <c r="CX134" s="970"/>
      <c r="CY134" s="970"/>
      <c r="CZ134" s="970"/>
      <c r="DA134" s="970"/>
      <c r="DB134" s="970"/>
      <c r="DC134" s="970"/>
      <c r="DD134" s="970"/>
      <c r="DE134" s="970"/>
      <c r="DF134" s="970"/>
      <c r="DG134" s="970"/>
      <c r="DH134" s="970"/>
      <c r="DI134" s="970"/>
      <c r="DJ134" s="970"/>
      <c r="DK134" s="970"/>
      <c r="DL134" s="970"/>
      <c r="DM134" s="970"/>
      <c r="DN134" s="970"/>
      <c r="DO134" s="970"/>
      <c r="DP134" s="970"/>
      <c r="DQ134" s="970"/>
      <c r="DR134" s="970"/>
      <c r="DS134" s="970"/>
      <c r="DT134" s="970"/>
      <c r="DU134" s="970"/>
      <c r="DV134" s="970"/>
      <c r="DW134" s="970"/>
      <c r="DX134" s="970"/>
      <c r="DY134" s="970"/>
      <c r="DZ134" s="970"/>
      <c r="EA134" s="970"/>
      <c r="EB134" s="970"/>
      <c r="EC134" s="970"/>
      <c r="ED134" s="970"/>
      <c r="EE134" s="970"/>
      <c r="EF134" s="970"/>
      <c r="EG134" s="970"/>
      <c r="EH134" s="970"/>
      <c r="EI134" s="970"/>
      <c r="EJ134" s="970"/>
      <c r="EK134" s="970"/>
      <c r="EL134" s="970"/>
      <c r="EM134" s="970"/>
      <c r="EN134" s="970"/>
      <c r="EO134" s="970"/>
      <c r="EP134" s="970"/>
      <c r="EQ134" s="970"/>
      <c r="ER134" s="970"/>
      <c r="ES134" s="970"/>
      <c r="ET134" s="970"/>
      <c r="EU134" s="970"/>
      <c r="EV134" s="970"/>
      <c r="EW134" s="970"/>
      <c r="EX134" s="970"/>
      <c r="EY134" s="970"/>
      <c r="EZ134" s="970"/>
      <c r="FA134" s="970"/>
      <c r="FB134" s="970"/>
      <c r="FC134" s="970"/>
      <c r="FD134" s="970"/>
      <c r="FE134" s="970"/>
      <c r="FF134" s="970"/>
      <c r="FG134" s="970"/>
      <c r="FH134" s="970"/>
      <c r="FI134" s="970"/>
      <c r="FJ134" s="970"/>
      <c r="FK134" s="970"/>
      <c r="FL134" s="970"/>
      <c r="FM134" s="970"/>
      <c r="FN134" s="970"/>
      <c r="FO134" s="970"/>
      <c r="FP134" s="970"/>
      <c r="FQ134" s="970"/>
      <c r="FR134" s="970"/>
      <c r="FS134" s="970"/>
      <c r="FT134" s="970"/>
      <c r="FU134" s="970"/>
      <c r="FV134" s="970"/>
      <c r="FW134" s="970"/>
      <c r="FX134" s="970"/>
      <c r="FY134" s="970"/>
      <c r="FZ134" s="970"/>
      <c r="GA134" s="970"/>
      <c r="GB134" s="970"/>
      <c r="GC134" s="970"/>
      <c r="GD134" s="970"/>
      <c r="GE134" s="970"/>
      <c r="GF134" s="970"/>
      <c r="GG134" s="970"/>
      <c r="GH134" s="970"/>
      <c r="GI134" s="970"/>
      <c r="GJ134" s="970"/>
      <c r="GK134" s="970"/>
      <c r="GL134" s="970"/>
      <c r="GM134" s="970"/>
      <c r="GN134" s="970"/>
      <c r="GO134" s="970"/>
      <c r="GP134" s="970"/>
      <c r="GQ134" s="970"/>
      <c r="GR134" s="970"/>
      <c r="GS134" s="970"/>
      <c r="GT134" s="970"/>
      <c r="GU134" s="970"/>
      <c r="GV134" s="970"/>
      <c r="GW134" s="970"/>
      <c r="GX134" s="970"/>
      <c r="GY134" s="970"/>
      <c r="GZ134" s="970"/>
      <c r="HA134" s="970"/>
      <c r="HB134" s="970"/>
      <c r="HC134" s="970"/>
      <c r="HD134" s="970"/>
      <c r="HE134" s="970"/>
      <c r="HF134" s="970"/>
      <c r="HG134" s="970"/>
      <c r="HH134" s="970"/>
      <c r="HI134" s="970"/>
      <c r="HJ134" s="970"/>
      <c r="HK134" s="970"/>
      <c r="HL134" s="970"/>
      <c r="HM134" s="970"/>
      <c r="HN134" s="970"/>
      <c r="HO134" s="970"/>
      <c r="HP134" s="970"/>
      <c r="HQ134" s="970"/>
      <c r="HR134" s="970"/>
      <c r="HS134" s="970"/>
      <c r="HT134" s="970"/>
      <c r="HU134" s="970"/>
      <c r="HV134" s="970"/>
      <c r="HW134" s="970"/>
      <c r="HX134" s="970"/>
      <c r="HY134" s="970"/>
      <c r="HZ134" s="970"/>
      <c r="IA134" s="970"/>
      <c r="IB134" s="970"/>
      <c r="IC134" s="970"/>
      <c r="ID134" s="970"/>
      <c r="IE134" s="970"/>
      <c r="IF134" s="970"/>
      <c r="IG134" s="970"/>
      <c r="IH134" s="970"/>
      <c r="II134" s="970"/>
      <c r="IJ134" s="970"/>
      <c r="IK134" s="970"/>
      <c r="IL134" s="977"/>
      <c r="IM134" s="1"/>
      <c r="IN134" s="1"/>
      <c r="IO134" s="1"/>
      <c r="IP134" s="1"/>
      <c r="IQ134" s="1"/>
      <c r="IR134" s="1"/>
      <c r="IS134" s="1"/>
      <c r="IT134" s="1"/>
    </row>
    <row r="135" spans="1:254" s="85" customFormat="1" ht="12.9" customHeight="1" thickBot="1" x14ac:dyDescent="0.2">
      <c r="A135" s="978"/>
      <c r="B135" s="978"/>
      <c r="C135" s="978"/>
      <c r="D135" s="978"/>
      <c r="E135" s="979"/>
      <c r="F135" s="979"/>
      <c r="G135" s="1020" t="s">
        <v>19</v>
      </c>
      <c r="H135" s="1020"/>
      <c r="I135" s="1021" t="s">
        <v>361</v>
      </c>
      <c r="J135" s="1021"/>
      <c r="K135" s="981" t="s">
        <v>361</v>
      </c>
      <c r="L135" s="981"/>
      <c r="M135" s="976"/>
      <c r="N135" s="970"/>
      <c r="O135" s="970"/>
      <c r="P135" s="970"/>
      <c r="Q135" s="970"/>
      <c r="R135" s="970"/>
      <c r="S135" s="970"/>
      <c r="T135" s="970"/>
      <c r="U135" s="970"/>
      <c r="V135" s="970"/>
      <c r="W135" s="970"/>
      <c r="X135" s="970"/>
      <c r="Y135" s="970"/>
      <c r="Z135" s="970"/>
      <c r="AA135" s="970"/>
      <c r="AB135" s="970"/>
      <c r="AC135" s="970"/>
      <c r="AD135" s="970"/>
      <c r="AE135" s="970"/>
      <c r="AF135" s="970"/>
      <c r="AG135" s="970"/>
      <c r="AH135" s="970"/>
      <c r="AI135" s="970"/>
      <c r="AJ135" s="970"/>
      <c r="AK135" s="970"/>
      <c r="AL135" s="970"/>
      <c r="AM135" s="970"/>
      <c r="AN135" s="970"/>
      <c r="AO135" s="970"/>
      <c r="AP135" s="970"/>
      <c r="AQ135" s="970"/>
      <c r="AR135" s="970"/>
      <c r="AS135" s="970"/>
      <c r="AT135" s="970"/>
      <c r="AU135" s="970"/>
      <c r="AV135" s="970"/>
      <c r="AW135" s="970"/>
      <c r="AX135" s="970"/>
      <c r="AY135" s="970"/>
      <c r="AZ135" s="970"/>
      <c r="BA135" s="970"/>
      <c r="BB135" s="970"/>
      <c r="BC135" s="970"/>
      <c r="BD135" s="970"/>
      <c r="BE135" s="970"/>
      <c r="BF135" s="970"/>
      <c r="BG135" s="970"/>
      <c r="BH135" s="970"/>
      <c r="BI135" s="970"/>
      <c r="BJ135" s="970"/>
      <c r="BK135" s="970"/>
      <c r="BL135" s="970"/>
      <c r="BM135" s="970"/>
      <c r="BN135" s="970"/>
      <c r="BO135" s="970"/>
      <c r="BP135" s="970"/>
      <c r="BQ135" s="970"/>
      <c r="BR135" s="970"/>
      <c r="BS135" s="970"/>
      <c r="BT135" s="970"/>
      <c r="BU135" s="970"/>
      <c r="BV135" s="970"/>
      <c r="BW135" s="970"/>
      <c r="BX135" s="970"/>
      <c r="BY135" s="970"/>
      <c r="BZ135" s="970"/>
      <c r="CA135" s="970"/>
      <c r="CB135" s="970"/>
      <c r="CC135" s="970"/>
      <c r="CD135" s="970"/>
      <c r="CE135" s="970"/>
      <c r="CF135" s="970"/>
      <c r="CG135" s="970"/>
      <c r="CH135" s="970"/>
      <c r="CI135" s="970"/>
      <c r="CJ135" s="970"/>
      <c r="CK135" s="970"/>
      <c r="CL135" s="970"/>
      <c r="CM135" s="970"/>
      <c r="CN135" s="970"/>
      <c r="CO135" s="970"/>
      <c r="CP135" s="970"/>
      <c r="CQ135" s="970"/>
      <c r="CR135" s="970"/>
      <c r="CS135" s="970"/>
      <c r="CT135" s="970"/>
      <c r="CU135" s="970"/>
      <c r="CV135" s="970"/>
      <c r="CW135" s="970"/>
      <c r="CX135" s="970"/>
      <c r="CY135" s="970"/>
      <c r="CZ135" s="970"/>
      <c r="DA135" s="970"/>
      <c r="DB135" s="970"/>
      <c r="DC135" s="970"/>
      <c r="DD135" s="970"/>
      <c r="DE135" s="970"/>
      <c r="DF135" s="970"/>
      <c r="DG135" s="970"/>
      <c r="DH135" s="970"/>
      <c r="DI135" s="970"/>
      <c r="DJ135" s="970"/>
      <c r="DK135" s="970"/>
      <c r="DL135" s="970"/>
      <c r="DM135" s="970"/>
      <c r="DN135" s="970"/>
      <c r="DO135" s="970"/>
      <c r="DP135" s="970"/>
      <c r="DQ135" s="970"/>
      <c r="DR135" s="970"/>
      <c r="DS135" s="970"/>
      <c r="DT135" s="970"/>
      <c r="DU135" s="970"/>
      <c r="DV135" s="970"/>
      <c r="DW135" s="970"/>
      <c r="DX135" s="970"/>
      <c r="DY135" s="970"/>
      <c r="DZ135" s="970"/>
      <c r="EA135" s="970"/>
      <c r="EB135" s="970"/>
      <c r="EC135" s="970"/>
      <c r="ED135" s="970"/>
      <c r="EE135" s="970"/>
      <c r="EF135" s="970"/>
      <c r="EG135" s="970"/>
      <c r="EH135" s="970"/>
      <c r="EI135" s="970"/>
      <c r="EJ135" s="970"/>
      <c r="EK135" s="970"/>
      <c r="EL135" s="970"/>
      <c r="EM135" s="970"/>
      <c r="EN135" s="970"/>
      <c r="EO135" s="970"/>
      <c r="EP135" s="970"/>
      <c r="EQ135" s="970"/>
      <c r="ER135" s="970"/>
      <c r="ES135" s="970"/>
      <c r="ET135" s="970"/>
      <c r="EU135" s="970"/>
      <c r="EV135" s="970"/>
      <c r="EW135" s="970"/>
      <c r="EX135" s="970"/>
      <c r="EY135" s="970"/>
      <c r="EZ135" s="970"/>
      <c r="FA135" s="970"/>
      <c r="FB135" s="970"/>
      <c r="FC135" s="970"/>
      <c r="FD135" s="970"/>
      <c r="FE135" s="970"/>
      <c r="FF135" s="970"/>
      <c r="FG135" s="970"/>
      <c r="FH135" s="970"/>
      <c r="FI135" s="970"/>
      <c r="FJ135" s="970"/>
      <c r="FK135" s="970"/>
      <c r="FL135" s="970"/>
      <c r="FM135" s="970"/>
      <c r="FN135" s="970"/>
      <c r="FO135" s="970"/>
      <c r="FP135" s="970"/>
      <c r="FQ135" s="970"/>
      <c r="FR135" s="970"/>
      <c r="FS135" s="970"/>
      <c r="FT135" s="970"/>
      <c r="FU135" s="970"/>
      <c r="FV135" s="970"/>
      <c r="FW135" s="970"/>
      <c r="FX135" s="970"/>
      <c r="FY135" s="970"/>
      <c r="FZ135" s="970"/>
      <c r="GA135" s="970"/>
      <c r="GB135" s="970"/>
      <c r="GC135" s="970"/>
      <c r="GD135" s="970"/>
      <c r="GE135" s="970"/>
      <c r="GF135" s="970"/>
      <c r="GG135" s="970"/>
      <c r="GH135" s="970"/>
      <c r="GI135" s="970"/>
      <c r="GJ135" s="970"/>
      <c r="GK135" s="970"/>
      <c r="GL135" s="970"/>
      <c r="GM135" s="970"/>
      <c r="GN135" s="970"/>
      <c r="GO135" s="970"/>
      <c r="GP135" s="970"/>
      <c r="GQ135" s="970"/>
      <c r="GR135" s="970"/>
      <c r="GS135" s="970"/>
      <c r="GT135" s="970"/>
      <c r="GU135" s="970"/>
      <c r="GV135" s="970"/>
      <c r="GW135" s="970"/>
      <c r="GX135" s="970"/>
      <c r="GY135" s="970"/>
      <c r="GZ135" s="970"/>
      <c r="HA135" s="970"/>
      <c r="HB135" s="970"/>
      <c r="HC135" s="970"/>
      <c r="HD135" s="970"/>
      <c r="HE135" s="970"/>
      <c r="HF135" s="970"/>
      <c r="HG135" s="970"/>
      <c r="HH135" s="970"/>
      <c r="HI135" s="970"/>
      <c r="HJ135" s="970"/>
      <c r="HK135" s="970"/>
      <c r="HL135" s="970"/>
      <c r="HM135" s="970"/>
      <c r="HN135" s="970"/>
      <c r="HO135" s="970"/>
      <c r="HP135" s="970"/>
      <c r="HQ135" s="970"/>
      <c r="HR135" s="970"/>
      <c r="HS135" s="970"/>
      <c r="HT135" s="970"/>
      <c r="HU135" s="970"/>
      <c r="HV135" s="970"/>
      <c r="HW135" s="970"/>
      <c r="HX135" s="970"/>
      <c r="HY135" s="970"/>
      <c r="HZ135" s="970"/>
      <c r="IA135" s="970"/>
      <c r="IB135" s="970"/>
      <c r="IC135" s="970"/>
      <c r="ID135" s="970"/>
      <c r="IE135" s="970"/>
      <c r="IF135" s="970"/>
      <c r="IG135" s="970"/>
      <c r="IH135" s="970"/>
      <c r="II135" s="970"/>
      <c r="IJ135" s="970"/>
      <c r="IK135" s="970"/>
      <c r="IL135" s="970"/>
      <c r="IM135" s="1"/>
      <c r="IN135" s="1"/>
      <c r="IO135" s="1"/>
      <c r="IP135" s="1"/>
      <c r="IQ135" s="1"/>
      <c r="IR135" s="1"/>
      <c r="IS135" s="1"/>
      <c r="IT135" s="1"/>
    </row>
    <row r="136" spans="1:254" s="85" customFormat="1" ht="12.9" customHeight="1" thickBot="1" x14ac:dyDescent="0.2">
      <c r="A136" s="982" t="s">
        <v>949</v>
      </c>
      <c r="B136" s="982"/>
      <c r="C136" s="983" t="s">
        <v>734</v>
      </c>
      <c r="D136" s="983"/>
      <c r="E136" s="984" t="s">
        <v>810</v>
      </c>
      <c r="F136" s="984"/>
      <c r="G136" s="988" t="s">
        <v>4</v>
      </c>
      <c r="H136" s="988"/>
      <c r="I136" s="1024" t="s">
        <v>950</v>
      </c>
      <c r="J136" s="1024"/>
      <c r="K136" s="989" t="s">
        <v>951</v>
      </c>
      <c r="L136" s="989"/>
      <c r="M136" s="976"/>
      <c r="N136" s="970"/>
      <c r="O136" s="970"/>
      <c r="P136" s="970"/>
      <c r="Q136" s="970"/>
      <c r="R136" s="970"/>
      <c r="S136" s="970"/>
      <c r="T136" s="970"/>
      <c r="U136" s="970"/>
      <c r="V136" s="970"/>
      <c r="W136" s="970"/>
      <c r="X136" s="970"/>
      <c r="Y136" s="970"/>
      <c r="Z136" s="970"/>
      <c r="AA136" s="970"/>
      <c r="AB136" s="970"/>
      <c r="AC136" s="970"/>
      <c r="AD136" s="970"/>
      <c r="AE136" s="970"/>
      <c r="AF136" s="970"/>
      <c r="AG136" s="970"/>
      <c r="AH136" s="970"/>
      <c r="AI136" s="970"/>
      <c r="AJ136" s="970"/>
      <c r="AK136" s="970"/>
      <c r="AL136" s="970"/>
      <c r="AM136" s="970"/>
      <c r="AN136" s="970"/>
      <c r="AO136" s="970"/>
      <c r="AP136" s="970"/>
      <c r="AQ136" s="970"/>
      <c r="AR136" s="970"/>
      <c r="AS136" s="970"/>
      <c r="AT136" s="970"/>
      <c r="AU136" s="970"/>
      <c r="AV136" s="970"/>
      <c r="AW136" s="970"/>
      <c r="AX136" s="970"/>
      <c r="AY136" s="970"/>
      <c r="AZ136" s="970"/>
      <c r="BA136" s="970"/>
      <c r="BB136" s="970"/>
      <c r="BC136" s="970"/>
      <c r="BD136" s="970"/>
      <c r="BE136" s="970"/>
      <c r="BF136" s="970"/>
      <c r="BG136" s="970"/>
      <c r="BH136" s="970"/>
      <c r="BI136" s="970"/>
      <c r="BJ136" s="970"/>
      <c r="BK136" s="970"/>
      <c r="BL136" s="970"/>
      <c r="BM136" s="970"/>
      <c r="BN136" s="970"/>
      <c r="BO136" s="970"/>
      <c r="BP136" s="970"/>
      <c r="BQ136" s="970"/>
      <c r="BR136" s="970"/>
      <c r="BS136" s="970"/>
      <c r="BT136" s="970"/>
      <c r="BU136" s="970"/>
      <c r="BV136" s="970"/>
      <c r="BW136" s="970"/>
      <c r="BX136" s="970"/>
      <c r="BY136" s="970"/>
      <c r="BZ136" s="970"/>
      <c r="CA136" s="970"/>
      <c r="CB136" s="970"/>
      <c r="CC136" s="970"/>
      <c r="CD136" s="970"/>
      <c r="CE136" s="970"/>
      <c r="CF136" s="970"/>
      <c r="CG136" s="970"/>
      <c r="CH136" s="970"/>
      <c r="CI136" s="970"/>
      <c r="CJ136" s="970"/>
      <c r="CK136" s="970"/>
      <c r="CL136" s="970"/>
      <c r="CM136" s="970"/>
      <c r="CN136" s="970"/>
      <c r="CO136" s="970"/>
      <c r="CP136" s="970"/>
      <c r="CQ136" s="970"/>
      <c r="CR136" s="970"/>
      <c r="CS136" s="970"/>
      <c r="CT136" s="970"/>
      <c r="CU136" s="970"/>
      <c r="CV136" s="970"/>
      <c r="CW136" s="970"/>
      <c r="CX136" s="970"/>
      <c r="CY136" s="970"/>
      <c r="CZ136" s="970"/>
      <c r="DA136" s="970"/>
      <c r="DB136" s="970"/>
      <c r="DC136" s="970"/>
      <c r="DD136" s="970"/>
      <c r="DE136" s="970"/>
      <c r="DF136" s="970"/>
      <c r="DG136" s="970"/>
      <c r="DH136" s="970"/>
      <c r="DI136" s="970"/>
      <c r="DJ136" s="970"/>
      <c r="DK136" s="970"/>
      <c r="DL136" s="970"/>
      <c r="DM136" s="970"/>
      <c r="DN136" s="970"/>
      <c r="DO136" s="970"/>
      <c r="DP136" s="970"/>
      <c r="DQ136" s="970"/>
      <c r="DR136" s="970"/>
      <c r="DS136" s="970"/>
      <c r="DT136" s="970"/>
      <c r="DU136" s="970"/>
      <c r="DV136" s="970"/>
      <c r="DW136" s="970"/>
      <c r="DX136" s="970"/>
      <c r="DY136" s="970"/>
      <c r="DZ136" s="970"/>
      <c r="EA136" s="970"/>
      <c r="EB136" s="970"/>
      <c r="EC136" s="970"/>
      <c r="ED136" s="970"/>
      <c r="EE136" s="970"/>
      <c r="EF136" s="970"/>
      <c r="EG136" s="970"/>
      <c r="EH136" s="970"/>
      <c r="EI136" s="970"/>
      <c r="EJ136" s="970"/>
      <c r="EK136" s="970"/>
      <c r="EL136" s="970"/>
      <c r="EM136" s="970"/>
      <c r="EN136" s="970"/>
      <c r="EO136" s="970"/>
      <c r="EP136" s="970"/>
      <c r="EQ136" s="970"/>
      <c r="ER136" s="970"/>
      <c r="ES136" s="970"/>
      <c r="ET136" s="970"/>
      <c r="EU136" s="970"/>
      <c r="EV136" s="970"/>
      <c r="EW136" s="970"/>
      <c r="EX136" s="970"/>
      <c r="EY136" s="970"/>
      <c r="EZ136" s="970"/>
      <c r="FA136" s="970"/>
      <c r="FB136" s="970"/>
      <c r="FC136" s="970"/>
      <c r="FD136" s="970"/>
      <c r="FE136" s="970"/>
      <c r="FF136" s="970"/>
      <c r="FG136" s="970"/>
      <c r="FH136" s="970"/>
      <c r="FI136" s="970"/>
      <c r="FJ136" s="970"/>
      <c r="FK136" s="970"/>
      <c r="FL136" s="970"/>
      <c r="FM136" s="970"/>
      <c r="FN136" s="970"/>
      <c r="FO136" s="970"/>
      <c r="FP136" s="970"/>
      <c r="FQ136" s="970"/>
      <c r="FR136" s="970"/>
      <c r="FS136" s="970"/>
      <c r="FT136" s="970"/>
      <c r="FU136" s="970"/>
      <c r="FV136" s="970"/>
      <c r="FW136" s="970"/>
      <c r="FX136" s="970"/>
      <c r="FY136" s="970"/>
      <c r="FZ136" s="970"/>
      <c r="GA136" s="970"/>
      <c r="GB136" s="970"/>
      <c r="GC136" s="970"/>
      <c r="GD136" s="970"/>
      <c r="GE136" s="970"/>
      <c r="GF136" s="970"/>
      <c r="GG136" s="970"/>
      <c r="GH136" s="970"/>
      <c r="GI136" s="970"/>
      <c r="GJ136" s="970"/>
      <c r="GK136" s="970"/>
      <c r="GL136" s="970"/>
      <c r="GM136" s="970"/>
      <c r="GN136" s="970"/>
      <c r="GO136" s="970"/>
      <c r="GP136" s="970"/>
      <c r="GQ136" s="970"/>
      <c r="GR136" s="970"/>
      <c r="GS136" s="970"/>
      <c r="GT136" s="970"/>
      <c r="GU136" s="970"/>
      <c r="GV136" s="970"/>
      <c r="GW136" s="970"/>
      <c r="GX136" s="970"/>
      <c r="GY136" s="970"/>
      <c r="GZ136" s="970"/>
      <c r="HA136" s="970"/>
      <c r="HB136" s="970"/>
      <c r="HC136" s="970"/>
      <c r="HD136" s="970"/>
      <c r="HE136" s="970"/>
      <c r="HF136" s="970"/>
      <c r="HG136" s="970"/>
      <c r="HH136" s="970"/>
      <c r="HI136" s="970"/>
      <c r="HJ136" s="970"/>
      <c r="HK136" s="970"/>
      <c r="HL136" s="970"/>
      <c r="HM136" s="970"/>
      <c r="HN136" s="970"/>
      <c r="HO136" s="970"/>
      <c r="HP136" s="970"/>
      <c r="HQ136" s="970"/>
      <c r="HR136" s="970"/>
      <c r="HS136" s="970"/>
      <c r="HT136" s="970"/>
      <c r="HU136" s="970"/>
      <c r="HV136" s="970"/>
      <c r="HW136" s="970"/>
      <c r="HX136" s="970"/>
      <c r="HY136" s="970"/>
      <c r="HZ136" s="970"/>
      <c r="IA136" s="970"/>
      <c r="IB136" s="970"/>
      <c r="IC136" s="970"/>
      <c r="ID136" s="970"/>
      <c r="IE136" s="970"/>
      <c r="IF136" s="970"/>
      <c r="IG136" s="970"/>
      <c r="IH136" s="970"/>
      <c r="II136" s="970"/>
      <c r="IJ136" s="970"/>
      <c r="IK136" s="970"/>
      <c r="IL136" s="970"/>
      <c r="IM136" s="1"/>
      <c r="IN136" s="1"/>
      <c r="IO136" s="1"/>
      <c r="IP136" s="1"/>
      <c r="IQ136" s="1"/>
      <c r="IR136" s="1"/>
      <c r="IS136" s="1"/>
      <c r="IT136" s="1"/>
    </row>
    <row r="137" spans="1:254" s="85" customFormat="1" ht="12.9" customHeight="1" thickBot="1" x14ac:dyDescent="0.2">
      <c r="A137" s="86">
        <f>B137+SUM(O141:IL141)</f>
        <v>0</v>
      </c>
      <c r="B137" s="9">
        <f>J141+L141</f>
        <v>0</v>
      </c>
      <c r="C137" s="87">
        <f>D137-SUM(O142:IL142)+SUM(O143:IL143)</f>
        <v>0</v>
      </c>
      <c r="D137" s="10">
        <f>J143+L143</f>
        <v>0</v>
      </c>
      <c r="E137" s="11">
        <f>J144+L144</f>
        <v>0</v>
      </c>
      <c r="F137" s="12">
        <f>E137+SUM(O144:IL144)</f>
        <v>0</v>
      </c>
      <c r="G137" s="1020" t="s">
        <v>19</v>
      </c>
      <c r="H137" s="1020"/>
      <c r="I137" s="1025" t="s">
        <v>19</v>
      </c>
      <c r="J137" s="1025"/>
      <c r="K137" s="994" t="s">
        <v>19</v>
      </c>
      <c r="L137" s="994"/>
      <c r="M137" s="976"/>
      <c r="N137" s="976"/>
      <c r="O137" s="970"/>
      <c r="P137" s="970"/>
      <c r="Q137" s="970"/>
      <c r="R137" s="970"/>
      <c r="S137" s="970"/>
      <c r="T137" s="970"/>
      <c r="U137" s="970"/>
      <c r="V137" s="970"/>
      <c r="W137" s="970"/>
      <c r="X137" s="970"/>
      <c r="Y137" s="970"/>
      <c r="Z137" s="970"/>
      <c r="AA137" s="970"/>
      <c r="AB137" s="970"/>
      <c r="AC137" s="970"/>
      <c r="AD137" s="970"/>
      <c r="AE137" s="970"/>
      <c r="AF137" s="970"/>
      <c r="AG137" s="970"/>
      <c r="AH137" s="970"/>
      <c r="AI137" s="970"/>
      <c r="AJ137" s="970"/>
      <c r="AK137" s="970"/>
      <c r="AL137" s="970"/>
      <c r="AM137" s="970"/>
      <c r="AN137" s="970"/>
      <c r="AO137" s="970"/>
      <c r="AP137" s="970"/>
      <c r="AQ137" s="970"/>
      <c r="AR137" s="970"/>
      <c r="AS137" s="970"/>
      <c r="AT137" s="970"/>
      <c r="AU137" s="970"/>
      <c r="AV137" s="970"/>
      <c r="AW137" s="970"/>
      <c r="AX137" s="970"/>
      <c r="AY137" s="970"/>
      <c r="AZ137" s="970"/>
      <c r="BA137" s="970"/>
      <c r="BB137" s="970"/>
      <c r="BC137" s="970"/>
      <c r="BD137" s="970"/>
      <c r="BE137" s="970"/>
      <c r="BF137" s="970"/>
      <c r="BG137" s="970"/>
      <c r="BH137" s="970"/>
      <c r="BI137" s="970"/>
      <c r="BJ137" s="970"/>
      <c r="BK137" s="970"/>
      <c r="BL137" s="970"/>
      <c r="BM137" s="970"/>
      <c r="BN137" s="970"/>
      <c r="BO137" s="970"/>
      <c r="BP137" s="970"/>
      <c r="BQ137" s="970"/>
      <c r="BR137" s="970"/>
      <c r="BS137" s="970"/>
      <c r="BT137" s="970"/>
      <c r="BU137" s="970"/>
      <c r="BV137" s="970"/>
      <c r="BW137" s="970"/>
      <c r="BX137" s="970"/>
      <c r="BY137" s="970"/>
      <c r="BZ137" s="970"/>
      <c r="CA137" s="970"/>
      <c r="CB137" s="970"/>
      <c r="CC137" s="970"/>
      <c r="CD137" s="970"/>
      <c r="CE137" s="970"/>
      <c r="CF137" s="970"/>
      <c r="CG137" s="970"/>
      <c r="CH137" s="970"/>
      <c r="CI137" s="970"/>
      <c r="CJ137" s="970"/>
      <c r="CK137" s="970"/>
      <c r="CL137" s="970"/>
      <c r="CM137" s="970"/>
      <c r="CN137" s="970"/>
      <c r="CO137" s="970"/>
      <c r="CP137" s="970"/>
      <c r="CQ137" s="970"/>
      <c r="CR137" s="970"/>
      <c r="CS137" s="970"/>
      <c r="CT137" s="970"/>
      <c r="CU137" s="970"/>
      <c r="CV137" s="970"/>
      <c r="CW137" s="970"/>
      <c r="CX137" s="970"/>
      <c r="CY137" s="970"/>
      <c r="CZ137" s="970"/>
      <c r="DA137" s="970"/>
      <c r="DB137" s="970"/>
      <c r="DC137" s="970"/>
      <c r="DD137" s="970"/>
      <c r="DE137" s="970"/>
      <c r="DF137" s="970"/>
      <c r="DG137" s="970"/>
      <c r="DH137" s="970"/>
      <c r="DI137" s="970"/>
      <c r="DJ137" s="970"/>
      <c r="DK137" s="970"/>
      <c r="DL137" s="970"/>
      <c r="DM137" s="970"/>
      <c r="DN137" s="970"/>
      <c r="DO137" s="970"/>
      <c r="DP137" s="970"/>
      <c r="DQ137" s="970"/>
      <c r="DR137" s="970"/>
      <c r="DS137" s="970"/>
      <c r="DT137" s="970"/>
      <c r="DU137" s="970"/>
      <c r="DV137" s="970"/>
      <c r="DW137" s="970"/>
      <c r="DX137" s="970"/>
      <c r="DY137" s="970"/>
      <c r="DZ137" s="970"/>
      <c r="EA137" s="970"/>
      <c r="EB137" s="970"/>
      <c r="EC137" s="970"/>
      <c r="ED137" s="970"/>
      <c r="EE137" s="970"/>
      <c r="EF137" s="970"/>
      <c r="EG137" s="970"/>
      <c r="EH137" s="970"/>
      <c r="EI137" s="970"/>
      <c r="EJ137" s="970"/>
      <c r="EK137" s="970"/>
      <c r="EL137" s="970"/>
      <c r="EM137" s="970"/>
      <c r="EN137" s="970"/>
      <c r="EO137" s="970"/>
      <c r="EP137" s="970"/>
      <c r="EQ137" s="970"/>
      <c r="ER137" s="970"/>
      <c r="ES137" s="970"/>
      <c r="ET137" s="970"/>
      <c r="EU137" s="970"/>
      <c r="EV137" s="970"/>
      <c r="EW137" s="970"/>
      <c r="EX137" s="970"/>
      <c r="EY137" s="970"/>
      <c r="EZ137" s="970"/>
      <c r="FA137" s="970"/>
      <c r="FB137" s="970"/>
      <c r="FC137" s="970"/>
      <c r="FD137" s="970"/>
      <c r="FE137" s="970"/>
      <c r="FF137" s="970"/>
      <c r="FG137" s="970"/>
      <c r="FH137" s="970"/>
      <c r="FI137" s="970"/>
      <c r="FJ137" s="970"/>
      <c r="FK137" s="970"/>
      <c r="FL137" s="970"/>
      <c r="FM137" s="970"/>
      <c r="FN137" s="970"/>
      <c r="FO137" s="970"/>
      <c r="FP137" s="970"/>
      <c r="FQ137" s="970"/>
      <c r="FR137" s="970"/>
      <c r="FS137" s="970"/>
      <c r="FT137" s="970"/>
      <c r="FU137" s="970"/>
      <c r="FV137" s="970"/>
      <c r="FW137" s="970"/>
      <c r="FX137" s="970"/>
      <c r="FY137" s="970"/>
      <c r="FZ137" s="970"/>
      <c r="GA137" s="970"/>
      <c r="GB137" s="970"/>
      <c r="GC137" s="970"/>
      <c r="GD137" s="970"/>
      <c r="GE137" s="970"/>
      <c r="GF137" s="970"/>
      <c r="GG137" s="970"/>
      <c r="GH137" s="970"/>
      <c r="GI137" s="970"/>
      <c r="GJ137" s="970"/>
      <c r="GK137" s="970"/>
      <c r="GL137" s="970"/>
      <c r="GM137" s="970"/>
      <c r="GN137" s="970"/>
      <c r="GO137" s="970"/>
      <c r="GP137" s="970"/>
      <c r="GQ137" s="970"/>
      <c r="GR137" s="970"/>
      <c r="GS137" s="970"/>
      <c r="GT137" s="970"/>
      <c r="GU137" s="970"/>
      <c r="GV137" s="970"/>
      <c r="GW137" s="970"/>
      <c r="GX137" s="970"/>
      <c r="GY137" s="970"/>
      <c r="GZ137" s="970"/>
      <c r="HA137" s="970"/>
      <c r="HB137" s="970"/>
      <c r="HC137" s="970"/>
      <c r="HD137" s="970"/>
      <c r="HE137" s="970"/>
      <c r="HF137" s="970"/>
      <c r="HG137" s="970"/>
      <c r="HH137" s="970"/>
      <c r="HI137" s="970"/>
      <c r="HJ137" s="970"/>
      <c r="HK137" s="970"/>
      <c r="HL137" s="970"/>
      <c r="HM137" s="970"/>
      <c r="HN137" s="970"/>
      <c r="HO137" s="970"/>
      <c r="HP137" s="970"/>
      <c r="HQ137" s="970"/>
      <c r="HR137" s="970"/>
      <c r="HS137" s="970"/>
      <c r="HT137" s="970"/>
      <c r="HU137" s="970"/>
      <c r="HV137" s="970"/>
      <c r="HW137" s="970"/>
      <c r="HX137" s="970"/>
      <c r="HY137" s="970"/>
      <c r="HZ137" s="970"/>
      <c r="IA137" s="970"/>
      <c r="IB137" s="970"/>
      <c r="IC137" s="970"/>
      <c r="ID137" s="970"/>
      <c r="IE137" s="970"/>
      <c r="IF137" s="970"/>
      <c r="IG137" s="970"/>
      <c r="IH137" s="970"/>
      <c r="II137" s="970"/>
      <c r="IJ137" s="970"/>
      <c r="IK137" s="970"/>
      <c r="IL137" s="970"/>
      <c r="IM137" s="1"/>
      <c r="IN137" s="1"/>
      <c r="IO137" s="1"/>
      <c r="IP137" s="1"/>
      <c r="IQ137" s="1"/>
      <c r="IR137" s="1"/>
      <c r="IS137" s="1"/>
      <c r="IT137" s="1"/>
    </row>
    <row r="138" spans="1:254" s="85" customFormat="1" ht="12" customHeight="1" thickBot="1" x14ac:dyDescent="0.2">
      <c r="A138" s="985" t="s">
        <v>740</v>
      </c>
      <c r="B138" s="986"/>
      <c r="C138" s="88" t="s">
        <v>952</v>
      </c>
      <c r="D138" s="89" t="s">
        <v>953</v>
      </c>
      <c r="E138" s="987"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87"/>
      <c r="G138" s="988" t="s">
        <v>15</v>
      </c>
      <c r="H138" s="988"/>
      <c r="I138" s="1024" t="s">
        <v>764</v>
      </c>
      <c r="J138" s="1024"/>
      <c r="K138" s="989" t="s">
        <v>954</v>
      </c>
      <c r="L138" s="989"/>
      <c r="M138" s="976"/>
      <c r="N138" s="976"/>
      <c r="O138" s="970"/>
      <c r="P138" s="970"/>
      <c r="Q138" s="970"/>
      <c r="R138" s="970"/>
      <c r="S138" s="970"/>
      <c r="T138" s="970"/>
      <c r="U138" s="970"/>
      <c r="V138" s="970"/>
      <c r="W138" s="970"/>
      <c r="X138" s="970"/>
      <c r="Y138" s="970"/>
      <c r="Z138" s="970"/>
      <c r="AA138" s="970"/>
      <c r="AB138" s="970"/>
      <c r="AC138" s="970"/>
      <c r="AD138" s="970"/>
      <c r="AE138" s="970"/>
      <c r="AF138" s="970"/>
      <c r="AG138" s="970"/>
      <c r="AH138" s="970"/>
      <c r="AI138" s="970"/>
      <c r="AJ138" s="970"/>
      <c r="AK138" s="970"/>
      <c r="AL138" s="970"/>
      <c r="AM138" s="970"/>
      <c r="AN138" s="970"/>
      <c r="AO138" s="970"/>
      <c r="AP138" s="970"/>
      <c r="AQ138" s="970"/>
      <c r="AR138" s="970"/>
      <c r="AS138" s="970"/>
      <c r="AT138" s="970"/>
      <c r="AU138" s="970"/>
      <c r="AV138" s="970"/>
      <c r="AW138" s="970"/>
      <c r="AX138" s="970"/>
      <c r="AY138" s="970"/>
      <c r="AZ138" s="970"/>
      <c r="BA138" s="970"/>
      <c r="BB138" s="970"/>
      <c r="BC138" s="970"/>
      <c r="BD138" s="970"/>
      <c r="BE138" s="970"/>
      <c r="BF138" s="970"/>
      <c r="BG138" s="970"/>
      <c r="BH138" s="970"/>
      <c r="BI138" s="970"/>
      <c r="BJ138" s="970"/>
      <c r="BK138" s="970"/>
      <c r="BL138" s="970"/>
      <c r="BM138" s="970"/>
      <c r="BN138" s="970"/>
      <c r="BO138" s="970"/>
      <c r="BP138" s="970"/>
      <c r="BQ138" s="970"/>
      <c r="BR138" s="970"/>
      <c r="BS138" s="970"/>
      <c r="BT138" s="970"/>
      <c r="BU138" s="970"/>
      <c r="BV138" s="970"/>
      <c r="BW138" s="970"/>
      <c r="BX138" s="970"/>
      <c r="BY138" s="970"/>
      <c r="BZ138" s="970"/>
      <c r="CA138" s="970"/>
      <c r="CB138" s="970"/>
      <c r="CC138" s="970"/>
      <c r="CD138" s="970"/>
      <c r="CE138" s="970"/>
      <c r="CF138" s="970"/>
      <c r="CG138" s="970"/>
      <c r="CH138" s="970"/>
      <c r="CI138" s="970"/>
      <c r="CJ138" s="970"/>
      <c r="CK138" s="970"/>
      <c r="CL138" s="970"/>
      <c r="CM138" s="970"/>
      <c r="CN138" s="970"/>
      <c r="CO138" s="970"/>
      <c r="CP138" s="970"/>
      <c r="CQ138" s="970"/>
      <c r="CR138" s="970"/>
      <c r="CS138" s="970"/>
      <c r="CT138" s="970"/>
      <c r="CU138" s="970"/>
      <c r="CV138" s="970"/>
      <c r="CW138" s="970"/>
      <c r="CX138" s="970"/>
      <c r="CY138" s="970"/>
      <c r="CZ138" s="970"/>
      <c r="DA138" s="970"/>
      <c r="DB138" s="970"/>
      <c r="DC138" s="970"/>
      <c r="DD138" s="970"/>
      <c r="DE138" s="970"/>
      <c r="DF138" s="970"/>
      <c r="DG138" s="970"/>
      <c r="DH138" s="970"/>
      <c r="DI138" s="970"/>
      <c r="DJ138" s="970"/>
      <c r="DK138" s="970"/>
      <c r="DL138" s="970"/>
      <c r="DM138" s="970"/>
      <c r="DN138" s="970"/>
      <c r="DO138" s="970"/>
      <c r="DP138" s="970"/>
      <c r="DQ138" s="970"/>
      <c r="DR138" s="970"/>
      <c r="DS138" s="970"/>
      <c r="DT138" s="970"/>
      <c r="DU138" s="970"/>
      <c r="DV138" s="970"/>
      <c r="DW138" s="970"/>
      <c r="DX138" s="970"/>
      <c r="DY138" s="970"/>
      <c r="DZ138" s="970"/>
      <c r="EA138" s="970"/>
      <c r="EB138" s="970"/>
      <c r="EC138" s="970"/>
      <c r="ED138" s="970"/>
      <c r="EE138" s="970"/>
      <c r="EF138" s="970"/>
      <c r="EG138" s="970"/>
      <c r="EH138" s="970"/>
      <c r="EI138" s="970"/>
      <c r="EJ138" s="970"/>
      <c r="EK138" s="970"/>
      <c r="EL138" s="970"/>
      <c r="EM138" s="970"/>
      <c r="EN138" s="970"/>
      <c r="EO138" s="970"/>
      <c r="EP138" s="970"/>
      <c r="EQ138" s="970"/>
      <c r="ER138" s="970"/>
      <c r="ES138" s="970"/>
      <c r="ET138" s="970"/>
      <c r="EU138" s="970"/>
      <c r="EV138" s="970"/>
      <c r="EW138" s="970"/>
      <c r="EX138" s="970"/>
      <c r="EY138" s="970"/>
      <c r="EZ138" s="970"/>
      <c r="FA138" s="970"/>
      <c r="FB138" s="970"/>
      <c r="FC138" s="970"/>
      <c r="FD138" s="970"/>
      <c r="FE138" s="970"/>
      <c r="FF138" s="970"/>
      <c r="FG138" s="970"/>
      <c r="FH138" s="970"/>
      <c r="FI138" s="970"/>
      <c r="FJ138" s="970"/>
      <c r="FK138" s="970"/>
      <c r="FL138" s="970"/>
      <c r="FM138" s="970"/>
      <c r="FN138" s="970"/>
      <c r="FO138" s="970"/>
      <c r="FP138" s="970"/>
      <c r="FQ138" s="970"/>
      <c r="FR138" s="970"/>
      <c r="FS138" s="970"/>
      <c r="FT138" s="970"/>
      <c r="FU138" s="970"/>
      <c r="FV138" s="970"/>
      <c r="FW138" s="970"/>
      <c r="FX138" s="970"/>
      <c r="FY138" s="970"/>
      <c r="FZ138" s="970"/>
      <c r="GA138" s="970"/>
      <c r="GB138" s="970"/>
      <c r="GC138" s="970"/>
      <c r="GD138" s="970"/>
      <c r="GE138" s="970"/>
      <c r="GF138" s="970"/>
      <c r="GG138" s="970"/>
      <c r="GH138" s="970"/>
      <c r="GI138" s="970"/>
      <c r="GJ138" s="970"/>
      <c r="GK138" s="970"/>
      <c r="GL138" s="970"/>
      <c r="GM138" s="970"/>
      <c r="GN138" s="970"/>
      <c r="GO138" s="970"/>
      <c r="GP138" s="970"/>
      <c r="GQ138" s="970"/>
      <c r="GR138" s="970"/>
      <c r="GS138" s="970"/>
      <c r="GT138" s="970"/>
      <c r="GU138" s="970"/>
      <c r="GV138" s="970"/>
      <c r="GW138" s="970"/>
      <c r="GX138" s="970"/>
      <c r="GY138" s="970"/>
      <c r="GZ138" s="970"/>
      <c r="HA138" s="970"/>
      <c r="HB138" s="970"/>
      <c r="HC138" s="970"/>
      <c r="HD138" s="970"/>
      <c r="HE138" s="970"/>
      <c r="HF138" s="970"/>
      <c r="HG138" s="970"/>
      <c r="HH138" s="970"/>
      <c r="HI138" s="970"/>
      <c r="HJ138" s="970"/>
      <c r="HK138" s="970"/>
      <c r="HL138" s="970"/>
      <c r="HM138" s="970"/>
      <c r="HN138" s="970"/>
      <c r="HO138" s="970"/>
      <c r="HP138" s="970"/>
      <c r="HQ138" s="970"/>
      <c r="HR138" s="970"/>
      <c r="HS138" s="970"/>
      <c r="HT138" s="970"/>
      <c r="HU138" s="970"/>
      <c r="HV138" s="970"/>
      <c r="HW138" s="970"/>
      <c r="HX138" s="970"/>
      <c r="HY138" s="970"/>
      <c r="HZ138" s="970"/>
      <c r="IA138" s="970"/>
      <c r="IB138" s="970"/>
      <c r="IC138" s="970"/>
      <c r="ID138" s="970"/>
      <c r="IE138" s="970"/>
      <c r="IF138" s="970"/>
      <c r="IG138" s="970"/>
      <c r="IH138" s="970"/>
      <c r="II138" s="970"/>
      <c r="IJ138" s="970"/>
      <c r="IK138" s="970"/>
      <c r="IL138" s="970"/>
      <c r="IM138" s="1"/>
      <c r="IN138" s="1"/>
      <c r="IO138" s="1"/>
      <c r="IP138" s="1"/>
      <c r="IQ138" s="1"/>
      <c r="IR138" s="1"/>
      <c r="IS138" s="1"/>
      <c r="IT138" s="1"/>
    </row>
    <row r="139" spans="1:254" s="85" customFormat="1" ht="12.9" customHeight="1" thickBot="1" x14ac:dyDescent="0.2">
      <c r="A139" s="985"/>
      <c r="B139" s="986"/>
      <c r="C139" s="90">
        <f>SUM(L142:IQ142)</f>
        <v>0</v>
      </c>
      <c r="D139" s="13">
        <f>ROUNDDOWN((C139/5),0)+SUM(I140:IL140)</f>
        <v>0</v>
      </c>
      <c r="E139" s="990" t="str">
        <f>IF(F137&lt;50,"未活性",IF(F137&lt;60,"活性Lv1",IF(F137&lt;70,"活性Lv2",IF(F137&lt;80,"活性Lv3",IF(F137&lt;90,"活性Lv4",IF(F137&lt;100,"活性Lv5",IF(F137&lt;150,"活性Lv5","強制キャラロスト")))))))</f>
        <v>未活性</v>
      </c>
      <c r="F139" s="990"/>
      <c r="G139" s="1022" t="s">
        <v>19</v>
      </c>
      <c r="H139" s="1022"/>
      <c r="I139" s="1023" t="s">
        <v>19</v>
      </c>
      <c r="J139" s="1023"/>
      <c r="K139" s="993" t="str">
        <f>IF(OR(A137&lt;=B137/2,F137&gt;=90),IF(F137&gt;=120,"オーバーフロー","発動中"),"-")</f>
        <v>発動中</v>
      </c>
      <c r="L139" s="993"/>
      <c r="M139" s="976"/>
      <c r="N139" s="976"/>
      <c r="O139" s="970"/>
      <c r="P139" s="970"/>
      <c r="Q139" s="970"/>
      <c r="R139" s="970"/>
      <c r="S139" s="970"/>
      <c r="T139" s="970"/>
      <c r="U139" s="970"/>
      <c r="V139" s="970"/>
      <c r="W139" s="970"/>
      <c r="X139" s="970"/>
      <c r="Y139" s="970"/>
      <c r="Z139" s="970"/>
      <c r="AA139" s="970"/>
      <c r="AB139" s="970"/>
      <c r="AC139" s="970"/>
      <c r="AD139" s="970"/>
      <c r="AE139" s="970"/>
      <c r="AF139" s="970"/>
      <c r="AG139" s="970"/>
      <c r="AH139" s="970"/>
      <c r="AI139" s="970"/>
      <c r="AJ139" s="970"/>
      <c r="AK139" s="970"/>
      <c r="AL139" s="970"/>
      <c r="AM139" s="970"/>
      <c r="AN139" s="970"/>
      <c r="AO139" s="970"/>
      <c r="AP139" s="970"/>
      <c r="AQ139" s="970"/>
      <c r="AR139" s="970"/>
      <c r="AS139" s="970"/>
      <c r="AT139" s="970"/>
      <c r="AU139" s="970"/>
      <c r="AV139" s="970"/>
      <c r="AW139" s="970"/>
      <c r="AX139" s="970"/>
      <c r="AY139" s="970"/>
      <c r="AZ139" s="970"/>
      <c r="BA139" s="970"/>
      <c r="BB139" s="970"/>
      <c r="BC139" s="970"/>
      <c r="BD139" s="970"/>
      <c r="BE139" s="970"/>
      <c r="BF139" s="970"/>
      <c r="BG139" s="970"/>
      <c r="BH139" s="970"/>
      <c r="BI139" s="970"/>
      <c r="BJ139" s="970"/>
      <c r="BK139" s="970"/>
      <c r="BL139" s="970"/>
      <c r="BM139" s="970"/>
      <c r="BN139" s="970"/>
      <c r="BO139" s="970"/>
      <c r="BP139" s="970"/>
      <c r="BQ139" s="970"/>
      <c r="BR139" s="970"/>
      <c r="BS139" s="970"/>
      <c r="BT139" s="970"/>
      <c r="BU139" s="970"/>
      <c r="BV139" s="970"/>
      <c r="BW139" s="970"/>
      <c r="BX139" s="970"/>
      <c r="BY139" s="970"/>
      <c r="BZ139" s="970"/>
      <c r="CA139" s="970"/>
      <c r="CB139" s="970"/>
      <c r="CC139" s="970"/>
      <c r="CD139" s="970"/>
      <c r="CE139" s="970"/>
      <c r="CF139" s="970"/>
      <c r="CG139" s="970"/>
      <c r="CH139" s="970"/>
      <c r="CI139" s="970"/>
      <c r="CJ139" s="970"/>
      <c r="CK139" s="970"/>
      <c r="CL139" s="970"/>
      <c r="CM139" s="970"/>
      <c r="CN139" s="970"/>
      <c r="CO139" s="970"/>
      <c r="CP139" s="970"/>
      <c r="CQ139" s="970"/>
      <c r="CR139" s="970"/>
      <c r="CS139" s="970"/>
      <c r="CT139" s="970"/>
      <c r="CU139" s="970"/>
      <c r="CV139" s="970"/>
      <c r="CW139" s="970"/>
      <c r="CX139" s="970"/>
      <c r="CY139" s="970"/>
      <c r="CZ139" s="970"/>
      <c r="DA139" s="970"/>
      <c r="DB139" s="970"/>
      <c r="DC139" s="970"/>
      <c r="DD139" s="970"/>
      <c r="DE139" s="970"/>
      <c r="DF139" s="970"/>
      <c r="DG139" s="970"/>
      <c r="DH139" s="970"/>
      <c r="DI139" s="970"/>
      <c r="DJ139" s="970"/>
      <c r="DK139" s="970"/>
      <c r="DL139" s="970"/>
      <c r="DM139" s="970"/>
      <c r="DN139" s="970"/>
      <c r="DO139" s="970"/>
      <c r="DP139" s="970"/>
      <c r="DQ139" s="970"/>
      <c r="DR139" s="970"/>
      <c r="DS139" s="970"/>
      <c r="DT139" s="970"/>
      <c r="DU139" s="970"/>
      <c r="DV139" s="970"/>
      <c r="DW139" s="970"/>
      <c r="DX139" s="970"/>
      <c r="DY139" s="970"/>
      <c r="DZ139" s="970"/>
      <c r="EA139" s="970"/>
      <c r="EB139" s="970"/>
      <c r="EC139" s="970"/>
      <c r="ED139" s="970"/>
      <c r="EE139" s="970"/>
      <c r="EF139" s="970"/>
      <c r="EG139" s="970"/>
      <c r="EH139" s="970"/>
      <c r="EI139" s="970"/>
      <c r="EJ139" s="970"/>
      <c r="EK139" s="970"/>
      <c r="EL139" s="970"/>
      <c r="EM139" s="970"/>
      <c r="EN139" s="970"/>
      <c r="EO139" s="970"/>
      <c r="EP139" s="970"/>
      <c r="EQ139" s="970"/>
      <c r="ER139" s="970"/>
      <c r="ES139" s="970"/>
      <c r="ET139" s="970"/>
      <c r="EU139" s="970"/>
      <c r="EV139" s="970"/>
      <c r="EW139" s="970"/>
      <c r="EX139" s="970"/>
      <c r="EY139" s="970"/>
      <c r="EZ139" s="970"/>
      <c r="FA139" s="970"/>
      <c r="FB139" s="970"/>
      <c r="FC139" s="970"/>
      <c r="FD139" s="970"/>
      <c r="FE139" s="970"/>
      <c r="FF139" s="970"/>
      <c r="FG139" s="970"/>
      <c r="FH139" s="970"/>
      <c r="FI139" s="970"/>
      <c r="FJ139" s="970"/>
      <c r="FK139" s="970"/>
      <c r="FL139" s="970"/>
      <c r="FM139" s="970"/>
      <c r="FN139" s="970"/>
      <c r="FO139" s="970"/>
      <c r="FP139" s="970"/>
      <c r="FQ139" s="970"/>
      <c r="FR139" s="970"/>
      <c r="FS139" s="970"/>
      <c r="FT139" s="970"/>
      <c r="FU139" s="970"/>
      <c r="FV139" s="970"/>
      <c r="FW139" s="970"/>
      <c r="FX139" s="970"/>
      <c r="FY139" s="970"/>
      <c r="FZ139" s="970"/>
      <c r="GA139" s="970"/>
      <c r="GB139" s="970"/>
      <c r="GC139" s="970"/>
      <c r="GD139" s="970"/>
      <c r="GE139" s="970"/>
      <c r="GF139" s="970"/>
      <c r="GG139" s="970"/>
      <c r="GH139" s="970"/>
      <c r="GI139" s="970"/>
      <c r="GJ139" s="970"/>
      <c r="GK139" s="970"/>
      <c r="GL139" s="970"/>
      <c r="GM139" s="970"/>
      <c r="GN139" s="970"/>
      <c r="GO139" s="970"/>
      <c r="GP139" s="970"/>
      <c r="GQ139" s="970"/>
      <c r="GR139" s="970"/>
      <c r="GS139" s="970"/>
      <c r="GT139" s="970"/>
      <c r="GU139" s="970"/>
      <c r="GV139" s="970"/>
      <c r="GW139" s="970"/>
      <c r="GX139" s="970"/>
      <c r="GY139" s="970"/>
      <c r="GZ139" s="970"/>
      <c r="HA139" s="970"/>
      <c r="HB139" s="970"/>
      <c r="HC139" s="970"/>
      <c r="HD139" s="970"/>
      <c r="HE139" s="970"/>
      <c r="HF139" s="970"/>
      <c r="HG139" s="970"/>
      <c r="HH139" s="970"/>
      <c r="HI139" s="970"/>
      <c r="HJ139" s="970"/>
      <c r="HK139" s="970"/>
      <c r="HL139" s="970"/>
      <c r="HM139" s="970"/>
      <c r="HN139" s="970"/>
      <c r="HO139" s="970"/>
      <c r="HP139" s="970"/>
      <c r="HQ139" s="970"/>
      <c r="HR139" s="970"/>
      <c r="HS139" s="970"/>
      <c r="HT139" s="970"/>
      <c r="HU139" s="970"/>
      <c r="HV139" s="970"/>
      <c r="HW139" s="970"/>
      <c r="HX139" s="970"/>
      <c r="HY139" s="970"/>
      <c r="HZ139" s="970"/>
      <c r="IA139" s="970"/>
      <c r="IB139" s="970"/>
      <c r="IC139" s="970"/>
      <c r="ID139" s="970"/>
      <c r="IE139" s="970"/>
      <c r="IF139" s="970"/>
      <c r="IG139" s="970"/>
      <c r="IH139" s="970"/>
      <c r="II139" s="970"/>
      <c r="IJ139" s="970"/>
      <c r="IK139" s="970"/>
      <c r="IL139" s="970"/>
      <c r="IM139" s="1"/>
      <c r="IN139" s="1"/>
      <c r="IO139" s="1"/>
      <c r="IP139" s="1"/>
      <c r="IQ139" s="1"/>
      <c r="IR139" s="1"/>
      <c r="IS139" s="1"/>
      <c r="IT139" s="1"/>
    </row>
    <row r="140" spans="1:254" s="93" customFormat="1" ht="12.9" customHeight="1" thickBot="1" x14ac:dyDescent="0.2">
      <c r="A140" s="91" t="s">
        <v>732</v>
      </c>
      <c r="B140" s="41"/>
      <c r="C140" s="1010" t="str">
        <f>IF(G135="反応型",IF(50&gt;F137,"+0",IF(60&gt;F137,"+1",IF(70&gt;F137,"+2",IF(F137&gt;=70,"+3")))),"活性補正")</f>
        <v>活性補正</v>
      </c>
      <c r="D140" s="46" t="s">
        <v>733</v>
      </c>
      <c r="E140" s="42"/>
      <c r="F140" s="1011" t="str">
        <f>IF(G135="増強型",IF(50&gt;F137,"+0",IF(60&gt;F137,"+1",IF(70&gt;F137,"+2",IF(F137&gt;=70,"+3")))),"活性補正")</f>
        <v>活性補正</v>
      </c>
      <c r="G140" s="1012" t="s">
        <v>955</v>
      </c>
      <c r="H140" s="1012"/>
      <c r="I140" s="1013" t="s">
        <v>956</v>
      </c>
      <c r="J140" s="1013"/>
      <c r="K140" s="1013"/>
      <c r="L140" s="1013"/>
      <c r="M140" s="92" t="s">
        <v>957</v>
      </c>
      <c r="N140" s="93" t="s">
        <v>943</v>
      </c>
      <c r="O140" s="93">
        <v>0</v>
      </c>
      <c r="IL140" s="94"/>
      <c r="IM140" s="1"/>
      <c r="IN140" s="1"/>
      <c r="IO140" s="1"/>
      <c r="IP140" s="1"/>
      <c r="IQ140" s="1"/>
      <c r="IR140" s="1"/>
      <c r="IS140" s="1"/>
      <c r="IT140" s="1"/>
    </row>
    <row r="141" spans="1:254" s="99" customFormat="1" ht="12.9" customHeight="1" thickBot="1" x14ac:dyDescent="0.2">
      <c r="A141" s="21" t="s">
        <v>735</v>
      </c>
      <c r="B141" s="43"/>
      <c r="C141" s="1010"/>
      <c r="D141" s="20" t="s">
        <v>736</v>
      </c>
      <c r="E141" s="44"/>
      <c r="F141" s="1011"/>
      <c r="G141" s="1014" t="s">
        <v>958</v>
      </c>
      <c r="H141" s="1014"/>
      <c r="I141" s="95" t="s">
        <v>959</v>
      </c>
      <c r="J141" s="96"/>
      <c r="K141" s="96" t="s">
        <v>960</v>
      </c>
      <c r="L141" s="97"/>
      <c r="M141" s="98" t="s">
        <v>957</v>
      </c>
      <c r="N141" s="96" t="s">
        <v>943</v>
      </c>
      <c r="O141" s="96"/>
      <c r="IL141" s="100"/>
      <c r="IM141" s="1"/>
      <c r="IN141" s="1"/>
      <c r="IO141" s="1"/>
      <c r="IP141" s="1"/>
      <c r="IQ141" s="1"/>
      <c r="IR141" s="1"/>
      <c r="IS141" s="1"/>
      <c r="IT141" s="1"/>
    </row>
    <row r="142" spans="1:254" s="106" customFormat="1" ht="12" customHeight="1" x14ac:dyDescent="0.15">
      <c r="A142" s="21" t="s">
        <v>738</v>
      </c>
      <c r="B142" s="43"/>
      <c r="C142" s="1010"/>
      <c r="D142" s="20" t="s">
        <v>739</v>
      </c>
      <c r="E142" s="44"/>
      <c r="F142" s="1011"/>
      <c r="G142" s="1006" t="s">
        <v>961</v>
      </c>
      <c r="H142" s="1006"/>
      <c r="I142" s="101"/>
      <c r="J142" s="102"/>
      <c r="K142" s="102"/>
      <c r="L142" s="103"/>
      <c r="M142" s="104" t="s">
        <v>962</v>
      </c>
      <c r="N142" s="105" t="s">
        <v>943</v>
      </c>
      <c r="O142" s="105"/>
      <c r="IL142" s="107"/>
      <c r="IM142" s="1"/>
      <c r="IN142" s="1"/>
      <c r="IO142" s="1"/>
      <c r="IP142" s="1"/>
      <c r="IQ142" s="1"/>
      <c r="IR142" s="1"/>
      <c r="IS142" s="1"/>
      <c r="IT142" s="1"/>
    </row>
    <row r="143" spans="1:254" s="106" customFormat="1" ht="12.9" customHeight="1" x14ac:dyDescent="0.15">
      <c r="A143" s="21" t="s">
        <v>362</v>
      </c>
      <c r="B143" s="151"/>
      <c r="C143" s="1005" t="str">
        <f>IF(G135="増強型",IF(50&gt;F137,"+0",IF(60&gt;F137,"+1",IF(70&gt;F137,"+2",IF(F137&gt;=70,"+3")))),"活性補正")</f>
        <v>活性補正</v>
      </c>
      <c r="D143" s="20" t="s">
        <v>963</v>
      </c>
      <c r="E143" s="151"/>
      <c r="F143" s="18"/>
      <c r="G143" s="1006" t="s">
        <v>964</v>
      </c>
      <c r="H143" s="1006"/>
      <c r="I143" s="108" t="s">
        <v>965</v>
      </c>
      <c r="J143" s="105"/>
      <c r="K143" s="105" t="s">
        <v>966</v>
      </c>
      <c r="L143" s="109"/>
      <c r="M143" s="104" t="s">
        <v>962</v>
      </c>
      <c r="N143" s="105" t="s">
        <v>943</v>
      </c>
      <c r="O143" s="105"/>
      <c r="IL143" s="107"/>
      <c r="IM143" s="1"/>
      <c r="IN143" s="1"/>
      <c r="IO143" s="1"/>
      <c r="IP143" s="1"/>
      <c r="IQ143" s="1"/>
      <c r="IR143" s="1"/>
      <c r="IS143" s="1"/>
      <c r="IT143" s="1"/>
    </row>
    <row r="144" spans="1:254" s="154" customFormat="1" ht="12.9" customHeight="1" thickBot="1" x14ac:dyDescent="0.2">
      <c r="A144" s="21" t="s">
        <v>737</v>
      </c>
      <c r="B144" s="151"/>
      <c r="C144" s="1005"/>
      <c r="D144" s="20" t="s">
        <v>744</v>
      </c>
      <c r="E144" s="151"/>
      <c r="F144" s="110" t="str">
        <f>IF(G135="覚醒型",IF(50&gt;F137,"+0",IF(60&gt;F137,"+1",IF(70&gt;F137,"+2",IF(F137&gt;=70,"+3")))),"活性補正")</f>
        <v>活性補正</v>
      </c>
      <c r="G144" s="1007" t="s">
        <v>967</v>
      </c>
      <c r="H144" s="1007"/>
      <c r="I144" s="111" t="s">
        <v>968</v>
      </c>
      <c r="J144" s="112"/>
      <c r="K144" s="112" t="s">
        <v>969</v>
      </c>
      <c r="L144" s="113">
        <f>L143</f>
        <v>0</v>
      </c>
      <c r="M144" s="152" t="s">
        <v>957</v>
      </c>
      <c r="N144" s="153" t="s">
        <v>943</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activeCell="O13" sqref="O13"/>
    </sheetView>
  </sheetViews>
  <sheetFormatPr defaultColWidth="6.6640625" defaultRowHeight="14.1" customHeight="1" x14ac:dyDescent="0.15"/>
  <cols>
    <col min="1" max="17" width="6.6640625" style="320"/>
    <col min="18" max="18" width="6.6640625" style="320" customWidth="1"/>
    <col min="19" max="16384" width="6.6640625" style="320"/>
  </cols>
  <sheetData>
    <row r="1" spans="1:509" ht="13.8"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8" customHeight="1" thickBot="1" x14ac:dyDescent="0.2">
      <c r="B2" s="321"/>
      <c r="C2" s="1068" t="s">
        <v>724</v>
      </c>
      <c r="D2" s="1069"/>
      <c r="E2" s="1068" t="s">
        <v>750</v>
      </c>
      <c r="F2" s="1069"/>
      <c r="G2" s="1029" t="s">
        <v>1</v>
      </c>
      <c r="H2" s="1030"/>
      <c r="I2" s="1044" t="s">
        <v>732</v>
      </c>
      <c r="J2" s="621" t="str">
        <f>キャラシート!C31&amp;"+"&amp;キャラシート!D31&amp;"D6"</f>
        <v>15+2D6</v>
      </c>
      <c r="K2" s="1044" t="s">
        <v>735</v>
      </c>
      <c r="L2" s="413" t="str">
        <f>キャラシート!C33&amp;"+"&amp;キャラシート!D33&amp;"D6"</f>
        <v>12+2D6</v>
      </c>
      <c r="M2" s="1044" t="s">
        <v>738</v>
      </c>
      <c r="N2" s="413" t="str">
        <f>キャラシート!C35&amp;"+"&amp;キャラシート!D35&amp;"D6"</f>
        <v>6+2D6</v>
      </c>
      <c r="O2" s="394" t="s">
        <v>970</v>
      </c>
      <c r="P2" s="622" t="s">
        <v>971</v>
      </c>
      <c r="Q2" s="395" t="s">
        <v>372</v>
      </c>
      <c r="R2" s="396" t="s">
        <v>970</v>
      </c>
      <c r="S2" s="395" t="s">
        <v>971</v>
      </c>
      <c r="T2" s="397" t="s">
        <v>372</v>
      </c>
      <c r="U2" s="321"/>
    </row>
    <row r="3" spans="1:509" ht="13.8" customHeight="1" thickBot="1" x14ac:dyDescent="0.25">
      <c r="B3" s="321"/>
      <c r="C3" s="1070" t="str">
        <f>キャラシート!B3</f>
        <v>遠見　訟</v>
      </c>
      <c r="D3" s="1071"/>
      <c r="E3" s="1070" t="str">
        <f>キャラシート!J3</f>
        <v>はむぱん</v>
      </c>
      <c r="F3" s="1071"/>
      <c r="G3" s="1052" t="str">
        <f>キャラシート!F13</f>
        <v>感覚型</v>
      </c>
      <c r="H3" s="1053"/>
      <c r="I3" s="1045"/>
      <c r="J3" s="623">
        <f>IF(G3="反応型",IF(50&gt;H5,0,IF(60&gt;H5,1,IF(70&gt;H5,2,IF(H5&gt;=70,3)))),0)+IF(計算用!C103=1,IF(OR(M11="ギャンブル発動中",M11="オーバーフロー"),応用技!J4*2,IF(OR(M11="幸運発動中",M11="発動中"),応用技!J4,0)),0)</f>
        <v>0</v>
      </c>
      <c r="K3" s="1045"/>
      <c r="L3" s="624">
        <f>IF(G3="反応型",IF(50&gt;H5,0,IF(60&gt;H5,1,IF(70&gt;H5,2,IF(H5&gt;=70,3)))),0)+IF(計算用!C103=1,IF(OR(M11="ギャンブル発動中",M11="オーバーフロー"),応用技!J4*2,IF(OR(M11="幸運発動中",M11="発動中"),応用技!J4,0)),0)</f>
        <v>0</v>
      </c>
      <c r="M3" s="1045"/>
      <c r="N3" s="624">
        <f>IF(G3="反応型",IF(50&gt;H5,0,IF(60&gt;H5,1,IF(70&gt;H5,2,IF(H5&gt;=70,3)))),0)+IF(計算用!C103=1,IF(OR(M11="ギャンブル発動中",M11="オーバーフロー"),応用技!J4*2,IF(OR(M11="幸運発動中",M11="発動中"),応用技!J4,0)),0)</f>
        <v>0</v>
      </c>
      <c r="O3" s="407" t="s">
        <v>34</v>
      </c>
      <c r="P3" s="416">
        <f>キャラシート!P15+キャラシート!Q15</f>
        <v>3</v>
      </c>
      <c r="Q3" s="502">
        <f>IF(O3=$P$9,$Q$9,0)+IF(O3=$P$10,$Q$10,0)+$S$9+IF(計算用!$C$104=1,IF(OR($M$11="ギャンブル発動中",$M$11="オーバーフロー"),応用技!$J$4*2,IF(OR($M$11="幸運発動中",$M$11="発動中"),応用技!$J$4,0)),0)</f>
        <v>0</v>
      </c>
      <c r="R3" s="410" t="s">
        <v>286</v>
      </c>
      <c r="S3" s="417">
        <f>キャラシート!P21+キャラシート!Q21</f>
        <v>8</v>
      </c>
      <c r="T3" s="625">
        <f>IF(R3=$P$9,$Q$9,0)+IF(R3=$P$10,$Q$10,0)+$S$9+IF(計算用!$C$104=1,IF(OR($M$11="ギャンブル発動中",$M$11="オーバーフロー"),応用技!$J$4*2,IF(OR($M$11="幸運発動中",$M$11="発動中"),応用技!$J$4,0)),0)</f>
        <v>0</v>
      </c>
      <c r="U3" s="321"/>
    </row>
    <row r="4" spans="1:509" ht="13.8" customHeight="1" thickBot="1" x14ac:dyDescent="0.25">
      <c r="B4" s="321"/>
      <c r="C4" s="1054" t="s">
        <v>949</v>
      </c>
      <c r="D4" s="1055"/>
      <c r="E4" s="1054" t="s">
        <v>734</v>
      </c>
      <c r="F4" s="1055"/>
      <c r="G4" s="1054" t="s">
        <v>810</v>
      </c>
      <c r="H4" s="1055"/>
      <c r="I4" s="1044" t="s">
        <v>362</v>
      </c>
      <c r="J4" s="626">
        <f>キャラシート!D23</f>
        <v>0</v>
      </c>
      <c r="K4" s="1044" t="s">
        <v>737</v>
      </c>
      <c r="L4" s="414">
        <f>キャラシート!D25</f>
        <v>3</v>
      </c>
      <c r="M4" s="1044" t="s">
        <v>963</v>
      </c>
      <c r="N4" s="414">
        <f>キャラシート!H25</f>
        <v>9</v>
      </c>
      <c r="O4" s="408" t="s">
        <v>91</v>
      </c>
      <c r="P4" s="416">
        <f>キャラシート!P16+キャラシート!Q16</f>
        <v>2</v>
      </c>
      <c r="Q4" s="502">
        <f>IF(O4=$P$9,$Q$9,0)+IF(O4=$P$10,$Q$10,0)+$S$9+IF(計算用!$C$104=1,IF(OR($M$11="ギャンブル発動中",$M$11="オーバーフロー"),応用技!$J$4*2,IF(OR($M$11="幸運発動中",$M$11="発動中"),応用技!$J$4,0)),0)</f>
        <v>0</v>
      </c>
      <c r="R4" s="411" t="s">
        <v>319</v>
      </c>
      <c r="S4" s="417">
        <f>キャラシート!P22+キャラシート!Q22</f>
        <v>3</v>
      </c>
      <c r="T4" s="625">
        <f>IF(R4=$P$9,$Q$9,0)+IF(R4=$P$10,$Q$10,0)+$S$9+IF(計算用!$C$104=1,IF(OR($M$11="ギャンブル発動中",$M$11="オーバーフロー"),応用技!$J$4*2,IF(OR($M$11="幸運発動中",$M$11="発動中"),応用技!$J$4,0)),0)</f>
        <v>0</v>
      </c>
      <c r="U4" s="321"/>
    </row>
    <row r="5" spans="1:509" ht="13.8" customHeight="1" thickBot="1" x14ac:dyDescent="0.25">
      <c r="B5" s="321"/>
      <c r="C5" s="498">
        <f>D5-SUM(N14:N513)+SUM(M14:M513)</f>
        <v>5</v>
      </c>
      <c r="D5" s="405">
        <f>キャラシート!D17+D6</f>
        <v>5</v>
      </c>
      <c r="E5" s="499">
        <f>F5-SUM(P14:P513)+SUM(O14:O513)</f>
        <v>24</v>
      </c>
      <c r="F5" s="406">
        <f>キャラシート!D19+F6</f>
        <v>24</v>
      </c>
      <c r="G5" s="627">
        <f>キャラシート!D21+SUM(H6:H7)</f>
        <v>19</v>
      </c>
      <c r="H5" s="628">
        <f>G5-SUM(R14:R513)+SUM(Q14:Q513)</f>
        <v>19</v>
      </c>
      <c r="I5" s="1045"/>
      <c r="J5" s="500">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45"/>
      <c r="L5" s="501">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45"/>
      <c r="N5" s="629"/>
      <c r="O5" s="408" t="s">
        <v>135</v>
      </c>
      <c r="P5" s="416">
        <f>キャラシート!P17+キャラシート!Q17</f>
        <v>8</v>
      </c>
      <c r="Q5" s="502">
        <f>IF(O5=$P$9,$Q$9,0)+IF(O5=$P$10,$Q$10,0)+$S$9+IF(計算用!$C$104=1,IF(OR($M$11="ギャンブル発動中",$M$11="オーバーフロー"),応用技!$J$4*2,IF(OR($M$11="幸運発動中",$M$11="発動中"),応用技!$J$4,0)),0)</f>
        <v>0</v>
      </c>
      <c r="R5" s="411" t="s">
        <v>346</v>
      </c>
      <c r="S5" s="417">
        <f>キャラシート!P23+キャラシート!Q23</f>
        <v>11</v>
      </c>
      <c r="T5" s="625">
        <f>IF(R5=$P$9,$Q$9,0)+IF(R5=$P$10,$Q$10,0)+$S$9+IF(計算用!$C$104=1,IF(OR($M$11="ギャンブル発動中",$M$11="オーバーフロー"),応用技!$J$4*2,IF(OR($M$11="幸運発動中",$M$11="発動中"),応用技!$J$4,0)),0)</f>
        <v>0</v>
      </c>
      <c r="U5" s="321"/>
    </row>
    <row r="6" spans="1:509" ht="13.8" customHeight="1" thickBot="1" x14ac:dyDescent="0.25">
      <c r="B6" s="321"/>
      <c r="C6" s="404" t="s">
        <v>960</v>
      </c>
      <c r="D6" s="419">
        <v>0</v>
      </c>
      <c r="E6" s="402" t="s">
        <v>966</v>
      </c>
      <c r="F6" s="371">
        <v>0</v>
      </c>
      <c r="G6" s="630" t="s">
        <v>969</v>
      </c>
      <c r="H6" s="371">
        <v>0</v>
      </c>
      <c r="I6" s="1044" t="s">
        <v>733</v>
      </c>
      <c r="J6" s="631" t="str">
        <f>キャラシート!G31&amp;"D6"&amp;"+"&amp;キャラシート!H31</f>
        <v>1D6+0</v>
      </c>
      <c r="K6" s="1044" t="s">
        <v>736</v>
      </c>
      <c r="L6" s="415" t="str">
        <f>キャラシート!G33&amp;"D6"&amp;"+"&amp;キャラシート!H33</f>
        <v>3D6+0</v>
      </c>
      <c r="M6" s="1044" t="s">
        <v>739</v>
      </c>
      <c r="N6" s="415" t="str">
        <f>キャラシート!G35&amp;"D6"&amp;"+"&amp;キャラシート!H35</f>
        <v>2D6+0</v>
      </c>
      <c r="O6" s="408" t="s">
        <v>170</v>
      </c>
      <c r="P6" s="416">
        <f>キャラシート!P18+キャラシート!Q18</f>
        <v>5</v>
      </c>
      <c r="Q6" s="502">
        <f>IF(O6=$P$9,$Q$9,0)+IF(O6=$P$10,$Q$10,0)+$S$9+IF(計算用!$C$104=1,IF(OR($M$11="ギャンブル発動中",$M$11="オーバーフロー"),応用技!$J$4*2,IF(OR($M$11="幸運発動中",$M$11="発動中"),応用技!$J$4,0)),0)</f>
        <v>0</v>
      </c>
      <c r="R6" s="411" t="s">
        <v>375</v>
      </c>
      <c r="S6" s="417">
        <f>キャラシート!P24+キャラシート!Q24</f>
        <v>7</v>
      </c>
      <c r="T6" s="625">
        <f>IF(R6=$P$9,$Q$9,0)+IF(R6=$P$10,$Q$10,0)+$S$9+IF(計算用!$C$104=1,IF(OR($M$11="ギャンブル発動中",$M$11="オーバーフロー"),応用技!$J$4*2,IF(OR($M$11="幸運発動中",$M$11="発動中"),応用技!$J$4,0)),0)</f>
        <v>0</v>
      </c>
      <c r="U6" s="321"/>
    </row>
    <row r="7" spans="1:509" ht="13.8" customHeight="1" thickBot="1" x14ac:dyDescent="0.25">
      <c r="B7" s="321"/>
      <c r="C7" s="420" t="s">
        <v>740</v>
      </c>
      <c r="D7" s="389">
        <f>キャラシート!D27+IF(計算用!C104=1,IF(M11="発動中",応用技!J4,0))</f>
        <v>3</v>
      </c>
      <c r="E7" s="403" t="s">
        <v>952</v>
      </c>
      <c r="F7" s="401">
        <f>SUM(P14:P513)</f>
        <v>0</v>
      </c>
      <c r="G7" s="632" t="s">
        <v>1065</v>
      </c>
      <c r="H7" s="372">
        <f>VLOOKUP(キャラシート!P3,リスト!C13:D19,2,FALSE)</f>
        <v>0</v>
      </c>
      <c r="I7" s="1045"/>
      <c r="J7" s="623">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45"/>
      <c r="L7" s="62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45"/>
      <c r="N7" s="501">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09" t="s">
        <v>208</v>
      </c>
      <c r="P7" s="416">
        <f>キャラシート!P19+キャラシート!Q19</f>
        <v>9</v>
      </c>
      <c r="Q7" s="502">
        <f>IF(O7=$P$9,$Q$9,0)+IF(O7=$P$10,$Q$10,0)+$S$9+IF(計算用!$C$104=1,IF(OR($M$11="ギャンブル発動中",$M$11="オーバーフロー"),応用技!$J$4*2,IF(OR($M$11="幸運発動中",$M$11="発動中"),応用技!$J$4,0)),0)</f>
        <v>0</v>
      </c>
      <c r="R7" s="411" t="s">
        <v>405</v>
      </c>
      <c r="S7" s="417">
        <f>キャラシート!P25+キャラシート!Q25</f>
        <v>12</v>
      </c>
      <c r="T7" s="625">
        <f>IF(R7=$P$9,$Q$9,0)+IF(R7=$P$10,$Q$10,0)+$S$9+IF(計算用!$C$104=1,IF(OR($M$11="ギャンブル発動中",$M$11="オーバーフロー"),応用技!$J$4*2,IF(OR($M$11="幸運発動中",$M$11="発動中"),応用技!$J$4,0)),0)</f>
        <v>0</v>
      </c>
      <c r="U7" s="321"/>
    </row>
    <row r="8" spans="1:509" ht="13.8" customHeight="1" thickBot="1" x14ac:dyDescent="0.25">
      <c r="B8" s="321"/>
      <c r="C8" s="421" t="s">
        <v>744</v>
      </c>
      <c r="D8" s="633">
        <f>キャラシート!H27+D9</f>
        <v>6</v>
      </c>
      <c r="E8" s="385" t="s">
        <v>953</v>
      </c>
      <c r="F8" s="423">
        <f>ROUNDDOWN((F7/5),0)+SUM(L14:L513)+F9</f>
        <v>0</v>
      </c>
      <c r="G8" s="1074" t="str">
        <f>IF(H5&lt;100,IF(H5&lt;50,"通常状態",IF(H5&lt;60,"暴走Lv1 ",IF(H5&lt;70,"暴走Lv2",IF(H5&lt;80,"暴走Lv3",IF(H5&lt;90,"暴走Lv4","暴走Lv5"))))),IF(H5&lt;110,"臨界Lv1",IF(H5&lt;120,"臨界Lv2",IF(H5&lt;130,"臨界Lv3",IF(H5&lt;140,"臨界Lv4",IF(H5&lt;150,"臨界Lv5",IF(H5&lt;150,"活性Lv5","因子崩壊")))))))</f>
        <v>通常状態</v>
      </c>
      <c r="H8" s="1075"/>
      <c r="I8" s="1076" t="s">
        <v>383</v>
      </c>
      <c r="J8" s="1077"/>
      <c r="K8" s="1031" t="s">
        <v>361</v>
      </c>
      <c r="L8" s="1032"/>
      <c r="M8" s="1064" t="s">
        <v>764</v>
      </c>
      <c r="N8" s="1065"/>
      <c r="O8" s="449" t="s">
        <v>247</v>
      </c>
      <c r="P8" s="450">
        <f>キャラシート!P20+キャラシート!Q20</f>
        <v>10</v>
      </c>
      <c r="Q8" s="503">
        <f>IF(O8=$P$9,$Q$9,0)+IF(O8=$P$10,$Q$10,0)+$S$9+IF(計算用!$C$104=1,IF(OR($M$11="ギャンブル発動中",$M$11="オーバーフロー"),応用技!$J$4*2,IF(OR($M$11="幸運発動中",$M$11="発動中"),応用技!$J$4,0)),0)</f>
        <v>0</v>
      </c>
      <c r="R8" s="412" t="s">
        <v>297</v>
      </c>
      <c r="S8" s="418">
        <f>キャラシート!P26+キャラシート!Q26</f>
        <v>17</v>
      </c>
      <c r="T8" s="634">
        <f>IF(R8=$P$9,$Q$9,0)+IF(R8=$P$10,$Q$10,0)+$S$9+IF(計算用!$C$104=1,IF(OR($M$11="ギャンブル発動中",$M$11="オーバーフロー"),応用技!$J$4*2,IF(OR($M$11="幸運発動中",$M$11="発動中"),応用技!$J$4,0)),0)</f>
        <v>0</v>
      </c>
      <c r="U8" s="321"/>
    </row>
    <row r="9" spans="1:509" ht="13.8" customHeight="1" thickBot="1" x14ac:dyDescent="0.2">
      <c r="B9" s="321"/>
      <c r="C9" s="422" t="s">
        <v>372</v>
      </c>
      <c r="D9" s="635">
        <f>IF(G3="覚醒型",IF(50&gt;H5,0,IF(60&gt;H5,1,IF(70&gt;H5,2,IF(H5&gt;=70,3)))),0)-応用技!D5</f>
        <v>0</v>
      </c>
      <c r="E9" s="386" t="s">
        <v>1066</v>
      </c>
      <c r="F9" s="424">
        <f>IF(キャラシート!P4="－",0,キャラシート!P4)</f>
        <v>0</v>
      </c>
      <c r="G9" s="1046" t="str">
        <f>IF(H5&lt;50,"未活性",IF(H5&lt;60,"活性Lv1",IF(H5&lt;70,"活性Lv2",IF(H5&lt;80,"活性Lv3",IF(H5&lt;90,"活性Lv4",IF(H5&lt;100,"活性Lv5",IF(H5&lt;150,"活性Lv5","強制キャラロスト")))))))</f>
        <v>未活性</v>
      </c>
      <c r="H9" s="1047"/>
      <c r="I9" s="1078"/>
      <c r="J9" s="1079"/>
      <c r="K9" s="1033" t="s">
        <v>361</v>
      </c>
      <c r="L9" s="1034"/>
      <c r="M9" s="1048">
        <f>キャラシート!L6</f>
        <v>0</v>
      </c>
      <c r="N9" s="1049"/>
      <c r="O9" s="1035" t="s">
        <v>1067</v>
      </c>
      <c r="P9" s="451" t="str">
        <f>キャラシート!P13</f>
        <v>-</v>
      </c>
      <c r="Q9" s="452">
        <f>IF(D10="エキスパート","+4",0)</f>
        <v>0</v>
      </c>
      <c r="R9" s="1037" t="s">
        <v>1068</v>
      </c>
      <c r="S9" s="1087" t="str">
        <f>IF(G3="感覚型",IF(50&gt;H5,"+0",IF(60&gt;H5,"+1",IF(70&gt;H5,"+2",IF(H5&gt;=70,"+3")))),0)</f>
        <v>+0</v>
      </c>
      <c r="T9" s="1088"/>
      <c r="U9" s="321"/>
    </row>
    <row r="10" spans="1:509" ht="13.8" thickBot="1" x14ac:dyDescent="0.2">
      <c r="B10" s="321"/>
      <c r="C10" s="387" t="s">
        <v>4</v>
      </c>
      <c r="D10" s="1080" t="str">
        <f>キャラシート!C13</f>
        <v>逆転</v>
      </c>
      <c r="E10" s="1081"/>
      <c r="F10" s="1082"/>
      <c r="G10" s="399" t="s">
        <v>974</v>
      </c>
      <c r="H10" s="400">
        <f>VLOOKUP(D10,リスト!BD:BE,2,0)-SUM(S14:S513)</f>
        <v>2</v>
      </c>
      <c r="I10" s="1056" t="s">
        <v>950</v>
      </c>
      <c r="J10" s="1057"/>
      <c r="K10" s="1060" t="s">
        <v>361</v>
      </c>
      <c r="L10" s="1061"/>
      <c r="M10" s="1066" t="s">
        <v>954</v>
      </c>
      <c r="N10" s="1067"/>
      <c r="O10" s="1036"/>
      <c r="P10" s="453" t="str">
        <f>キャラシート!Q13</f>
        <v>-</v>
      </c>
      <c r="Q10" s="454">
        <f>IF(D10="エキスパート","+4",0)</f>
        <v>0</v>
      </c>
      <c r="R10" s="1038"/>
      <c r="S10" s="1089"/>
      <c r="T10" s="1090"/>
      <c r="U10" s="321"/>
    </row>
    <row r="11" spans="1:509" ht="13.8" customHeight="1" thickBot="1" x14ac:dyDescent="0.2">
      <c r="B11" s="321"/>
      <c r="C11" s="388" t="s">
        <v>15</v>
      </c>
      <c r="D11" s="1083" t="str">
        <f>キャラシート!J6</f>
        <v>初心【ビギナーズラック】</v>
      </c>
      <c r="E11" s="1081"/>
      <c r="F11" s="1082"/>
      <c r="G11" s="399" t="s">
        <v>974</v>
      </c>
      <c r="H11" s="400">
        <f>IF(キャラシート!I3="蟹",VLOOKUP(D11,リスト!BG:BI,3,0)-SUM(T14:T513),VLOOKUP(D11,リスト!BG:BH,2,0)-SUM(T14:T513))</f>
        <v>2</v>
      </c>
      <c r="I11" s="1058" t="s">
        <v>951</v>
      </c>
      <c r="J11" s="1059"/>
      <c r="K11" s="1062" t="s">
        <v>19</v>
      </c>
      <c r="L11" s="1063"/>
      <c r="M11" s="1050" t="str">
        <f>IF(OR(C5&lt;=D5/2,H5&gt;=90),IF(H5&gt;=120,IF(計算用!C105=1,"ギャンブル発動中","オーバーフロー"),IF(計算用!C105=1,"幸運発動中","発動中")),"未発動")</f>
        <v>未発動</v>
      </c>
      <c r="N11" s="1051"/>
      <c r="O11" s="1072" t="s">
        <v>1069</v>
      </c>
      <c r="P11" s="1073"/>
      <c r="Q11" s="1039" t="str">
        <f>"HP"&amp;C5&amp;"/"&amp;"PP"&amp;E5&amp;"/暴走"&amp;H5&amp;"%/"&amp;F8&amp;"D/総消費"&amp;F7&amp;"pp"&amp;IF(D10="－","","　"&amp;D10&amp;"@"&amp;H10)&amp;IF(D11="－","","　"&amp;D11&amp;"@"&amp;H11)</f>
        <v>HP5/PP24/暴走19%/0D/総消費0pp　逆転@2　初心【ビギナーズラック】@2</v>
      </c>
      <c r="R11" s="1040"/>
      <c r="S11" s="1040"/>
      <c r="T11" s="1041"/>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6" thickBot="1" x14ac:dyDescent="0.2">
      <c r="A13" s="322"/>
      <c r="B13" s="323"/>
      <c r="C13" s="346" t="s">
        <v>1018</v>
      </c>
      <c r="D13" s="1042" t="s">
        <v>1017</v>
      </c>
      <c r="E13" s="1042"/>
      <c r="F13" s="1042"/>
      <c r="G13" s="1042"/>
      <c r="H13" s="1042"/>
      <c r="I13" s="1042"/>
      <c r="J13" s="1043"/>
      <c r="K13" s="323"/>
      <c r="L13" s="390" t="s">
        <v>1019</v>
      </c>
      <c r="M13" s="392" t="s">
        <v>1009</v>
      </c>
      <c r="N13" s="391" t="s">
        <v>1010</v>
      </c>
      <c r="O13" s="392" t="s">
        <v>1011</v>
      </c>
      <c r="P13" s="391" t="s">
        <v>1012</v>
      </c>
      <c r="Q13" s="392" t="s">
        <v>1013</v>
      </c>
      <c r="R13" s="391" t="s">
        <v>1014</v>
      </c>
      <c r="S13" s="393" t="s">
        <v>1015</v>
      </c>
      <c r="T13" s="391" t="s">
        <v>1016</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2" thickTop="1" thickBot="1" x14ac:dyDescent="0.2">
      <c r="A14" s="322"/>
      <c r="B14" s="323"/>
      <c r="C14" s="344">
        <v>1</v>
      </c>
      <c r="D14" s="1026"/>
      <c r="E14" s="1027"/>
      <c r="F14" s="1027"/>
      <c r="G14" s="1027"/>
      <c r="H14" s="1027"/>
      <c r="I14" s="1027"/>
      <c r="J14" s="1028"/>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6" thickBot="1" x14ac:dyDescent="0.2">
      <c r="A15" s="322"/>
      <c r="B15" s="323"/>
      <c r="C15" s="344">
        <v>2</v>
      </c>
      <c r="D15" s="1026"/>
      <c r="E15" s="1027"/>
      <c r="F15" s="1027"/>
      <c r="G15" s="1027"/>
      <c r="H15" s="1027"/>
      <c r="I15" s="1027"/>
      <c r="J15" s="1028"/>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6" thickBot="1" x14ac:dyDescent="0.2">
      <c r="A16" s="322"/>
      <c r="B16" s="323"/>
      <c r="C16" s="344">
        <v>3</v>
      </c>
      <c r="D16" s="1026"/>
      <c r="E16" s="1027"/>
      <c r="F16" s="1027"/>
      <c r="G16" s="1027"/>
      <c r="H16" s="1027"/>
      <c r="I16" s="1027"/>
      <c r="J16" s="1028"/>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26"/>
      <c r="E17" s="1027"/>
      <c r="F17" s="1027"/>
      <c r="G17" s="1027"/>
      <c r="H17" s="1027"/>
      <c r="I17" s="1027"/>
      <c r="J17" s="1028"/>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6" thickBot="1" x14ac:dyDescent="0.2">
      <c r="A18" s="322"/>
      <c r="B18" s="323"/>
      <c r="C18" s="344">
        <v>5</v>
      </c>
      <c r="D18" s="1026"/>
      <c r="E18" s="1027"/>
      <c r="F18" s="1027"/>
      <c r="G18" s="1027"/>
      <c r="H18" s="1027"/>
      <c r="I18" s="1027"/>
      <c r="J18" s="1028"/>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 customHeight="1" x14ac:dyDescent="0.15">
      <c r="A19" s="322"/>
      <c r="B19" s="323"/>
      <c r="C19" s="344">
        <v>6</v>
      </c>
      <c r="D19" s="1026"/>
      <c r="E19" s="1027"/>
      <c r="F19" s="1027"/>
      <c r="G19" s="1027"/>
      <c r="H19" s="1027"/>
      <c r="I19" s="1027"/>
      <c r="J19" s="1028"/>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 customHeight="1" x14ac:dyDescent="0.15">
      <c r="A20" s="329"/>
      <c r="B20" s="330"/>
      <c r="C20" s="344">
        <v>7</v>
      </c>
      <c r="D20" s="1026"/>
      <c r="E20" s="1027"/>
      <c r="F20" s="1027"/>
      <c r="G20" s="1027"/>
      <c r="H20" s="1027"/>
      <c r="I20" s="1027"/>
      <c r="J20" s="1028"/>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26"/>
      <c r="E21" s="1027"/>
      <c r="F21" s="1027"/>
      <c r="G21" s="1027"/>
      <c r="H21" s="1027"/>
      <c r="I21" s="1027"/>
      <c r="J21" s="1028"/>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 customHeight="1" x14ac:dyDescent="0.15">
      <c r="A22" s="329"/>
      <c r="B22" s="330"/>
      <c r="C22" s="344">
        <v>9</v>
      </c>
      <c r="D22" s="1026"/>
      <c r="E22" s="1027"/>
      <c r="F22" s="1027"/>
      <c r="G22" s="1027"/>
      <c r="H22" s="1027"/>
      <c r="I22" s="1027"/>
      <c r="J22" s="1028"/>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 customHeight="1" x14ac:dyDescent="0.15">
      <c r="A23" s="329"/>
      <c r="B23" s="330"/>
      <c r="C23" s="344">
        <v>10</v>
      </c>
      <c r="D23" s="1026"/>
      <c r="E23" s="1027"/>
      <c r="F23" s="1027"/>
      <c r="G23" s="1027"/>
      <c r="H23" s="1027"/>
      <c r="I23" s="1027"/>
      <c r="J23" s="1028"/>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 customHeight="1" x14ac:dyDescent="0.15">
      <c r="A24" s="329"/>
      <c r="B24" s="330"/>
      <c r="C24" s="344">
        <v>11</v>
      </c>
      <c r="D24" s="1026"/>
      <c r="E24" s="1027"/>
      <c r="F24" s="1027"/>
      <c r="G24" s="1027"/>
      <c r="H24" s="1027"/>
      <c r="I24" s="1027"/>
      <c r="J24" s="1028"/>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26"/>
      <c r="E25" s="1027"/>
      <c r="F25" s="1027"/>
      <c r="G25" s="1027"/>
      <c r="H25" s="1027"/>
      <c r="I25" s="1027"/>
      <c r="J25" s="1028"/>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26"/>
      <c r="E26" s="1027"/>
      <c r="F26" s="1027"/>
      <c r="G26" s="1027"/>
      <c r="H26" s="1027"/>
      <c r="I26" s="1027"/>
      <c r="J26" s="1028"/>
      <c r="K26" s="339"/>
      <c r="L26" s="382"/>
      <c r="M26" s="349"/>
      <c r="N26" s="350"/>
      <c r="O26" s="357"/>
      <c r="P26" s="358"/>
      <c r="Q26" s="365"/>
      <c r="R26" s="366"/>
      <c r="S26" s="373"/>
      <c r="T26" s="374"/>
      <c r="U26" s="339"/>
    </row>
    <row r="27" spans="1:509" ht="14.1" customHeight="1" x14ac:dyDescent="0.15">
      <c r="B27" s="321"/>
      <c r="C27" s="344">
        <v>14</v>
      </c>
      <c r="D27" s="1026"/>
      <c r="E27" s="1027"/>
      <c r="F27" s="1027"/>
      <c r="G27" s="1027"/>
      <c r="H27" s="1027"/>
      <c r="I27" s="1027"/>
      <c r="J27" s="1028"/>
      <c r="K27" s="321"/>
      <c r="L27" s="382"/>
      <c r="M27" s="349"/>
      <c r="N27" s="350"/>
      <c r="O27" s="357"/>
      <c r="P27" s="358"/>
      <c r="Q27" s="365"/>
      <c r="R27" s="366"/>
      <c r="S27" s="373"/>
      <c r="T27" s="374"/>
      <c r="U27" s="321"/>
    </row>
    <row r="28" spans="1:509" ht="14.1" customHeight="1" x14ac:dyDescent="0.15">
      <c r="B28" s="321"/>
      <c r="C28" s="344">
        <v>15</v>
      </c>
      <c r="D28" s="1026"/>
      <c r="E28" s="1027"/>
      <c r="F28" s="1027"/>
      <c r="G28" s="1027"/>
      <c r="H28" s="1027"/>
      <c r="I28" s="1027"/>
      <c r="J28" s="1028"/>
      <c r="K28" s="321"/>
      <c r="L28" s="382"/>
      <c r="M28" s="349"/>
      <c r="N28" s="350"/>
      <c r="O28" s="357"/>
      <c r="P28" s="358"/>
      <c r="Q28" s="365"/>
      <c r="R28" s="366"/>
      <c r="S28" s="373"/>
      <c r="T28" s="374"/>
      <c r="U28" s="321"/>
    </row>
    <row r="29" spans="1:509" ht="14.1" customHeight="1" x14ac:dyDescent="0.15">
      <c r="B29" s="321"/>
      <c r="C29" s="344">
        <v>16</v>
      </c>
      <c r="D29" s="1026"/>
      <c r="E29" s="1027"/>
      <c r="F29" s="1027"/>
      <c r="G29" s="1027"/>
      <c r="H29" s="1027"/>
      <c r="I29" s="1027"/>
      <c r="J29" s="1028"/>
      <c r="K29" s="321"/>
      <c r="L29" s="382"/>
      <c r="M29" s="349"/>
      <c r="N29" s="350"/>
      <c r="O29" s="357"/>
      <c r="P29" s="358"/>
      <c r="Q29" s="365"/>
      <c r="R29" s="366"/>
      <c r="S29" s="373"/>
      <c r="T29" s="374"/>
      <c r="U29" s="321"/>
    </row>
    <row r="30" spans="1:509" ht="14.1" customHeight="1" x14ac:dyDescent="0.15">
      <c r="B30" s="321"/>
      <c r="C30" s="344">
        <v>17</v>
      </c>
      <c r="D30" s="1026"/>
      <c r="E30" s="1027"/>
      <c r="F30" s="1027"/>
      <c r="G30" s="1027"/>
      <c r="H30" s="1027"/>
      <c r="I30" s="1027"/>
      <c r="J30" s="1028"/>
      <c r="K30" s="321"/>
      <c r="L30" s="382"/>
      <c r="M30" s="349"/>
      <c r="N30" s="350"/>
      <c r="O30" s="357"/>
      <c r="P30" s="358"/>
      <c r="Q30" s="365"/>
      <c r="R30" s="366"/>
      <c r="S30" s="373"/>
      <c r="T30" s="374"/>
      <c r="U30" s="321"/>
    </row>
    <row r="31" spans="1:509" ht="14.1" customHeight="1" thickBot="1" x14ac:dyDescent="0.2">
      <c r="B31" s="321"/>
      <c r="C31" s="344">
        <v>18</v>
      </c>
      <c r="D31" s="1026"/>
      <c r="E31" s="1027"/>
      <c r="F31" s="1027"/>
      <c r="G31" s="1027"/>
      <c r="H31" s="1027"/>
      <c r="I31" s="1027"/>
      <c r="J31" s="1028"/>
      <c r="K31" s="321"/>
      <c r="L31" s="382"/>
      <c r="M31" s="349"/>
      <c r="N31" s="350"/>
      <c r="O31" s="357"/>
      <c r="P31" s="358"/>
      <c r="Q31" s="365"/>
      <c r="R31" s="366"/>
      <c r="S31" s="373"/>
      <c r="T31" s="374"/>
      <c r="U31" s="321"/>
    </row>
    <row r="32" spans="1:509" s="327" customFormat="1" ht="12.9" customHeight="1" thickBot="1" x14ac:dyDescent="0.2">
      <c r="A32" s="322"/>
      <c r="B32" s="323"/>
      <c r="C32" s="344">
        <v>19</v>
      </c>
      <c r="D32" s="1026"/>
      <c r="E32" s="1027"/>
      <c r="F32" s="1027"/>
      <c r="G32" s="1027"/>
      <c r="H32" s="1027"/>
      <c r="I32" s="1027"/>
      <c r="J32" s="1028"/>
      <c r="K32" s="323"/>
      <c r="L32" s="382"/>
      <c r="M32" s="349"/>
      <c r="N32" s="350"/>
      <c r="O32" s="357"/>
      <c r="P32" s="358"/>
      <c r="Q32" s="365"/>
      <c r="R32" s="366"/>
      <c r="S32" s="373"/>
      <c r="T32" s="374"/>
      <c r="U32" s="324"/>
      <c r="V32" s="325"/>
      <c r="W32" s="325"/>
      <c r="X32" s="325"/>
      <c r="Y32" s="325"/>
      <c r="Z32" s="325"/>
      <c r="AA32" s="325"/>
      <c r="AB32" s="325"/>
      <c r="AC32" s="325"/>
      <c r="AD32" s="325"/>
      <c r="AE32" s="325"/>
      <c r="AF32" s="325"/>
      <c r="AG32" s="325"/>
      <c r="AH32" s="325"/>
      <c r="AI32" s="325"/>
      <c r="AJ32" s="325"/>
      <c r="AK32" s="325"/>
      <c r="AL32" s="325"/>
      <c r="AM32" s="325"/>
      <c r="AN32" s="325"/>
      <c r="AO32" s="325"/>
      <c r="AP32" s="325"/>
      <c r="AQ32" s="325"/>
      <c r="AR32" s="325"/>
      <c r="AS32" s="325"/>
      <c r="AT32" s="325"/>
      <c r="AU32" s="325"/>
      <c r="AV32" s="325"/>
      <c r="AW32" s="325"/>
      <c r="AX32" s="325"/>
      <c r="AY32" s="325"/>
      <c r="AZ32" s="325"/>
      <c r="BA32" s="325"/>
      <c r="BB32" s="325"/>
      <c r="BC32" s="325"/>
      <c r="BD32" s="325"/>
      <c r="BE32" s="325"/>
      <c r="BF32" s="325"/>
      <c r="BG32" s="325"/>
      <c r="BH32" s="325"/>
      <c r="BI32" s="325"/>
      <c r="BJ32" s="325"/>
      <c r="BK32" s="325"/>
      <c r="BL32" s="325"/>
      <c r="BM32" s="325"/>
      <c r="BN32" s="325"/>
      <c r="BO32" s="325"/>
      <c r="BP32" s="325"/>
      <c r="BQ32" s="325"/>
      <c r="BR32" s="325"/>
      <c r="BS32" s="325"/>
      <c r="BT32" s="325"/>
      <c r="BU32" s="325"/>
      <c r="BV32" s="325"/>
      <c r="BW32" s="325"/>
      <c r="BX32" s="325"/>
      <c r="BY32" s="325"/>
      <c r="BZ32" s="325"/>
      <c r="CA32" s="325"/>
      <c r="CB32" s="325"/>
      <c r="CC32" s="325"/>
      <c r="CD32" s="325"/>
      <c r="CE32" s="325"/>
      <c r="CF32" s="325"/>
      <c r="CG32" s="325"/>
      <c r="CH32" s="325"/>
      <c r="CI32" s="325"/>
      <c r="CJ32" s="325"/>
      <c r="CK32" s="325"/>
      <c r="CL32" s="325"/>
      <c r="CM32" s="325"/>
      <c r="CN32" s="325"/>
      <c r="CO32" s="325"/>
      <c r="CP32" s="325"/>
      <c r="CQ32" s="325"/>
      <c r="CR32" s="325"/>
      <c r="CS32" s="325"/>
      <c r="CT32" s="325"/>
      <c r="CU32" s="325"/>
      <c r="CV32" s="325"/>
      <c r="CW32" s="325"/>
      <c r="CX32" s="325"/>
      <c r="CY32" s="325"/>
      <c r="CZ32" s="325"/>
      <c r="DA32" s="325"/>
      <c r="DB32" s="325"/>
      <c r="DC32" s="325"/>
      <c r="DD32" s="325"/>
      <c r="DE32" s="325"/>
      <c r="DF32" s="325"/>
      <c r="DG32" s="325"/>
      <c r="DH32" s="325"/>
      <c r="DI32" s="325"/>
      <c r="DJ32" s="325"/>
      <c r="DK32" s="325"/>
      <c r="DL32" s="325"/>
      <c r="DM32" s="325"/>
      <c r="DN32" s="325"/>
      <c r="DO32" s="325"/>
      <c r="DP32" s="325"/>
      <c r="DQ32" s="325"/>
      <c r="DR32" s="325"/>
      <c r="DS32" s="325"/>
      <c r="DT32" s="325"/>
      <c r="DU32" s="325"/>
      <c r="DV32" s="325"/>
      <c r="DW32" s="325"/>
      <c r="DX32" s="325"/>
      <c r="DY32" s="325"/>
      <c r="DZ32" s="325"/>
      <c r="EA32" s="325"/>
      <c r="EB32" s="325"/>
      <c r="EC32" s="325"/>
      <c r="ED32" s="325"/>
      <c r="EE32" s="325"/>
      <c r="EF32" s="325"/>
      <c r="EG32" s="325"/>
      <c r="EH32" s="325"/>
      <c r="EI32" s="325"/>
      <c r="EJ32" s="325"/>
      <c r="EK32" s="325"/>
      <c r="EL32" s="325"/>
      <c r="EM32" s="325"/>
      <c r="EN32" s="325"/>
      <c r="EO32" s="325"/>
      <c r="EP32" s="325"/>
      <c r="EQ32" s="325"/>
      <c r="ER32" s="325"/>
      <c r="ES32" s="325"/>
      <c r="ET32" s="325"/>
      <c r="EU32" s="325"/>
      <c r="EV32" s="325"/>
      <c r="EW32" s="325"/>
      <c r="EX32" s="325"/>
      <c r="EY32" s="325"/>
      <c r="EZ32" s="325"/>
      <c r="FA32" s="325"/>
      <c r="FB32" s="325"/>
      <c r="FC32" s="325"/>
      <c r="FD32" s="325"/>
      <c r="FE32" s="325"/>
      <c r="FF32" s="325"/>
      <c r="FG32" s="325"/>
      <c r="FH32" s="325"/>
      <c r="FI32" s="325"/>
      <c r="FJ32" s="325"/>
      <c r="FK32" s="325"/>
      <c r="FL32" s="325"/>
      <c r="FM32" s="325"/>
      <c r="FN32" s="325"/>
      <c r="FO32" s="325"/>
      <c r="FP32" s="325"/>
      <c r="FQ32" s="325"/>
      <c r="FR32" s="325"/>
      <c r="FS32" s="325"/>
      <c r="FT32" s="325"/>
      <c r="FU32" s="325"/>
      <c r="FV32" s="325"/>
      <c r="FW32" s="325"/>
      <c r="FX32" s="325"/>
      <c r="FY32" s="325"/>
      <c r="FZ32" s="325"/>
      <c r="GA32" s="325"/>
      <c r="GB32" s="325"/>
      <c r="GC32" s="325"/>
      <c r="GD32" s="325"/>
      <c r="GE32" s="325"/>
      <c r="GF32" s="325"/>
      <c r="GG32" s="325"/>
      <c r="GH32" s="325"/>
      <c r="GI32" s="325"/>
      <c r="GJ32" s="325"/>
      <c r="GK32" s="325"/>
      <c r="GL32" s="325"/>
      <c r="GM32" s="325"/>
      <c r="GN32" s="325"/>
      <c r="GO32" s="325"/>
      <c r="GP32" s="325"/>
      <c r="GQ32" s="325"/>
      <c r="GR32" s="325"/>
      <c r="GS32" s="325"/>
      <c r="GT32" s="325"/>
      <c r="GU32" s="325"/>
      <c r="GV32" s="325"/>
      <c r="GW32" s="325"/>
      <c r="GX32" s="325"/>
      <c r="GY32" s="325"/>
      <c r="GZ32" s="325"/>
      <c r="HA32" s="325"/>
      <c r="HB32" s="325"/>
      <c r="HC32" s="325"/>
      <c r="HD32" s="325"/>
      <c r="HE32" s="325"/>
      <c r="HF32" s="325"/>
      <c r="HG32" s="325"/>
      <c r="HH32" s="325"/>
      <c r="HI32" s="325"/>
      <c r="HJ32" s="325"/>
      <c r="HK32" s="325"/>
      <c r="HL32" s="325"/>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 customHeight="1" thickBot="1" x14ac:dyDescent="0.2">
      <c r="A33" s="322"/>
      <c r="B33" s="323"/>
      <c r="C33" s="344">
        <v>20</v>
      </c>
      <c r="D33" s="1026"/>
      <c r="E33" s="1027"/>
      <c r="F33" s="1027"/>
      <c r="G33" s="1027"/>
      <c r="H33" s="1027"/>
      <c r="I33" s="1027"/>
      <c r="J33" s="1028"/>
      <c r="K33" s="323"/>
      <c r="L33" s="382"/>
      <c r="M33" s="349"/>
      <c r="N33" s="350"/>
      <c r="O33" s="357"/>
      <c r="P33" s="358"/>
      <c r="Q33" s="365"/>
      <c r="R33" s="366"/>
      <c r="S33" s="373"/>
      <c r="T33" s="374"/>
      <c r="U33" s="324"/>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c r="DJ33" s="325"/>
      <c r="DK33" s="325"/>
      <c r="DL33" s="325"/>
      <c r="DM33" s="325"/>
      <c r="DN33" s="325"/>
      <c r="DO33" s="325"/>
      <c r="DP33" s="325"/>
      <c r="DQ33" s="325"/>
      <c r="DR33" s="325"/>
      <c r="DS33" s="325"/>
      <c r="DT33" s="325"/>
      <c r="DU33" s="325"/>
      <c r="DV33" s="325"/>
      <c r="DW33" s="325"/>
      <c r="DX33" s="325"/>
      <c r="DY33" s="325"/>
      <c r="DZ33" s="325"/>
      <c r="EA33" s="325"/>
      <c r="EB33" s="325"/>
      <c r="EC33" s="325"/>
      <c r="ED33" s="325"/>
      <c r="EE33" s="325"/>
      <c r="EF33" s="325"/>
      <c r="EG33" s="325"/>
      <c r="EH33" s="325"/>
      <c r="EI33" s="325"/>
      <c r="EJ33" s="325"/>
      <c r="EK33" s="325"/>
      <c r="EL33" s="325"/>
      <c r="EM33" s="325"/>
      <c r="EN33" s="325"/>
      <c r="EO33" s="325"/>
      <c r="EP33" s="325"/>
      <c r="EQ33" s="325"/>
      <c r="ER33" s="325"/>
      <c r="ES33" s="325"/>
      <c r="ET33" s="325"/>
      <c r="EU33" s="325"/>
      <c r="EV33" s="325"/>
      <c r="EW33" s="325"/>
      <c r="EX33" s="325"/>
      <c r="EY33" s="325"/>
      <c r="EZ33" s="325"/>
      <c r="FA33" s="325"/>
      <c r="FB33" s="325"/>
      <c r="FC33" s="325"/>
      <c r="FD33" s="325"/>
      <c r="FE33" s="325"/>
      <c r="FF33" s="325"/>
      <c r="FG33" s="325"/>
      <c r="FH33" s="325"/>
      <c r="FI33" s="325"/>
      <c r="FJ33" s="325"/>
      <c r="FK33" s="325"/>
      <c r="FL33" s="325"/>
      <c r="FM33" s="325"/>
      <c r="FN33" s="325"/>
      <c r="FO33" s="325"/>
      <c r="FP33" s="325"/>
      <c r="FQ33" s="325"/>
      <c r="FR33" s="325"/>
      <c r="FS33" s="325"/>
      <c r="FT33" s="325"/>
      <c r="FU33" s="325"/>
      <c r="FV33" s="325"/>
      <c r="FW33" s="325"/>
      <c r="FX33" s="325"/>
      <c r="FY33" s="325"/>
      <c r="FZ33" s="325"/>
      <c r="GA33" s="325"/>
      <c r="GB33" s="325"/>
      <c r="GC33" s="325"/>
      <c r="GD33" s="325"/>
      <c r="GE33" s="325"/>
      <c r="GF33" s="325"/>
      <c r="GG33" s="325"/>
      <c r="GH33" s="325"/>
      <c r="GI33" s="325"/>
      <c r="GJ33" s="325"/>
      <c r="GK33" s="325"/>
      <c r="GL33" s="325"/>
      <c r="GM33" s="325"/>
      <c r="GN33" s="325"/>
      <c r="GO33" s="325"/>
      <c r="GP33" s="325"/>
      <c r="GQ33" s="325"/>
      <c r="GR33" s="325"/>
      <c r="GS33" s="325"/>
      <c r="GT33" s="325"/>
      <c r="GU33" s="325"/>
      <c r="GV33" s="325"/>
      <c r="GW33" s="325"/>
      <c r="GX33" s="325"/>
      <c r="GY33" s="325"/>
      <c r="GZ33" s="325"/>
      <c r="HA33" s="325"/>
      <c r="HB33" s="325"/>
      <c r="HC33" s="325"/>
      <c r="HD33" s="325"/>
      <c r="HE33" s="325"/>
      <c r="HF33" s="325"/>
      <c r="HG33" s="325"/>
      <c r="HH33" s="325"/>
      <c r="HI33" s="325"/>
      <c r="HJ33" s="325"/>
      <c r="HK33" s="325"/>
      <c r="HL33" s="325"/>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 customHeight="1" thickBot="1" x14ac:dyDescent="0.2">
      <c r="A34" s="322"/>
      <c r="B34" s="323"/>
      <c r="C34" s="344">
        <v>21</v>
      </c>
      <c r="D34" s="1026"/>
      <c r="E34" s="1027"/>
      <c r="F34" s="1027"/>
      <c r="G34" s="1027"/>
      <c r="H34" s="1027"/>
      <c r="I34" s="1027"/>
      <c r="J34" s="1028"/>
      <c r="K34" s="323"/>
      <c r="L34" s="382"/>
      <c r="M34" s="349"/>
      <c r="N34" s="350"/>
      <c r="O34" s="357"/>
      <c r="P34" s="358"/>
      <c r="Q34" s="365"/>
      <c r="R34" s="366"/>
      <c r="S34" s="373"/>
      <c r="T34" s="374"/>
      <c r="U34" s="324"/>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5"/>
      <c r="AR34" s="325"/>
      <c r="AS34" s="325"/>
      <c r="AT34" s="325"/>
      <c r="AU34" s="325"/>
      <c r="AV34" s="325"/>
      <c r="AW34" s="325"/>
      <c r="AX34" s="325"/>
      <c r="AY34" s="325"/>
      <c r="AZ34" s="325"/>
      <c r="BA34" s="325"/>
      <c r="BB34" s="325"/>
      <c r="BC34" s="325"/>
      <c r="BD34" s="325"/>
      <c r="BE34" s="325"/>
      <c r="BF34" s="325"/>
      <c r="BG34" s="325"/>
      <c r="BH34" s="325"/>
      <c r="BI34" s="325"/>
      <c r="BJ34" s="325"/>
      <c r="BK34" s="325"/>
      <c r="BL34" s="325"/>
      <c r="BM34" s="325"/>
      <c r="BN34" s="325"/>
      <c r="BO34" s="325"/>
      <c r="BP34" s="325"/>
      <c r="BQ34" s="325"/>
      <c r="BR34" s="325"/>
      <c r="BS34" s="325"/>
      <c r="BT34" s="325"/>
      <c r="BU34" s="325"/>
      <c r="BV34" s="325"/>
      <c r="BW34" s="325"/>
      <c r="BX34" s="325"/>
      <c r="BY34" s="325"/>
      <c r="BZ34" s="325"/>
      <c r="CA34" s="325"/>
      <c r="CB34" s="325"/>
      <c r="CC34" s="325"/>
      <c r="CD34" s="325"/>
      <c r="CE34" s="325"/>
      <c r="CF34" s="325"/>
      <c r="CG34" s="325"/>
      <c r="CH34" s="325"/>
      <c r="CI34" s="325"/>
      <c r="CJ34" s="325"/>
      <c r="CK34" s="325"/>
      <c r="CL34" s="325"/>
      <c r="CM34" s="325"/>
      <c r="CN34" s="325"/>
      <c r="CO34" s="325"/>
      <c r="CP34" s="325"/>
      <c r="CQ34" s="325"/>
      <c r="CR34" s="325"/>
      <c r="CS34" s="325"/>
      <c r="CT34" s="325"/>
      <c r="CU34" s="325"/>
      <c r="CV34" s="325"/>
      <c r="CW34" s="325"/>
      <c r="CX34" s="325"/>
      <c r="CY34" s="325"/>
      <c r="CZ34" s="325"/>
      <c r="DA34" s="325"/>
      <c r="DB34" s="325"/>
      <c r="DC34" s="325"/>
      <c r="DD34" s="325"/>
      <c r="DE34" s="325"/>
      <c r="DF34" s="325"/>
      <c r="DG34" s="325"/>
      <c r="DH34" s="325"/>
      <c r="DI34" s="325"/>
      <c r="DJ34" s="325"/>
      <c r="DK34" s="325"/>
      <c r="DL34" s="325"/>
      <c r="DM34" s="325"/>
      <c r="DN34" s="325"/>
      <c r="DO34" s="325"/>
      <c r="DP34" s="325"/>
      <c r="DQ34" s="325"/>
      <c r="DR34" s="325"/>
      <c r="DS34" s="325"/>
      <c r="DT34" s="325"/>
      <c r="DU34" s="325"/>
      <c r="DV34" s="325"/>
      <c r="DW34" s="325"/>
      <c r="DX34" s="325"/>
      <c r="DY34" s="325"/>
      <c r="DZ34" s="325"/>
      <c r="EA34" s="325"/>
      <c r="EB34" s="325"/>
      <c r="EC34" s="325"/>
      <c r="ED34" s="325"/>
      <c r="EE34" s="325"/>
      <c r="EF34" s="325"/>
      <c r="EG34" s="325"/>
      <c r="EH34" s="325"/>
      <c r="EI34" s="325"/>
      <c r="EJ34" s="325"/>
      <c r="EK34" s="325"/>
      <c r="EL34" s="325"/>
      <c r="EM34" s="325"/>
      <c r="EN34" s="325"/>
      <c r="EO34" s="325"/>
      <c r="EP34" s="325"/>
      <c r="EQ34" s="325"/>
      <c r="ER34" s="325"/>
      <c r="ES34" s="325"/>
      <c r="ET34" s="325"/>
      <c r="EU34" s="325"/>
      <c r="EV34" s="325"/>
      <c r="EW34" s="325"/>
      <c r="EX34" s="325"/>
      <c r="EY34" s="325"/>
      <c r="EZ34" s="325"/>
      <c r="FA34" s="325"/>
      <c r="FB34" s="325"/>
      <c r="FC34" s="325"/>
      <c r="FD34" s="325"/>
      <c r="FE34" s="325"/>
      <c r="FF34" s="325"/>
      <c r="FG34" s="325"/>
      <c r="FH34" s="325"/>
      <c r="FI34" s="325"/>
      <c r="FJ34" s="325"/>
      <c r="FK34" s="325"/>
      <c r="FL34" s="325"/>
      <c r="FM34" s="325"/>
      <c r="FN34" s="325"/>
      <c r="FO34" s="325"/>
      <c r="FP34" s="325"/>
      <c r="FQ34" s="325"/>
      <c r="FR34" s="325"/>
      <c r="FS34" s="325"/>
      <c r="FT34" s="325"/>
      <c r="FU34" s="325"/>
      <c r="FV34" s="325"/>
      <c r="FW34" s="325"/>
      <c r="FX34" s="325"/>
      <c r="FY34" s="325"/>
      <c r="FZ34" s="325"/>
      <c r="GA34" s="325"/>
      <c r="GB34" s="325"/>
      <c r="GC34" s="325"/>
      <c r="GD34" s="325"/>
      <c r="GE34" s="325"/>
      <c r="GF34" s="325"/>
      <c r="GG34" s="325"/>
      <c r="GH34" s="325"/>
      <c r="GI34" s="325"/>
      <c r="GJ34" s="325"/>
      <c r="GK34" s="325"/>
      <c r="GL34" s="325"/>
      <c r="GM34" s="325"/>
      <c r="GN34" s="325"/>
      <c r="GO34" s="325"/>
      <c r="GP34" s="325"/>
      <c r="GQ34" s="325"/>
      <c r="GR34" s="325"/>
      <c r="GS34" s="325"/>
      <c r="GT34" s="325"/>
      <c r="GU34" s="325"/>
      <c r="GV34" s="325"/>
      <c r="GW34" s="325"/>
      <c r="GX34" s="325"/>
      <c r="GY34" s="325"/>
      <c r="GZ34" s="325"/>
      <c r="HA34" s="325"/>
      <c r="HB34" s="325"/>
      <c r="HC34" s="325"/>
      <c r="HD34" s="325"/>
      <c r="HE34" s="325"/>
      <c r="HF34" s="325"/>
      <c r="HG34" s="325"/>
      <c r="HH34" s="325"/>
      <c r="HI34" s="325"/>
      <c r="HJ34" s="325"/>
      <c r="HK34" s="325"/>
      <c r="HL34" s="325"/>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 customHeight="1" thickBot="1" x14ac:dyDescent="0.2">
      <c r="A35" s="322"/>
      <c r="B35" s="323"/>
      <c r="C35" s="344">
        <v>22</v>
      </c>
      <c r="D35" s="1026"/>
      <c r="E35" s="1027"/>
      <c r="F35" s="1027"/>
      <c r="G35" s="1027"/>
      <c r="H35" s="1027"/>
      <c r="I35" s="1027"/>
      <c r="J35" s="1028"/>
      <c r="K35" s="323"/>
      <c r="L35" s="382"/>
      <c r="M35" s="349"/>
      <c r="N35" s="350"/>
      <c r="O35" s="357"/>
      <c r="P35" s="358"/>
      <c r="Q35" s="365"/>
      <c r="R35" s="366"/>
      <c r="S35" s="373"/>
      <c r="T35" s="374"/>
      <c r="U35" s="324"/>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c r="DJ35" s="325"/>
      <c r="DK35" s="325"/>
      <c r="DL35" s="325"/>
      <c r="DM35" s="325"/>
      <c r="DN35" s="325"/>
      <c r="DO35" s="325"/>
      <c r="DP35" s="325"/>
      <c r="DQ35" s="325"/>
      <c r="DR35" s="325"/>
      <c r="DS35" s="325"/>
      <c r="DT35" s="325"/>
      <c r="DU35" s="325"/>
      <c r="DV35" s="325"/>
      <c r="DW35" s="325"/>
      <c r="DX35" s="325"/>
      <c r="DY35" s="325"/>
      <c r="DZ35" s="325"/>
      <c r="EA35" s="325"/>
      <c r="EB35" s="325"/>
      <c r="EC35" s="325"/>
      <c r="ED35" s="325"/>
      <c r="EE35" s="325"/>
      <c r="EF35" s="325"/>
      <c r="EG35" s="325"/>
      <c r="EH35" s="325"/>
      <c r="EI35" s="325"/>
      <c r="EJ35" s="325"/>
      <c r="EK35" s="325"/>
      <c r="EL35" s="325"/>
      <c r="EM35" s="325"/>
      <c r="EN35" s="325"/>
      <c r="EO35" s="325"/>
      <c r="EP35" s="325"/>
      <c r="EQ35" s="325"/>
      <c r="ER35" s="325"/>
      <c r="ES35" s="325"/>
      <c r="ET35" s="325"/>
      <c r="EU35" s="325"/>
      <c r="EV35" s="325"/>
      <c r="EW35" s="325"/>
      <c r="EX35" s="325"/>
      <c r="EY35" s="325"/>
      <c r="EZ35" s="325"/>
      <c r="FA35" s="325"/>
      <c r="FB35" s="325"/>
      <c r="FC35" s="325"/>
      <c r="FD35" s="325"/>
      <c r="FE35" s="325"/>
      <c r="FF35" s="325"/>
      <c r="FG35" s="325"/>
      <c r="FH35" s="325"/>
      <c r="FI35" s="325"/>
      <c r="FJ35" s="325"/>
      <c r="FK35" s="325"/>
      <c r="FL35" s="325"/>
      <c r="FM35" s="325"/>
      <c r="FN35" s="325"/>
      <c r="FO35" s="325"/>
      <c r="FP35" s="325"/>
      <c r="FQ35" s="325"/>
      <c r="FR35" s="325"/>
      <c r="FS35" s="325"/>
      <c r="FT35" s="325"/>
      <c r="FU35" s="325"/>
      <c r="FV35" s="325"/>
      <c r="FW35" s="325"/>
      <c r="FX35" s="325"/>
      <c r="FY35" s="325"/>
      <c r="FZ35" s="325"/>
      <c r="GA35" s="325"/>
      <c r="GB35" s="325"/>
      <c r="GC35" s="325"/>
      <c r="GD35" s="325"/>
      <c r="GE35" s="325"/>
      <c r="GF35" s="325"/>
      <c r="GG35" s="325"/>
      <c r="GH35" s="325"/>
      <c r="GI35" s="325"/>
      <c r="GJ35" s="325"/>
      <c r="GK35" s="325"/>
      <c r="GL35" s="325"/>
      <c r="GM35" s="325"/>
      <c r="GN35" s="325"/>
      <c r="GO35" s="325"/>
      <c r="GP35" s="325"/>
      <c r="GQ35" s="325"/>
      <c r="GR35" s="325"/>
      <c r="GS35" s="325"/>
      <c r="GT35" s="325"/>
      <c r="GU35" s="325"/>
      <c r="GV35" s="325"/>
      <c r="GW35" s="325"/>
      <c r="GX35" s="325"/>
      <c r="GY35" s="325"/>
      <c r="GZ35" s="325"/>
      <c r="HA35" s="325"/>
      <c r="HB35" s="325"/>
      <c r="HC35" s="325"/>
      <c r="HD35" s="325"/>
      <c r="HE35" s="325"/>
      <c r="HF35" s="325"/>
      <c r="HG35" s="325"/>
      <c r="HH35" s="325"/>
      <c r="HI35" s="325"/>
      <c r="HJ35" s="325"/>
      <c r="HK35" s="325"/>
      <c r="HL35" s="325"/>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26"/>
      <c r="E36" s="1027"/>
      <c r="F36" s="1027"/>
      <c r="G36" s="1027"/>
      <c r="H36" s="1027"/>
      <c r="I36" s="1027"/>
      <c r="J36" s="1028"/>
      <c r="K36" s="323"/>
      <c r="L36" s="382"/>
      <c r="M36" s="349"/>
      <c r="N36" s="350"/>
      <c r="O36" s="357"/>
      <c r="P36" s="358"/>
      <c r="Q36" s="365"/>
      <c r="R36" s="366"/>
      <c r="S36" s="373"/>
      <c r="T36" s="374"/>
      <c r="U36" s="324"/>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c r="DJ36" s="325"/>
      <c r="DK36" s="325"/>
      <c r="DL36" s="325"/>
      <c r="DM36" s="325"/>
      <c r="DN36" s="325"/>
      <c r="DO36" s="325"/>
      <c r="DP36" s="325"/>
      <c r="DQ36" s="325"/>
      <c r="DR36" s="325"/>
      <c r="DS36" s="325"/>
      <c r="DT36" s="325"/>
      <c r="DU36" s="325"/>
      <c r="DV36" s="325"/>
      <c r="DW36" s="325"/>
      <c r="DX36" s="325"/>
      <c r="DY36" s="325"/>
      <c r="DZ36" s="325"/>
      <c r="EA36" s="325"/>
      <c r="EB36" s="325"/>
      <c r="EC36" s="325"/>
      <c r="ED36" s="325"/>
      <c r="EE36" s="325"/>
      <c r="EF36" s="325"/>
      <c r="EG36" s="325"/>
      <c r="EH36" s="325"/>
      <c r="EI36" s="325"/>
      <c r="EJ36" s="325"/>
      <c r="EK36" s="325"/>
      <c r="EL36" s="325"/>
      <c r="EM36" s="325"/>
      <c r="EN36" s="325"/>
      <c r="EO36" s="325"/>
      <c r="EP36" s="325"/>
      <c r="EQ36" s="325"/>
      <c r="ER36" s="325"/>
      <c r="ES36" s="325"/>
      <c r="ET36" s="325"/>
      <c r="EU36" s="325"/>
      <c r="EV36" s="325"/>
      <c r="EW36" s="325"/>
      <c r="EX36" s="325"/>
      <c r="EY36" s="325"/>
      <c r="EZ36" s="325"/>
      <c r="FA36" s="325"/>
      <c r="FB36" s="325"/>
      <c r="FC36" s="325"/>
      <c r="FD36" s="325"/>
      <c r="FE36" s="325"/>
      <c r="FF36" s="325"/>
      <c r="FG36" s="325"/>
      <c r="FH36" s="325"/>
      <c r="FI36" s="325"/>
      <c r="FJ36" s="325"/>
      <c r="FK36" s="325"/>
      <c r="FL36" s="325"/>
      <c r="FM36" s="325"/>
      <c r="FN36" s="325"/>
      <c r="FO36" s="325"/>
      <c r="FP36" s="325"/>
      <c r="FQ36" s="325"/>
      <c r="FR36" s="325"/>
      <c r="FS36" s="325"/>
      <c r="FT36" s="325"/>
      <c r="FU36" s="325"/>
      <c r="FV36" s="325"/>
      <c r="FW36" s="325"/>
      <c r="FX36" s="325"/>
      <c r="FY36" s="325"/>
      <c r="FZ36" s="325"/>
      <c r="GA36" s="325"/>
      <c r="GB36" s="325"/>
      <c r="GC36" s="325"/>
      <c r="GD36" s="325"/>
      <c r="GE36" s="325"/>
      <c r="GF36" s="325"/>
      <c r="GG36" s="325"/>
      <c r="GH36" s="325"/>
      <c r="GI36" s="325"/>
      <c r="GJ36" s="325"/>
      <c r="GK36" s="325"/>
      <c r="GL36" s="325"/>
      <c r="GM36" s="325"/>
      <c r="GN36" s="325"/>
      <c r="GO36" s="325"/>
      <c r="GP36" s="325"/>
      <c r="GQ36" s="325"/>
      <c r="GR36" s="325"/>
      <c r="GS36" s="325"/>
      <c r="GT36" s="325"/>
      <c r="GU36" s="325"/>
      <c r="GV36" s="325"/>
      <c r="GW36" s="325"/>
      <c r="GX36" s="325"/>
      <c r="GY36" s="325"/>
      <c r="GZ36" s="325"/>
      <c r="HA36" s="325"/>
      <c r="HB36" s="325"/>
      <c r="HC36" s="325"/>
      <c r="HD36" s="325"/>
      <c r="HE36" s="325"/>
      <c r="HF36" s="325"/>
      <c r="HG36" s="325"/>
      <c r="HH36" s="325"/>
      <c r="HI36" s="325"/>
      <c r="HJ36" s="325"/>
      <c r="HK36" s="325"/>
      <c r="HL36" s="325"/>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 customHeight="1" thickBot="1" x14ac:dyDescent="0.2">
      <c r="A37" s="322"/>
      <c r="B37" s="323"/>
      <c r="C37" s="344">
        <v>24</v>
      </c>
      <c r="D37" s="1026"/>
      <c r="E37" s="1027"/>
      <c r="F37" s="1027"/>
      <c r="G37" s="1027"/>
      <c r="H37" s="1027"/>
      <c r="I37" s="1027"/>
      <c r="J37" s="1028"/>
      <c r="K37" s="323"/>
      <c r="L37" s="382"/>
      <c r="M37" s="349"/>
      <c r="N37" s="350"/>
      <c r="O37" s="357"/>
      <c r="P37" s="358"/>
      <c r="Q37" s="365"/>
      <c r="R37" s="366"/>
      <c r="S37" s="373"/>
      <c r="T37" s="374"/>
      <c r="U37" s="324"/>
      <c r="V37" s="325"/>
      <c r="W37" s="325"/>
      <c r="X37" s="325"/>
      <c r="Y37" s="325"/>
      <c r="Z37" s="325"/>
      <c r="AA37" s="325"/>
      <c r="AB37" s="325"/>
      <c r="AC37" s="325"/>
      <c r="AD37" s="325"/>
      <c r="AE37" s="325"/>
      <c r="AF37" s="325"/>
      <c r="AG37" s="325"/>
      <c r="AH37" s="325"/>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c r="EN37" s="325"/>
      <c r="EO37" s="325"/>
      <c r="EP37" s="325"/>
      <c r="EQ37" s="325"/>
      <c r="ER37" s="325"/>
      <c r="ES37" s="325"/>
      <c r="ET37" s="325"/>
      <c r="EU37" s="325"/>
      <c r="EV37" s="325"/>
      <c r="EW37" s="325"/>
      <c r="EX37" s="325"/>
      <c r="EY37" s="325"/>
      <c r="EZ37" s="325"/>
      <c r="FA37" s="325"/>
      <c r="FB37" s="325"/>
      <c r="FC37" s="325"/>
      <c r="FD37" s="325"/>
      <c r="FE37" s="325"/>
      <c r="FF37" s="325"/>
      <c r="FG37" s="325"/>
      <c r="FH37" s="325"/>
      <c r="FI37" s="325"/>
      <c r="FJ37" s="325"/>
      <c r="FK37" s="325"/>
      <c r="FL37" s="325"/>
      <c r="FM37" s="325"/>
      <c r="FN37" s="325"/>
      <c r="FO37" s="325"/>
      <c r="FP37" s="325"/>
      <c r="FQ37" s="325"/>
      <c r="FR37" s="325"/>
      <c r="FS37" s="325"/>
      <c r="FT37" s="325"/>
      <c r="FU37" s="325"/>
      <c r="FV37" s="325"/>
      <c r="FW37" s="325"/>
      <c r="FX37" s="325"/>
      <c r="FY37" s="325"/>
      <c r="FZ37" s="325"/>
      <c r="GA37" s="325"/>
      <c r="GB37" s="325"/>
      <c r="GC37" s="325"/>
      <c r="GD37" s="325"/>
      <c r="GE37" s="325"/>
      <c r="GF37" s="325"/>
      <c r="GG37" s="325"/>
      <c r="GH37" s="325"/>
      <c r="GI37" s="325"/>
      <c r="GJ37" s="325"/>
      <c r="GK37" s="325"/>
      <c r="GL37" s="325"/>
      <c r="GM37" s="325"/>
      <c r="GN37" s="325"/>
      <c r="GO37" s="325"/>
      <c r="GP37" s="325"/>
      <c r="GQ37" s="325"/>
      <c r="GR37" s="325"/>
      <c r="GS37" s="325"/>
      <c r="GT37" s="325"/>
      <c r="GU37" s="325"/>
      <c r="GV37" s="325"/>
      <c r="GW37" s="325"/>
      <c r="GX37" s="325"/>
      <c r="GY37" s="325"/>
      <c r="GZ37" s="325"/>
      <c r="HA37" s="325"/>
      <c r="HB37" s="325"/>
      <c r="HC37" s="325"/>
      <c r="HD37" s="325"/>
      <c r="HE37" s="325"/>
      <c r="HF37" s="325"/>
      <c r="HG37" s="325"/>
      <c r="HH37" s="325"/>
      <c r="HI37" s="325"/>
      <c r="HJ37" s="325"/>
      <c r="HK37" s="325"/>
      <c r="HL37" s="325"/>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 customHeight="1" x14ac:dyDescent="0.15">
      <c r="A38" s="329"/>
      <c r="B38" s="330"/>
      <c r="C38" s="344">
        <v>25</v>
      </c>
      <c r="D38" s="1026"/>
      <c r="E38" s="1027"/>
      <c r="F38" s="1027"/>
      <c r="G38" s="1027"/>
      <c r="H38" s="1027"/>
      <c r="I38" s="1027"/>
      <c r="J38" s="1028"/>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26"/>
      <c r="E39" s="1027"/>
      <c r="F39" s="1027"/>
      <c r="G39" s="1027"/>
      <c r="H39" s="1027"/>
      <c r="I39" s="1027"/>
      <c r="J39" s="1028"/>
      <c r="K39" s="339"/>
      <c r="L39" s="382"/>
      <c r="M39" s="349"/>
      <c r="N39" s="350"/>
      <c r="O39" s="357"/>
      <c r="P39" s="358"/>
      <c r="Q39" s="365"/>
      <c r="R39" s="366"/>
      <c r="S39" s="373"/>
      <c r="T39" s="374"/>
      <c r="U39" s="339"/>
    </row>
    <row r="40" spans="1:509" ht="14.1" customHeight="1" thickBot="1" x14ac:dyDescent="0.2">
      <c r="B40" s="321"/>
      <c r="C40" s="344">
        <v>27</v>
      </c>
      <c r="D40" s="1026"/>
      <c r="E40" s="1027"/>
      <c r="F40" s="1027"/>
      <c r="G40" s="1027"/>
      <c r="H40" s="1027"/>
      <c r="I40" s="1027"/>
      <c r="J40" s="1028"/>
      <c r="K40" s="321"/>
      <c r="L40" s="382"/>
      <c r="M40" s="349"/>
      <c r="N40" s="350"/>
      <c r="O40" s="357"/>
      <c r="P40" s="358"/>
      <c r="Q40" s="365"/>
      <c r="R40" s="366"/>
      <c r="S40" s="373"/>
      <c r="T40" s="374"/>
      <c r="U40" s="321"/>
    </row>
    <row r="41" spans="1:509" s="327" customFormat="1" ht="12.9" customHeight="1" thickBot="1" x14ac:dyDescent="0.2">
      <c r="A41" s="322"/>
      <c r="B41" s="323"/>
      <c r="C41" s="344">
        <v>28</v>
      </c>
      <c r="D41" s="1026"/>
      <c r="E41" s="1027"/>
      <c r="F41" s="1027"/>
      <c r="G41" s="1027"/>
      <c r="H41" s="1027"/>
      <c r="I41" s="1027"/>
      <c r="J41" s="1028"/>
      <c r="K41" s="323"/>
      <c r="L41" s="382"/>
      <c r="M41" s="349"/>
      <c r="N41" s="350"/>
      <c r="O41" s="357"/>
      <c r="P41" s="358"/>
      <c r="Q41" s="365"/>
      <c r="R41" s="366"/>
      <c r="S41" s="373"/>
      <c r="T41" s="374"/>
      <c r="U41" s="324"/>
      <c r="V41" s="325"/>
      <c r="W41" s="325"/>
      <c r="X41" s="325"/>
      <c r="Y41" s="325"/>
      <c r="Z41" s="325"/>
      <c r="AA41" s="325"/>
      <c r="AB41" s="325"/>
      <c r="AC41" s="325"/>
      <c r="AD41" s="325"/>
      <c r="AE41" s="325"/>
      <c r="AF41" s="325"/>
      <c r="AG41" s="325"/>
      <c r="AH41" s="325"/>
      <c r="AI41" s="325"/>
      <c r="AJ41" s="325"/>
      <c r="AK41" s="325"/>
      <c r="AL41" s="325"/>
      <c r="AM41" s="325"/>
      <c r="AN41" s="325"/>
      <c r="AO41" s="325"/>
      <c r="AP41" s="325"/>
      <c r="AQ41" s="325"/>
      <c r="AR41" s="325"/>
      <c r="AS41" s="325"/>
      <c r="AT41" s="325"/>
      <c r="AU41" s="325"/>
      <c r="AV41" s="325"/>
      <c r="AW41" s="325"/>
      <c r="AX41" s="325"/>
      <c r="AY41" s="325"/>
      <c r="AZ41" s="325"/>
      <c r="BA41" s="325"/>
      <c r="BB41" s="325"/>
      <c r="BC41" s="325"/>
      <c r="BD41" s="325"/>
      <c r="BE41" s="325"/>
      <c r="BF41" s="325"/>
      <c r="BG41" s="325"/>
      <c r="BH41" s="325"/>
      <c r="BI41" s="325"/>
      <c r="BJ41" s="325"/>
      <c r="BK41" s="325"/>
      <c r="BL41" s="325"/>
      <c r="BM41" s="325"/>
      <c r="BN41" s="325"/>
      <c r="BO41" s="325"/>
      <c r="BP41" s="325"/>
      <c r="BQ41" s="325"/>
      <c r="BR41" s="325"/>
      <c r="BS41" s="325"/>
      <c r="BT41" s="325"/>
      <c r="BU41" s="325"/>
      <c r="BV41" s="325"/>
      <c r="BW41" s="325"/>
      <c r="BX41" s="325"/>
      <c r="BY41" s="325"/>
      <c r="BZ41" s="325"/>
      <c r="CA41" s="325"/>
      <c r="CB41" s="325"/>
      <c r="CC41" s="325"/>
      <c r="CD41" s="325"/>
      <c r="CE41" s="325"/>
      <c r="CF41" s="325"/>
      <c r="CG41" s="325"/>
      <c r="CH41" s="325"/>
      <c r="CI41" s="325"/>
      <c r="CJ41" s="325"/>
      <c r="CK41" s="325"/>
      <c r="CL41" s="325"/>
      <c r="CM41" s="325"/>
      <c r="CN41" s="325"/>
      <c r="CO41" s="325"/>
      <c r="CP41" s="325"/>
      <c r="CQ41" s="325"/>
      <c r="CR41" s="325"/>
      <c r="CS41" s="325"/>
      <c r="CT41" s="325"/>
      <c r="CU41" s="325"/>
      <c r="CV41" s="325"/>
      <c r="CW41" s="325"/>
      <c r="CX41" s="325"/>
      <c r="CY41" s="325"/>
      <c r="CZ41" s="325"/>
      <c r="DA41" s="325"/>
      <c r="DB41" s="325"/>
      <c r="DC41" s="325"/>
      <c r="DD41" s="325"/>
      <c r="DE41" s="325"/>
      <c r="DF41" s="325"/>
      <c r="DG41" s="325"/>
      <c r="DH41" s="325"/>
      <c r="DI41" s="325"/>
      <c r="DJ41" s="325"/>
      <c r="DK41" s="325"/>
      <c r="DL41" s="325"/>
      <c r="DM41" s="325"/>
      <c r="DN41" s="325"/>
      <c r="DO41" s="325"/>
      <c r="DP41" s="325"/>
      <c r="DQ41" s="325"/>
      <c r="DR41" s="325"/>
      <c r="DS41" s="325"/>
      <c r="DT41" s="325"/>
      <c r="DU41" s="325"/>
      <c r="DV41" s="325"/>
      <c r="DW41" s="325"/>
      <c r="DX41" s="325"/>
      <c r="DY41" s="325"/>
      <c r="DZ41" s="325"/>
      <c r="EA41" s="325"/>
      <c r="EB41" s="325"/>
      <c r="EC41" s="325"/>
      <c r="ED41" s="325"/>
      <c r="EE41" s="325"/>
      <c r="EF41" s="325"/>
      <c r="EG41" s="325"/>
      <c r="EH41" s="325"/>
      <c r="EI41" s="325"/>
      <c r="EJ41" s="325"/>
      <c r="EK41" s="325"/>
      <c r="EL41" s="325"/>
      <c r="EM41" s="325"/>
      <c r="EN41" s="325"/>
      <c r="EO41" s="325"/>
      <c r="EP41" s="325"/>
      <c r="EQ41" s="325"/>
      <c r="ER41" s="325"/>
      <c r="ES41" s="325"/>
      <c r="ET41" s="325"/>
      <c r="EU41" s="325"/>
      <c r="EV41" s="325"/>
      <c r="EW41" s="325"/>
      <c r="EX41" s="325"/>
      <c r="EY41" s="325"/>
      <c r="EZ41" s="325"/>
      <c r="FA41" s="325"/>
      <c r="FB41" s="325"/>
      <c r="FC41" s="325"/>
      <c r="FD41" s="325"/>
      <c r="FE41" s="325"/>
      <c r="FF41" s="325"/>
      <c r="FG41" s="325"/>
      <c r="FH41" s="325"/>
      <c r="FI41" s="325"/>
      <c r="FJ41" s="325"/>
      <c r="FK41" s="325"/>
      <c r="FL41" s="325"/>
      <c r="FM41" s="325"/>
      <c r="FN41" s="325"/>
      <c r="FO41" s="325"/>
      <c r="FP41" s="325"/>
      <c r="FQ41" s="325"/>
      <c r="FR41" s="325"/>
      <c r="FS41" s="325"/>
      <c r="FT41" s="325"/>
      <c r="FU41" s="325"/>
      <c r="FV41" s="325"/>
      <c r="FW41" s="325"/>
      <c r="FX41" s="325"/>
      <c r="FY41" s="325"/>
      <c r="FZ41" s="325"/>
      <c r="GA41" s="325"/>
      <c r="GB41" s="325"/>
      <c r="GC41" s="325"/>
      <c r="GD41" s="325"/>
      <c r="GE41" s="325"/>
      <c r="GF41" s="325"/>
      <c r="GG41" s="325"/>
      <c r="GH41" s="325"/>
      <c r="GI41" s="325"/>
      <c r="GJ41" s="325"/>
      <c r="GK41" s="325"/>
      <c r="GL41" s="325"/>
      <c r="GM41" s="325"/>
      <c r="GN41" s="325"/>
      <c r="GO41" s="325"/>
      <c r="GP41" s="325"/>
      <c r="GQ41" s="325"/>
      <c r="GR41" s="325"/>
      <c r="GS41" s="325"/>
      <c r="GT41" s="325"/>
      <c r="GU41" s="325"/>
      <c r="GV41" s="325"/>
      <c r="GW41" s="325"/>
      <c r="GX41" s="325"/>
      <c r="GY41" s="325"/>
      <c r="GZ41" s="325"/>
      <c r="HA41" s="325"/>
      <c r="HB41" s="325"/>
      <c r="HC41" s="325"/>
      <c r="HD41" s="325"/>
      <c r="HE41" s="325"/>
      <c r="HF41" s="325"/>
      <c r="HG41" s="325"/>
      <c r="HH41" s="325"/>
      <c r="HI41" s="325"/>
      <c r="HJ41" s="325"/>
      <c r="HK41" s="325"/>
      <c r="HL41" s="325"/>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 customHeight="1" thickBot="1" x14ac:dyDescent="0.2">
      <c r="A42" s="322"/>
      <c r="B42" s="323"/>
      <c r="C42" s="344">
        <v>29</v>
      </c>
      <c r="D42" s="1026"/>
      <c r="E42" s="1027"/>
      <c r="F42" s="1027"/>
      <c r="G42" s="1027"/>
      <c r="H42" s="1027"/>
      <c r="I42" s="1027"/>
      <c r="J42" s="1028"/>
      <c r="K42" s="323"/>
      <c r="L42" s="382"/>
      <c r="M42" s="349"/>
      <c r="N42" s="350"/>
      <c r="O42" s="357"/>
      <c r="P42" s="358"/>
      <c r="Q42" s="365"/>
      <c r="R42" s="366"/>
      <c r="S42" s="373"/>
      <c r="T42" s="374"/>
      <c r="U42" s="324"/>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c r="DJ42" s="325"/>
      <c r="DK42" s="325"/>
      <c r="DL42" s="325"/>
      <c r="DM42" s="325"/>
      <c r="DN42" s="325"/>
      <c r="DO42" s="325"/>
      <c r="DP42" s="325"/>
      <c r="DQ42" s="325"/>
      <c r="DR42" s="325"/>
      <c r="DS42" s="325"/>
      <c r="DT42" s="325"/>
      <c r="DU42" s="325"/>
      <c r="DV42" s="325"/>
      <c r="DW42" s="325"/>
      <c r="DX42" s="325"/>
      <c r="DY42" s="325"/>
      <c r="DZ42" s="325"/>
      <c r="EA42" s="325"/>
      <c r="EB42" s="325"/>
      <c r="EC42" s="325"/>
      <c r="ED42" s="325"/>
      <c r="EE42" s="325"/>
      <c r="EF42" s="325"/>
      <c r="EG42" s="325"/>
      <c r="EH42" s="325"/>
      <c r="EI42" s="325"/>
      <c r="EJ42" s="325"/>
      <c r="EK42" s="325"/>
      <c r="EL42" s="325"/>
      <c r="EM42" s="325"/>
      <c r="EN42" s="325"/>
      <c r="EO42" s="325"/>
      <c r="EP42" s="325"/>
      <c r="EQ42" s="325"/>
      <c r="ER42" s="325"/>
      <c r="ES42" s="325"/>
      <c r="ET42" s="325"/>
      <c r="EU42" s="325"/>
      <c r="EV42" s="325"/>
      <c r="EW42" s="325"/>
      <c r="EX42" s="325"/>
      <c r="EY42" s="325"/>
      <c r="EZ42" s="325"/>
      <c r="FA42" s="325"/>
      <c r="FB42" s="325"/>
      <c r="FC42" s="325"/>
      <c r="FD42" s="325"/>
      <c r="FE42" s="325"/>
      <c r="FF42" s="325"/>
      <c r="FG42" s="325"/>
      <c r="FH42" s="325"/>
      <c r="FI42" s="325"/>
      <c r="FJ42" s="325"/>
      <c r="FK42" s="325"/>
      <c r="FL42" s="325"/>
      <c r="FM42" s="325"/>
      <c r="FN42" s="325"/>
      <c r="FO42" s="325"/>
      <c r="FP42" s="325"/>
      <c r="FQ42" s="325"/>
      <c r="FR42" s="325"/>
      <c r="FS42" s="325"/>
      <c r="FT42" s="325"/>
      <c r="FU42" s="325"/>
      <c r="FV42" s="325"/>
      <c r="FW42" s="325"/>
      <c r="FX42" s="325"/>
      <c r="FY42" s="325"/>
      <c r="FZ42" s="325"/>
      <c r="GA42" s="325"/>
      <c r="GB42" s="325"/>
      <c r="GC42" s="325"/>
      <c r="GD42" s="325"/>
      <c r="GE42" s="325"/>
      <c r="GF42" s="325"/>
      <c r="GG42" s="325"/>
      <c r="GH42" s="325"/>
      <c r="GI42" s="325"/>
      <c r="GJ42" s="325"/>
      <c r="GK42" s="325"/>
      <c r="GL42" s="325"/>
      <c r="GM42" s="325"/>
      <c r="GN42" s="325"/>
      <c r="GO42" s="325"/>
      <c r="GP42" s="325"/>
      <c r="GQ42" s="325"/>
      <c r="GR42" s="325"/>
      <c r="GS42" s="325"/>
      <c r="GT42" s="325"/>
      <c r="GU42" s="325"/>
      <c r="GV42" s="325"/>
      <c r="GW42" s="325"/>
      <c r="GX42" s="325"/>
      <c r="GY42" s="325"/>
      <c r="GZ42" s="325"/>
      <c r="HA42" s="325"/>
      <c r="HB42" s="325"/>
      <c r="HC42" s="325"/>
      <c r="HD42" s="325"/>
      <c r="HE42" s="325"/>
      <c r="HF42" s="325"/>
      <c r="HG42" s="325"/>
      <c r="HH42" s="325"/>
      <c r="HI42" s="325"/>
      <c r="HJ42" s="325"/>
      <c r="HK42" s="325"/>
      <c r="HL42" s="325"/>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 customHeight="1" thickBot="1" x14ac:dyDescent="0.2">
      <c r="A43" s="322"/>
      <c r="B43" s="323"/>
      <c r="C43" s="344">
        <v>30</v>
      </c>
      <c r="D43" s="1026"/>
      <c r="E43" s="1027"/>
      <c r="F43" s="1027"/>
      <c r="G43" s="1027"/>
      <c r="H43" s="1027"/>
      <c r="I43" s="1027"/>
      <c r="J43" s="1028"/>
      <c r="K43" s="323"/>
      <c r="L43" s="382"/>
      <c r="M43" s="349"/>
      <c r="N43" s="350"/>
      <c r="O43" s="357"/>
      <c r="P43" s="358"/>
      <c r="Q43" s="365"/>
      <c r="R43" s="366"/>
      <c r="S43" s="373"/>
      <c r="T43" s="374"/>
      <c r="U43" s="324"/>
      <c r="V43" s="325"/>
      <c r="W43" s="325"/>
      <c r="X43" s="325"/>
      <c r="Y43" s="325"/>
      <c r="Z43" s="325"/>
      <c r="AA43" s="325"/>
      <c r="AB43" s="325"/>
      <c r="AC43" s="325"/>
      <c r="AD43" s="325"/>
      <c r="AE43" s="325"/>
      <c r="AF43" s="325"/>
      <c r="AG43" s="325"/>
      <c r="AH43" s="325"/>
      <c r="AI43" s="325"/>
      <c r="AJ43" s="325"/>
      <c r="AK43" s="325"/>
      <c r="AL43" s="325"/>
      <c r="AM43" s="325"/>
      <c r="AN43" s="325"/>
      <c r="AO43" s="325"/>
      <c r="AP43" s="325"/>
      <c r="AQ43" s="325"/>
      <c r="AR43" s="325"/>
      <c r="AS43" s="325"/>
      <c r="AT43" s="325"/>
      <c r="AU43" s="325"/>
      <c r="AV43" s="325"/>
      <c r="AW43" s="325"/>
      <c r="AX43" s="325"/>
      <c r="AY43" s="325"/>
      <c r="AZ43" s="325"/>
      <c r="BA43" s="325"/>
      <c r="BB43" s="325"/>
      <c r="BC43" s="325"/>
      <c r="BD43" s="325"/>
      <c r="BE43" s="325"/>
      <c r="BF43" s="325"/>
      <c r="BG43" s="325"/>
      <c r="BH43" s="325"/>
      <c r="BI43" s="325"/>
      <c r="BJ43" s="325"/>
      <c r="BK43" s="325"/>
      <c r="BL43" s="325"/>
      <c r="BM43" s="325"/>
      <c r="BN43" s="325"/>
      <c r="BO43" s="325"/>
      <c r="BP43" s="325"/>
      <c r="BQ43" s="325"/>
      <c r="BR43" s="325"/>
      <c r="BS43" s="325"/>
      <c r="BT43" s="325"/>
      <c r="BU43" s="325"/>
      <c r="BV43" s="325"/>
      <c r="BW43" s="325"/>
      <c r="BX43" s="325"/>
      <c r="BY43" s="325"/>
      <c r="BZ43" s="325"/>
      <c r="CA43" s="325"/>
      <c r="CB43" s="325"/>
      <c r="CC43" s="325"/>
      <c r="CD43" s="325"/>
      <c r="CE43" s="325"/>
      <c r="CF43" s="325"/>
      <c r="CG43" s="325"/>
      <c r="CH43" s="325"/>
      <c r="CI43" s="325"/>
      <c r="CJ43" s="325"/>
      <c r="CK43" s="325"/>
      <c r="CL43" s="325"/>
      <c r="CM43" s="325"/>
      <c r="CN43" s="325"/>
      <c r="CO43" s="325"/>
      <c r="CP43" s="325"/>
      <c r="CQ43" s="325"/>
      <c r="CR43" s="325"/>
      <c r="CS43" s="325"/>
      <c r="CT43" s="325"/>
      <c r="CU43" s="325"/>
      <c r="CV43" s="325"/>
      <c r="CW43" s="325"/>
      <c r="CX43" s="325"/>
      <c r="CY43" s="325"/>
      <c r="CZ43" s="325"/>
      <c r="DA43" s="325"/>
      <c r="DB43" s="325"/>
      <c r="DC43" s="325"/>
      <c r="DD43" s="325"/>
      <c r="DE43" s="325"/>
      <c r="DF43" s="325"/>
      <c r="DG43" s="325"/>
      <c r="DH43" s="325"/>
      <c r="DI43" s="325"/>
      <c r="DJ43" s="325"/>
      <c r="DK43" s="325"/>
      <c r="DL43" s="325"/>
      <c r="DM43" s="325"/>
      <c r="DN43" s="325"/>
      <c r="DO43" s="325"/>
      <c r="DP43" s="325"/>
      <c r="DQ43" s="325"/>
      <c r="DR43" s="325"/>
      <c r="DS43" s="325"/>
      <c r="DT43" s="325"/>
      <c r="DU43" s="325"/>
      <c r="DV43" s="325"/>
      <c r="DW43" s="325"/>
      <c r="DX43" s="325"/>
      <c r="DY43" s="325"/>
      <c r="DZ43" s="325"/>
      <c r="EA43" s="325"/>
      <c r="EB43" s="325"/>
      <c r="EC43" s="325"/>
      <c r="ED43" s="325"/>
      <c r="EE43" s="325"/>
      <c r="EF43" s="325"/>
      <c r="EG43" s="325"/>
      <c r="EH43" s="325"/>
      <c r="EI43" s="325"/>
      <c r="EJ43" s="325"/>
      <c r="EK43" s="325"/>
      <c r="EL43" s="325"/>
      <c r="EM43" s="325"/>
      <c r="EN43" s="325"/>
      <c r="EO43" s="325"/>
      <c r="EP43" s="325"/>
      <c r="EQ43" s="325"/>
      <c r="ER43" s="325"/>
      <c r="ES43" s="325"/>
      <c r="ET43" s="325"/>
      <c r="EU43" s="325"/>
      <c r="EV43" s="325"/>
      <c r="EW43" s="325"/>
      <c r="EX43" s="325"/>
      <c r="EY43" s="325"/>
      <c r="EZ43" s="325"/>
      <c r="FA43" s="325"/>
      <c r="FB43" s="325"/>
      <c r="FC43" s="325"/>
      <c r="FD43" s="325"/>
      <c r="FE43" s="325"/>
      <c r="FF43" s="325"/>
      <c r="FG43" s="325"/>
      <c r="FH43" s="325"/>
      <c r="FI43" s="325"/>
      <c r="FJ43" s="325"/>
      <c r="FK43" s="325"/>
      <c r="FL43" s="325"/>
      <c r="FM43" s="325"/>
      <c r="FN43" s="325"/>
      <c r="FO43" s="325"/>
      <c r="FP43" s="325"/>
      <c r="FQ43" s="325"/>
      <c r="FR43" s="325"/>
      <c r="FS43" s="325"/>
      <c r="FT43" s="325"/>
      <c r="FU43" s="325"/>
      <c r="FV43" s="325"/>
      <c r="FW43" s="325"/>
      <c r="FX43" s="325"/>
      <c r="FY43" s="325"/>
      <c r="FZ43" s="325"/>
      <c r="GA43" s="325"/>
      <c r="GB43" s="325"/>
      <c r="GC43" s="325"/>
      <c r="GD43" s="325"/>
      <c r="GE43" s="325"/>
      <c r="GF43" s="325"/>
      <c r="GG43" s="325"/>
      <c r="GH43" s="325"/>
      <c r="GI43" s="325"/>
      <c r="GJ43" s="325"/>
      <c r="GK43" s="325"/>
      <c r="GL43" s="325"/>
      <c r="GM43" s="325"/>
      <c r="GN43" s="325"/>
      <c r="GO43" s="325"/>
      <c r="GP43" s="325"/>
      <c r="GQ43" s="325"/>
      <c r="GR43" s="325"/>
      <c r="GS43" s="325"/>
      <c r="GT43" s="325"/>
      <c r="GU43" s="325"/>
      <c r="GV43" s="325"/>
      <c r="GW43" s="325"/>
      <c r="GX43" s="325"/>
      <c r="GY43" s="325"/>
      <c r="GZ43" s="325"/>
      <c r="HA43" s="325"/>
      <c r="HB43" s="325"/>
      <c r="HC43" s="325"/>
      <c r="HD43" s="325"/>
      <c r="HE43" s="325"/>
      <c r="HF43" s="325"/>
      <c r="HG43" s="325"/>
      <c r="HH43" s="325"/>
      <c r="HI43" s="325"/>
      <c r="HJ43" s="325"/>
      <c r="HK43" s="325"/>
      <c r="HL43" s="325"/>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 customHeight="1" thickBot="1" x14ac:dyDescent="0.2">
      <c r="A44" s="322"/>
      <c r="B44" s="323"/>
      <c r="C44" s="344">
        <v>31</v>
      </c>
      <c r="D44" s="1026"/>
      <c r="E44" s="1027"/>
      <c r="F44" s="1027"/>
      <c r="G44" s="1027"/>
      <c r="H44" s="1027"/>
      <c r="I44" s="1027"/>
      <c r="J44" s="1028"/>
      <c r="K44" s="323"/>
      <c r="L44" s="382"/>
      <c r="M44" s="349"/>
      <c r="N44" s="350"/>
      <c r="O44" s="357"/>
      <c r="P44" s="358"/>
      <c r="Q44" s="365"/>
      <c r="R44" s="366"/>
      <c r="S44" s="373"/>
      <c r="T44" s="374"/>
      <c r="U44" s="324"/>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c r="DJ44" s="325"/>
      <c r="DK44" s="325"/>
      <c r="DL44" s="325"/>
      <c r="DM44" s="325"/>
      <c r="DN44" s="325"/>
      <c r="DO44" s="325"/>
      <c r="DP44" s="325"/>
      <c r="DQ44" s="325"/>
      <c r="DR44" s="325"/>
      <c r="DS44" s="325"/>
      <c r="DT44" s="325"/>
      <c r="DU44" s="325"/>
      <c r="DV44" s="325"/>
      <c r="DW44" s="325"/>
      <c r="DX44" s="325"/>
      <c r="DY44" s="325"/>
      <c r="DZ44" s="325"/>
      <c r="EA44" s="325"/>
      <c r="EB44" s="325"/>
      <c r="EC44" s="325"/>
      <c r="ED44" s="325"/>
      <c r="EE44" s="325"/>
      <c r="EF44" s="325"/>
      <c r="EG44" s="325"/>
      <c r="EH44" s="325"/>
      <c r="EI44" s="325"/>
      <c r="EJ44" s="325"/>
      <c r="EK44" s="325"/>
      <c r="EL44" s="325"/>
      <c r="EM44" s="325"/>
      <c r="EN44" s="325"/>
      <c r="EO44" s="325"/>
      <c r="EP44" s="325"/>
      <c r="EQ44" s="325"/>
      <c r="ER44" s="325"/>
      <c r="ES44" s="325"/>
      <c r="ET44" s="325"/>
      <c r="EU44" s="325"/>
      <c r="EV44" s="325"/>
      <c r="EW44" s="325"/>
      <c r="EX44" s="325"/>
      <c r="EY44" s="325"/>
      <c r="EZ44" s="325"/>
      <c r="FA44" s="325"/>
      <c r="FB44" s="325"/>
      <c r="FC44" s="325"/>
      <c r="FD44" s="325"/>
      <c r="FE44" s="325"/>
      <c r="FF44" s="325"/>
      <c r="FG44" s="325"/>
      <c r="FH44" s="325"/>
      <c r="FI44" s="325"/>
      <c r="FJ44" s="325"/>
      <c r="FK44" s="325"/>
      <c r="FL44" s="325"/>
      <c r="FM44" s="325"/>
      <c r="FN44" s="325"/>
      <c r="FO44" s="325"/>
      <c r="FP44" s="325"/>
      <c r="FQ44" s="325"/>
      <c r="FR44" s="325"/>
      <c r="FS44" s="325"/>
      <c r="FT44" s="325"/>
      <c r="FU44" s="325"/>
      <c r="FV44" s="325"/>
      <c r="FW44" s="325"/>
      <c r="FX44" s="325"/>
      <c r="FY44" s="325"/>
      <c r="FZ44" s="325"/>
      <c r="GA44" s="325"/>
      <c r="GB44" s="325"/>
      <c r="GC44" s="325"/>
      <c r="GD44" s="325"/>
      <c r="GE44" s="325"/>
      <c r="GF44" s="325"/>
      <c r="GG44" s="325"/>
      <c r="GH44" s="325"/>
      <c r="GI44" s="325"/>
      <c r="GJ44" s="325"/>
      <c r="GK44" s="325"/>
      <c r="GL44" s="325"/>
      <c r="GM44" s="325"/>
      <c r="GN44" s="325"/>
      <c r="GO44" s="325"/>
      <c r="GP44" s="325"/>
      <c r="GQ44" s="325"/>
      <c r="GR44" s="325"/>
      <c r="GS44" s="325"/>
      <c r="GT44" s="325"/>
      <c r="GU44" s="325"/>
      <c r="GV44" s="325"/>
      <c r="GW44" s="325"/>
      <c r="GX44" s="325"/>
      <c r="GY44" s="325"/>
      <c r="GZ44" s="325"/>
      <c r="HA44" s="325"/>
      <c r="HB44" s="325"/>
      <c r="HC44" s="325"/>
      <c r="HD44" s="325"/>
      <c r="HE44" s="325"/>
      <c r="HF44" s="325"/>
      <c r="HG44" s="325"/>
      <c r="HH44" s="325"/>
      <c r="HI44" s="325"/>
      <c r="HJ44" s="325"/>
      <c r="HK44" s="325"/>
      <c r="HL44" s="325"/>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26"/>
      <c r="E45" s="1027"/>
      <c r="F45" s="1027"/>
      <c r="G45" s="1027"/>
      <c r="H45" s="1027"/>
      <c r="I45" s="1027"/>
      <c r="J45" s="1028"/>
      <c r="K45" s="323"/>
      <c r="L45" s="382"/>
      <c r="M45" s="349"/>
      <c r="N45" s="350"/>
      <c r="O45" s="357"/>
      <c r="P45" s="358"/>
      <c r="Q45" s="365"/>
      <c r="R45" s="366"/>
      <c r="S45" s="373"/>
      <c r="T45" s="374"/>
      <c r="U45" s="324"/>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c r="DJ45" s="325"/>
      <c r="DK45" s="325"/>
      <c r="DL45" s="325"/>
      <c r="DM45" s="325"/>
      <c r="DN45" s="325"/>
      <c r="DO45" s="325"/>
      <c r="DP45" s="325"/>
      <c r="DQ45" s="325"/>
      <c r="DR45" s="325"/>
      <c r="DS45" s="325"/>
      <c r="DT45" s="325"/>
      <c r="DU45" s="325"/>
      <c r="DV45" s="325"/>
      <c r="DW45" s="325"/>
      <c r="DX45" s="325"/>
      <c r="DY45" s="325"/>
      <c r="DZ45" s="325"/>
      <c r="EA45" s="325"/>
      <c r="EB45" s="325"/>
      <c r="EC45" s="325"/>
      <c r="ED45" s="325"/>
      <c r="EE45" s="325"/>
      <c r="EF45" s="325"/>
      <c r="EG45" s="325"/>
      <c r="EH45" s="325"/>
      <c r="EI45" s="325"/>
      <c r="EJ45" s="325"/>
      <c r="EK45" s="325"/>
      <c r="EL45" s="325"/>
      <c r="EM45" s="325"/>
      <c r="EN45" s="325"/>
      <c r="EO45" s="325"/>
      <c r="EP45" s="325"/>
      <c r="EQ45" s="325"/>
      <c r="ER45" s="325"/>
      <c r="ES45" s="325"/>
      <c r="ET45" s="325"/>
      <c r="EU45" s="325"/>
      <c r="EV45" s="325"/>
      <c r="EW45" s="325"/>
      <c r="EX45" s="325"/>
      <c r="EY45" s="325"/>
      <c r="EZ45" s="325"/>
      <c r="FA45" s="325"/>
      <c r="FB45" s="325"/>
      <c r="FC45" s="325"/>
      <c r="FD45" s="325"/>
      <c r="FE45" s="325"/>
      <c r="FF45" s="325"/>
      <c r="FG45" s="325"/>
      <c r="FH45" s="325"/>
      <c r="FI45" s="325"/>
      <c r="FJ45" s="325"/>
      <c r="FK45" s="325"/>
      <c r="FL45" s="325"/>
      <c r="FM45" s="325"/>
      <c r="FN45" s="325"/>
      <c r="FO45" s="325"/>
      <c r="FP45" s="325"/>
      <c r="FQ45" s="325"/>
      <c r="FR45" s="325"/>
      <c r="FS45" s="325"/>
      <c r="FT45" s="325"/>
      <c r="FU45" s="325"/>
      <c r="FV45" s="325"/>
      <c r="FW45" s="325"/>
      <c r="FX45" s="325"/>
      <c r="FY45" s="325"/>
      <c r="FZ45" s="325"/>
      <c r="GA45" s="325"/>
      <c r="GB45" s="325"/>
      <c r="GC45" s="325"/>
      <c r="GD45" s="325"/>
      <c r="GE45" s="325"/>
      <c r="GF45" s="325"/>
      <c r="GG45" s="325"/>
      <c r="GH45" s="325"/>
      <c r="GI45" s="325"/>
      <c r="GJ45" s="325"/>
      <c r="GK45" s="325"/>
      <c r="GL45" s="325"/>
      <c r="GM45" s="325"/>
      <c r="GN45" s="325"/>
      <c r="GO45" s="325"/>
      <c r="GP45" s="325"/>
      <c r="GQ45" s="325"/>
      <c r="GR45" s="325"/>
      <c r="GS45" s="325"/>
      <c r="GT45" s="325"/>
      <c r="GU45" s="325"/>
      <c r="GV45" s="325"/>
      <c r="GW45" s="325"/>
      <c r="GX45" s="325"/>
      <c r="GY45" s="325"/>
      <c r="GZ45" s="325"/>
      <c r="HA45" s="325"/>
      <c r="HB45" s="325"/>
      <c r="HC45" s="325"/>
      <c r="HD45" s="325"/>
      <c r="HE45" s="325"/>
      <c r="HF45" s="325"/>
      <c r="HG45" s="325"/>
      <c r="HH45" s="325"/>
      <c r="HI45" s="325"/>
      <c r="HJ45" s="325"/>
      <c r="HK45" s="325"/>
      <c r="HL45" s="325"/>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 customHeight="1" thickBot="1" x14ac:dyDescent="0.2">
      <c r="A46" s="322"/>
      <c r="B46" s="323"/>
      <c r="C46" s="344">
        <v>33</v>
      </c>
      <c r="D46" s="1026"/>
      <c r="E46" s="1027"/>
      <c r="F46" s="1027"/>
      <c r="G46" s="1027"/>
      <c r="H46" s="1027"/>
      <c r="I46" s="1027"/>
      <c r="J46" s="1028"/>
      <c r="K46" s="323"/>
      <c r="L46" s="382"/>
      <c r="M46" s="349"/>
      <c r="N46" s="350"/>
      <c r="O46" s="357"/>
      <c r="P46" s="358"/>
      <c r="Q46" s="365"/>
      <c r="R46" s="366"/>
      <c r="S46" s="373"/>
      <c r="T46" s="374"/>
      <c r="U46" s="324"/>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c r="DJ46" s="325"/>
      <c r="DK46" s="325"/>
      <c r="DL46" s="325"/>
      <c r="DM46" s="325"/>
      <c r="DN46" s="325"/>
      <c r="DO46" s="325"/>
      <c r="DP46" s="325"/>
      <c r="DQ46" s="325"/>
      <c r="DR46" s="325"/>
      <c r="DS46" s="325"/>
      <c r="DT46" s="325"/>
      <c r="DU46" s="325"/>
      <c r="DV46" s="325"/>
      <c r="DW46" s="325"/>
      <c r="DX46" s="325"/>
      <c r="DY46" s="325"/>
      <c r="DZ46" s="325"/>
      <c r="EA46" s="325"/>
      <c r="EB46" s="325"/>
      <c r="EC46" s="325"/>
      <c r="ED46" s="325"/>
      <c r="EE46" s="325"/>
      <c r="EF46" s="325"/>
      <c r="EG46" s="325"/>
      <c r="EH46" s="325"/>
      <c r="EI46" s="325"/>
      <c r="EJ46" s="325"/>
      <c r="EK46" s="325"/>
      <c r="EL46" s="325"/>
      <c r="EM46" s="325"/>
      <c r="EN46" s="325"/>
      <c r="EO46" s="325"/>
      <c r="EP46" s="325"/>
      <c r="EQ46" s="325"/>
      <c r="ER46" s="325"/>
      <c r="ES46" s="325"/>
      <c r="ET46" s="325"/>
      <c r="EU46" s="325"/>
      <c r="EV46" s="325"/>
      <c r="EW46" s="325"/>
      <c r="EX46" s="325"/>
      <c r="EY46" s="325"/>
      <c r="EZ46" s="325"/>
      <c r="FA46" s="325"/>
      <c r="FB46" s="325"/>
      <c r="FC46" s="325"/>
      <c r="FD46" s="325"/>
      <c r="FE46" s="325"/>
      <c r="FF46" s="325"/>
      <c r="FG46" s="325"/>
      <c r="FH46" s="325"/>
      <c r="FI46" s="325"/>
      <c r="FJ46" s="325"/>
      <c r="FK46" s="325"/>
      <c r="FL46" s="325"/>
      <c r="FM46" s="325"/>
      <c r="FN46" s="325"/>
      <c r="FO46" s="325"/>
      <c r="FP46" s="325"/>
      <c r="FQ46" s="325"/>
      <c r="FR46" s="325"/>
      <c r="FS46" s="325"/>
      <c r="FT46" s="325"/>
      <c r="FU46" s="325"/>
      <c r="FV46" s="325"/>
      <c r="FW46" s="325"/>
      <c r="FX46" s="325"/>
      <c r="FY46" s="325"/>
      <c r="FZ46" s="325"/>
      <c r="GA46" s="325"/>
      <c r="GB46" s="325"/>
      <c r="GC46" s="325"/>
      <c r="GD46" s="325"/>
      <c r="GE46" s="325"/>
      <c r="GF46" s="325"/>
      <c r="GG46" s="325"/>
      <c r="GH46" s="325"/>
      <c r="GI46" s="325"/>
      <c r="GJ46" s="325"/>
      <c r="GK46" s="325"/>
      <c r="GL46" s="325"/>
      <c r="GM46" s="325"/>
      <c r="GN46" s="325"/>
      <c r="GO46" s="325"/>
      <c r="GP46" s="325"/>
      <c r="GQ46" s="325"/>
      <c r="GR46" s="325"/>
      <c r="GS46" s="325"/>
      <c r="GT46" s="325"/>
      <c r="GU46" s="325"/>
      <c r="GV46" s="325"/>
      <c r="GW46" s="325"/>
      <c r="GX46" s="325"/>
      <c r="GY46" s="325"/>
      <c r="GZ46" s="325"/>
      <c r="HA46" s="325"/>
      <c r="HB46" s="325"/>
      <c r="HC46" s="325"/>
      <c r="HD46" s="325"/>
      <c r="HE46" s="325"/>
      <c r="HF46" s="325"/>
      <c r="HG46" s="325"/>
      <c r="HH46" s="325"/>
      <c r="HI46" s="325"/>
      <c r="HJ46" s="325"/>
      <c r="HK46" s="325"/>
      <c r="HL46" s="325"/>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 customHeight="1" x14ac:dyDescent="0.15">
      <c r="A47" s="329"/>
      <c r="B47" s="330"/>
      <c r="C47" s="344">
        <v>34</v>
      </c>
      <c r="D47" s="1026"/>
      <c r="E47" s="1027"/>
      <c r="F47" s="1027"/>
      <c r="G47" s="1027"/>
      <c r="H47" s="1027"/>
      <c r="I47" s="1027"/>
      <c r="J47" s="1028"/>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26"/>
      <c r="E48" s="1027"/>
      <c r="F48" s="1027"/>
      <c r="G48" s="1027"/>
      <c r="H48" s="1027"/>
      <c r="I48" s="1027"/>
      <c r="J48" s="1028"/>
      <c r="K48" s="339"/>
      <c r="L48" s="382"/>
      <c r="M48" s="349"/>
      <c r="N48" s="350"/>
      <c r="O48" s="357"/>
      <c r="P48" s="358"/>
      <c r="Q48" s="365"/>
      <c r="R48" s="366"/>
      <c r="S48" s="373"/>
      <c r="T48" s="374"/>
      <c r="U48" s="339"/>
    </row>
    <row r="49" spans="1:509" ht="14.1" customHeight="1" thickBot="1" x14ac:dyDescent="0.2">
      <c r="B49" s="321"/>
      <c r="C49" s="344">
        <v>36</v>
      </c>
      <c r="D49" s="1026"/>
      <c r="E49" s="1027"/>
      <c r="F49" s="1027"/>
      <c r="G49" s="1027"/>
      <c r="H49" s="1027"/>
      <c r="I49" s="1027"/>
      <c r="J49" s="1028"/>
      <c r="K49" s="321"/>
      <c r="L49" s="382"/>
      <c r="M49" s="349"/>
      <c r="N49" s="350"/>
      <c r="O49" s="357"/>
      <c r="P49" s="358"/>
      <c r="Q49" s="365"/>
      <c r="R49" s="366"/>
      <c r="S49" s="373"/>
      <c r="T49" s="374"/>
      <c r="U49" s="321"/>
    </row>
    <row r="50" spans="1:509" s="327" customFormat="1" ht="12.9" customHeight="1" thickBot="1" x14ac:dyDescent="0.2">
      <c r="A50" s="322"/>
      <c r="B50" s="323"/>
      <c r="C50" s="344">
        <v>37</v>
      </c>
      <c r="D50" s="1026"/>
      <c r="E50" s="1027"/>
      <c r="F50" s="1027"/>
      <c r="G50" s="1027"/>
      <c r="H50" s="1027"/>
      <c r="I50" s="1027"/>
      <c r="J50" s="1028"/>
      <c r="K50" s="323"/>
      <c r="L50" s="382"/>
      <c r="M50" s="349"/>
      <c r="N50" s="350"/>
      <c r="O50" s="357"/>
      <c r="P50" s="358"/>
      <c r="Q50" s="365"/>
      <c r="R50" s="366"/>
      <c r="S50" s="373"/>
      <c r="T50" s="374"/>
      <c r="U50" s="324"/>
      <c r="V50" s="325"/>
      <c r="W50" s="325"/>
      <c r="X50" s="325"/>
      <c r="Y50" s="325"/>
      <c r="Z50" s="325"/>
      <c r="AA50" s="325"/>
      <c r="AB50" s="325"/>
      <c r="AC50" s="325"/>
      <c r="AD50" s="325"/>
      <c r="AE50" s="325"/>
      <c r="AF50" s="325"/>
      <c r="AG50" s="325"/>
      <c r="AH50" s="325"/>
      <c r="AI50" s="325"/>
      <c r="AJ50" s="325"/>
      <c r="AK50" s="325"/>
      <c r="AL50" s="325"/>
      <c r="AM50" s="325"/>
      <c r="AN50" s="325"/>
      <c r="AO50" s="325"/>
      <c r="AP50" s="325"/>
      <c r="AQ50" s="325"/>
      <c r="AR50" s="325"/>
      <c r="AS50" s="325"/>
      <c r="AT50" s="325"/>
      <c r="AU50" s="325"/>
      <c r="AV50" s="325"/>
      <c r="AW50" s="325"/>
      <c r="AX50" s="325"/>
      <c r="AY50" s="325"/>
      <c r="AZ50" s="325"/>
      <c r="BA50" s="325"/>
      <c r="BB50" s="325"/>
      <c r="BC50" s="325"/>
      <c r="BD50" s="325"/>
      <c r="BE50" s="325"/>
      <c r="BF50" s="325"/>
      <c r="BG50" s="325"/>
      <c r="BH50" s="325"/>
      <c r="BI50" s="325"/>
      <c r="BJ50" s="325"/>
      <c r="BK50" s="325"/>
      <c r="BL50" s="325"/>
      <c r="BM50" s="325"/>
      <c r="BN50" s="325"/>
      <c r="BO50" s="325"/>
      <c r="BP50" s="325"/>
      <c r="BQ50" s="325"/>
      <c r="BR50" s="325"/>
      <c r="BS50" s="325"/>
      <c r="BT50" s="325"/>
      <c r="BU50" s="325"/>
      <c r="BV50" s="325"/>
      <c r="BW50" s="325"/>
      <c r="BX50" s="325"/>
      <c r="BY50" s="325"/>
      <c r="BZ50" s="325"/>
      <c r="CA50" s="325"/>
      <c r="CB50" s="325"/>
      <c r="CC50" s="325"/>
      <c r="CD50" s="325"/>
      <c r="CE50" s="325"/>
      <c r="CF50" s="325"/>
      <c r="CG50" s="325"/>
      <c r="CH50" s="325"/>
      <c r="CI50" s="325"/>
      <c r="CJ50" s="325"/>
      <c r="CK50" s="325"/>
      <c r="CL50" s="325"/>
      <c r="CM50" s="325"/>
      <c r="CN50" s="325"/>
      <c r="CO50" s="325"/>
      <c r="CP50" s="325"/>
      <c r="CQ50" s="325"/>
      <c r="CR50" s="325"/>
      <c r="CS50" s="325"/>
      <c r="CT50" s="325"/>
      <c r="CU50" s="325"/>
      <c r="CV50" s="325"/>
      <c r="CW50" s="325"/>
      <c r="CX50" s="325"/>
      <c r="CY50" s="325"/>
      <c r="CZ50" s="325"/>
      <c r="DA50" s="325"/>
      <c r="DB50" s="325"/>
      <c r="DC50" s="325"/>
      <c r="DD50" s="325"/>
      <c r="DE50" s="325"/>
      <c r="DF50" s="325"/>
      <c r="DG50" s="325"/>
      <c r="DH50" s="325"/>
      <c r="DI50" s="325"/>
      <c r="DJ50" s="325"/>
      <c r="DK50" s="325"/>
      <c r="DL50" s="325"/>
      <c r="DM50" s="325"/>
      <c r="DN50" s="325"/>
      <c r="DO50" s="325"/>
      <c r="DP50" s="325"/>
      <c r="DQ50" s="325"/>
      <c r="DR50" s="325"/>
      <c r="DS50" s="325"/>
      <c r="DT50" s="325"/>
      <c r="DU50" s="325"/>
      <c r="DV50" s="325"/>
      <c r="DW50" s="325"/>
      <c r="DX50" s="325"/>
      <c r="DY50" s="325"/>
      <c r="DZ50" s="325"/>
      <c r="EA50" s="325"/>
      <c r="EB50" s="325"/>
      <c r="EC50" s="325"/>
      <c r="ED50" s="325"/>
      <c r="EE50" s="325"/>
      <c r="EF50" s="325"/>
      <c r="EG50" s="325"/>
      <c r="EH50" s="325"/>
      <c r="EI50" s="325"/>
      <c r="EJ50" s="325"/>
      <c r="EK50" s="325"/>
      <c r="EL50" s="325"/>
      <c r="EM50" s="325"/>
      <c r="EN50" s="325"/>
      <c r="EO50" s="325"/>
      <c r="EP50" s="325"/>
      <c r="EQ50" s="325"/>
      <c r="ER50" s="325"/>
      <c r="ES50" s="325"/>
      <c r="ET50" s="325"/>
      <c r="EU50" s="325"/>
      <c r="EV50" s="325"/>
      <c r="EW50" s="325"/>
      <c r="EX50" s="325"/>
      <c r="EY50" s="325"/>
      <c r="EZ50" s="325"/>
      <c r="FA50" s="325"/>
      <c r="FB50" s="325"/>
      <c r="FC50" s="325"/>
      <c r="FD50" s="325"/>
      <c r="FE50" s="325"/>
      <c r="FF50" s="325"/>
      <c r="FG50" s="325"/>
      <c r="FH50" s="325"/>
      <c r="FI50" s="325"/>
      <c r="FJ50" s="325"/>
      <c r="FK50" s="325"/>
      <c r="FL50" s="325"/>
      <c r="FM50" s="325"/>
      <c r="FN50" s="325"/>
      <c r="FO50" s="325"/>
      <c r="FP50" s="325"/>
      <c r="FQ50" s="325"/>
      <c r="FR50" s="325"/>
      <c r="FS50" s="325"/>
      <c r="FT50" s="325"/>
      <c r="FU50" s="325"/>
      <c r="FV50" s="325"/>
      <c r="FW50" s="325"/>
      <c r="FX50" s="325"/>
      <c r="FY50" s="325"/>
      <c r="FZ50" s="325"/>
      <c r="GA50" s="325"/>
      <c r="GB50" s="325"/>
      <c r="GC50" s="325"/>
      <c r="GD50" s="325"/>
      <c r="GE50" s="325"/>
      <c r="GF50" s="325"/>
      <c r="GG50" s="325"/>
      <c r="GH50" s="325"/>
      <c r="GI50" s="325"/>
      <c r="GJ50" s="325"/>
      <c r="GK50" s="325"/>
      <c r="GL50" s="325"/>
      <c r="GM50" s="325"/>
      <c r="GN50" s="325"/>
      <c r="GO50" s="325"/>
      <c r="GP50" s="325"/>
      <c r="GQ50" s="325"/>
      <c r="GR50" s="325"/>
      <c r="GS50" s="325"/>
      <c r="GT50" s="325"/>
      <c r="GU50" s="325"/>
      <c r="GV50" s="325"/>
      <c r="GW50" s="325"/>
      <c r="GX50" s="325"/>
      <c r="GY50" s="325"/>
      <c r="GZ50" s="325"/>
      <c r="HA50" s="325"/>
      <c r="HB50" s="325"/>
      <c r="HC50" s="325"/>
      <c r="HD50" s="325"/>
      <c r="HE50" s="325"/>
      <c r="HF50" s="325"/>
      <c r="HG50" s="325"/>
      <c r="HH50" s="325"/>
      <c r="HI50" s="325"/>
      <c r="HJ50" s="325"/>
      <c r="HK50" s="325"/>
      <c r="HL50" s="325"/>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 customHeight="1" thickBot="1" x14ac:dyDescent="0.2">
      <c r="A51" s="322"/>
      <c r="B51" s="323"/>
      <c r="C51" s="344">
        <v>38</v>
      </c>
      <c r="D51" s="1026"/>
      <c r="E51" s="1027"/>
      <c r="F51" s="1027"/>
      <c r="G51" s="1027"/>
      <c r="H51" s="1027"/>
      <c r="I51" s="1027"/>
      <c r="J51" s="1028"/>
      <c r="K51" s="323"/>
      <c r="L51" s="382"/>
      <c r="M51" s="349"/>
      <c r="N51" s="350"/>
      <c r="O51" s="357"/>
      <c r="P51" s="358"/>
      <c r="Q51" s="365"/>
      <c r="R51" s="366"/>
      <c r="S51" s="373"/>
      <c r="T51" s="374"/>
      <c r="U51" s="324"/>
      <c r="V51" s="325"/>
      <c r="W51" s="325"/>
      <c r="X51" s="325"/>
      <c r="Y51" s="325"/>
      <c r="Z51" s="325"/>
      <c r="AA51" s="325"/>
      <c r="AB51" s="325"/>
      <c r="AC51" s="325"/>
      <c r="AD51" s="325"/>
      <c r="AE51" s="325"/>
      <c r="AF51" s="325"/>
      <c r="AG51" s="325"/>
      <c r="AH51" s="325"/>
      <c r="AI51" s="325"/>
      <c r="AJ51" s="325"/>
      <c r="AK51" s="325"/>
      <c r="AL51" s="325"/>
      <c r="AM51" s="325"/>
      <c r="AN51" s="325"/>
      <c r="AO51" s="325"/>
      <c r="AP51" s="325"/>
      <c r="AQ51" s="325"/>
      <c r="AR51" s="325"/>
      <c r="AS51" s="325"/>
      <c r="AT51" s="325"/>
      <c r="AU51" s="325"/>
      <c r="AV51" s="325"/>
      <c r="AW51" s="325"/>
      <c r="AX51" s="325"/>
      <c r="AY51" s="325"/>
      <c r="AZ51" s="325"/>
      <c r="BA51" s="325"/>
      <c r="BB51" s="325"/>
      <c r="BC51" s="325"/>
      <c r="BD51" s="325"/>
      <c r="BE51" s="325"/>
      <c r="BF51" s="325"/>
      <c r="BG51" s="325"/>
      <c r="BH51" s="325"/>
      <c r="BI51" s="325"/>
      <c r="BJ51" s="325"/>
      <c r="BK51" s="325"/>
      <c r="BL51" s="325"/>
      <c r="BM51" s="325"/>
      <c r="BN51" s="325"/>
      <c r="BO51" s="325"/>
      <c r="BP51" s="325"/>
      <c r="BQ51" s="325"/>
      <c r="BR51" s="325"/>
      <c r="BS51" s="325"/>
      <c r="BT51" s="325"/>
      <c r="BU51" s="325"/>
      <c r="BV51" s="325"/>
      <c r="BW51" s="325"/>
      <c r="BX51" s="325"/>
      <c r="BY51" s="325"/>
      <c r="BZ51" s="325"/>
      <c r="CA51" s="325"/>
      <c r="CB51" s="325"/>
      <c r="CC51" s="325"/>
      <c r="CD51" s="325"/>
      <c r="CE51" s="325"/>
      <c r="CF51" s="325"/>
      <c r="CG51" s="325"/>
      <c r="CH51" s="325"/>
      <c r="CI51" s="325"/>
      <c r="CJ51" s="325"/>
      <c r="CK51" s="325"/>
      <c r="CL51" s="325"/>
      <c r="CM51" s="325"/>
      <c r="CN51" s="325"/>
      <c r="CO51" s="325"/>
      <c r="CP51" s="325"/>
      <c r="CQ51" s="325"/>
      <c r="CR51" s="325"/>
      <c r="CS51" s="325"/>
      <c r="CT51" s="325"/>
      <c r="CU51" s="325"/>
      <c r="CV51" s="325"/>
      <c r="CW51" s="325"/>
      <c r="CX51" s="325"/>
      <c r="CY51" s="325"/>
      <c r="CZ51" s="325"/>
      <c r="DA51" s="325"/>
      <c r="DB51" s="325"/>
      <c r="DC51" s="325"/>
      <c r="DD51" s="325"/>
      <c r="DE51" s="325"/>
      <c r="DF51" s="325"/>
      <c r="DG51" s="325"/>
      <c r="DH51" s="325"/>
      <c r="DI51" s="325"/>
      <c r="DJ51" s="325"/>
      <c r="DK51" s="325"/>
      <c r="DL51" s="325"/>
      <c r="DM51" s="325"/>
      <c r="DN51" s="325"/>
      <c r="DO51" s="325"/>
      <c r="DP51" s="325"/>
      <c r="DQ51" s="325"/>
      <c r="DR51" s="325"/>
      <c r="DS51" s="325"/>
      <c r="DT51" s="325"/>
      <c r="DU51" s="325"/>
      <c r="DV51" s="325"/>
      <c r="DW51" s="325"/>
      <c r="DX51" s="325"/>
      <c r="DY51" s="325"/>
      <c r="DZ51" s="325"/>
      <c r="EA51" s="325"/>
      <c r="EB51" s="325"/>
      <c r="EC51" s="325"/>
      <c r="ED51" s="325"/>
      <c r="EE51" s="325"/>
      <c r="EF51" s="325"/>
      <c r="EG51" s="325"/>
      <c r="EH51" s="325"/>
      <c r="EI51" s="325"/>
      <c r="EJ51" s="325"/>
      <c r="EK51" s="325"/>
      <c r="EL51" s="325"/>
      <c r="EM51" s="325"/>
      <c r="EN51" s="325"/>
      <c r="EO51" s="325"/>
      <c r="EP51" s="325"/>
      <c r="EQ51" s="325"/>
      <c r="ER51" s="325"/>
      <c r="ES51" s="325"/>
      <c r="ET51" s="325"/>
      <c r="EU51" s="325"/>
      <c r="EV51" s="325"/>
      <c r="EW51" s="325"/>
      <c r="EX51" s="325"/>
      <c r="EY51" s="325"/>
      <c r="EZ51" s="325"/>
      <c r="FA51" s="325"/>
      <c r="FB51" s="325"/>
      <c r="FC51" s="325"/>
      <c r="FD51" s="325"/>
      <c r="FE51" s="325"/>
      <c r="FF51" s="325"/>
      <c r="FG51" s="325"/>
      <c r="FH51" s="325"/>
      <c r="FI51" s="325"/>
      <c r="FJ51" s="325"/>
      <c r="FK51" s="325"/>
      <c r="FL51" s="325"/>
      <c r="FM51" s="325"/>
      <c r="FN51" s="325"/>
      <c r="FO51" s="325"/>
      <c r="FP51" s="325"/>
      <c r="FQ51" s="325"/>
      <c r="FR51" s="325"/>
      <c r="FS51" s="325"/>
      <c r="FT51" s="325"/>
      <c r="FU51" s="325"/>
      <c r="FV51" s="325"/>
      <c r="FW51" s="325"/>
      <c r="FX51" s="325"/>
      <c r="FY51" s="325"/>
      <c r="FZ51" s="325"/>
      <c r="GA51" s="325"/>
      <c r="GB51" s="325"/>
      <c r="GC51" s="325"/>
      <c r="GD51" s="325"/>
      <c r="GE51" s="325"/>
      <c r="GF51" s="325"/>
      <c r="GG51" s="325"/>
      <c r="GH51" s="325"/>
      <c r="GI51" s="325"/>
      <c r="GJ51" s="325"/>
      <c r="GK51" s="325"/>
      <c r="GL51" s="325"/>
      <c r="GM51" s="325"/>
      <c r="GN51" s="325"/>
      <c r="GO51" s="325"/>
      <c r="GP51" s="325"/>
      <c r="GQ51" s="325"/>
      <c r="GR51" s="325"/>
      <c r="GS51" s="325"/>
      <c r="GT51" s="325"/>
      <c r="GU51" s="325"/>
      <c r="GV51" s="325"/>
      <c r="GW51" s="325"/>
      <c r="GX51" s="325"/>
      <c r="GY51" s="325"/>
      <c r="GZ51" s="325"/>
      <c r="HA51" s="325"/>
      <c r="HB51" s="325"/>
      <c r="HC51" s="325"/>
      <c r="HD51" s="325"/>
      <c r="HE51" s="325"/>
      <c r="HF51" s="325"/>
      <c r="HG51" s="325"/>
      <c r="HH51" s="325"/>
      <c r="HI51" s="325"/>
      <c r="HJ51" s="325"/>
      <c r="HK51" s="325"/>
      <c r="HL51" s="325"/>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 customHeight="1" thickBot="1" x14ac:dyDescent="0.2">
      <c r="A52" s="322"/>
      <c r="B52" s="323"/>
      <c r="C52" s="344">
        <v>39</v>
      </c>
      <c r="D52" s="1026"/>
      <c r="E52" s="1027"/>
      <c r="F52" s="1027"/>
      <c r="G52" s="1027"/>
      <c r="H52" s="1027"/>
      <c r="I52" s="1027"/>
      <c r="J52" s="1028"/>
      <c r="K52" s="323"/>
      <c r="L52" s="382"/>
      <c r="M52" s="349"/>
      <c r="N52" s="350"/>
      <c r="O52" s="357"/>
      <c r="P52" s="358"/>
      <c r="Q52" s="365"/>
      <c r="R52" s="366"/>
      <c r="S52" s="373"/>
      <c r="T52" s="374"/>
      <c r="U52" s="324"/>
      <c r="V52" s="325"/>
      <c r="W52" s="325"/>
      <c r="X52" s="325"/>
      <c r="Y52" s="325"/>
      <c r="Z52" s="325"/>
      <c r="AA52" s="325"/>
      <c r="AB52" s="325"/>
      <c r="AC52" s="325"/>
      <c r="AD52" s="325"/>
      <c r="AE52" s="325"/>
      <c r="AF52" s="325"/>
      <c r="AG52" s="325"/>
      <c r="AH52" s="325"/>
      <c r="AI52" s="325"/>
      <c r="AJ52" s="325"/>
      <c r="AK52" s="325"/>
      <c r="AL52" s="325"/>
      <c r="AM52" s="325"/>
      <c r="AN52" s="325"/>
      <c r="AO52" s="325"/>
      <c r="AP52" s="325"/>
      <c r="AQ52" s="325"/>
      <c r="AR52" s="325"/>
      <c r="AS52" s="325"/>
      <c r="AT52" s="325"/>
      <c r="AU52" s="325"/>
      <c r="AV52" s="325"/>
      <c r="AW52" s="325"/>
      <c r="AX52" s="325"/>
      <c r="AY52" s="325"/>
      <c r="AZ52" s="325"/>
      <c r="BA52" s="325"/>
      <c r="BB52" s="325"/>
      <c r="BC52" s="325"/>
      <c r="BD52" s="325"/>
      <c r="BE52" s="325"/>
      <c r="BF52" s="325"/>
      <c r="BG52" s="325"/>
      <c r="BH52" s="325"/>
      <c r="BI52" s="325"/>
      <c r="BJ52" s="325"/>
      <c r="BK52" s="325"/>
      <c r="BL52" s="325"/>
      <c r="BM52" s="325"/>
      <c r="BN52" s="325"/>
      <c r="BO52" s="325"/>
      <c r="BP52" s="325"/>
      <c r="BQ52" s="325"/>
      <c r="BR52" s="325"/>
      <c r="BS52" s="325"/>
      <c r="BT52" s="325"/>
      <c r="BU52" s="325"/>
      <c r="BV52" s="325"/>
      <c r="BW52" s="325"/>
      <c r="BX52" s="325"/>
      <c r="BY52" s="325"/>
      <c r="BZ52" s="325"/>
      <c r="CA52" s="325"/>
      <c r="CB52" s="325"/>
      <c r="CC52" s="325"/>
      <c r="CD52" s="325"/>
      <c r="CE52" s="325"/>
      <c r="CF52" s="325"/>
      <c r="CG52" s="325"/>
      <c r="CH52" s="325"/>
      <c r="CI52" s="325"/>
      <c r="CJ52" s="325"/>
      <c r="CK52" s="325"/>
      <c r="CL52" s="325"/>
      <c r="CM52" s="325"/>
      <c r="CN52" s="325"/>
      <c r="CO52" s="325"/>
      <c r="CP52" s="325"/>
      <c r="CQ52" s="325"/>
      <c r="CR52" s="325"/>
      <c r="CS52" s="325"/>
      <c r="CT52" s="325"/>
      <c r="CU52" s="325"/>
      <c r="CV52" s="325"/>
      <c r="CW52" s="325"/>
      <c r="CX52" s="325"/>
      <c r="CY52" s="325"/>
      <c r="CZ52" s="325"/>
      <c r="DA52" s="325"/>
      <c r="DB52" s="325"/>
      <c r="DC52" s="325"/>
      <c r="DD52" s="325"/>
      <c r="DE52" s="325"/>
      <c r="DF52" s="325"/>
      <c r="DG52" s="325"/>
      <c r="DH52" s="325"/>
      <c r="DI52" s="325"/>
      <c r="DJ52" s="325"/>
      <c r="DK52" s="325"/>
      <c r="DL52" s="325"/>
      <c r="DM52" s="325"/>
      <c r="DN52" s="325"/>
      <c r="DO52" s="325"/>
      <c r="DP52" s="325"/>
      <c r="DQ52" s="325"/>
      <c r="DR52" s="325"/>
      <c r="DS52" s="325"/>
      <c r="DT52" s="325"/>
      <c r="DU52" s="325"/>
      <c r="DV52" s="325"/>
      <c r="DW52" s="325"/>
      <c r="DX52" s="325"/>
      <c r="DY52" s="325"/>
      <c r="DZ52" s="325"/>
      <c r="EA52" s="325"/>
      <c r="EB52" s="325"/>
      <c r="EC52" s="325"/>
      <c r="ED52" s="325"/>
      <c r="EE52" s="325"/>
      <c r="EF52" s="325"/>
      <c r="EG52" s="325"/>
      <c r="EH52" s="325"/>
      <c r="EI52" s="325"/>
      <c r="EJ52" s="325"/>
      <c r="EK52" s="325"/>
      <c r="EL52" s="325"/>
      <c r="EM52" s="325"/>
      <c r="EN52" s="325"/>
      <c r="EO52" s="325"/>
      <c r="EP52" s="325"/>
      <c r="EQ52" s="325"/>
      <c r="ER52" s="325"/>
      <c r="ES52" s="325"/>
      <c r="ET52" s="325"/>
      <c r="EU52" s="325"/>
      <c r="EV52" s="325"/>
      <c r="EW52" s="325"/>
      <c r="EX52" s="325"/>
      <c r="EY52" s="325"/>
      <c r="EZ52" s="325"/>
      <c r="FA52" s="325"/>
      <c r="FB52" s="325"/>
      <c r="FC52" s="325"/>
      <c r="FD52" s="325"/>
      <c r="FE52" s="325"/>
      <c r="FF52" s="325"/>
      <c r="FG52" s="325"/>
      <c r="FH52" s="325"/>
      <c r="FI52" s="325"/>
      <c r="FJ52" s="325"/>
      <c r="FK52" s="325"/>
      <c r="FL52" s="325"/>
      <c r="FM52" s="325"/>
      <c r="FN52" s="325"/>
      <c r="FO52" s="325"/>
      <c r="FP52" s="325"/>
      <c r="FQ52" s="325"/>
      <c r="FR52" s="325"/>
      <c r="FS52" s="325"/>
      <c r="FT52" s="325"/>
      <c r="FU52" s="325"/>
      <c r="FV52" s="325"/>
      <c r="FW52" s="325"/>
      <c r="FX52" s="325"/>
      <c r="FY52" s="325"/>
      <c r="FZ52" s="325"/>
      <c r="GA52" s="325"/>
      <c r="GB52" s="325"/>
      <c r="GC52" s="325"/>
      <c r="GD52" s="325"/>
      <c r="GE52" s="325"/>
      <c r="GF52" s="325"/>
      <c r="GG52" s="325"/>
      <c r="GH52" s="325"/>
      <c r="GI52" s="325"/>
      <c r="GJ52" s="325"/>
      <c r="GK52" s="325"/>
      <c r="GL52" s="325"/>
      <c r="GM52" s="325"/>
      <c r="GN52" s="325"/>
      <c r="GO52" s="325"/>
      <c r="GP52" s="325"/>
      <c r="GQ52" s="325"/>
      <c r="GR52" s="325"/>
      <c r="GS52" s="325"/>
      <c r="GT52" s="325"/>
      <c r="GU52" s="325"/>
      <c r="GV52" s="325"/>
      <c r="GW52" s="325"/>
      <c r="GX52" s="325"/>
      <c r="GY52" s="325"/>
      <c r="GZ52" s="325"/>
      <c r="HA52" s="325"/>
      <c r="HB52" s="325"/>
      <c r="HC52" s="325"/>
      <c r="HD52" s="325"/>
      <c r="HE52" s="325"/>
      <c r="HF52" s="325"/>
      <c r="HG52" s="325"/>
      <c r="HH52" s="325"/>
      <c r="HI52" s="325"/>
      <c r="HJ52" s="325"/>
      <c r="HK52" s="325"/>
      <c r="HL52" s="325"/>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 customHeight="1" thickBot="1" x14ac:dyDescent="0.2">
      <c r="A53" s="322"/>
      <c r="B53" s="323"/>
      <c r="C53" s="344">
        <v>40</v>
      </c>
      <c r="D53" s="1026"/>
      <c r="E53" s="1027"/>
      <c r="F53" s="1027"/>
      <c r="G53" s="1027"/>
      <c r="H53" s="1027"/>
      <c r="I53" s="1027"/>
      <c r="J53" s="1028"/>
      <c r="K53" s="323"/>
      <c r="L53" s="382"/>
      <c r="M53" s="349"/>
      <c r="N53" s="350"/>
      <c r="O53" s="357"/>
      <c r="P53" s="358"/>
      <c r="Q53" s="365"/>
      <c r="R53" s="366"/>
      <c r="S53" s="373"/>
      <c r="T53" s="374"/>
      <c r="U53" s="324"/>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25"/>
      <c r="AS53" s="325"/>
      <c r="AT53" s="325"/>
      <c r="AU53" s="325"/>
      <c r="AV53" s="325"/>
      <c r="AW53" s="325"/>
      <c r="AX53" s="325"/>
      <c r="AY53" s="325"/>
      <c r="AZ53" s="325"/>
      <c r="BA53" s="325"/>
      <c r="BB53" s="325"/>
      <c r="BC53" s="325"/>
      <c r="BD53" s="325"/>
      <c r="BE53" s="325"/>
      <c r="BF53" s="325"/>
      <c r="BG53" s="325"/>
      <c r="BH53" s="325"/>
      <c r="BI53" s="325"/>
      <c r="BJ53" s="325"/>
      <c r="BK53" s="325"/>
      <c r="BL53" s="325"/>
      <c r="BM53" s="325"/>
      <c r="BN53" s="325"/>
      <c r="BO53" s="325"/>
      <c r="BP53" s="325"/>
      <c r="BQ53" s="325"/>
      <c r="BR53" s="325"/>
      <c r="BS53" s="325"/>
      <c r="BT53" s="325"/>
      <c r="BU53" s="325"/>
      <c r="BV53" s="325"/>
      <c r="BW53" s="325"/>
      <c r="BX53" s="325"/>
      <c r="BY53" s="325"/>
      <c r="BZ53" s="325"/>
      <c r="CA53" s="325"/>
      <c r="CB53" s="325"/>
      <c r="CC53" s="325"/>
      <c r="CD53" s="325"/>
      <c r="CE53" s="325"/>
      <c r="CF53" s="325"/>
      <c r="CG53" s="325"/>
      <c r="CH53" s="325"/>
      <c r="CI53" s="325"/>
      <c r="CJ53" s="325"/>
      <c r="CK53" s="325"/>
      <c r="CL53" s="325"/>
      <c r="CM53" s="325"/>
      <c r="CN53" s="325"/>
      <c r="CO53" s="325"/>
      <c r="CP53" s="325"/>
      <c r="CQ53" s="325"/>
      <c r="CR53" s="325"/>
      <c r="CS53" s="325"/>
      <c r="CT53" s="325"/>
      <c r="CU53" s="325"/>
      <c r="CV53" s="325"/>
      <c r="CW53" s="325"/>
      <c r="CX53" s="325"/>
      <c r="CY53" s="325"/>
      <c r="CZ53" s="325"/>
      <c r="DA53" s="325"/>
      <c r="DB53" s="325"/>
      <c r="DC53" s="325"/>
      <c r="DD53" s="325"/>
      <c r="DE53" s="325"/>
      <c r="DF53" s="325"/>
      <c r="DG53" s="325"/>
      <c r="DH53" s="325"/>
      <c r="DI53" s="325"/>
      <c r="DJ53" s="325"/>
      <c r="DK53" s="325"/>
      <c r="DL53" s="325"/>
      <c r="DM53" s="325"/>
      <c r="DN53" s="325"/>
      <c r="DO53" s="325"/>
      <c r="DP53" s="325"/>
      <c r="DQ53" s="325"/>
      <c r="DR53" s="325"/>
      <c r="DS53" s="325"/>
      <c r="DT53" s="325"/>
      <c r="DU53" s="325"/>
      <c r="DV53" s="325"/>
      <c r="DW53" s="325"/>
      <c r="DX53" s="325"/>
      <c r="DY53" s="325"/>
      <c r="DZ53" s="325"/>
      <c r="EA53" s="325"/>
      <c r="EB53" s="325"/>
      <c r="EC53" s="325"/>
      <c r="ED53" s="325"/>
      <c r="EE53" s="325"/>
      <c r="EF53" s="325"/>
      <c r="EG53" s="325"/>
      <c r="EH53" s="325"/>
      <c r="EI53" s="325"/>
      <c r="EJ53" s="325"/>
      <c r="EK53" s="325"/>
      <c r="EL53" s="325"/>
      <c r="EM53" s="325"/>
      <c r="EN53" s="325"/>
      <c r="EO53" s="325"/>
      <c r="EP53" s="325"/>
      <c r="EQ53" s="325"/>
      <c r="ER53" s="325"/>
      <c r="ES53" s="325"/>
      <c r="ET53" s="325"/>
      <c r="EU53" s="325"/>
      <c r="EV53" s="325"/>
      <c r="EW53" s="325"/>
      <c r="EX53" s="325"/>
      <c r="EY53" s="325"/>
      <c r="EZ53" s="325"/>
      <c r="FA53" s="325"/>
      <c r="FB53" s="325"/>
      <c r="FC53" s="325"/>
      <c r="FD53" s="325"/>
      <c r="FE53" s="325"/>
      <c r="FF53" s="325"/>
      <c r="FG53" s="325"/>
      <c r="FH53" s="325"/>
      <c r="FI53" s="325"/>
      <c r="FJ53" s="325"/>
      <c r="FK53" s="325"/>
      <c r="FL53" s="325"/>
      <c r="FM53" s="325"/>
      <c r="FN53" s="325"/>
      <c r="FO53" s="325"/>
      <c r="FP53" s="325"/>
      <c r="FQ53" s="325"/>
      <c r="FR53" s="325"/>
      <c r="FS53" s="325"/>
      <c r="FT53" s="325"/>
      <c r="FU53" s="325"/>
      <c r="FV53" s="325"/>
      <c r="FW53" s="325"/>
      <c r="FX53" s="325"/>
      <c r="FY53" s="325"/>
      <c r="FZ53" s="325"/>
      <c r="GA53" s="325"/>
      <c r="GB53" s="325"/>
      <c r="GC53" s="325"/>
      <c r="GD53" s="325"/>
      <c r="GE53" s="325"/>
      <c r="GF53" s="325"/>
      <c r="GG53" s="325"/>
      <c r="GH53" s="325"/>
      <c r="GI53" s="325"/>
      <c r="GJ53" s="325"/>
      <c r="GK53" s="325"/>
      <c r="GL53" s="325"/>
      <c r="GM53" s="325"/>
      <c r="GN53" s="325"/>
      <c r="GO53" s="325"/>
      <c r="GP53" s="325"/>
      <c r="GQ53" s="325"/>
      <c r="GR53" s="325"/>
      <c r="GS53" s="325"/>
      <c r="GT53" s="325"/>
      <c r="GU53" s="325"/>
      <c r="GV53" s="325"/>
      <c r="GW53" s="325"/>
      <c r="GX53" s="325"/>
      <c r="GY53" s="325"/>
      <c r="GZ53" s="325"/>
      <c r="HA53" s="325"/>
      <c r="HB53" s="325"/>
      <c r="HC53" s="325"/>
      <c r="HD53" s="325"/>
      <c r="HE53" s="325"/>
      <c r="HF53" s="325"/>
      <c r="HG53" s="325"/>
      <c r="HH53" s="325"/>
      <c r="HI53" s="325"/>
      <c r="HJ53" s="325"/>
      <c r="HK53" s="325"/>
      <c r="HL53" s="325"/>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26"/>
      <c r="E54" s="1027"/>
      <c r="F54" s="1027"/>
      <c r="G54" s="1027"/>
      <c r="H54" s="1027"/>
      <c r="I54" s="1027"/>
      <c r="J54" s="1028"/>
      <c r="K54" s="323"/>
      <c r="L54" s="382"/>
      <c r="M54" s="349"/>
      <c r="N54" s="350"/>
      <c r="O54" s="357"/>
      <c r="P54" s="358"/>
      <c r="Q54" s="365"/>
      <c r="R54" s="366"/>
      <c r="S54" s="373"/>
      <c r="T54" s="374"/>
      <c r="U54" s="324"/>
      <c r="V54" s="325"/>
      <c r="W54" s="325"/>
      <c r="X54" s="325"/>
      <c r="Y54" s="325"/>
      <c r="Z54" s="325"/>
      <c r="AA54" s="325"/>
      <c r="AB54" s="325"/>
      <c r="AC54" s="325"/>
      <c r="AD54" s="325"/>
      <c r="AE54" s="325"/>
      <c r="AF54" s="325"/>
      <c r="AG54" s="325"/>
      <c r="AH54" s="325"/>
      <c r="AI54" s="325"/>
      <c r="AJ54" s="325"/>
      <c r="AK54" s="325"/>
      <c r="AL54" s="325"/>
      <c r="AM54" s="325"/>
      <c r="AN54" s="325"/>
      <c r="AO54" s="325"/>
      <c r="AP54" s="325"/>
      <c r="AQ54" s="325"/>
      <c r="AR54" s="325"/>
      <c r="AS54" s="325"/>
      <c r="AT54" s="325"/>
      <c r="AU54" s="325"/>
      <c r="AV54" s="325"/>
      <c r="AW54" s="325"/>
      <c r="AX54" s="325"/>
      <c r="AY54" s="325"/>
      <c r="AZ54" s="325"/>
      <c r="BA54" s="325"/>
      <c r="BB54" s="325"/>
      <c r="BC54" s="325"/>
      <c r="BD54" s="325"/>
      <c r="BE54" s="325"/>
      <c r="BF54" s="325"/>
      <c r="BG54" s="325"/>
      <c r="BH54" s="325"/>
      <c r="BI54" s="325"/>
      <c r="BJ54" s="325"/>
      <c r="BK54" s="325"/>
      <c r="BL54" s="325"/>
      <c r="BM54" s="325"/>
      <c r="BN54" s="325"/>
      <c r="BO54" s="325"/>
      <c r="BP54" s="325"/>
      <c r="BQ54" s="325"/>
      <c r="BR54" s="325"/>
      <c r="BS54" s="325"/>
      <c r="BT54" s="325"/>
      <c r="BU54" s="325"/>
      <c r="BV54" s="325"/>
      <c r="BW54" s="325"/>
      <c r="BX54" s="325"/>
      <c r="BY54" s="325"/>
      <c r="BZ54" s="325"/>
      <c r="CA54" s="325"/>
      <c r="CB54" s="325"/>
      <c r="CC54" s="325"/>
      <c r="CD54" s="325"/>
      <c r="CE54" s="325"/>
      <c r="CF54" s="325"/>
      <c r="CG54" s="325"/>
      <c r="CH54" s="325"/>
      <c r="CI54" s="325"/>
      <c r="CJ54" s="325"/>
      <c r="CK54" s="325"/>
      <c r="CL54" s="325"/>
      <c r="CM54" s="325"/>
      <c r="CN54" s="325"/>
      <c r="CO54" s="325"/>
      <c r="CP54" s="325"/>
      <c r="CQ54" s="325"/>
      <c r="CR54" s="325"/>
      <c r="CS54" s="325"/>
      <c r="CT54" s="325"/>
      <c r="CU54" s="325"/>
      <c r="CV54" s="325"/>
      <c r="CW54" s="325"/>
      <c r="CX54" s="325"/>
      <c r="CY54" s="325"/>
      <c r="CZ54" s="325"/>
      <c r="DA54" s="325"/>
      <c r="DB54" s="325"/>
      <c r="DC54" s="325"/>
      <c r="DD54" s="325"/>
      <c r="DE54" s="325"/>
      <c r="DF54" s="325"/>
      <c r="DG54" s="325"/>
      <c r="DH54" s="325"/>
      <c r="DI54" s="325"/>
      <c r="DJ54" s="325"/>
      <c r="DK54" s="325"/>
      <c r="DL54" s="325"/>
      <c r="DM54" s="325"/>
      <c r="DN54" s="325"/>
      <c r="DO54" s="325"/>
      <c r="DP54" s="325"/>
      <c r="DQ54" s="325"/>
      <c r="DR54" s="325"/>
      <c r="DS54" s="325"/>
      <c r="DT54" s="325"/>
      <c r="DU54" s="325"/>
      <c r="DV54" s="325"/>
      <c r="DW54" s="325"/>
      <c r="DX54" s="325"/>
      <c r="DY54" s="325"/>
      <c r="DZ54" s="325"/>
      <c r="EA54" s="325"/>
      <c r="EB54" s="325"/>
      <c r="EC54" s="325"/>
      <c r="ED54" s="325"/>
      <c r="EE54" s="325"/>
      <c r="EF54" s="325"/>
      <c r="EG54" s="325"/>
      <c r="EH54" s="325"/>
      <c r="EI54" s="325"/>
      <c r="EJ54" s="325"/>
      <c r="EK54" s="325"/>
      <c r="EL54" s="325"/>
      <c r="EM54" s="325"/>
      <c r="EN54" s="325"/>
      <c r="EO54" s="325"/>
      <c r="EP54" s="325"/>
      <c r="EQ54" s="325"/>
      <c r="ER54" s="325"/>
      <c r="ES54" s="325"/>
      <c r="ET54" s="325"/>
      <c r="EU54" s="325"/>
      <c r="EV54" s="325"/>
      <c r="EW54" s="325"/>
      <c r="EX54" s="325"/>
      <c r="EY54" s="325"/>
      <c r="EZ54" s="325"/>
      <c r="FA54" s="325"/>
      <c r="FB54" s="325"/>
      <c r="FC54" s="325"/>
      <c r="FD54" s="325"/>
      <c r="FE54" s="325"/>
      <c r="FF54" s="325"/>
      <c r="FG54" s="325"/>
      <c r="FH54" s="325"/>
      <c r="FI54" s="325"/>
      <c r="FJ54" s="325"/>
      <c r="FK54" s="325"/>
      <c r="FL54" s="325"/>
      <c r="FM54" s="325"/>
      <c r="FN54" s="325"/>
      <c r="FO54" s="325"/>
      <c r="FP54" s="325"/>
      <c r="FQ54" s="325"/>
      <c r="FR54" s="325"/>
      <c r="FS54" s="325"/>
      <c r="FT54" s="325"/>
      <c r="FU54" s="325"/>
      <c r="FV54" s="325"/>
      <c r="FW54" s="325"/>
      <c r="FX54" s="325"/>
      <c r="FY54" s="325"/>
      <c r="FZ54" s="325"/>
      <c r="GA54" s="325"/>
      <c r="GB54" s="325"/>
      <c r="GC54" s="325"/>
      <c r="GD54" s="325"/>
      <c r="GE54" s="325"/>
      <c r="GF54" s="325"/>
      <c r="GG54" s="325"/>
      <c r="GH54" s="325"/>
      <c r="GI54" s="325"/>
      <c r="GJ54" s="325"/>
      <c r="GK54" s="325"/>
      <c r="GL54" s="325"/>
      <c r="GM54" s="325"/>
      <c r="GN54" s="325"/>
      <c r="GO54" s="325"/>
      <c r="GP54" s="325"/>
      <c r="GQ54" s="325"/>
      <c r="GR54" s="325"/>
      <c r="GS54" s="325"/>
      <c r="GT54" s="325"/>
      <c r="GU54" s="325"/>
      <c r="GV54" s="325"/>
      <c r="GW54" s="325"/>
      <c r="GX54" s="325"/>
      <c r="GY54" s="325"/>
      <c r="GZ54" s="325"/>
      <c r="HA54" s="325"/>
      <c r="HB54" s="325"/>
      <c r="HC54" s="325"/>
      <c r="HD54" s="325"/>
      <c r="HE54" s="325"/>
      <c r="HF54" s="325"/>
      <c r="HG54" s="325"/>
      <c r="HH54" s="325"/>
      <c r="HI54" s="325"/>
      <c r="HJ54" s="325"/>
      <c r="HK54" s="325"/>
      <c r="HL54" s="325"/>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 customHeight="1" thickBot="1" x14ac:dyDescent="0.2">
      <c r="A55" s="322"/>
      <c r="B55" s="323"/>
      <c r="C55" s="344">
        <v>42</v>
      </c>
      <c r="D55" s="1026"/>
      <c r="E55" s="1027"/>
      <c r="F55" s="1027"/>
      <c r="G55" s="1027"/>
      <c r="H55" s="1027"/>
      <c r="I55" s="1027"/>
      <c r="J55" s="1028"/>
      <c r="K55" s="323"/>
      <c r="L55" s="382"/>
      <c r="M55" s="349"/>
      <c r="N55" s="350"/>
      <c r="O55" s="357"/>
      <c r="P55" s="358"/>
      <c r="Q55" s="365"/>
      <c r="R55" s="366"/>
      <c r="S55" s="373"/>
      <c r="T55" s="374"/>
      <c r="U55" s="324"/>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c r="DJ55" s="325"/>
      <c r="DK55" s="325"/>
      <c r="DL55" s="325"/>
      <c r="DM55" s="325"/>
      <c r="DN55" s="325"/>
      <c r="DO55" s="325"/>
      <c r="DP55" s="325"/>
      <c r="DQ55" s="325"/>
      <c r="DR55" s="325"/>
      <c r="DS55" s="325"/>
      <c r="DT55" s="325"/>
      <c r="DU55" s="325"/>
      <c r="DV55" s="325"/>
      <c r="DW55" s="325"/>
      <c r="DX55" s="325"/>
      <c r="DY55" s="325"/>
      <c r="DZ55" s="325"/>
      <c r="EA55" s="325"/>
      <c r="EB55" s="325"/>
      <c r="EC55" s="325"/>
      <c r="ED55" s="325"/>
      <c r="EE55" s="325"/>
      <c r="EF55" s="325"/>
      <c r="EG55" s="325"/>
      <c r="EH55" s="325"/>
      <c r="EI55" s="325"/>
      <c r="EJ55" s="325"/>
      <c r="EK55" s="325"/>
      <c r="EL55" s="325"/>
      <c r="EM55" s="325"/>
      <c r="EN55" s="325"/>
      <c r="EO55" s="325"/>
      <c r="EP55" s="325"/>
      <c r="EQ55" s="325"/>
      <c r="ER55" s="325"/>
      <c r="ES55" s="325"/>
      <c r="ET55" s="325"/>
      <c r="EU55" s="325"/>
      <c r="EV55" s="325"/>
      <c r="EW55" s="325"/>
      <c r="EX55" s="325"/>
      <c r="EY55" s="325"/>
      <c r="EZ55" s="325"/>
      <c r="FA55" s="325"/>
      <c r="FB55" s="325"/>
      <c r="FC55" s="325"/>
      <c r="FD55" s="325"/>
      <c r="FE55" s="325"/>
      <c r="FF55" s="325"/>
      <c r="FG55" s="325"/>
      <c r="FH55" s="325"/>
      <c r="FI55" s="325"/>
      <c r="FJ55" s="325"/>
      <c r="FK55" s="325"/>
      <c r="FL55" s="325"/>
      <c r="FM55" s="325"/>
      <c r="FN55" s="325"/>
      <c r="FO55" s="325"/>
      <c r="FP55" s="325"/>
      <c r="FQ55" s="325"/>
      <c r="FR55" s="325"/>
      <c r="FS55" s="325"/>
      <c r="FT55" s="325"/>
      <c r="FU55" s="325"/>
      <c r="FV55" s="325"/>
      <c r="FW55" s="325"/>
      <c r="FX55" s="325"/>
      <c r="FY55" s="325"/>
      <c r="FZ55" s="325"/>
      <c r="GA55" s="325"/>
      <c r="GB55" s="325"/>
      <c r="GC55" s="325"/>
      <c r="GD55" s="325"/>
      <c r="GE55" s="325"/>
      <c r="GF55" s="325"/>
      <c r="GG55" s="325"/>
      <c r="GH55" s="325"/>
      <c r="GI55" s="325"/>
      <c r="GJ55" s="325"/>
      <c r="GK55" s="325"/>
      <c r="GL55" s="325"/>
      <c r="GM55" s="325"/>
      <c r="GN55" s="325"/>
      <c r="GO55" s="325"/>
      <c r="GP55" s="325"/>
      <c r="GQ55" s="325"/>
      <c r="GR55" s="325"/>
      <c r="GS55" s="325"/>
      <c r="GT55" s="325"/>
      <c r="GU55" s="325"/>
      <c r="GV55" s="325"/>
      <c r="GW55" s="325"/>
      <c r="GX55" s="325"/>
      <c r="GY55" s="325"/>
      <c r="GZ55" s="325"/>
      <c r="HA55" s="325"/>
      <c r="HB55" s="325"/>
      <c r="HC55" s="325"/>
      <c r="HD55" s="325"/>
      <c r="HE55" s="325"/>
      <c r="HF55" s="325"/>
      <c r="HG55" s="325"/>
      <c r="HH55" s="325"/>
      <c r="HI55" s="325"/>
      <c r="HJ55" s="325"/>
      <c r="HK55" s="325"/>
      <c r="HL55" s="325"/>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 customHeight="1" x14ac:dyDescent="0.15">
      <c r="A56" s="329"/>
      <c r="B56" s="330"/>
      <c r="C56" s="344">
        <v>43</v>
      </c>
      <c r="D56" s="1026"/>
      <c r="E56" s="1027"/>
      <c r="F56" s="1027"/>
      <c r="G56" s="1027"/>
      <c r="H56" s="1027"/>
      <c r="I56" s="1027"/>
      <c r="J56" s="1028"/>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26"/>
      <c r="E57" s="1027"/>
      <c r="F57" s="1027"/>
      <c r="G57" s="1027"/>
      <c r="H57" s="1027"/>
      <c r="I57" s="1027"/>
      <c r="J57" s="1028"/>
      <c r="K57" s="339"/>
      <c r="L57" s="382"/>
      <c r="M57" s="349"/>
      <c r="N57" s="350"/>
      <c r="O57" s="357"/>
      <c r="P57" s="358"/>
      <c r="Q57" s="365"/>
      <c r="R57" s="366"/>
      <c r="S57" s="373"/>
      <c r="T57" s="374"/>
      <c r="U57" s="339"/>
    </row>
    <row r="58" spans="1:509" ht="14.1" customHeight="1" x14ac:dyDescent="0.15">
      <c r="B58" s="321"/>
      <c r="C58" s="344">
        <v>45</v>
      </c>
      <c r="D58" s="1026"/>
      <c r="E58" s="1027"/>
      <c r="F58" s="1027"/>
      <c r="G58" s="1027"/>
      <c r="H58" s="1027"/>
      <c r="I58" s="1027"/>
      <c r="J58" s="1028"/>
      <c r="K58" s="321"/>
      <c r="L58" s="382"/>
      <c r="M58" s="349"/>
      <c r="N58" s="350"/>
      <c r="O58" s="357"/>
      <c r="P58" s="358"/>
      <c r="Q58" s="365"/>
      <c r="R58" s="366"/>
      <c r="S58" s="373"/>
      <c r="T58" s="374"/>
      <c r="U58" s="321"/>
    </row>
    <row r="59" spans="1:509" ht="14.1" customHeight="1" x14ac:dyDescent="0.15">
      <c r="B59" s="321"/>
      <c r="C59" s="344">
        <v>46</v>
      </c>
      <c r="D59" s="1026"/>
      <c r="E59" s="1027"/>
      <c r="F59" s="1027"/>
      <c r="G59" s="1027"/>
      <c r="H59" s="1027"/>
      <c r="I59" s="1027"/>
      <c r="J59" s="1028"/>
      <c r="K59" s="321"/>
      <c r="L59" s="382"/>
      <c r="M59" s="349"/>
      <c r="N59" s="350"/>
      <c r="O59" s="357"/>
      <c r="P59" s="358"/>
      <c r="Q59" s="365"/>
      <c r="R59" s="366"/>
      <c r="S59" s="373"/>
      <c r="T59" s="374"/>
      <c r="U59" s="321"/>
    </row>
    <row r="60" spans="1:509" ht="14.1" customHeight="1" x14ac:dyDescent="0.15">
      <c r="B60" s="321"/>
      <c r="C60" s="344">
        <v>47</v>
      </c>
      <c r="D60" s="1026"/>
      <c r="E60" s="1027"/>
      <c r="F60" s="1027"/>
      <c r="G60" s="1027"/>
      <c r="H60" s="1027"/>
      <c r="I60" s="1027"/>
      <c r="J60" s="1028"/>
      <c r="K60" s="321"/>
      <c r="L60" s="382"/>
      <c r="M60" s="349"/>
      <c r="N60" s="350"/>
      <c r="O60" s="357"/>
      <c r="P60" s="358"/>
      <c r="Q60" s="365"/>
      <c r="R60" s="366"/>
      <c r="S60" s="373"/>
      <c r="T60" s="374"/>
      <c r="U60" s="321"/>
    </row>
    <row r="61" spans="1:509" ht="14.1" customHeight="1" x14ac:dyDescent="0.15">
      <c r="B61" s="321"/>
      <c r="C61" s="344">
        <v>48</v>
      </c>
      <c r="D61" s="1026"/>
      <c r="E61" s="1027"/>
      <c r="F61" s="1027"/>
      <c r="G61" s="1027"/>
      <c r="H61" s="1027"/>
      <c r="I61" s="1027"/>
      <c r="J61" s="1028"/>
      <c r="K61" s="321"/>
      <c r="L61" s="382"/>
      <c r="M61" s="349"/>
      <c r="N61" s="350"/>
      <c r="O61" s="357"/>
      <c r="P61" s="358"/>
      <c r="Q61" s="365"/>
      <c r="R61" s="366"/>
      <c r="S61" s="373"/>
      <c r="T61" s="374"/>
      <c r="U61" s="321"/>
    </row>
    <row r="62" spans="1:509" ht="14.1" customHeight="1" x14ac:dyDescent="0.15">
      <c r="B62" s="321"/>
      <c r="C62" s="344">
        <v>49</v>
      </c>
      <c r="D62" s="1026"/>
      <c r="E62" s="1027"/>
      <c r="F62" s="1027"/>
      <c r="G62" s="1027"/>
      <c r="H62" s="1027"/>
      <c r="I62" s="1027"/>
      <c r="J62" s="1028"/>
      <c r="K62" s="321"/>
      <c r="L62" s="382"/>
      <c r="M62" s="349"/>
      <c r="N62" s="350"/>
      <c r="O62" s="357"/>
      <c r="P62" s="358"/>
      <c r="Q62" s="365"/>
      <c r="R62" s="366"/>
      <c r="S62" s="373"/>
      <c r="T62" s="374"/>
      <c r="U62" s="321"/>
    </row>
    <row r="63" spans="1:509" ht="14.1" customHeight="1" x14ac:dyDescent="0.15">
      <c r="B63" s="321"/>
      <c r="C63" s="344">
        <v>50</v>
      </c>
      <c r="D63" s="1026"/>
      <c r="E63" s="1027"/>
      <c r="F63" s="1027"/>
      <c r="G63" s="1027"/>
      <c r="H63" s="1027"/>
      <c r="I63" s="1027"/>
      <c r="J63" s="1028"/>
      <c r="K63" s="321"/>
      <c r="L63" s="382"/>
      <c r="M63" s="349"/>
      <c r="N63" s="350"/>
      <c r="O63" s="357"/>
      <c r="P63" s="358"/>
      <c r="Q63" s="365"/>
      <c r="R63" s="366"/>
      <c r="S63" s="373"/>
      <c r="T63" s="374"/>
      <c r="U63" s="321"/>
    </row>
    <row r="64" spans="1:509" ht="14.1" customHeight="1" x14ac:dyDescent="0.15">
      <c r="B64" s="321"/>
      <c r="C64" s="344">
        <v>51</v>
      </c>
      <c r="D64" s="1026"/>
      <c r="E64" s="1027"/>
      <c r="F64" s="1027"/>
      <c r="G64" s="1027"/>
      <c r="H64" s="1027"/>
      <c r="I64" s="1027"/>
      <c r="J64" s="1028"/>
      <c r="K64" s="321"/>
      <c r="L64" s="382"/>
      <c r="M64" s="349"/>
      <c r="N64" s="350"/>
      <c r="O64" s="357"/>
      <c r="P64" s="358"/>
      <c r="Q64" s="365"/>
      <c r="R64" s="366"/>
      <c r="S64" s="373"/>
      <c r="T64" s="374"/>
      <c r="U64" s="321"/>
    </row>
    <row r="65" spans="2:21" ht="14.1" customHeight="1" x14ac:dyDescent="0.15">
      <c r="B65" s="321"/>
      <c r="C65" s="344">
        <v>52</v>
      </c>
      <c r="D65" s="1026"/>
      <c r="E65" s="1027"/>
      <c r="F65" s="1027"/>
      <c r="G65" s="1027"/>
      <c r="H65" s="1027"/>
      <c r="I65" s="1027"/>
      <c r="J65" s="1028"/>
      <c r="K65" s="321"/>
      <c r="L65" s="382"/>
      <c r="M65" s="349"/>
      <c r="N65" s="350"/>
      <c r="O65" s="357"/>
      <c r="P65" s="358"/>
      <c r="Q65" s="365"/>
      <c r="R65" s="366"/>
      <c r="S65" s="373"/>
      <c r="T65" s="374"/>
      <c r="U65" s="321"/>
    </row>
    <row r="66" spans="2:21" ht="14.1" customHeight="1" x14ac:dyDescent="0.15">
      <c r="B66" s="321"/>
      <c r="C66" s="344">
        <v>53</v>
      </c>
      <c r="D66" s="1026"/>
      <c r="E66" s="1027"/>
      <c r="F66" s="1027"/>
      <c r="G66" s="1027"/>
      <c r="H66" s="1027"/>
      <c r="I66" s="1027"/>
      <c r="J66" s="1028"/>
      <c r="K66" s="321"/>
      <c r="L66" s="382"/>
      <c r="M66" s="349"/>
      <c r="N66" s="350"/>
      <c r="O66" s="357"/>
      <c r="P66" s="358"/>
      <c r="Q66" s="365"/>
      <c r="R66" s="366"/>
      <c r="S66" s="373"/>
      <c r="T66" s="374"/>
      <c r="U66" s="321"/>
    </row>
    <row r="67" spans="2:21" ht="14.1" customHeight="1" x14ac:dyDescent="0.15">
      <c r="B67" s="321"/>
      <c r="C67" s="344">
        <v>54</v>
      </c>
      <c r="D67" s="1026"/>
      <c r="E67" s="1027"/>
      <c r="F67" s="1027"/>
      <c r="G67" s="1027"/>
      <c r="H67" s="1027"/>
      <c r="I67" s="1027"/>
      <c r="J67" s="1028"/>
      <c r="K67" s="321"/>
      <c r="L67" s="382"/>
      <c r="M67" s="349"/>
      <c r="N67" s="350"/>
      <c r="O67" s="357"/>
      <c r="P67" s="358"/>
      <c r="Q67" s="365"/>
      <c r="R67" s="366"/>
      <c r="S67" s="373"/>
      <c r="T67" s="374"/>
      <c r="U67" s="321"/>
    </row>
    <row r="68" spans="2:21" ht="14.1" customHeight="1" x14ac:dyDescent="0.15">
      <c r="B68" s="321"/>
      <c r="C68" s="344">
        <v>55</v>
      </c>
      <c r="D68" s="1026"/>
      <c r="E68" s="1027"/>
      <c r="F68" s="1027"/>
      <c r="G68" s="1027"/>
      <c r="H68" s="1027"/>
      <c r="I68" s="1027"/>
      <c r="J68" s="1028"/>
      <c r="K68" s="321"/>
      <c r="L68" s="382"/>
      <c r="M68" s="349"/>
      <c r="N68" s="350"/>
      <c r="O68" s="357"/>
      <c r="P68" s="358"/>
      <c r="Q68" s="365"/>
      <c r="R68" s="366"/>
      <c r="S68" s="373"/>
      <c r="T68" s="374"/>
      <c r="U68" s="321"/>
    </row>
    <row r="69" spans="2:21" ht="14.1" customHeight="1" x14ac:dyDescent="0.15">
      <c r="B69" s="321"/>
      <c r="C69" s="344">
        <v>56</v>
      </c>
      <c r="D69" s="1026"/>
      <c r="E69" s="1027"/>
      <c r="F69" s="1027"/>
      <c r="G69" s="1027"/>
      <c r="H69" s="1027"/>
      <c r="I69" s="1027"/>
      <c r="J69" s="1028"/>
      <c r="K69" s="321"/>
      <c r="L69" s="382"/>
      <c r="M69" s="349"/>
      <c r="N69" s="350"/>
      <c r="O69" s="357"/>
      <c r="P69" s="358"/>
      <c r="Q69" s="365"/>
      <c r="R69" s="366"/>
      <c r="S69" s="373"/>
      <c r="T69" s="374"/>
      <c r="U69" s="321"/>
    </row>
    <row r="70" spans="2:21" ht="14.1" customHeight="1" x14ac:dyDescent="0.15">
      <c r="B70" s="321"/>
      <c r="C70" s="344">
        <v>57</v>
      </c>
      <c r="D70" s="1026"/>
      <c r="E70" s="1027"/>
      <c r="F70" s="1027"/>
      <c r="G70" s="1027"/>
      <c r="H70" s="1027"/>
      <c r="I70" s="1027"/>
      <c r="J70" s="1028"/>
      <c r="K70" s="321"/>
      <c r="L70" s="382"/>
      <c r="M70" s="349"/>
      <c r="N70" s="350"/>
      <c r="O70" s="357"/>
      <c r="P70" s="358"/>
      <c r="Q70" s="365"/>
      <c r="R70" s="366"/>
      <c r="S70" s="373"/>
      <c r="T70" s="374"/>
      <c r="U70" s="321"/>
    </row>
    <row r="71" spans="2:21" ht="14.1" customHeight="1" x14ac:dyDescent="0.15">
      <c r="B71" s="321"/>
      <c r="C71" s="344">
        <v>58</v>
      </c>
      <c r="D71" s="1026"/>
      <c r="E71" s="1027"/>
      <c r="F71" s="1027"/>
      <c r="G71" s="1027"/>
      <c r="H71" s="1027"/>
      <c r="I71" s="1027"/>
      <c r="J71" s="1028"/>
      <c r="K71" s="321"/>
      <c r="L71" s="382"/>
      <c r="M71" s="349"/>
      <c r="N71" s="350"/>
      <c r="O71" s="357"/>
      <c r="P71" s="358"/>
      <c r="Q71" s="365"/>
      <c r="R71" s="366"/>
      <c r="S71" s="373"/>
      <c r="T71" s="374"/>
      <c r="U71" s="321"/>
    </row>
    <row r="72" spans="2:21" ht="14.1" customHeight="1" x14ac:dyDescent="0.15">
      <c r="B72" s="321"/>
      <c r="C72" s="344">
        <v>59</v>
      </c>
      <c r="D72" s="1026"/>
      <c r="E72" s="1027"/>
      <c r="F72" s="1027"/>
      <c r="G72" s="1027"/>
      <c r="H72" s="1027"/>
      <c r="I72" s="1027"/>
      <c r="J72" s="1028"/>
      <c r="K72" s="321"/>
      <c r="L72" s="382"/>
      <c r="M72" s="349"/>
      <c r="N72" s="350"/>
      <c r="O72" s="357"/>
      <c r="P72" s="358"/>
      <c r="Q72" s="365"/>
      <c r="R72" s="366"/>
      <c r="S72" s="373"/>
      <c r="T72" s="374"/>
      <c r="U72" s="321"/>
    </row>
    <row r="73" spans="2:21" ht="14.1" customHeight="1" x14ac:dyDescent="0.15">
      <c r="B73" s="321"/>
      <c r="C73" s="344">
        <v>60</v>
      </c>
      <c r="D73" s="1026"/>
      <c r="E73" s="1027"/>
      <c r="F73" s="1027"/>
      <c r="G73" s="1027"/>
      <c r="H73" s="1027"/>
      <c r="I73" s="1027"/>
      <c r="J73" s="1028"/>
      <c r="K73" s="321"/>
      <c r="L73" s="382"/>
      <c r="M73" s="349"/>
      <c r="N73" s="350"/>
      <c r="O73" s="357"/>
      <c r="P73" s="358"/>
      <c r="Q73" s="365"/>
      <c r="R73" s="366"/>
      <c r="S73" s="373"/>
      <c r="T73" s="374"/>
      <c r="U73" s="321"/>
    </row>
    <row r="74" spans="2:21" ht="14.1" customHeight="1" x14ac:dyDescent="0.15">
      <c r="B74" s="321"/>
      <c r="C74" s="344">
        <v>61</v>
      </c>
      <c r="D74" s="1026"/>
      <c r="E74" s="1027"/>
      <c r="F74" s="1027"/>
      <c r="G74" s="1027"/>
      <c r="H74" s="1027"/>
      <c r="I74" s="1027"/>
      <c r="J74" s="1028"/>
      <c r="K74" s="321"/>
      <c r="L74" s="382"/>
      <c r="M74" s="349"/>
      <c r="N74" s="350"/>
      <c r="O74" s="357"/>
      <c r="P74" s="358"/>
      <c r="Q74" s="365"/>
      <c r="R74" s="366"/>
      <c r="S74" s="373"/>
      <c r="T74" s="374"/>
      <c r="U74" s="321"/>
    </row>
    <row r="75" spans="2:21" ht="14.1" customHeight="1" x14ac:dyDescent="0.15">
      <c r="B75" s="321"/>
      <c r="C75" s="344">
        <v>62</v>
      </c>
      <c r="D75" s="1026"/>
      <c r="E75" s="1027"/>
      <c r="F75" s="1027"/>
      <c r="G75" s="1027"/>
      <c r="H75" s="1027"/>
      <c r="I75" s="1027"/>
      <c r="J75" s="1028"/>
      <c r="K75" s="321"/>
      <c r="L75" s="382"/>
      <c r="M75" s="349"/>
      <c r="N75" s="350"/>
      <c r="O75" s="357"/>
      <c r="P75" s="358"/>
      <c r="Q75" s="365"/>
      <c r="R75" s="366"/>
      <c r="S75" s="373"/>
      <c r="T75" s="374"/>
      <c r="U75" s="321"/>
    </row>
    <row r="76" spans="2:21" ht="14.1" customHeight="1" x14ac:dyDescent="0.15">
      <c r="B76" s="321"/>
      <c r="C76" s="344">
        <v>63</v>
      </c>
      <c r="D76" s="1026"/>
      <c r="E76" s="1027"/>
      <c r="F76" s="1027"/>
      <c r="G76" s="1027"/>
      <c r="H76" s="1027"/>
      <c r="I76" s="1027"/>
      <c r="J76" s="1028"/>
      <c r="K76" s="321"/>
      <c r="L76" s="382"/>
      <c r="M76" s="349"/>
      <c r="N76" s="350"/>
      <c r="O76" s="357"/>
      <c r="P76" s="358"/>
      <c r="Q76" s="365"/>
      <c r="R76" s="366"/>
      <c r="S76" s="373"/>
      <c r="T76" s="374"/>
      <c r="U76" s="321"/>
    </row>
    <row r="77" spans="2:21" ht="14.1" customHeight="1" x14ac:dyDescent="0.15">
      <c r="B77" s="321"/>
      <c r="C77" s="344">
        <v>64</v>
      </c>
      <c r="D77" s="1026"/>
      <c r="E77" s="1027"/>
      <c r="F77" s="1027"/>
      <c r="G77" s="1027"/>
      <c r="H77" s="1027"/>
      <c r="I77" s="1027"/>
      <c r="J77" s="1028"/>
      <c r="K77" s="321"/>
      <c r="L77" s="382"/>
      <c r="M77" s="349"/>
      <c r="N77" s="350"/>
      <c r="O77" s="357"/>
      <c r="P77" s="358"/>
      <c r="Q77" s="365"/>
      <c r="R77" s="366"/>
      <c r="S77" s="373"/>
      <c r="T77" s="374"/>
      <c r="U77" s="321"/>
    </row>
    <row r="78" spans="2:21" ht="14.1" customHeight="1" x14ac:dyDescent="0.15">
      <c r="B78" s="321"/>
      <c r="C78" s="344">
        <v>65</v>
      </c>
      <c r="D78" s="1026"/>
      <c r="E78" s="1027"/>
      <c r="F78" s="1027"/>
      <c r="G78" s="1027"/>
      <c r="H78" s="1027"/>
      <c r="I78" s="1027"/>
      <c r="J78" s="1028"/>
      <c r="K78" s="321"/>
      <c r="L78" s="382"/>
      <c r="M78" s="349"/>
      <c r="N78" s="350"/>
      <c r="O78" s="357"/>
      <c r="P78" s="358"/>
      <c r="Q78" s="365"/>
      <c r="R78" s="366"/>
      <c r="S78" s="373"/>
      <c r="T78" s="374"/>
      <c r="U78" s="321"/>
    </row>
    <row r="79" spans="2:21" ht="14.1" customHeight="1" x14ac:dyDescent="0.15">
      <c r="B79" s="321"/>
      <c r="C79" s="344">
        <v>66</v>
      </c>
      <c r="D79" s="1026"/>
      <c r="E79" s="1027"/>
      <c r="F79" s="1027"/>
      <c r="G79" s="1027"/>
      <c r="H79" s="1027"/>
      <c r="I79" s="1027"/>
      <c r="J79" s="1028"/>
      <c r="K79" s="321"/>
      <c r="L79" s="382"/>
      <c r="M79" s="349"/>
      <c r="N79" s="350"/>
      <c r="O79" s="357"/>
      <c r="P79" s="358"/>
      <c r="Q79" s="365"/>
      <c r="R79" s="366"/>
      <c r="S79" s="373"/>
      <c r="T79" s="374"/>
      <c r="U79" s="321"/>
    </row>
    <row r="80" spans="2:21" ht="14.1" customHeight="1" x14ac:dyDescent="0.15">
      <c r="B80" s="321"/>
      <c r="C80" s="344">
        <v>67</v>
      </c>
      <c r="D80" s="1026"/>
      <c r="E80" s="1027"/>
      <c r="F80" s="1027"/>
      <c r="G80" s="1027"/>
      <c r="H80" s="1027"/>
      <c r="I80" s="1027"/>
      <c r="J80" s="1028"/>
      <c r="K80" s="321"/>
      <c r="L80" s="382"/>
      <c r="M80" s="349"/>
      <c r="N80" s="350"/>
      <c r="O80" s="357"/>
      <c r="P80" s="358"/>
      <c r="Q80" s="365"/>
      <c r="R80" s="366"/>
      <c r="S80" s="373"/>
      <c r="T80" s="374"/>
      <c r="U80" s="321"/>
    </row>
    <row r="81" spans="2:21" ht="14.1" customHeight="1" x14ac:dyDescent="0.15">
      <c r="B81" s="321"/>
      <c r="C81" s="344">
        <v>68</v>
      </c>
      <c r="D81" s="1026"/>
      <c r="E81" s="1027"/>
      <c r="F81" s="1027"/>
      <c r="G81" s="1027"/>
      <c r="H81" s="1027"/>
      <c r="I81" s="1027"/>
      <c r="J81" s="1028"/>
      <c r="K81" s="321"/>
      <c r="L81" s="382"/>
      <c r="M81" s="349"/>
      <c r="N81" s="350"/>
      <c r="O81" s="357"/>
      <c r="P81" s="358"/>
      <c r="Q81" s="365"/>
      <c r="R81" s="366"/>
      <c r="S81" s="373"/>
      <c r="T81" s="374"/>
      <c r="U81" s="321"/>
    </row>
    <row r="82" spans="2:21" ht="14.1" customHeight="1" x14ac:dyDescent="0.15">
      <c r="B82" s="321"/>
      <c r="C82" s="344">
        <v>69</v>
      </c>
      <c r="D82" s="1026"/>
      <c r="E82" s="1027"/>
      <c r="F82" s="1027"/>
      <c r="G82" s="1027"/>
      <c r="H82" s="1027"/>
      <c r="I82" s="1027"/>
      <c r="J82" s="1028"/>
      <c r="K82" s="321"/>
      <c r="L82" s="382"/>
      <c r="M82" s="349"/>
      <c r="N82" s="350"/>
      <c r="O82" s="357"/>
      <c r="P82" s="358"/>
      <c r="Q82" s="365"/>
      <c r="R82" s="366"/>
      <c r="S82" s="373"/>
      <c r="T82" s="374"/>
      <c r="U82" s="321"/>
    </row>
    <row r="83" spans="2:21" ht="14.1" customHeight="1" x14ac:dyDescent="0.15">
      <c r="B83" s="321"/>
      <c r="C83" s="344">
        <v>70</v>
      </c>
      <c r="D83" s="1026"/>
      <c r="E83" s="1027"/>
      <c r="F83" s="1027"/>
      <c r="G83" s="1027"/>
      <c r="H83" s="1027"/>
      <c r="I83" s="1027"/>
      <c r="J83" s="1028"/>
      <c r="K83" s="321"/>
      <c r="L83" s="382"/>
      <c r="M83" s="349"/>
      <c r="N83" s="350"/>
      <c r="O83" s="357"/>
      <c r="P83" s="358"/>
      <c r="Q83" s="365"/>
      <c r="R83" s="366"/>
      <c r="S83" s="373"/>
      <c r="T83" s="374"/>
      <c r="U83" s="321"/>
    </row>
    <row r="84" spans="2:21" ht="14.1" customHeight="1" x14ac:dyDescent="0.15">
      <c r="B84" s="321"/>
      <c r="C84" s="344">
        <v>71</v>
      </c>
      <c r="D84" s="1026"/>
      <c r="E84" s="1027"/>
      <c r="F84" s="1027"/>
      <c r="G84" s="1027"/>
      <c r="H84" s="1027"/>
      <c r="I84" s="1027"/>
      <c r="J84" s="1028"/>
      <c r="K84" s="321"/>
      <c r="L84" s="382"/>
      <c r="M84" s="349"/>
      <c r="N84" s="350"/>
      <c r="O84" s="357"/>
      <c r="P84" s="358"/>
      <c r="Q84" s="365"/>
      <c r="R84" s="366"/>
      <c r="S84" s="373"/>
      <c r="T84" s="374"/>
      <c r="U84" s="321"/>
    </row>
    <row r="85" spans="2:21" ht="14.1" customHeight="1" x14ac:dyDescent="0.15">
      <c r="B85" s="321"/>
      <c r="C85" s="344">
        <v>72</v>
      </c>
      <c r="D85" s="1026"/>
      <c r="E85" s="1027"/>
      <c r="F85" s="1027"/>
      <c r="G85" s="1027"/>
      <c r="H85" s="1027"/>
      <c r="I85" s="1027"/>
      <c r="J85" s="1028"/>
      <c r="K85" s="321"/>
      <c r="L85" s="382"/>
      <c r="M85" s="349"/>
      <c r="N85" s="350"/>
      <c r="O85" s="357"/>
      <c r="P85" s="358"/>
      <c r="Q85" s="365"/>
      <c r="R85" s="366"/>
      <c r="S85" s="373"/>
      <c r="T85" s="374"/>
      <c r="U85" s="321"/>
    </row>
    <row r="86" spans="2:21" ht="14.1" customHeight="1" x14ac:dyDescent="0.15">
      <c r="B86" s="321"/>
      <c r="C86" s="344">
        <v>73</v>
      </c>
      <c r="D86" s="1026"/>
      <c r="E86" s="1027"/>
      <c r="F86" s="1027"/>
      <c r="G86" s="1027"/>
      <c r="H86" s="1027"/>
      <c r="I86" s="1027"/>
      <c r="J86" s="1028"/>
      <c r="K86" s="321"/>
      <c r="L86" s="382"/>
      <c r="M86" s="349"/>
      <c r="N86" s="350"/>
      <c r="O86" s="357"/>
      <c r="P86" s="358"/>
      <c r="Q86" s="365"/>
      <c r="R86" s="366"/>
      <c r="S86" s="373"/>
      <c r="T86" s="374"/>
      <c r="U86" s="321"/>
    </row>
    <row r="87" spans="2:21" ht="14.1" customHeight="1" x14ac:dyDescent="0.15">
      <c r="B87" s="321"/>
      <c r="C87" s="344">
        <v>74</v>
      </c>
      <c r="D87" s="1026"/>
      <c r="E87" s="1027"/>
      <c r="F87" s="1027"/>
      <c r="G87" s="1027"/>
      <c r="H87" s="1027"/>
      <c r="I87" s="1027"/>
      <c r="J87" s="1028"/>
      <c r="K87" s="321"/>
      <c r="L87" s="382"/>
      <c r="M87" s="349"/>
      <c r="N87" s="350"/>
      <c r="O87" s="357"/>
      <c r="P87" s="358"/>
      <c r="Q87" s="365"/>
      <c r="R87" s="366"/>
      <c r="S87" s="373"/>
      <c r="T87" s="374"/>
      <c r="U87" s="321"/>
    </row>
    <row r="88" spans="2:21" ht="14.1" customHeight="1" x14ac:dyDescent="0.15">
      <c r="B88" s="321"/>
      <c r="C88" s="344">
        <v>75</v>
      </c>
      <c r="D88" s="1026"/>
      <c r="E88" s="1027"/>
      <c r="F88" s="1027"/>
      <c r="G88" s="1027"/>
      <c r="H88" s="1027"/>
      <c r="I88" s="1027"/>
      <c r="J88" s="1028"/>
      <c r="K88" s="321"/>
      <c r="L88" s="382"/>
      <c r="M88" s="349"/>
      <c r="N88" s="350"/>
      <c r="O88" s="357"/>
      <c r="P88" s="358"/>
      <c r="Q88" s="365"/>
      <c r="R88" s="366"/>
      <c r="S88" s="373"/>
      <c r="T88" s="374"/>
      <c r="U88" s="321"/>
    </row>
    <row r="89" spans="2:21" ht="14.1" customHeight="1" x14ac:dyDescent="0.15">
      <c r="B89" s="321"/>
      <c r="C89" s="344">
        <v>76</v>
      </c>
      <c r="D89" s="1026"/>
      <c r="E89" s="1027"/>
      <c r="F89" s="1027"/>
      <c r="G89" s="1027"/>
      <c r="H89" s="1027"/>
      <c r="I89" s="1027"/>
      <c r="J89" s="1028"/>
      <c r="K89" s="321"/>
      <c r="L89" s="382"/>
      <c r="M89" s="349"/>
      <c r="N89" s="350"/>
      <c r="O89" s="357"/>
      <c r="P89" s="358"/>
      <c r="Q89" s="365"/>
      <c r="R89" s="366"/>
      <c r="S89" s="373"/>
      <c r="T89" s="374"/>
      <c r="U89" s="321"/>
    </row>
    <row r="90" spans="2:21" ht="14.1" customHeight="1" x14ac:dyDescent="0.15">
      <c r="B90" s="321"/>
      <c r="C90" s="344">
        <v>77</v>
      </c>
      <c r="D90" s="1026"/>
      <c r="E90" s="1027"/>
      <c r="F90" s="1027"/>
      <c r="G90" s="1027"/>
      <c r="H90" s="1027"/>
      <c r="I90" s="1027"/>
      <c r="J90" s="1028"/>
      <c r="K90" s="321"/>
      <c r="L90" s="382"/>
      <c r="M90" s="349"/>
      <c r="N90" s="350"/>
      <c r="O90" s="357"/>
      <c r="P90" s="358"/>
      <c r="Q90" s="365"/>
      <c r="R90" s="366"/>
      <c r="S90" s="373"/>
      <c r="T90" s="374"/>
      <c r="U90" s="321"/>
    </row>
    <row r="91" spans="2:21" ht="14.1" customHeight="1" x14ac:dyDescent="0.15">
      <c r="B91" s="321"/>
      <c r="C91" s="344">
        <v>78</v>
      </c>
      <c r="D91" s="1026"/>
      <c r="E91" s="1027"/>
      <c r="F91" s="1027"/>
      <c r="G91" s="1027"/>
      <c r="H91" s="1027"/>
      <c r="I91" s="1027"/>
      <c r="J91" s="1028"/>
      <c r="K91" s="321"/>
      <c r="L91" s="382"/>
      <c r="M91" s="349"/>
      <c r="N91" s="350"/>
      <c r="O91" s="357"/>
      <c r="P91" s="358"/>
      <c r="Q91" s="365"/>
      <c r="R91" s="366"/>
      <c r="S91" s="373"/>
      <c r="T91" s="374"/>
      <c r="U91" s="321"/>
    </row>
    <row r="92" spans="2:21" ht="14.1" customHeight="1" x14ac:dyDescent="0.15">
      <c r="B92" s="321"/>
      <c r="C92" s="344">
        <v>79</v>
      </c>
      <c r="D92" s="1026"/>
      <c r="E92" s="1027"/>
      <c r="F92" s="1027"/>
      <c r="G92" s="1027"/>
      <c r="H92" s="1027"/>
      <c r="I92" s="1027"/>
      <c r="J92" s="1028"/>
      <c r="K92" s="321"/>
      <c r="L92" s="382"/>
      <c r="M92" s="349"/>
      <c r="N92" s="350"/>
      <c r="O92" s="357"/>
      <c r="P92" s="358"/>
      <c r="Q92" s="365"/>
      <c r="R92" s="366"/>
      <c r="S92" s="373"/>
      <c r="T92" s="374"/>
      <c r="U92" s="321"/>
    </row>
    <row r="93" spans="2:21" ht="14.1" customHeight="1" x14ac:dyDescent="0.15">
      <c r="B93" s="321"/>
      <c r="C93" s="344">
        <v>80</v>
      </c>
      <c r="D93" s="1026"/>
      <c r="E93" s="1027"/>
      <c r="F93" s="1027"/>
      <c r="G93" s="1027"/>
      <c r="H93" s="1027"/>
      <c r="I93" s="1027"/>
      <c r="J93" s="1028"/>
      <c r="K93" s="321"/>
      <c r="L93" s="382"/>
      <c r="M93" s="349"/>
      <c r="N93" s="350"/>
      <c r="O93" s="357"/>
      <c r="P93" s="358"/>
      <c r="Q93" s="365"/>
      <c r="R93" s="366"/>
      <c r="S93" s="373"/>
      <c r="T93" s="374"/>
      <c r="U93" s="321"/>
    </row>
    <row r="94" spans="2:21" ht="14.1" customHeight="1" x14ac:dyDescent="0.15">
      <c r="B94" s="321"/>
      <c r="C94" s="344">
        <v>81</v>
      </c>
      <c r="D94" s="1026"/>
      <c r="E94" s="1027"/>
      <c r="F94" s="1027"/>
      <c r="G94" s="1027"/>
      <c r="H94" s="1027"/>
      <c r="I94" s="1027"/>
      <c r="J94" s="1028"/>
      <c r="K94" s="321"/>
      <c r="L94" s="382"/>
      <c r="M94" s="349"/>
      <c r="N94" s="350"/>
      <c r="O94" s="357"/>
      <c r="P94" s="358"/>
      <c r="Q94" s="365"/>
      <c r="R94" s="366"/>
      <c r="S94" s="373"/>
      <c r="T94" s="374"/>
      <c r="U94" s="321"/>
    </row>
    <row r="95" spans="2:21" ht="14.1" customHeight="1" x14ac:dyDescent="0.15">
      <c r="B95" s="321"/>
      <c r="C95" s="344">
        <v>82</v>
      </c>
      <c r="D95" s="1026"/>
      <c r="E95" s="1027"/>
      <c r="F95" s="1027"/>
      <c r="G95" s="1027"/>
      <c r="H95" s="1027"/>
      <c r="I95" s="1027"/>
      <c r="J95" s="1028"/>
      <c r="K95" s="321"/>
      <c r="L95" s="382"/>
      <c r="M95" s="349"/>
      <c r="N95" s="350"/>
      <c r="O95" s="357"/>
      <c r="P95" s="358"/>
      <c r="Q95" s="365"/>
      <c r="R95" s="366"/>
      <c r="S95" s="373"/>
      <c r="T95" s="374"/>
      <c r="U95" s="321"/>
    </row>
    <row r="96" spans="2:21" ht="14.1" customHeight="1" x14ac:dyDescent="0.15">
      <c r="B96" s="321"/>
      <c r="C96" s="344">
        <v>83</v>
      </c>
      <c r="D96" s="1026"/>
      <c r="E96" s="1027"/>
      <c r="F96" s="1027"/>
      <c r="G96" s="1027"/>
      <c r="H96" s="1027"/>
      <c r="I96" s="1027"/>
      <c r="J96" s="1028"/>
      <c r="K96" s="321"/>
      <c r="L96" s="382"/>
      <c r="M96" s="349"/>
      <c r="N96" s="350"/>
      <c r="O96" s="357"/>
      <c r="P96" s="358"/>
      <c r="Q96" s="365"/>
      <c r="R96" s="366"/>
      <c r="S96" s="373"/>
      <c r="T96" s="374"/>
      <c r="U96" s="321"/>
    </row>
    <row r="97" spans="2:21" ht="14.1" customHeight="1" x14ac:dyDescent="0.15">
      <c r="B97" s="321"/>
      <c r="C97" s="344">
        <v>84</v>
      </c>
      <c r="D97" s="1026"/>
      <c r="E97" s="1027"/>
      <c r="F97" s="1027"/>
      <c r="G97" s="1027"/>
      <c r="H97" s="1027"/>
      <c r="I97" s="1027"/>
      <c r="J97" s="1028"/>
      <c r="K97" s="321"/>
      <c r="L97" s="382"/>
      <c r="M97" s="349"/>
      <c r="N97" s="350"/>
      <c r="O97" s="357"/>
      <c r="P97" s="358"/>
      <c r="Q97" s="365"/>
      <c r="R97" s="366"/>
      <c r="S97" s="373"/>
      <c r="T97" s="374"/>
      <c r="U97" s="321"/>
    </row>
    <row r="98" spans="2:21" ht="14.1" customHeight="1" x14ac:dyDescent="0.15">
      <c r="B98" s="321"/>
      <c r="C98" s="344">
        <v>85</v>
      </c>
      <c r="D98" s="1026"/>
      <c r="E98" s="1027"/>
      <c r="F98" s="1027"/>
      <c r="G98" s="1027"/>
      <c r="H98" s="1027"/>
      <c r="I98" s="1027"/>
      <c r="J98" s="1028"/>
      <c r="K98" s="321"/>
      <c r="L98" s="382"/>
      <c r="M98" s="349"/>
      <c r="N98" s="350"/>
      <c r="O98" s="357"/>
      <c r="P98" s="358"/>
      <c r="Q98" s="365"/>
      <c r="R98" s="366"/>
      <c r="S98" s="373"/>
      <c r="T98" s="374"/>
      <c r="U98" s="321"/>
    </row>
    <row r="99" spans="2:21" ht="14.1" customHeight="1" x14ac:dyDescent="0.15">
      <c r="B99" s="321"/>
      <c r="C99" s="344">
        <v>86</v>
      </c>
      <c r="D99" s="1026"/>
      <c r="E99" s="1027"/>
      <c r="F99" s="1027"/>
      <c r="G99" s="1027"/>
      <c r="H99" s="1027"/>
      <c r="I99" s="1027"/>
      <c r="J99" s="1028"/>
      <c r="K99" s="321"/>
      <c r="L99" s="382"/>
      <c r="M99" s="349"/>
      <c r="N99" s="350"/>
      <c r="O99" s="357"/>
      <c r="P99" s="358"/>
      <c r="Q99" s="365"/>
      <c r="R99" s="366"/>
      <c r="S99" s="373"/>
      <c r="T99" s="374"/>
      <c r="U99" s="321"/>
    </row>
    <row r="100" spans="2:21" ht="14.1" customHeight="1" x14ac:dyDescent="0.15">
      <c r="B100" s="321"/>
      <c r="C100" s="344">
        <v>87</v>
      </c>
      <c r="D100" s="1026"/>
      <c r="E100" s="1027"/>
      <c r="F100" s="1027"/>
      <c r="G100" s="1027"/>
      <c r="H100" s="1027"/>
      <c r="I100" s="1027"/>
      <c r="J100" s="1028"/>
      <c r="K100" s="321"/>
      <c r="L100" s="382"/>
      <c r="M100" s="349"/>
      <c r="N100" s="350"/>
      <c r="O100" s="357"/>
      <c r="P100" s="358"/>
      <c r="Q100" s="365"/>
      <c r="R100" s="366"/>
      <c r="S100" s="373"/>
      <c r="T100" s="374"/>
      <c r="U100" s="321"/>
    </row>
    <row r="101" spans="2:21" ht="14.1" customHeight="1" x14ac:dyDescent="0.15">
      <c r="B101" s="321"/>
      <c r="C101" s="344">
        <v>88</v>
      </c>
      <c r="D101" s="1026"/>
      <c r="E101" s="1027"/>
      <c r="F101" s="1027"/>
      <c r="G101" s="1027"/>
      <c r="H101" s="1027"/>
      <c r="I101" s="1027"/>
      <c r="J101" s="1028"/>
      <c r="K101" s="321"/>
      <c r="L101" s="382"/>
      <c r="M101" s="349"/>
      <c r="N101" s="350"/>
      <c r="O101" s="357"/>
      <c r="P101" s="358"/>
      <c r="Q101" s="365"/>
      <c r="R101" s="366"/>
      <c r="S101" s="373"/>
      <c r="T101" s="374"/>
      <c r="U101" s="321"/>
    </row>
    <row r="102" spans="2:21" ht="14.1" customHeight="1" x14ac:dyDescent="0.15">
      <c r="B102" s="321"/>
      <c r="C102" s="344">
        <v>89</v>
      </c>
      <c r="D102" s="1026"/>
      <c r="E102" s="1027"/>
      <c r="F102" s="1027"/>
      <c r="G102" s="1027"/>
      <c r="H102" s="1027"/>
      <c r="I102" s="1027"/>
      <c r="J102" s="1028"/>
      <c r="K102" s="321"/>
      <c r="L102" s="382"/>
      <c r="M102" s="349"/>
      <c r="N102" s="350"/>
      <c r="O102" s="357"/>
      <c r="P102" s="358"/>
      <c r="Q102" s="365"/>
      <c r="R102" s="366"/>
      <c r="S102" s="373"/>
      <c r="T102" s="374"/>
      <c r="U102" s="321"/>
    </row>
    <row r="103" spans="2:21" ht="14.1" customHeight="1" x14ac:dyDescent="0.15">
      <c r="B103" s="321"/>
      <c r="C103" s="344">
        <v>90</v>
      </c>
      <c r="D103" s="1026"/>
      <c r="E103" s="1027"/>
      <c r="F103" s="1027"/>
      <c r="G103" s="1027"/>
      <c r="H103" s="1027"/>
      <c r="I103" s="1027"/>
      <c r="J103" s="1028"/>
      <c r="K103" s="321"/>
      <c r="L103" s="382"/>
      <c r="M103" s="349"/>
      <c r="N103" s="350"/>
      <c r="O103" s="357"/>
      <c r="P103" s="358"/>
      <c r="Q103" s="365"/>
      <c r="R103" s="366"/>
      <c r="S103" s="373"/>
      <c r="T103" s="374"/>
      <c r="U103" s="321"/>
    </row>
    <row r="104" spans="2:21" ht="14.1" customHeight="1" x14ac:dyDescent="0.15">
      <c r="B104" s="321"/>
      <c r="C104" s="344">
        <v>91</v>
      </c>
      <c r="D104" s="1026"/>
      <c r="E104" s="1027"/>
      <c r="F104" s="1027"/>
      <c r="G104" s="1027"/>
      <c r="H104" s="1027"/>
      <c r="I104" s="1027"/>
      <c r="J104" s="1028"/>
      <c r="K104" s="321"/>
      <c r="L104" s="382"/>
      <c r="M104" s="349"/>
      <c r="N104" s="350"/>
      <c r="O104" s="357"/>
      <c r="P104" s="358"/>
      <c r="Q104" s="365"/>
      <c r="R104" s="366"/>
      <c r="S104" s="373"/>
      <c r="T104" s="374"/>
      <c r="U104" s="321"/>
    </row>
    <row r="105" spans="2:21" ht="14.1" customHeight="1" x14ac:dyDescent="0.15">
      <c r="B105" s="321"/>
      <c r="C105" s="344">
        <v>92</v>
      </c>
      <c r="D105" s="1026"/>
      <c r="E105" s="1027"/>
      <c r="F105" s="1027"/>
      <c r="G105" s="1027"/>
      <c r="H105" s="1027"/>
      <c r="I105" s="1027"/>
      <c r="J105" s="1028"/>
      <c r="K105" s="321"/>
      <c r="L105" s="382"/>
      <c r="M105" s="349"/>
      <c r="N105" s="350"/>
      <c r="O105" s="357"/>
      <c r="P105" s="358"/>
      <c r="Q105" s="365"/>
      <c r="R105" s="366"/>
      <c r="S105" s="373"/>
      <c r="T105" s="374"/>
      <c r="U105" s="321"/>
    </row>
    <row r="106" spans="2:21" ht="14.1" customHeight="1" x14ac:dyDescent="0.15">
      <c r="B106" s="321"/>
      <c r="C106" s="344">
        <v>93</v>
      </c>
      <c r="D106" s="1026"/>
      <c r="E106" s="1027"/>
      <c r="F106" s="1027"/>
      <c r="G106" s="1027"/>
      <c r="H106" s="1027"/>
      <c r="I106" s="1027"/>
      <c r="J106" s="1028"/>
      <c r="K106" s="321"/>
      <c r="L106" s="382"/>
      <c r="M106" s="349"/>
      <c r="N106" s="350"/>
      <c r="O106" s="357"/>
      <c r="P106" s="358"/>
      <c r="Q106" s="365"/>
      <c r="R106" s="366"/>
      <c r="S106" s="373"/>
      <c r="T106" s="374"/>
      <c r="U106" s="321"/>
    </row>
    <row r="107" spans="2:21" ht="14.1" customHeight="1" x14ac:dyDescent="0.15">
      <c r="B107" s="321"/>
      <c r="C107" s="344">
        <v>94</v>
      </c>
      <c r="D107" s="1026"/>
      <c r="E107" s="1027"/>
      <c r="F107" s="1027"/>
      <c r="G107" s="1027"/>
      <c r="H107" s="1027"/>
      <c r="I107" s="1027"/>
      <c r="J107" s="1028"/>
      <c r="K107" s="321"/>
      <c r="L107" s="382"/>
      <c r="M107" s="349"/>
      <c r="N107" s="350"/>
      <c r="O107" s="357"/>
      <c r="P107" s="358"/>
      <c r="Q107" s="365"/>
      <c r="R107" s="366"/>
      <c r="S107" s="373"/>
      <c r="T107" s="374"/>
      <c r="U107" s="321"/>
    </row>
    <row r="108" spans="2:21" ht="14.1" customHeight="1" x14ac:dyDescent="0.15">
      <c r="B108" s="321"/>
      <c r="C108" s="344">
        <v>95</v>
      </c>
      <c r="D108" s="1026"/>
      <c r="E108" s="1027"/>
      <c r="F108" s="1027"/>
      <c r="G108" s="1027"/>
      <c r="H108" s="1027"/>
      <c r="I108" s="1027"/>
      <c r="J108" s="1028"/>
      <c r="K108" s="321"/>
      <c r="L108" s="382"/>
      <c r="M108" s="349"/>
      <c r="N108" s="350"/>
      <c r="O108" s="357"/>
      <c r="P108" s="358"/>
      <c r="Q108" s="365"/>
      <c r="R108" s="366"/>
      <c r="S108" s="373"/>
      <c r="T108" s="374"/>
      <c r="U108" s="321"/>
    </row>
    <row r="109" spans="2:21" ht="14.1" customHeight="1" x14ac:dyDescent="0.15">
      <c r="B109" s="321"/>
      <c r="C109" s="344">
        <v>96</v>
      </c>
      <c r="D109" s="1026"/>
      <c r="E109" s="1027"/>
      <c r="F109" s="1027"/>
      <c r="G109" s="1027"/>
      <c r="H109" s="1027"/>
      <c r="I109" s="1027"/>
      <c r="J109" s="1028"/>
      <c r="K109" s="321"/>
      <c r="L109" s="382"/>
      <c r="M109" s="349"/>
      <c r="N109" s="350"/>
      <c r="O109" s="357"/>
      <c r="P109" s="358"/>
      <c r="Q109" s="365"/>
      <c r="R109" s="366"/>
      <c r="S109" s="373"/>
      <c r="T109" s="374"/>
      <c r="U109" s="321"/>
    </row>
    <row r="110" spans="2:21" ht="14.1" customHeight="1" x14ac:dyDescent="0.15">
      <c r="B110" s="321"/>
      <c r="C110" s="344">
        <v>97</v>
      </c>
      <c r="D110" s="1026"/>
      <c r="E110" s="1027"/>
      <c r="F110" s="1027"/>
      <c r="G110" s="1027"/>
      <c r="H110" s="1027"/>
      <c r="I110" s="1027"/>
      <c r="J110" s="1028"/>
      <c r="K110" s="321"/>
      <c r="L110" s="382"/>
      <c r="M110" s="349"/>
      <c r="N110" s="350"/>
      <c r="O110" s="357"/>
      <c r="P110" s="358"/>
      <c r="Q110" s="365"/>
      <c r="R110" s="366"/>
      <c r="S110" s="373"/>
      <c r="T110" s="374"/>
      <c r="U110" s="321"/>
    </row>
    <row r="111" spans="2:21" ht="14.1" customHeight="1" x14ac:dyDescent="0.15">
      <c r="B111" s="321"/>
      <c r="C111" s="344">
        <v>98</v>
      </c>
      <c r="D111" s="1026"/>
      <c r="E111" s="1027"/>
      <c r="F111" s="1027"/>
      <c r="G111" s="1027"/>
      <c r="H111" s="1027"/>
      <c r="I111" s="1027"/>
      <c r="J111" s="1028"/>
      <c r="K111" s="321"/>
      <c r="L111" s="382"/>
      <c r="M111" s="349"/>
      <c r="N111" s="350"/>
      <c r="O111" s="357"/>
      <c r="P111" s="358"/>
      <c r="Q111" s="365"/>
      <c r="R111" s="366"/>
      <c r="S111" s="373"/>
      <c r="T111" s="374"/>
      <c r="U111" s="321"/>
    </row>
    <row r="112" spans="2:21" ht="14.1" customHeight="1" x14ac:dyDescent="0.15">
      <c r="B112" s="321"/>
      <c r="C112" s="344">
        <v>99</v>
      </c>
      <c r="D112" s="1026"/>
      <c r="E112" s="1027"/>
      <c r="F112" s="1027"/>
      <c r="G112" s="1027"/>
      <c r="H112" s="1027"/>
      <c r="I112" s="1027"/>
      <c r="J112" s="1028"/>
      <c r="K112" s="321"/>
      <c r="L112" s="382"/>
      <c r="M112" s="349"/>
      <c r="N112" s="350"/>
      <c r="O112" s="357"/>
      <c r="P112" s="358"/>
      <c r="Q112" s="365"/>
      <c r="R112" s="366"/>
      <c r="S112" s="373"/>
      <c r="T112" s="374"/>
      <c r="U112" s="321"/>
    </row>
    <row r="113" spans="2:21" ht="14.1" customHeight="1" x14ac:dyDescent="0.15">
      <c r="B113" s="321"/>
      <c r="C113" s="344">
        <v>100</v>
      </c>
      <c r="D113" s="1026"/>
      <c r="E113" s="1027"/>
      <c r="F113" s="1027"/>
      <c r="G113" s="1027"/>
      <c r="H113" s="1027"/>
      <c r="I113" s="1027"/>
      <c r="J113" s="1028"/>
      <c r="K113" s="321"/>
      <c r="L113" s="382"/>
      <c r="M113" s="349"/>
      <c r="N113" s="350"/>
      <c r="O113" s="357"/>
      <c r="P113" s="358"/>
      <c r="Q113" s="365"/>
      <c r="R113" s="366"/>
      <c r="S113" s="373"/>
      <c r="T113" s="374"/>
      <c r="U113" s="321"/>
    </row>
    <row r="114" spans="2:21" ht="14.1" customHeight="1" x14ac:dyDescent="0.15">
      <c r="B114" s="321"/>
      <c r="C114" s="344">
        <v>101</v>
      </c>
      <c r="D114" s="1026"/>
      <c r="E114" s="1027"/>
      <c r="F114" s="1027"/>
      <c r="G114" s="1027"/>
      <c r="H114" s="1027"/>
      <c r="I114" s="1027"/>
      <c r="J114" s="1028"/>
      <c r="K114" s="321"/>
      <c r="L114" s="382"/>
      <c r="M114" s="349"/>
      <c r="N114" s="350"/>
      <c r="O114" s="357"/>
      <c r="P114" s="358"/>
      <c r="Q114" s="365"/>
      <c r="R114" s="366"/>
      <c r="S114" s="373"/>
      <c r="T114" s="374"/>
      <c r="U114" s="321"/>
    </row>
    <row r="115" spans="2:21" ht="14.1" customHeight="1" x14ac:dyDescent="0.15">
      <c r="B115" s="321"/>
      <c r="C115" s="344">
        <v>102</v>
      </c>
      <c r="D115" s="1026"/>
      <c r="E115" s="1027"/>
      <c r="F115" s="1027"/>
      <c r="G115" s="1027"/>
      <c r="H115" s="1027"/>
      <c r="I115" s="1027"/>
      <c r="J115" s="1028"/>
      <c r="K115" s="321"/>
      <c r="L115" s="382"/>
      <c r="M115" s="349"/>
      <c r="N115" s="350"/>
      <c r="O115" s="357"/>
      <c r="P115" s="358"/>
      <c r="Q115" s="365"/>
      <c r="R115" s="366"/>
      <c r="S115" s="373"/>
      <c r="T115" s="374"/>
      <c r="U115" s="321"/>
    </row>
    <row r="116" spans="2:21" ht="14.1" customHeight="1" x14ac:dyDescent="0.15">
      <c r="B116" s="321"/>
      <c r="C116" s="344">
        <v>103</v>
      </c>
      <c r="D116" s="1026"/>
      <c r="E116" s="1027"/>
      <c r="F116" s="1027"/>
      <c r="G116" s="1027"/>
      <c r="H116" s="1027"/>
      <c r="I116" s="1027"/>
      <c r="J116" s="1028"/>
      <c r="K116" s="321"/>
      <c r="L116" s="382"/>
      <c r="M116" s="349"/>
      <c r="N116" s="350"/>
      <c r="O116" s="357"/>
      <c r="P116" s="358"/>
      <c r="Q116" s="365"/>
      <c r="R116" s="366"/>
      <c r="S116" s="373"/>
      <c r="T116" s="374"/>
      <c r="U116" s="321"/>
    </row>
    <row r="117" spans="2:21" ht="14.1" customHeight="1" x14ac:dyDescent="0.15">
      <c r="B117" s="321"/>
      <c r="C117" s="344">
        <v>104</v>
      </c>
      <c r="D117" s="1026"/>
      <c r="E117" s="1027"/>
      <c r="F117" s="1027"/>
      <c r="G117" s="1027"/>
      <c r="H117" s="1027"/>
      <c r="I117" s="1027"/>
      <c r="J117" s="1028"/>
      <c r="K117" s="321"/>
      <c r="L117" s="382"/>
      <c r="M117" s="349"/>
      <c r="N117" s="350"/>
      <c r="O117" s="357"/>
      <c r="P117" s="358"/>
      <c r="Q117" s="365"/>
      <c r="R117" s="366"/>
      <c r="S117" s="373"/>
      <c r="T117" s="374"/>
      <c r="U117" s="321"/>
    </row>
    <row r="118" spans="2:21" ht="14.1" customHeight="1" x14ac:dyDescent="0.15">
      <c r="B118" s="321"/>
      <c r="C118" s="344">
        <v>105</v>
      </c>
      <c r="D118" s="1026"/>
      <c r="E118" s="1027"/>
      <c r="F118" s="1027"/>
      <c r="G118" s="1027"/>
      <c r="H118" s="1027"/>
      <c r="I118" s="1027"/>
      <c r="J118" s="1028"/>
      <c r="K118" s="321"/>
      <c r="L118" s="382"/>
      <c r="M118" s="349"/>
      <c r="N118" s="350"/>
      <c r="O118" s="357"/>
      <c r="P118" s="358"/>
      <c r="Q118" s="365"/>
      <c r="R118" s="366"/>
      <c r="S118" s="373"/>
      <c r="T118" s="374"/>
      <c r="U118" s="321"/>
    </row>
    <row r="119" spans="2:21" ht="14.1" customHeight="1" x14ac:dyDescent="0.15">
      <c r="B119" s="321"/>
      <c r="C119" s="344">
        <v>106</v>
      </c>
      <c r="D119" s="1026"/>
      <c r="E119" s="1027"/>
      <c r="F119" s="1027"/>
      <c r="G119" s="1027"/>
      <c r="H119" s="1027"/>
      <c r="I119" s="1027"/>
      <c r="J119" s="1028"/>
      <c r="K119" s="321"/>
      <c r="L119" s="382"/>
      <c r="M119" s="349"/>
      <c r="N119" s="350"/>
      <c r="O119" s="357"/>
      <c r="P119" s="358"/>
      <c r="Q119" s="365"/>
      <c r="R119" s="366"/>
      <c r="S119" s="373"/>
      <c r="T119" s="374"/>
      <c r="U119" s="321"/>
    </row>
    <row r="120" spans="2:21" ht="14.1" customHeight="1" x14ac:dyDescent="0.15">
      <c r="B120" s="321"/>
      <c r="C120" s="344">
        <v>107</v>
      </c>
      <c r="D120" s="1026"/>
      <c r="E120" s="1027"/>
      <c r="F120" s="1027"/>
      <c r="G120" s="1027"/>
      <c r="H120" s="1027"/>
      <c r="I120" s="1027"/>
      <c r="J120" s="1028"/>
      <c r="K120" s="321"/>
      <c r="L120" s="382"/>
      <c r="M120" s="349"/>
      <c r="N120" s="350"/>
      <c r="O120" s="357"/>
      <c r="P120" s="358"/>
      <c r="Q120" s="365"/>
      <c r="R120" s="366"/>
      <c r="S120" s="373"/>
      <c r="T120" s="374"/>
      <c r="U120" s="321"/>
    </row>
    <row r="121" spans="2:21" ht="14.1" customHeight="1" x14ac:dyDescent="0.15">
      <c r="B121" s="321"/>
      <c r="C121" s="344">
        <v>108</v>
      </c>
      <c r="D121" s="1026"/>
      <c r="E121" s="1027"/>
      <c r="F121" s="1027"/>
      <c r="G121" s="1027"/>
      <c r="H121" s="1027"/>
      <c r="I121" s="1027"/>
      <c r="J121" s="1028"/>
      <c r="K121" s="321"/>
      <c r="L121" s="382"/>
      <c r="M121" s="349"/>
      <c r="N121" s="350"/>
      <c r="O121" s="357"/>
      <c r="P121" s="358"/>
      <c r="Q121" s="365"/>
      <c r="R121" s="366"/>
      <c r="S121" s="373"/>
      <c r="T121" s="374"/>
      <c r="U121" s="321"/>
    </row>
    <row r="122" spans="2:21" ht="14.1" customHeight="1" x14ac:dyDescent="0.15">
      <c r="B122" s="321"/>
      <c r="C122" s="344">
        <v>109</v>
      </c>
      <c r="D122" s="1026"/>
      <c r="E122" s="1027"/>
      <c r="F122" s="1027"/>
      <c r="G122" s="1027"/>
      <c r="H122" s="1027"/>
      <c r="I122" s="1027"/>
      <c r="J122" s="1028"/>
      <c r="K122" s="321"/>
      <c r="L122" s="382"/>
      <c r="M122" s="349"/>
      <c r="N122" s="350"/>
      <c r="O122" s="357"/>
      <c r="P122" s="358"/>
      <c r="Q122" s="365"/>
      <c r="R122" s="366"/>
      <c r="S122" s="373"/>
      <c r="T122" s="374"/>
      <c r="U122" s="321"/>
    </row>
    <row r="123" spans="2:21" ht="14.1" customHeight="1" x14ac:dyDescent="0.15">
      <c r="B123" s="321"/>
      <c r="C123" s="344">
        <v>110</v>
      </c>
      <c r="D123" s="1026"/>
      <c r="E123" s="1027"/>
      <c r="F123" s="1027"/>
      <c r="G123" s="1027"/>
      <c r="H123" s="1027"/>
      <c r="I123" s="1027"/>
      <c r="J123" s="1028"/>
      <c r="K123" s="321"/>
      <c r="L123" s="382"/>
      <c r="M123" s="349"/>
      <c r="N123" s="350"/>
      <c r="O123" s="357"/>
      <c r="P123" s="358"/>
      <c r="Q123" s="365"/>
      <c r="R123" s="366"/>
      <c r="S123" s="373"/>
      <c r="T123" s="374"/>
      <c r="U123" s="321"/>
    </row>
    <row r="124" spans="2:21" ht="14.1" customHeight="1" x14ac:dyDescent="0.15">
      <c r="B124" s="321"/>
      <c r="C124" s="344">
        <v>111</v>
      </c>
      <c r="D124" s="1026"/>
      <c r="E124" s="1027"/>
      <c r="F124" s="1027"/>
      <c r="G124" s="1027"/>
      <c r="H124" s="1027"/>
      <c r="I124" s="1027"/>
      <c r="J124" s="1028"/>
      <c r="K124" s="321"/>
      <c r="L124" s="382"/>
      <c r="M124" s="349"/>
      <c r="N124" s="350"/>
      <c r="O124" s="357"/>
      <c r="P124" s="358"/>
      <c r="Q124" s="365"/>
      <c r="R124" s="366"/>
      <c r="S124" s="373"/>
      <c r="T124" s="374"/>
      <c r="U124" s="321"/>
    </row>
    <row r="125" spans="2:21" ht="14.1" customHeight="1" x14ac:dyDescent="0.15">
      <c r="B125" s="321"/>
      <c r="C125" s="344">
        <v>112</v>
      </c>
      <c r="D125" s="1026"/>
      <c r="E125" s="1027"/>
      <c r="F125" s="1027"/>
      <c r="G125" s="1027"/>
      <c r="H125" s="1027"/>
      <c r="I125" s="1027"/>
      <c r="J125" s="1028"/>
      <c r="K125" s="321"/>
      <c r="L125" s="382"/>
      <c r="M125" s="349"/>
      <c r="N125" s="350"/>
      <c r="O125" s="357"/>
      <c r="P125" s="358"/>
      <c r="Q125" s="365"/>
      <c r="R125" s="366"/>
      <c r="S125" s="373"/>
      <c r="T125" s="374"/>
      <c r="U125" s="321"/>
    </row>
    <row r="126" spans="2:21" ht="14.1" customHeight="1" x14ac:dyDescent="0.15">
      <c r="B126" s="321"/>
      <c r="C126" s="344">
        <v>113</v>
      </c>
      <c r="D126" s="1026"/>
      <c r="E126" s="1027"/>
      <c r="F126" s="1027"/>
      <c r="G126" s="1027"/>
      <c r="H126" s="1027"/>
      <c r="I126" s="1027"/>
      <c r="J126" s="1028"/>
      <c r="K126" s="321"/>
      <c r="L126" s="382"/>
      <c r="M126" s="349"/>
      <c r="N126" s="350"/>
      <c r="O126" s="357"/>
      <c r="P126" s="358"/>
      <c r="Q126" s="365"/>
      <c r="R126" s="366"/>
      <c r="S126" s="373"/>
      <c r="T126" s="374"/>
      <c r="U126" s="321"/>
    </row>
    <row r="127" spans="2:21" ht="14.1" customHeight="1" x14ac:dyDescent="0.15">
      <c r="B127" s="321"/>
      <c r="C127" s="344">
        <v>114</v>
      </c>
      <c r="D127" s="1026"/>
      <c r="E127" s="1027"/>
      <c r="F127" s="1027"/>
      <c r="G127" s="1027"/>
      <c r="H127" s="1027"/>
      <c r="I127" s="1027"/>
      <c r="J127" s="1028"/>
      <c r="K127" s="321"/>
      <c r="L127" s="382"/>
      <c r="M127" s="349"/>
      <c r="N127" s="350"/>
      <c r="O127" s="357"/>
      <c r="P127" s="358"/>
      <c r="Q127" s="365"/>
      <c r="R127" s="366"/>
      <c r="S127" s="373"/>
      <c r="T127" s="374"/>
      <c r="U127" s="321"/>
    </row>
    <row r="128" spans="2:21" ht="14.1" customHeight="1" x14ac:dyDescent="0.15">
      <c r="B128" s="321"/>
      <c r="C128" s="344">
        <v>115</v>
      </c>
      <c r="D128" s="1026"/>
      <c r="E128" s="1027"/>
      <c r="F128" s="1027"/>
      <c r="G128" s="1027"/>
      <c r="H128" s="1027"/>
      <c r="I128" s="1027"/>
      <c r="J128" s="1028"/>
      <c r="K128" s="321"/>
      <c r="L128" s="382"/>
      <c r="M128" s="349"/>
      <c r="N128" s="350"/>
      <c r="O128" s="357"/>
      <c r="P128" s="358"/>
      <c r="Q128" s="365"/>
      <c r="R128" s="366"/>
      <c r="S128" s="373"/>
      <c r="T128" s="374"/>
      <c r="U128" s="321"/>
    </row>
    <row r="129" spans="2:21" ht="14.1" customHeight="1" x14ac:dyDescent="0.15">
      <c r="B129" s="321"/>
      <c r="C129" s="344">
        <v>116</v>
      </c>
      <c r="D129" s="1026"/>
      <c r="E129" s="1027"/>
      <c r="F129" s="1027"/>
      <c r="G129" s="1027"/>
      <c r="H129" s="1027"/>
      <c r="I129" s="1027"/>
      <c r="J129" s="1028"/>
      <c r="K129" s="321"/>
      <c r="L129" s="382"/>
      <c r="M129" s="349"/>
      <c r="N129" s="350"/>
      <c r="O129" s="357"/>
      <c r="P129" s="358"/>
      <c r="Q129" s="365"/>
      <c r="R129" s="366"/>
      <c r="S129" s="373"/>
      <c r="T129" s="374"/>
      <c r="U129" s="321"/>
    </row>
    <row r="130" spans="2:21" ht="14.1" customHeight="1" x14ac:dyDescent="0.15">
      <c r="B130" s="321"/>
      <c r="C130" s="344">
        <v>117</v>
      </c>
      <c r="D130" s="1026"/>
      <c r="E130" s="1027"/>
      <c r="F130" s="1027"/>
      <c r="G130" s="1027"/>
      <c r="H130" s="1027"/>
      <c r="I130" s="1027"/>
      <c r="J130" s="1028"/>
      <c r="K130" s="321"/>
      <c r="L130" s="382"/>
      <c r="M130" s="349"/>
      <c r="N130" s="350"/>
      <c r="O130" s="357"/>
      <c r="P130" s="358"/>
      <c r="Q130" s="365"/>
      <c r="R130" s="366"/>
      <c r="S130" s="373"/>
      <c r="T130" s="374"/>
      <c r="U130" s="321"/>
    </row>
    <row r="131" spans="2:21" ht="14.1" customHeight="1" x14ac:dyDescent="0.15">
      <c r="B131" s="321"/>
      <c r="C131" s="344">
        <v>118</v>
      </c>
      <c r="D131" s="1026"/>
      <c r="E131" s="1027"/>
      <c r="F131" s="1027"/>
      <c r="G131" s="1027"/>
      <c r="H131" s="1027"/>
      <c r="I131" s="1027"/>
      <c r="J131" s="1028"/>
      <c r="K131" s="321"/>
      <c r="L131" s="382"/>
      <c r="M131" s="349"/>
      <c r="N131" s="350"/>
      <c r="O131" s="357"/>
      <c r="P131" s="358"/>
      <c r="Q131" s="365"/>
      <c r="R131" s="366"/>
      <c r="S131" s="373"/>
      <c r="T131" s="374"/>
      <c r="U131" s="321"/>
    </row>
    <row r="132" spans="2:21" ht="14.1" customHeight="1" x14ac:dyDescent="0.15">
      <c r="B132" s="321"/>
      <c r="C132" s="344">
        <v>119</v>
      </c>
      <c r="D132" s="1026"/>
      <c r="E132" s="1027"/>
      <c r="F132" s="1027"/>
      <c r="G132" s="1027"/>
      <c r="H132" s="1027"/>
      <c r="I132" s="1027"/>
      <c r="J132" s="1028"/>
      <c r="K132" s="321"/>
      <c r="L132" s="382"/>
      <c r="M132" s="349"/>
      <c r="N132" s="350"/>
      <c r="O132" s="357"/>
      <c r="P132" s="358"/>
      <c r="Q132" s="365"/>
      <c r="R132" s="366"/>
      <c r="S132" s="373"/>
      <c r="T132" s="374"/>
      <c r="U132" s="321"/>
    </row>
    <row r="133" spans="2:21" ht="14.1" customHeight="1" x14ac:dyDescent="0.15">
      <c r="B133" s="321"/>
      <c r="C133" s="344">
        <v>120</v>
      </c>
      <c r="D133" s="1026"/>
      <c r="E133" s="1027"/>
      <c r="F133" s="1027"/>
      <c r="G133" s="1027"/>
      <c r="H133" s="1027"/>
      <c r="I133" s="1027"/>
      <c r="J133" s="1028"/>
      <c r="K133" s="321"/>
      <c r="L133" s="382"/>
      <c r="M133" s="349"/>
      <c r="N133" s="350"/>
      <c r="O133" s="357"/>
      <c r="P133" s="358"/>
      <c r="Q133" s="365"/>
      <c r="R133" s="366"/>
      <c r="S133" s="373"/>
      <c r="T133" s="374"/>
      <c r="U133" s="321"/>
    </row>
    <row r="134" spans="2:21" ht="14.1" customHeight="1" x14ac:dyDescent="0.15">
      <c r="B134" s="321"/>
      <c r="C134" s="344">
        <v>121</v>
      </c>
      <c r="D134" s="1026"/>
      <c r="E134" s="1027"/>
      <c r="F134" s="1027"/>
      <c r="G134" s="1027"/>
      <c r="H134" s="1027"/>
      <c r="I134" s="1027"/>
      <c r="J134" s="1028"/>
      <c r="K134" s="321"/>
      <c r="L134" s="382"/>
      <c r="M134" s="349"/>
      <c r="N134" s="350"/>
      <c r="O134" s="357"/>
      <c r="P134" s="358"/>
      <c r="Q134" s="365"/>
      <c r="R134" s="366"/>
      <c r="S134" s="373"/>
      <c r="T134" s="374"/>
      <c r="U134" s="321"/>
    </row>
    <row r="135" spans="2:21" ht="14.1" customHeight="1" x14ac:dyDescent="0.15">
      <c r="B135" s="321"/>
      <c r="C135" s="344">
        <v>122</v>
      </c>
      <c r="D135" s="1026"/>
      <c r="E135" s="1027"/>
      <c r="F135" s="1027"/>
      <c r="G135" s="1027"/>
      <c r="H135" s="1027"/>
      <c r="I135" s="1027"/>
      <c r="J135" s="1028"/>
      <c r="K135" s="321"/>
      <c r="L135" s="382"/>
      <c r="M135" s="349"/>
      <c r="N135" s="350"/>
      <c r="O135" s="357"/>
      <c r="P135" s="358"/>
      <c r="Q135" s="365"/>
      <c r="R135" s="366"/>
      <c r="S135" s="373"/>
      <c r="T135" s="374"/>
      <c r="U135" s="321"/>
    </row>
    <row r="136" spans="2:21" ht="14.1" customHeight="1" x14ac:dyDescent="0.15">
      <c r="B136" s="321"/>
      <c r="C136" s="344">
        <v>123</v>
      </c>
      <c r="D136" s="1026"/>
      <c r="E136" s="1027"/>
      <c r="F136" s="1027"/>
      <c r="G136" s="1027"/>
      <c r="H136" s="1027"/>
      <c r="I136" s="1027"/>
      <c r="J136" s="1028"/>
      <c r="K136" s="321"/>
      <c r="L136" s="382"/>
      <c r="M136" s="349"/>
      <c r="N136" s="350"/>
      <c r="O136" s="357"/>
      <c r="P136" s="358"/>
      <c r="Q136" s="365"/>
      <c r="R136" s="366"/>
      <c r="S136" s="373"/>
      <c r="T136" s="374"/>
      <c r="U136" s="321"/>
    </row>
    <row r="137" spans="2:21" ht="14.1" customHeight="1" x14ac:dyDescent="0.15">
      <c r="B137" s="321"/>
      <c r="C137" s="344">
        <v>124</v>
      </c>
      <c r="D137" s="1026"/>
      <c r="E137" s="1027"/>
      <c r="F137" s="1027"/>
      <c r="G137" s="1027"/>
      <c r="H137" s="1027"/>
      <c r="I137" s="1027"/>
      <c r="J137" s="1028"/>
      <c r="K137" s="321"/>
      <c r="L137" s="382"/>
      <c r="M137" s="349"/>
      <c r="N137" s="350"/>
      <c r="O137" s="357"/>
      <c r="P137" s="358"/>
      <c r="Q137" s="365"/>
      <c r="R137" s="366"/>
      <c r="S137" s="373"/>
      <c r="T137" s="374"/>
      <c r="U137" s="321"/>
    </row>
    <row r="138" spans="2:21" ht="14.1" customHeight="1" x14ac:dyDescent="0.15">
      <c r="B138" s="321"/>
      <c r="C138" s="344">
        <v>125</v>
      </c>
      <c r="D138" s="1026"/>
      <c r="E138" s="1027"/>
      <c r="F138" s="1027"/>
      <c r="G138" s="1027"/>
      <c r="H138" s="1027"/>
      <c r="I138" s="1027"/>
      <c r="J138" s="1028"/>
      <c r="K138" s="321"/>
      <c r="L138" s="382"/>
      <c r="M138" s="349"/>
      <c r="N138" s="350"/>
      <c r="O138" s="357"/>
      <c r="P138" s="358"/>
      <c r="Q138" s="365"/>
      <c r="R138" s="366"/>
      <c r="S138" s="373"/>
      <c r="T138" s="374"/>
      <c r="U138" s="321"/>
    </row>
    <row r="139" spans="2:21" ht="14.1" customHeight="1" x14ac:dyDescent="0.15">
      <c r="B139" s="321"/>
      <c r="C139" s="344">
        <v>126</v>
      </c>
      <c r="D139" s="1026"/>
      <c r="E139" s="1027"/>
      <c r="F139" s="1027"/>
      <c r="G139" s="1027"/>
      <c r="H139" s="1027"/>
      <c r="I139" s="1027"/>
      <c r="J139" s="1028"/>
      <c r="K139" s="321"/>
      <c r="L139" s="382"/>
      <c r="M139" s="349"/>
      <c r="N139" s="350"/>
      <c r="O139" s="357"/>
      <c r="P139" s="358"/>
      <c r="Q139" s="365"/>
      <c r="R139" s="366"/>
      <c r="S139" s="373"/>
      <c r="T139" s="374"/>
      <c r="U139" s="321"/>
    </row>
    <row r="140" spans="2:21" ht="14.1" customHeight="1" x14ac:dyDescent="0.15">
      <c r="B140" s="321"/>
      <c r="C140" s="344">
        <v>127</v>
      </c>
      <c r="D140" s="1026"/>
      <c r="E140" s="1027"/>
      <c r="F140" s="1027"/>
      <c r="G140" s="1027"/>
      <c r="H140" s="1027"/>
      <c r="I140" s="1027"/>
      <c r="J140" s="1028"/>
      <c r="K140" s="321"/>
      <c r="L140" s="382"/>
      <c r="M140" s="349"/>
      <c r="N140" s="350"/>
      <c r="O140" s="357"/>
      <c r="P140" s="358"/>
      <c r="Q140" s="365"/>
      <c r="R140" s="366"/>
      <c r="S140" s="373"/>
      <c r="T140" s="374"/>
      <c r="U140" s="321"/>
    </row>
    <row r="141" spans="2:21" ht="14.1" customHeight="1" x14ac:dyDescent="0.15">
      <c r="B141" s="321"/>
      <c r="C141" s="344">
        <v>128</v>
      </c>
      <c r="D141" s="1026"/>
      <c r="E141" s="1027"/>
      <c r="F141" s="1027"/>
      <c r="G141" s="1027"/>
      <c r="H141" s="1027"/>
      <c r="I141" s="1027"/>
      <c r="J141" s="1028"/>
      <c r="K141" s="321"/>
      <c r="L141" s="382"/>
      <c r="M141" s="349"/>
      <c r="N141" s="350"/>
      <c r="O141" s="357"/>
      <c r="P141" s="358"/>
      <c r="Q141" s="365"/>
      <c r="R141" s="366"/>
      <c r="S141" s="373"/>
      <c r="T141" s="374"/>
      <c r="U141" s="321"/>
    </row>
    <row r="142" spans="2:21" ht="14.1" customHeight="1" x14ac:dyDescent="0.15">
      <c r="B142" s="321"/>
      <c r="C142" s="344">
        <v>129</v>
      </c>
      <c r="D142" s="1026"/>
      <c r="E142" s="1027"/>
      <c r="F142" s="1027"/>
      <c r="G142" s="1027"/>
      <c r="H142" s="1027"/>
      <c r="I142" s="1027"/>
      <c r="J142" s="1028"/>
      <c r="K142" s="321"/>
      <c r="L142" s="382"/>
      <c r="M142" s="349"/>
      <c r="N142" s="350"/>
      <c r="O142" s="357"/>
      <c r="P142" s="358"/>
      <c r="Q142" s="365"/>
      <c r="R142" s="366"/>
      <c r="S142" s="373"/>
      <c r="T142" s="374"/>
      <c r="U142" s="321"/>
    </row>
    <row r="143" spans="2:21" ht="14.1" customHeight="1" x14ac:dyDescent="0.15">
      <c r="B143" s="321"/>
      <c r="C143" s="344">
        <v>130</v>
      </c>
      <c r="D143" s="1026"/>
      <c r="E143" s="1027"/>
      <c r="F143" s="1027"/>
      <c r="G143" s="1027"/>
      <c r="H143" s="1027"/>
      <c r="I143" s="1027"/>
      <c r="J143" s="1028"/>
      <c r="K143" s="321"/>
      <c r="L143" s="382"/>
      <c r="M143" s="349"/>
      <c r="N143" s="350"/>
      <c r="O143" s="357"/>
      <c r="P143" s="358"/>
      <c r="Q143" s="365"/>
      <c r="R143" s="366"/>
      <c r="S143" s="373"/>
      <c r="T143" s="374"/>
      <c r="U143" s="321"/>
    </row>
    <row r="144" spans="2:21" ht="14.1" customHeight="1" x14ac:dyDescent="0.15">
      <c r="B144" s="321"/>
      <c r="C144" s="344">
        <v>131</v>
      </c>
      <c r="D144" s="1026"/>
      <c r="E144" s="1027"/>
      <c r="F144" s="1027"/>
      <c r="G144" s="1027"/>
      <c r="H144" s="1027"/>
      <c r="I144" s="1027"/>
      <c r="J144" s="1028"/>
      <c r="K144" s="321"/>
      <c r="L144" s="382"/>
      <c r="M144" s="349"/>
      <c r="N144" s="350"/>
      <c r="O144" s="357"/>
      <c r="P144" s="358"/>
      <c r="Q144" s="365"/>
      <c r="R144" s="366"/>
      <c r="S144" s="373"/>
      <c r="T144" s="374"/>
      <c r="U144" s="321"/>
    </row>
    <row r="145" spans="2:21" ht="14.1" customHeight="1" x14ac:dyDescent="0.15">
      <c r="B145" s="321"/>
      <c r="C145" s="344">
        <v>132</v>
      </c>
      <c r="D145" s="1026"/>
      <c r="E145" s="1027"/>
      <c r="F145" s="1027"/>
      <c r="G145" s="1027"/>
      <c r="H145" s="1027"/>
      <c r="I145" s="1027"/>
      <c r="J145" s="1028"/>
      <c r="K145" s="321"/>
      <c r="L145" s="382"/>
      <c r="M145" s="349"/>
      <c r="N145" s="350"/>
      <c r="O145" s="357"/>
      <c r="P145" s="358"/>
      <c r="Q145" s="365"/>
      <c r="R145" s="366"/>
      <c r="S145" s="373"/>
      <c r="T145" s="374"/>
      <c r="U145" s="321"/>
    </row>
    <row r="146" spans="2:21" ht="14.1" customHeight="1" x14ac:dyDescent="0.15">
      <c r="B146" s="321"/>
      <c r="C146" s="344">
        <v>133</v>
      </c>
      <c r="D146" s="1026"/>
      <c r="E146" s="1027"/>
      <c r="F146" s="1027"/>
      <c r="G146" s="1027"/>
      <c r="H146" s="1027"/>
      <c r="I146" s="1027"/>
      <c r="J146" s="1028"/>
      <c r="K146" s="321"/>
      <c r="L146" s="382"/>
      <c r="M146" s="349"/>
      <c r="N146" s="350"/>
      <c r="O146" s="357"/>
      <c r="P146" s="358"/>
      <c r="Q146" s="365"/>
      <c r="R146" s="366"/>
      <c r="S146" s="373"/>
      <c r="T146" s="374"/>
      <c r="U146" s="321"/>
    </row>
    <row r="147" spans="2:21" ht="14.1" customHeight="1" x14ac:dyDescent="0.15">
      <c r="B147" s="321"/>
      <c r="C147" s="344">
        <v>134</v>
      </c>
      <c r="D147" s="1026"/>
      <c r="E147" s="1027"/>
      <c r="F147" s="1027"/>
      <c r="G147" s="1027"/>
      <c r="H147" s="1027"/>
      <c r="I147" s="1027"/>
      <c r="J147" s="1028"/>
      <c r="K147" s="321"/>
      <c r="L147" s="382"/>
      <c r="M147" s="349"/>
      <c r="N147" s="350"/>
      <c r="O147" s="357"/>
      <c r="P147" s="358"/>
      <c r="Q147" s="365"/>
      <c r="R147" s="366"/>
      <c r="S147" s="373"/>
      <c r="T147" s="374"/>
      <c r="U147" s="321"/>
    </row>
    <row r="148" spans="2:21" ht="14.1" customHeight="1" x14ac:dyDescent="0.15">
      <c r="B148" s="321"/>
      <c r="C148" s="344">
        <v>135</v>
      </c>
      <c r="D148" s="1026"/>
      <c r="E148" s="1027"/>
      <c r="F148" s="1027"/>
      <c r="G148" s="1027"/>
      <c r="H148" s="1027"/>
      <c r="I148" s="1027"/>
      <c r="J148" s="1028"/>
      <c r="K148" s="321"/>
      <c r="L148" s="382"/>
      <c r="M148" s="349"/>
      <c r="N148" s="350"/>
      <c r="O148" s="357"/>
      <c r="P148" s="358"/>
      <c r="Q148" s="365"/>
      <c r="R148" s="366"/>
      <c r="S148" s="373"/>
      <c r="T148" s="374"/>
      <c r="U148" s="321"/>
    </row>
    <row r="149" spans="2:21" ht="14.1" customHeight="1" x14ac:dyDescent="0.15">
      <c r="B149" s="321"/>
      <c r="C149" s="344">
        <v>136</v>
      </c>
      <c r="D149" s="1026"/>
      <c r="E149" s="1027"/>
      <c r="F149" s="1027"/>
      <c r="G149" s="1027"/>
      <c r="H149" s="1027"/>
      <c r="I149" s="1027"/>
      <c r="J149" s="1028"/>
      <c r="K149" s="321"/>
      <c r="L149" s="382"/>
      <c r="M149" s="349"/>
      <c r="N149" s="350"/>
      <c r="O149" s="357"/>
      <c r="P149" s="358"/>
      <c r="Q149" s="365"/>
      <c r="R149" s="366"/>
      <c r="S149" s="373"/>
      <c r="T149" s="374"/>
      <c r="U149" s="321"/>
    </row>
    <row r="150" spans="2:21" ht="14.1" customHeight="1" x14ac:dyDescent="0.15">
      <c r="B150" s="321"/>
      <c r="C150" s="344">
        <v>137</v>
      </c>
      <c r="D150" s="1026"/>
      <c r="E150" s="1027"/>
      <c r="F150" s="1027"/>
      <c r="G150" s="1027"/>
      <c r="H150" s="1027"/>
      <c r="I150" s="1027"/>
      <c r="J150" s="1028"/>
      <c r="K150" s="321"/>
      <c r="L150" s="382"/>
      <c r="M150" s="349"/>
      <c r="N150" s="350"/>
      <c r="O150" s="357"/>
      <c r="P150" s="358"/>
      <c r="Q150" s="365"/>
      <c r="R150" s="366"/>
      <c r="S150" s="373"/>
      <c r="T150" s="374"/>
      <c r="U150" s="321"/>
    </row>
    <row r="151" spans="2:21" ht="14.1" customHeight="1" x14ac:dyDescent="0.15">
      <c r="B151" s="321"/>
      <c r="C151" s="344">
        <v>138</v>
      </c>
      <c r="D151" s="1026"/>
      <c r="E151" s="1027"/>
      <c r="F151" s="1027"/>
      <c r="G151" s="1027"/>
      <c r="H151" s="1027"/>
      <c r="I151" s="1027"/>
      <c r="J151" s="1028"/>
      <c r="K151" s="321"/>
      <c r="L151" s="382"/>
      <c r="M151" s="349"/>
      <c r="N151" s="350"/>
      <c r="O151" s="357"/>
      <c r="P151" s="358"/>
      <c r="Q151" s="365"/>
      <c r="R151" s="366"/>
      <c r="S151" s="373"/>
      <c r="T151" s="374"/>
      <c r="U151" s="321"/>
    </row>
    <row r="152" spans="2:21" ht="14.1" customHeight="1" x14ac:dyDescent="0.15">
      <c r="B152" s="321"/>
      <c r="C152" s="344">
        <v>139</v>
      </c>
      <c r="D152" s="1026"/>
      <c r="E152" s="1027"/>
      <c r="F152" s="1027"/>
      <c r="G152" s="1027"/>
      <c r="H152" s="1027"/>
      <c r="I152" s="1027"/>
      <c r="J152" s="1028"/>
      <c r="K152" s="321"/>
      <c r="L152" s="382"/>
      <c r="M152" s="349"/>
      <c r="N152" s="350"/>
      <c r="O152" s="357"/>
      <c r="P152" s="358"/>
      <c r="Q152" s="365"/>
      <c r="R152" s="366"/>
      <c r="S152" s="373"/>
      <c r="T152" s="374"/>
      <c r="U152" s="321"/>
    </row>
    <row r="153" spans="2:21" ht="14.1" customHeight="1" x14ac:dyDescent="0.15">
      <c r="B153" s="321"/>
      <c r="C153" s="344">
        <v>140</v>
      </c>
      <c r="D153" s="1026"/>
      <c r="E153" s="1027"/>
      <c r="F153" s="1027"/>
      <c r="G153" s="1027"/>
      <c r="H153" s="1027"/>
      <c r="I153" s="1027"/>
      <c r="J153" s="1028"/>
      <c r="K153" s="321"/>
      <c r="L153" s="382"/>
      <c r="M153" s="349"/>
      <c r="N153" s="350"/>
      <c r="O153" s="357"/>
      <c r="P153" s="358"/>
      <c r="Q153" s="365"/>
      <c r="R153" s="366"/>
      <c r="S153" s="373"/>
      <c r="T153" s="374"/>
      <c r="U153" s="321"/>
    </row>
    <row r="154" spans="2:21" ht="14.1" customHeight="1" x14ac:dyDescent="0.15">
      <c r="B154" s="321"/>
      <c r="C154" s="344">
        <v>141</v>
      </c>
      <c r="D154" s="1026"/>
      <c r="E154" s="1027"/>
      <c r="F154" s="1027"/>
      <c r="G154" s="1027"/>
      <c r="H154" s="1027"/>
      <c r="I154" s="1027"/>
      <c r="J154" s="1028"/>
      <c r="K154" s="321"/>
      <c r="L154" s="382"/>
      <c r="M154" s="349"/>
      <c r="N154" s="350"/>
      <c r="O154" s="357"/>
      <c r="P154" s="358"/>
      <c r="Q154" s="365"/>
      <c r="R154" s="366"/>
      <c r="S154" s="373"/>
      <c r="T154" s="374"/>
      <c r="U154" s="321"/>
    </row>
    <row r="155" spans="2:21" ht="14.1" customHeight="1" x14ac:dyDescent="0.15">
      <c r="B155" s="321"/>
      <c r="C155" s="344">
        <v>142</v>
      </c>
      <c r="D155" s="1026"/>
      <c r="E155" s="1027"/>
      <c r="F155" s="1027"/>
      <c r="G155" s="1027"/>
      <c r="H155" s="1027"/>
      <c r="I155" s="1027"/>
      <c r="J155" s="1028"/>
      <c r="K155" s="321"/>
      <c r="L155" s="382"/>
      <c r="M155" s="349"/>
      <c r="N155" s="350"/>
      <c r="O155" s="357"/>
      <c r="P155" s="358"/>
      <c r="Q155" s="365"/>
      <c r="R155" s="366"/>
      <c r="S155" s="373"/>
      <c r="T155" s="374"/>
      <c r="U155" s="321"/>
    </row>
    <row r="156" spans="2:21" ht="14.1" customHeight="1" x14ac:dyDescent="0.15">
      <c r="B156" s="321"/>
      <c r="C156" s="344">
        <v>143</v>
      </c>
      <c r="D156" s="1026"/>
      <c r="E156" s="1027"/>
      <c r="F156" s="1027"/>
      <c r="G156" s="1027"/>
      <c r="H156" s="1027"/>
      <c r="I156" s="1027"/>
      <c r="J156" s="1028"/>
      <c r="K156" s="321"/>
      <c r="L156" s="382"/>
      <c r="M156" s="349"/>
      <c r="N156" s="350"/>
      <c r="O156" s="357"/>
      <c r="P156" s="358"/>
      <c r="Q156" s="365"/>
      <c r="R156" s="366"/>
      <c r="S156" s="373"/>
      <c r="T156" s="374"/>
      <c r="U156" s="321"/>
    </row>
    <row r="157" spans="2:21" ht="14.1" customHeight="1" x14ac:dyDescent="0.15">
      <c r="B157" s="321"/>
      <c r="C157" s="344">
        <v>144</v>
      </c>
      <c r="D157" s="1026"/>
      <c r="E157" s="1027"/>
      <c r="F157" s="1027"/>
      <c r="G157" s="1027"/>
      <c r="H157" s="1027"/>
      <c r="I157" s="1027"/>
      <c r="J157" s="1028"/>
      <c r="K157" s="321"/>
      <c r="L157" s="382"/>
      <c r="M157" s="349"/>
      <c r="N157" s="350"/>
      <c r="O157" s="357"/>
      <c r="P157" s="358"/>
      <c r="Q157" s="365"/>
      <c r="R157" s="366"/>
      <c r="S157" s="373"/>
      <c r="T157" s="374"/>
      <c r="U157" s="321"/>
    </row>
    <row r="158" spans="2:21" ht="14.1" customHeight="1" x14ac:dyDescent="0.15">
      <c r="B158" s="321"/>
      <c r="C158" s="344">
        <v>145</v>
      </c>
      <c r="D158" s="1026"/>
      <c r="E158" s="1027"/>
      <c r="F158" s="1027"/>
      <c r="G158" s="1027"/>
      <c r="H158" s="1027"/>
      <c r="I158" s="1027"/>
      <c r="J158" s="1028"/>
      <c r="K158" s="321"/>
      <c r="L158" s="382"/>
      <c r="M158" s="349"/>
      <c r="N158" s="350"/>
      <c r="O158" s="357"/>
      <c r="P158" s="358"/>
      <c r="Q158" s="365"/>
      <c r="R158" s="366"/>
      <c r="S158" s="373"/>
      <c r="T158" s="374"/>
      <c r="U158" s="321"/>
    </row>
    <row r="159" spans="2:21" ht="14.1" customHeight="1" x14ac:dyDescent="0.15">
      <c r="B159" s="321"/>
      <c r="C159" s="344">
        <v>146</v>
      </c>
      <c r="D159" s="1026"/>
      <c r="E159" s="1027"/>
      <c r="F159" s="1027"/>
      <c r="G159" s="1027"/>
      <c r="H159" s="1027"/>
      <c r="I159" s="1027"/>
      <c r="J159" s="1028"/>
      <c r="K159" s="321"/>
      <c r="L159" s="382"/>
      <c r="M159" s="349"/>
      <c r="N159" s="350"/>
      <c r="O159" s="357"/>
      <c r="P159" s="358"/>
      <c r="Q159" s="365"/>
      <c r="R159" s="366"/>
      <c r="S159" s="373"/>
      <c r="T159" s="374"/>
      <c r="U159" s="321"/>
    </row>
    <row r="160" spans="2:21" ht="14.1" customHeight="1" x14ac:dyDescent="0.15">
      <c r="B160" s="321"/>
      <c r="C160" s="344">
        <v>147</v>
      </c>
      <c r="D160" s="1026"/>
      <c r="E160" s="1027"/>
      <c r="F160" s="1027"/>
      <c r="G160" s="1027"/>
      <c r="H160" s="1027"/>
      <c r="I160" s="1027"/>
      <c r="J160" s="1028"/>
      <c r="K160" s="321"/>
      <c r="L160" s="382"/>
      <c r="M160" s="349"/>
      <c r="N160" s="350"/>
      <c r="O160" s="357"/>
      <c r="P160" s="358"/>
      <c r="Q160" s="365"/>
      <c r="R160" s="366"/>
      <c r="S160" s="373"/>
      <c r="T160" s="374"/>
      <c r="U160" s="321"/>
    </row>
    <row r="161" spans="2:21" ht="14.1" customHeight="1" x14ac:dyDescent="0.15">
      <c r="B161" s="321"/>
      <c r="C161" s="344">
        <v>148</v>
      </c>
      <c r="D161" s="1026"/>
      <c r="E161" s="1027"/>
      <c r="F161" s="1027"/>
      <c r="G161" s="1027"/>
      <c r="H161" s="1027"/>
      <c r="I161" s="1027"/>
      <c r="J161" s="1028"/>
      <c r="K161" s="321"/>
      <c r="L161" s="382"/>
      <c r="M161" s="349"/>
      <c r="N161" s="350"/>
      <c r="O161" s="357"/>
      <c r="P161" s="358"/>
      <c r="Q161" s="365"/>
      <c r="R161" s="366"/>
      <c r="S161" s="373"/>
      <c r="T161" s="374"/>
      <c r="U161" s="321"/>
    </row>
    <row r="162" spans="2:21" ht="14.1" customHeight="1" x14ac:dyDescent="0.15">
      <c r="B162" s="321"/>
      <c r="C162" s="344">
        <v>149</v>
      </c>
      <c r="D162" s="1026"/>
      <c r="E162" s="1027"/>
      <c r="F162" s="1027"/>
      <c r="G162" s="1027"/>
      <c r="H162" s="1027"/>
      <c r="I162" s="1027"/>
      <c r="J162" s="1028"/>
      <c r="K162" s="321"/>
      <c r="L162" s="382"/>
      <c r="M162" s="349"/>
      <c r="N162" s="350"/>
      <c r="O162" s="357"/>
      <c r="P162" s="358"/>
      <c r="Q162" s="365"/>
      <c r="R162" s="366"/>
      <c r="S162" s="373"/>
      <c r="T162" s="374"/>
      <c r="U162" s="321"/>
    </row>
    <row r="163" spans="2:21" ht="14.1" customHeight="1" x14ac:dyDescent="0.15">
      <c r="B163" s="321"/>
      <c r="C163" s="344">
        <v>150</v>
      </c>
      <c r="D163" s="1026"/>
      <c r="E163" s="1027"/>
      <c r="F163" s="1027"/>
      <c r="G163" s="1027"/>
      <c r="H163" s="1027"/>
      <c r="I163" s="1027"/>
      <c r="J163" s="1028"/>
      <c r="K163" s="321"/>
      <c r="L163" s="382"/>
      <c r="M163" s="349"/>
      <c r="N163" s="350"/>
      <c r="O163" s="357"/>
      <c r="P163" s="358"/>
      <c r="Q163" s="365"/>
      <c r="R163" s="366"/>
      <c r="S163" s="373"/>
      <c r="T163" s="374"/>
      <c r="U163" s="321"/>
    </row>
    <row r="164" spans="2:21" ht="14.1" customHeight="1" x14ac:dyDescent="0.15">
      <c r="B164" s="321"/>
      <c r="C164" s="344">
        <v>151</v>
      </c>
      <c r="D164" s="1026"/>
      <c r="E164" s="1027"/>
      <c r="F164" s="1027"/>
      <c r="G164" s="1027"/>
      <c r="H164" s="1027"/>
      <c r="I164" s="1027"/>
      <c r="J164" s="1028"/>
      <c r="K164" s="321"/>
      <c r="L164" s="382"/>
      <c r="M164" s="349"/>
      <c r="N164" s="350"/>
      <c r="O164" s="357"/>
      <c r="P164" s="358"/>
      <c r="Q164" s="365"/>
      <c r="R164" s="366"/>
      <c r="S164" s="373"/>
      <c r="T164" s="374"/>
      <c r="U164" s="321"/>
    </row>
    <row r="165" spans="2:21" ht="14.1" customHeight="1" x14ac:dyDescent="0.15">
      <c r="B165" s="321"/>
      <c r="C165" s="344">
        <v>152</v>
      </c>
      <c r="D165" s="1026"/>
      <c r="E165" s="1027"/>
      <c r="F165" s="1027"/>
      <c r="G165" s="1027"/>
      <c r="H165" s="1027"/>
      <c r="I165" s="1027"/>
      <c r="J165" s="1028"/>
      <c r="K165" s="321"/>
      <c r="L165" s="382"/>
      <c r="M165" s="349"/>
      <c r="N165" s="350"/>
      <c r="O165" s="357"/>
      <c r="P165" s="358"/>
      <c r="Q165" s="365"/>
      <c r="R165" s="366"/>
      <c r="S165" s="373"/>
      <c r="T165" s="374"/>
      <c r="U165" s="321"/>
    </row>
    <row r="166" spans="2:21" ht="14.1" customHeight="1" x14ac:dyDescent="0.15">
      <c r="B166" s="321"/>
      <c r="C166" s="344">
        <v>153</v>
      </c>
      <c r="D166" s="1026"/>
      <c r="E166" s="1027"/>
      <c r="F166" s="1027"/>
      <c r="G166" s="1027"/>
      <c r="H166" s="1027"/>
      <c r="I166" s="1027"/>
      <c r="J166" s="1028"/>
      <c r="K166" s="321"/>
      <c r="L166" s="382"/>
      <c r="M166" s="349"/>
      <c r="N166" s="350"/>
      <c r="O166" s="357"/>
      <c r="P166" s="358"/>
      <c r="Q166" s="365"/>
      <c r="R166" s="366"/>
      <c r="S166" s="373"/>
      <c r="T166" s="374"/>
      <c r="U166" s="321"/>
    </row>
    <row r="167" spans="2:21" ht="14.1" customHeight="1" x14ac:dyDescent="0.15">
      <c r="B167" s="321"/>
      <c r="C167" s="344">
        <v>154</v>
      </c>
      <c r="D167" s="1026"/>
      <c r="E167" s="1027"/>
      <c r="F167" s="1027"/>
      <c r="G167" s="1027"/>
      <c r="H167" s="1027"/>
      <c r="I167" s="1027"/>
      <c r="J167" s="1028"/>
      <c r="K167" s="321"/>
      <c r="L167" s="382"/>
      <c r="M167" s="349"/>
      <c r="N167" s="350"/>
      <c r="O167" s="357"/>
      <c r="P167" s="358"/>
      <c r="Q167" s="365"/>
      <c r="R167" s="366"/>
      <c r="S167" s="373"/>
      <c r="T167" s="374"/>
      <c r="U167" s="321"/>
    </row>
    <row r="168" spans="2:21" ht="14.1" customHeight="1" x14ac:dyDescent="0.15">
      <c r="B168" s="321"/>
      <c r="C168" s="344">
        <v>155</v>
      </c>
      <c r="D168" s="1026"/>
      <c r="E168" s="1027"/>
      <c r="F168" s="1027"/>
      <c r="G168" s="1027"/>
      <c r="H168" s="1027"/>
      <c r="I168" s="1027"/>
      <c r="J168" s="1028"/>
      <c r="K168" s="321"/>
      <c r="L168" s="382"/>
      <c r="M168" s="349"/>
      <c r="N168" s="350"/>
      <c r="O168" s="357"/>
      <c r="P168" s="358"/>
      <c r="Q168" s="365"/>
      <c r="R168" s="366"/>
      <c r="S168" s="373"/>
      <c r="T168" s="374"/>
      <c r="U168" s="321"/>
    </row>
    <row r="169" spans="2:21" ht="14.1" customHeight="1" x14ac:dyDescent="0.15">
      <c r="B169" s="321"/>
      <c r="C169" s="344">
        <v>156</v>
      </c>
      <c r="D169" s="1026"/>
      <c r="E169" s="1027"/>
      <c r="F169" s="1027"/>
      <c r="G169" s="1027"/>
      <c r="H169" s="1027"/>
      <c r="I169" s="1027"/>
      <c r="J169" s="1028"/>
      <c r="K169" s="321"/>
      <c r="L169" s="382"/>
      <c r="M169" s="349"/>
      <c r="N169" s="350"/>
      <c r="O169" s="357"/>
      <c r="P169" s="358"/>
      <c r="Q169" s="365"/>
      <c r="R169" s="366"/>
      <c r="S169" s="373"/>
      <c r="T169" s="374"/>
      <c r="U169" s="321"/>
    </row>
    <row r="170" spans="2:21" ht="14.1" customHeight="1" x14ac:dyDescent="0.15">
      <c r="B170" s="321"/>
      <c r="C170" s="344">
        <v>157</v>
      </c>
      <c r="D170" s="1026"/>
      <c r="E170" s="1027"/>
      <c r="F170" s="1027"/>
      <c r="G170" s="1027"/>
      <c r="H170" s="1027"/>
      <c r="I170" s="1027"/>
      <c r="J170" s="1028"/>
      <c r="K170" s="321"/>
      <c r="L170" s="382"/>
      <c r="M170" s="349"/>
      <c r="N170" s="350"/>
      <c r="O170" s="357"/>
      <c r="P170" s="358"/>
      <c r="Q170" s="365"/>
      <c r="R170" s="366"/>
      <c r="S170" s="373"/>
      <c r="T170" s="374"/>
      <c r="U170" s="321"/>
    </row>
    <row r="171" spans="2:21" ht="14.1" customHeight="1" x14ac:dyDescent="0.15">
      <c r="B171" s="321"/>
      <c r="C171" s="344">
        <v>158</v>
      </c>
      <c r="D171" s="1026"/>
      <c r="E171" s="1027"/>
      <c r="F171" s="1027"/>
      <c r="G171" s="1027"/>
      <c r="H171" s="1027"/>
      <c r="I171" s="1027"/>
      <c r="J171" s="1028"/>
      <c r="K171" s="321"/>
      <c r="L171" s="382"/>
      <c r="M171" s="349"/>
      <c r="N171" s="350"/>
      <c r="O171" s="357"/>
      <c r="P171" s="358"/>
      <c r="Q171" s="365"/>
      <c r="R171" s="366"/>
      <c r="S171" s="373"/>
      <c r="T171" s="374"/>
      <c r="U171" s="321"/>
    </row>
    <row r="172" spans="2:21" ht="14.1" customHeight="1" x14ac:dyDescent="0.15">
      <c r="B172" s="321"/>
      <c r="C172" s="344">
        <v>159</v>
      </c>
      <c r="D172" s="1026"/>
      <c r="E172" s="1027"/>
      <c r="F172" s="1027"/>
      <c r="G172" s="1027"/>
      <c r="H172" s="1027"/>
      <c r="I172" s="1027"/>
      <c r="J172" s="1028"/>
      <c r="K172" s="321"/>
      <c r="L172" s="382"/>
      <c r="M172" s="349"/>
      <c r="N172" s="350"/>
      <c r="O172" s="357"/>
      <c r="P172" s="358"/>
      <c r="Q172" s="365"/>
      <c r="R172" s="366"/>
      <c r="S172" s="373"/>
      <c r="T172" s="374"/>
      <c r="U172" s="321"/>
    </row>
    <row r="173" spans="2:21" ht="14.1" customHeight="1" x14ac:dyDescent="0.15">
      <c r="B173" s="321"/>
      <c r="C173" s="344">
        <v>160</v>
      </c>
      <c r="D173" s="1026"/>
      <c r="E173" s="1027"/>
      <c r="F173" s="1027"/>
      <c r="G173" s="1027"/>
      <c r="H173" s="1027"/>
      <c r="I173" s="1027"/>
      <c r="J173" s="1028"/>
      <c r="K173" s="321"/>
      <c r="L173" s="382"/>
      <c r="M173" s="349"/>
      <c r="N173" s="350"/>
      <c r="O173" s="357"/>
      <c r="P173" s="358"/>
      <c r="Q173" s="365"/>
      <c r="R173" s="366"/>
      <c r="S173" s="373"/>
      <c r="T173" s="374"/>
      <c r="U173" s="321"/>
    </row>
    <row r="174" spans="2:21" ht="14.1" customHeight="1" x14ac:dyDescent="0.15">
      <c r="B174" s="321"/>
      <c r="C174" s="344">
        <v>161</v>
      </c>
      <c r="D174" s="1026"/>
      <c r="E174" s="1027"/>
      <c r="F174" s="1027"/>
      <c r="G174" s="1027"/>
      <c r="H174" s="1027"/>
      <c r="I174" s="1027"/>
      <c r="J174" s="1028"/>
      <c r="K174" s="321"/>
      <c r="L174" s="382"/>
      <c r="M174" s="349"/>
      <c r="N174" s="350"/>
      <c r="O174" s="357"/>
      <c r="P174" s="358"/>
      <c r="Q174" s="365"/>
      <c r="R174" s="366"/>
      <c r="S174" s="373"/>
      <c r="T174" s="374"/>
      <c r="U174" s="321"/>
    </row>
    <row r="175" spans="2:21" ht="14.1" customHeight="1" x14ac:dyDescent="0.15">
      <c r="B175" s="321"/>
      <c r="C175" s="344">
        <v>162</v>
      </c>
      <c r="D175" s="1026"/>
      <c r="E175" s="1027"/>
      <c r="F175" s="1027"/>
      <c r="G175" s="1027"/>
      <c r="H175" s="1027"/>
      <c r="I175" s="1027"/>
      <c r="J175" s="1028"/>
      <c r="K175" s="321"/>
      <c r="L175" s="382"/>
      <c r="M175" s="349"/>
      <c r="N175" s="350"/>
      <c r="O175" s="357"/>
      <c r="P175" s="358"/>
      <c r="Q175" s="365"/>
      <c r="R175" s="366"/>
      <c r="S175" s="373"/>
      <c r="T175" s="374"/>
      <c r="U175" s="321"/>
    </row>
    <row r="176" spans="2:21" ht="14.1" customHeight="1" x14ac:dyDescent="0.15">
      <c r="B176" s="321"/>
      <c r="C176" s="344">
        <v>163</v>
      </c>
      <c r="D176" s="1026"/>
      <c r="E176" s="1027"/>
      <c r="F176" s="1027"/>
      <c r="G176" s="1027"/>
      <c r="H176" s="1027"/>
      <c r="I176" s="1027"/>
      <c r="J176" s="1028"/>
      <c r="K176" s="321"/>
      <c r="L176" s="382"/>
      <c r="M176" s="349"/>
      <c r="N176" s="350"/>
      <c r="O176" s="357"/>
      <c r="P176" s="358"/>
      <c r="Q176" s="365"/>
      <c r="R176" s="366"/>
      <c r="S176" s="373"/>
      <c r="T176" s="374"/>
      <c r="U176" s="321"/>
    </row>
    <row r="177" spans="2:21" ht="14.1" customHeight="1" x14ac:dyDescent="0.15">
      <c r="B177" s="321"/>
      <c r="C177" s="344">
        <v>164</v>
      </c>
      <c r="D177" s="1026"/>
      <c r="E177" s="1027"/>
      <c r="F177" s="1027"/>
      <c r="G177" s="1027"/>
      <c r="H177" s="1027"/>
      <c r="I177" s="1027"/>
      <c r="J177" s="1028"/>
      <c r="K177" s="321"/>
      <c r="L177" s="382"/>
      <c r="M177" s="349"/>
      <c r="N177" s="350"/>
      <c r="O177" s="357"/>
      <c r="P177" s="358"/>
      <c r="Q177" s="365"/>
      <c r="R177" s="366"/>
      <c r="S177" s="373"/>
      <c r="T177" s="374"/>
      <c r="U177" s="321"/>
    </row>
    <row r="178" spans="2:21" ht="14.1" customHeight="1" x14ac:dyDescent="0.15">
      <c r="B178" s="321"/>
      <c r="C178" s="344">
        <v>165</v>
      </c>
      <c r="D178" s="1026"/>
      <c r="E178" s="1027"/>
      <c r="F178" s="1027"/>
      <c r="G178" s="1027"/>
      <c r="H178" s="1027"/>
      <c r="I178" s="1027"/>
      <c r="J178" s="1028"/>
      <c r="K178" s="321"/>
      <c r="L178" s="382"/>
      <c r="M178" s="349"/>
      <c r="N178" s="350"/>
      <c r="O178" s="357"/>
      <c r="P178" s="358"/>
      <c r="Q178" s="365"/>
      <c r="R178" s="366"/>
      <c r="S178" s="373"/>
      <c r="T178" s="374"/>
      <c r="U178" s="321"/>
    </row>
    <row r="179" spans="2:21" ht="14.1" customHeight="1" x14ac:dyDescent="0.15">
      <c r="B179" s="321"/>
      <c r="C179" s="344">
        <v>166</v>
      </c>
      <c r="D179" s="1026"/>
      <c r="E179" s="1027"/>
      <c r="F179" s="1027"/>
      <c r="G179" s="1027"/>
      <c r="H179" s="1027"/>
      <c r="I179" s="1027"/>
      <c r="J179" s="1028"/>
      <c r="K179" s="321"/>
      <c r="L179" s="382"/>
      <c r="M179" s="349"/>
      <c r="N179" s="350"/>
      <c r="O179" s="357"/>
      <c r="P179" s="358"/>
      <c r="Q179" s="365"/>
      <c r="R179" s="366"/>
      <c r="S179" s="373"/>
      <c r="T179" s="374"/>
      <c r="U179" s="321"/>
    </row>
    <row r="180" spans="2:21" ht="14.1" customHeight="1" x14ac:dyDescent="0.15">
      <c r="B180" s="321"/>
      <c r="C180" s="344">
        <v>167</v>
      </c>
      <c r="D180" s="1026"/>
      <c r="E180" s="1027"/>
      <c r="F180" s="1027"/>
      <c r="G180" s="1027"/>
      <c r="H180" s="1027"/>
      <c r="I180" s="1027"/>
      <c r="J180" s="1028"/>
      <c r="K180" s="321"/>
      <c r="L180" s="382"/>
      <c r="M180" s="349"/>
      <c r="N180" s="350"/>
      <c r="O180" s="357"/>
      <c r="P180" s="358"/>
      <c r="Q180" s="365"/>
      <c r="R180" s="366"/>
      <c r="S180" s="373"/>
      <c r="T180" s="374"/>
      <c r="U180" s="321"/>
    </row>
    <row r="181" spans="2:21" ht="14.1" customHeight="1" x14ac:dyDescent="0.15">
      <c r="B181" s="321"/>
      <c r="C181" s="344">
        <v>168</v>
      </c>
      <c r="D181" s="1026"/>
      <c r="E181" s="1027"/>
      <c r="F181" s="1027"/>
      <c r="G181" s="1027"/>
      <c r="H181" s="1027"/>
      <c r="I181" s="1027"/>
      <c r="J181" s="1028"/>
      <c r="K181" s="321"/>
      <c r="L181" s="382"/>
      <c r="M181" s="349"/>
      <c r="N181" s="350"/>
      <c r="O181" s="357"/>
      <c r="P181" s="358"/>
      <c r="Q181" s="365"/>
      <c r="R181" s="366"/>
      <c r="S181" s="373"/>
      <c r="T181" s="374"/>
      <c r="U181" s="321"/>
    </row>
    <row r="182" spans="2:21" ht="14.1" customHeight="1" x14ac:dyDescent="0.15">
      <c r="B182" s="321"/>
      <c r="C182" s="344">
        <v>169</v>
      </c>
      <c r="D182" s="1026"/>
      <c r="E182" s="1027"/>
      <c r="F182" s="1027"/>
      <c r="G182" s="1027"/>
      <c r="H182" s="1027"/>
      <c r="I182" s="1027"/>
      <c r="J182" s="1028"/>
      <c r="K182" s="321"/>
      <c r="L182" s="382"/>
      <c r="M182" s="349"/>
      <c r="N182" s="350"/>
      <c r="O182" s="357"/>
      <c r="P182" s="358"/>
      <c r="Q182" s="365"/>
      <c r="R182" s="366"/>
      <c r="S182" s="373"/>
      <c r="T182" s="374"/>
      <c r="U182" s="321"/>
    </row>
    <row r="183" spans="2:21" ht="14.1" customHeight="1" x14ac:dyDescent="0.15">
      <c r="B183" s="321"/>
      <c r="C183" s="344">
        <v>170</v>
      </c>
      <c r="D183" s="1026"/>
      <c r="E183" s="1027"/>
      <c r="F183" s="1027"/>
      <c r="G183" s="1027"/>
      <c r="H183" s="1027"/>
      <c r="I183" s="1027"/>
      <c r="J183" s="1028"/>
      <c r="K183" s="321"/>
      <c r="L183" s="382"/>
      <c r="M183" s="349"/>
      <c r="N183" s="350"/>
      <c r="O183" s="357"/>
      <c r="P183" s="358"/>
      <c r="Q183" s="365"/>
      <c r="R183" s="366"/>
      <c r="S183" s="373"/>
      <c r="T183" s="374"/>
      <c r="U183" s="321"/>
    </row>
    <row r="184" spans="2:21" ht="14.1" customHeight="1" x14ac:dyDescent="0.15">
      <c r="B184" s="321"/>
      <c r="C184" s="344">
        <v>171</v>
      </c>
      <c r="D184" s="1026"/>
      <c r="E184" s="1027"/>
      <c r="F184" s="1027"/>
      <c r="G184" s="1027"/>
      <c r="H184" s="1027"/>
      <c r="I184" s="1027"/>
      <c r="J184" s="1028"/>
      <c r="K184" s="321"/>
      <c r="L184" s="382"/>
      <c r="M184" s="349"/>
      <c r="N184" s="350"/>
      <c r="O184" s="357"/>
      <c r="P184" s="358"/>
      <c r="Q184" s="365"/>
      <c r="R184" s="366"/>
      <c r="S184" s="373"/>
      <c r="T184" s="374"/>
      <c r="U184" s="321"/>
    </row>
    <row r="185" spans="2:21" ht="14.1" customHeight="1" x14ac:dyDescent="0.15">
      <c r="B185" s="321"/>
      <c r="C185" s="344">
        <v>172</v>
      </c>
      <c r="D185" s="1026"/>
      <c r="E185" s="1027"/>
      <c r="F185" s="1027"/>
      <c r="G185" s="1027"/>
      <c r="H185" s="1027"/>
      <c r="I185" s="1027"/>
      <c r="J185" s="1028"/>
      <c r="K185" s="321"/>
      <c r="L185" s="382"/>
      <c r="M185" s="349"/>
      <c r="N185" s="350"/>
      <c r="O185" s="357"/>
      <c r="P185" s="358"/>
      <c r="Q185" s="365"/>
      <c r="R185" s="366"/>
      <c r="S185" s="373"/>
      <c r="T185" s="374"/>
      <c r="U185" s="321"/>
    </row>
    <row r="186" spans="2:21" ht="14.1" customHeight="1" x14ac:dyDescent="0.15">
      <c r="B186" s="321"/>
      <c r="C186" s="344">
        <v>173</v>
      </c>
      <c r="D186" s="1026"/>
      <c r="E186" s="1027"/>
      <c r="F186" s="1027"/>
      <c r="G186" s="1027"/>
      <c r="H186" s="1027"/>
      <c r="I186" s="1027"/>
      <c r="J186" s="1028"/>
      <c r="K186" s="321"/>
      <c r="L186" s="382"/>
      <c r="M186" s="349"/>
      <c r="N186" s="350"/>
      <c r="O186" s="357"/>
      <c r="P186" s="358"/>
      <c r="Q186" s="365"/>
      <c r="R186" s="366"/>
      <c r="S186" s="373"/>
      <c r="T186" s="374"/>
      <c r="U186" s="321"/>
    </row>
    <row r="187" spans="2:21" ht="14.1" customHeight="1" x14ac:dyDescent="0.15">
      <c r="B187" s="321"/>
      <c r="C187" s="344">
        <v>174</v>
      </c>
      <c r="D187" s="1026"/>
      <c r="E187" s="1027"/>
      <c r="F187" s="1027"/>
      <c r="G187" s="1027"/>
      <c r="H187" s="1027"/>
      <c r="I187" s="1027"/>
      <c r="J187" s="1028"/>
      <c r="K187" s="321"/>
      <c r="L187" s="382"/>
      <c r="M187" s="349"/>
      <c r="N187" s="350"/>
      <c r="O187" s="357"/>
      <c r="P187" s="358"/>
      <c r="Q187" s="365"/>
      <c r="R187" s="366"/>
      <c r="S187" s="373"/>
      <c r="T187" s="374"/>
      <c r="U187" s="321"/>
    </row>
    <row r="188" spans="2:21" ht="14.1" customHeight="1" x14ac:dyDescent="0.15">
      <c r="B188" s="321"/>
      <c r="C188" s="344">
        <v>175</v>
      </c>
      <c r="D188" s="1026"/>
      <c r="E188" s="1027"/>
      <c r="F188" s="1027"/>
      <c r="G188" s="1027"/>
      <c r="H188" s="1027"/>
      <c r="I188" s="1027"/>
      <c r="J188" s="1028"/>
      <c r="K188" s="321"/>
      <c r="L188" s="382"/>
      <c r="M188" s="349"/>
      <c r="N188" s="350"/>
      <c r="O188" s="357"/>
      <c r="P188" s="358"/>
      <c r="Q188" s="365"/>
      <c r="R188" s="366"/>
      <c r="S188" s="373"/>
      <c r="T188" s="374"/>
      <c r="U188" s="321"/>
    </row>
    <row r="189" spans="2:21" ht="14.1" customHeight="1" x14ac:dyDescent="0.15">
      <c r="B189" s="321"/>
      <c r="C189" s="344">
        <v>176</v>
      </c>
      <c r="D189" s="1026"/>
      <c r="E189" s="1027"/>
      <c r="F189" s="1027"/>
      <c r="G189" s="1027"/>
      <c r="H189" s="1027"/>
      <c r="I189" s="1027"/>
      <c r="J189" s="1028"/>
      <c r="K189" s="321"/>
      <c r="L189" s="382"/>
      <c r="M189" s="349"/>
      <c r="N189" s="350"/>
      <c r="O189" s="357"/>
      <c r="P189" s="358"/>
      <c r="Q189" s="365"/>
      <c r="R189" s="366"/>
      <c r="S189" s="373"/>
      <c r="T189" s="374"/>
      <c r="U189" s="321"/>
    </row>
    <row r="190" spans="2:21" ht="14.1" customHeight="1" x14ac:dyDescent="0.15">
      <c r="B190" s="321"/>
      <c r="C190" s="344">
        <v>177</v>
      </c>
      <c r="D190" s="1026"/>
      <c r="E190" s="1027"/>
      <c r="F190" s="1027"/>
      <c r="G190" s="1027"/>
      <c r="H190" s="1027"/>
      <c r="I190" s="1027"/>
      <c r="J190" s="1028"/>
      <c r="K190" s="321"/>
      <c r="L190" s="382"/>
      <c r="M190" s="349"/>
      <c r="N190" s="350"/>
      <c r="O190" s="357"/>
      <c r="P190" s="358"/>
      <c r="Q190" s="365"/>
      <c r="R190" s="366"/>
      <c r="S190" s="373"/>
      <c r="T190" s="374"/>
      <c r="U190" s="321"/>
    </row>
    <row r="191" spans="2:21" ht="14.1" customHeight="1" x14ac:dyDescent="0.15">
      <c r="B191" s="321"/>
      <c r="C191" s="344">
        <v>178</v>
      </c>
      <c r="D191" s="1026"/>
      <c r="E191" s="1027"/>
      <c r="F191" s="1027"/>
      <c r="G191" s="1027"/>
      <c r="H191" s="1027"/>
      <c r="I191" s="1027"/>
      <c r="J191" s="1028"/>
      <c r="K191" s="321"/>
      <c r="L191" s="382"/>
      <c r="M191" s="349"/>
      <c r="N191" s="350"/>
      <c r="O191" s="357"/>
      <c r="P191" s="358"/>
      <c r="Q191" s="365"/>
      <c r="R191" s="366"/>
      <c r="S191" s="373"/>
      <c r="T191" s="374"/>
      <c r="U191" s="321"/>
    </row>
    <row r="192" spans="2:21" ht="14.1" customHeight="1" x14ac:dyDescent="0.15">
      <c r="B192" s="321"/>
      <c r="C192" s="344">
        <v>179</v>
      </c>
      <c r="D192" s="1026"/>
      <c r="E192" s="1027"/>
      <c r="F192" s="1027"/>
      <c r="G192" s="1027"/>
      <c r="H192" s="1027"/>
      <c r="I192" s="1027"/>
      <c r="J192" s="1028"/>
      <c r="K192" s="321"/>
      <c r="L192" s="382"/>
      <c r="M192" s="349"/>
      <c r="N192" s="350"/>
      <c r="O192" s="357"/>
      <c r="P192" s="358"/>
      <c r="Q192" s="365"/>
      <c r="R192" s="366"/>
      <c r="S192" s="373"/>
      <c r="T192" s="374"/>
      <c r="U192" s="321"/>
    </row>
    <row r="193" spans="2:21" ht="14.1" customHeight="1" x14ac:dyDescent="0.15">
      <c r="B193" s="321"/>
      <c r="C193" s="344">
        <v>180</v>
      </c>
      <c r="D193" s="1026"/>
      <c r="E193" s="1027"/>
      <c r="F193" s="1027"/>
      <c r="G193" s="1027"/>
      <c r="H193" s="1027"/>
      <c r="I193" s="1027"/>
      <c r="J193" s="1028"/>
      <c r="K193" s="321"/>
      <c r="L193" s="382"/>
      <c r="M193" s="349"/>
      <c r="N193" s="350"/>
      <c r="O193" s="357"/>
      <c r="P193" s="358"/>
      <c r="Q193" s="365"/>
      <c r="R193" s="366"/>
      <c r="S193" s="373"/>
      <c r="T193" s="374"/>
      <c r="U193" s="321"/>
    </row>
    <row r="194" spans="2:21" ht="14.1" customHeight="1" x14ac:dyDescent="0.15">
      <c r="B194" s="321"/>
      <c r="C194" s="344">
        <v>181</v>
      </c>
      <c r="D194" s="1026"/>
      <c r="E194" s="1027"/>
      <c r="F194" s="1027"/>
      <c r="G194" s="1027"/>
      <c r="H194" s="1027"/>
      <c r="I194" s="1027"/>
      <c r="J194" s="1028"/>
      <c r="K194" s="321"/>
      <c r="L194" s="382"/>
      <c r="M194" s="349"/>
      <c r="N194" s="350"/>
      <c r="O194" s="357"/>
      <c r="P194" s="358"/>
      <c r="Q194" s="365"/>
      <c r="R194" s="366"/>
      <c r="S194" s="373"/>
      <c r="T194" s="374"/>
      <c r="U194" s="321"/>
    </row>
    <row r="195" spans="2:21" ht="14.1" customHeight="1" x14ac:dyDescent="0.15">
      <c r="B195" s="321"/>
      <c r="C195" s="344">
        <v>182</v>
      </c>
      <c r="D195" s="1026"/>
      <c r="E195" s="1027"/>
      <c r="F195" s="1027"/>
      <c r="G195" s="1027"/>
      <c r="H195" s="1027"/>
      <c r="I195" s="1027"/>
      <c r="J195" s="1028"/>
      <c r="K195" s="321"/>
      <c r="L195" s="382"/>
      <c r="M195" s="349"/>
      <c r="N195" s="350"/>
      <c r="O195" s="357"/>
      <c r="P195" s="358"/>
      <c r="Q195" s="365"/>
      <c r="R195" s="366"/>
      <c r="S195" s="373"/>
      <c r="T195" s="374"/>
      <c r="U195" s="321"/>
    </row>
    <row r="196" spans="2:21" ht="14.1" customHeight="1" x14ac:dyDescent="0.15">
      <c r="B196" s="321"/>
      <c r="C196" s="344">
        <v>183</v>
      </c>
      <c r="D196" s="1026"/>
      <c r="E196" s="1027"/>
      <c r="F196" s="1027"/>
      <c r="G196" s="1027"/>
      <c r="H196" s="1027"/>
      <c r="I196" s="1027"/>
      <c r="J196" s="1028"/>
      <c r="K196" s="321"/>
      <c r="L196" s="382"/>
      <c r="M196" s="349"/>
      <c r="N196" s="350"/>
      <c r="O196" s="357"/>
      <c r="P196" s="358"/>
      <c r="Q196" s="365"/>
      <c r="R196" s="366"/>
      <c r="S196" s="373"/>
      <c r="T196" s="374"/>
      <c r="U196" s="321"/>
    </row>
    <row r="197" spans="2:21" ht="14.1" customHeight="1" x14ac:dyDescent="0.15">
      <c r="B197" s="321"/>
      <c r="C197" s="344">
        <v>184</v>
      </c>
      <c r="D197" s="1026"/>
      <c r="E197" s="1027"/>
      <c r="F197" s="1027"/>
      <c r="G197" s="1027"/>
      <c r="H197" s="1027"/>
      <c r="I197" s="1027"/>
      <c r="J197" s="1028"/>
      <c r="K197" s="321"/>
      <c r="L197" s="382"/>
      <c r="M197" s="349"/>
      <c r="N197" s="350"/>
      <c r="O197" s="357"/>
      <c r="P197" s="358"/>
      <c r="Q197" s="365"/>
      <c r="R197" s="366"/>
      <c r="S197" s="373"/>
      <c r="T197" s="374"/>
      <c r="U197" s="321"/>
    </row>
    <row r="198" spans="2:21" ht="14.1" customHeight="1" x14ac:dyDescent="0.15">
      <c r="B198" s="321"/>
      <c r="C198" s="344">
        <v>185</v>
      </c>
      <c r="D198" s="1026"/>
      <c r="E198" s="1027"/>
      <c r="F198" s="1027"/>
      <c r="G198" s="1027"/>
      <c r="H198" s="1027"/>
      <c r="I198" s="1027"/>
      <c r="J198" s="1028"/>
      <c r="K198" s="321"/>
      <c r="L198" s="382"/>
      <c r="M198" s="349"/>
      <c r="N198" s="350"/>
      <c r="O198" s="357"/>
      <c r="P198" s="358"/>
      <c r="Q198" s="365"/>
      <c r="R198" s="366"/>
      <c r="S198" s="373"/>
      <c r="T198" s="374"/>
      <c r="U198" s="321"/>
    </row>
    <row r="199" spans="2:21" ht="14.1" customHeight="1" x14ac:dyDescent="0.15">
      <c r="B199" s="321"/>
      <c r="C199" s="344">
        <v>186</v>
      </c>
      <c r="D199" s="1026"/>
      <c r="E199" s="1027"/>
      <c r="F199" s="1027"/>
      <c r="G199" s="1027"/>
      <c r="H199" s="1027"/>
      <c r="I199" s="1027"/>
      <c r="J199" s="1028"/>
      <c r="K199" s="321"/>
      <c r="L199" s="382"/>
      <c r="M199" s="349"/>
      <c r="N199" s="350"/>
      <c r="O199" s="357"/>
      <c r="P199" s="358"/>
      <c r="Q199" s="365"/>
      <c r="R199" s="366"/>
      <c r="S199" s="373"/>
      <c r="T199" s="374"/>
      <c r="U199" s="321"/>
    </row>
    <row r="200" spans="2:21" ht="14.1" customHeight="1" x14ac:dyDescent="0.15">
      <c r="B200" s="321"/>
      <c r="C200" s="344">
        <v>187</v>
      </c>
      <c r="D200" s="1026"/>
      <c r="E200" s="1027"/>
      <c r="F200" s="1027"/>
      <c r="G200" s="1027"/>
      <c r="H200" s="1027"/>
      <c r="I200" s="1027"/>
      <c r="J200" s="1028"/>
      <c r="K200" s="321"/>
      <c r="L200" s="382"/>
      <c r="M200" s="349"/>
      <c r="N200" s="350"/>
      <c r="O200" s="357"/>
      <c r="P200" s="358"/>
      <c r="Q200" s="365"/>
      <c r="R200" s="366"/>
      <c r="S200" s="373"/>
      <c r="T200" s="374"/>
      <c r="U200" s="321"/>
    </row>
    <row r="201" spans="2:21" ht="14.1" customHeight="1" x14ac:dyDescent="0.15">
      <c r="B201" s="321"/>
      <c r="C201" s="344">
        <v>188</v>
      </c>
      <c r="D201" s="1026"/>
      <c r="E201" s="1027"/>
      <c r="F201" s="1027"/>
      <c r="G201" s="1027"/>
      <c r="H201" s="1027"/>
      <c r="I201" s="1027"/>
      <c r="J201" s="1028"/>
      <c r="K201" s="321"/>
      <c r="L201" s="382"/>
      <c r="M201" s="349"/>
      <c r="N201" s="350"/>
      <c r="O201" s="357"/>
      <c r="P201" s="358"/>
      <c r="Q201" s="365"/>
      <c r="R201" s="366"/>
      <c r="S201" s="373"/>
      <c r="T201" s="374"/>
      <c r="U201" s="321"/>
    </row>
    <row r="202" spans="2:21" ht="14.1" customHeight="1" x14ac:dyDescent="0.15">
      <c r="B202" s="321"/>
      <c r="C202" s="344">
        <v>189</v>
      </c>
      <c r="D202" s="1026"/>
      <c r="E202" s="1027"/>
      <c r="F202" s="1027"/>
      <c r="G202" s="1027"/>
      <c r="H202" s="1027"/>
      <c r="I202" s="1027"/>
      <c r="J202" s="1028"/>
      <c r="K202" s="321"/>
      <c r="L202" s="382"/>
      <c r="M202" s="349"/>
      <c r="N202" s="350"/>
      <c r="O202" s="357"/>
      <c r="P202" s="358"/>
      <c r="Q202" s="365"/>
      <c r="R202" s="366"/>
      <c r="S202" s="373"/>
      <c r="T202" s="374"/>
      <c r="U202" s="321"/>
    </row>
    <row r="203" spans="2:21" ht="14.1" customHeight="1" x14ac:dyDescent="0.15">
      <c r="B203" s="321"/>
      <c r="C203" s="344">
        <v>190</v>
      </c>
      <c r="D203" s="1026"/>
      <c r="E203" s="1027"/>
      <c r="F203" s="1027"/>
      <c r="G203" s="1027"/>
      <c r="H203" s="1027"/>
      <c r="I203" s="1027"/>
      <c r="J203" s="1028"/>
      <c r="K203" s="321"/>
      <c r="L203" s="382"/>
      <c r="M203" s="349"/>
      <c r="N203" s="350"/>
      <c r="O203" s="357"/>
      <c r="P203" s="358"/>
      <c r="Q203" s="365"/>
      <c r="R203" s="366"/>
      <c r="S203" s="373"/>
      <c r="T203" s="374"/>
      <c r="U203" s="321"/>
    </row>
    <row r="204" spans="2:21" ht="14.1" customHeight="1" x14ac:dyDescent="0.15">
      <c r="B204" s="321"/>
      <c r="C204" s="344">
        <v>191</v>
      </c>
      <c r="D204" s="1026"/>
      <c r="E204" s="1027"/>
      <c r="F204" s="1027"/>
      <c r="G204" s="1027"/>
      <c r="H204" s="1027"/>
      <c r="I204" s="1027"/>
      <c r="J204" s="1028"/>
      <c r="K204" s="321"/>
      <c r="L204" s="382"/>
      <c r="M204" s="349"/>
      <c r="N204" s="350"/>
      <c r="O204" s="357"/>
      <c r="P204" s="358"/>
      <c r="Q204" s="365"/>
      <c r="R204" s="366"/>
      <c r="S204" s="373"/>
      <c r="T204" s="374"/>
      <c r="U204" s="321"/>
    </row>
    <row r="205" spans="2:21" ht="14.1" customHeight="1" x14ac:dyDescent="0.15">
      <c r="B205" s="321"/>
      <c r="C205" s="344">
        <v>192</v>
      </c>
      <c r="D205" s="1026"/>
      <c r="E205" s="1027"/>
      <c r="F205" s="1027"/>
      <c r="G205" s="1027"/>
      <c r="H205" s="1027"/>
      <c r="I205" s="1027"/>
      <c r="J205" s="1028"/>
      <c r="K205" s="321"/>
      <c r="L205" s="382"/>
      <c r="M205" s="349"/>
      <c r="N205" s="350"/>
      <c r="O205" s="357"/>
      <c r="P205" s="358"/>
      <c r="Q205" s="365"/>
      <c r="R205" s="366"/>
      <c r="S205" s="373"/>
      <c r="T205" s="374"/>
      <c r="U205" s="321"/>
    </row>
    <row r="206" spans="2:21" ht="14.1" customHeight="1" x14ac:dyDescent="0.15">
      <c r="B206" s="321"/>
      <c r="C206" s="344">
        <v>193</v>
      </c>
      <c r="D206" s="1026"/>
      <c r="E206" s="1027"/>
      <c r="F206" s="1027"/>
      <c r="G206" s="1027"/>
      <c r="H206" s="1027"/>
      <c r="I206" s="1027"/>
      <c r="J206" s="1028"/>
      <c r="K206" s="321"/>
      <c r="L206" s="382"/>
      <c r="M206" s="349"/>
      <c r="N206" s="350"/>
      <c r="O206" s="357"/>
      <c r="P206" s="358"/>
      <c r="Q206" s="365"/>
      <c r="R206" s="366"/>
      <c r="S206" s="373"/>
      <c r="T206" s="374"/>
      <c r="U206" s="321"/>
    </row>
    <row r="207" spans="2:21" ht="14.1" customHeight="1" x14ac:dyDescent="0.15">
      <c r="B207" s="321"/>
      <c r="C207" s="344">
        <v>194</v>
      </c>
      <c r="D207" s="1026"/>
      <c r="E207" s="1027"/>
      <c r="F207" s="1027"/>
      <c r="G207" s="1027"/>
      <c r="H207" s="1027"/>
      <c r="I207" s="1027"/>
      <c r="J207" s="1028"/>
      <c r="K207" s="321"/>
      <c r="L207" s="382"/>
      <c r="M207" s="349"/>
      <c r="N207" s="350"/>
      <c r="O207" s="357"/>
      <c r="P207" s="358"/>
      <c r="Q207" s="365"/>
      <c r="R207" s="366"/>
      <c r="S207" s="373"/>
      <c r="T207" s="374"/>
      <c r="U207" s="321"/>
    </row>
    <row r="208" spans="2:21" ht="14.1" customHeight="1" x14ac:dyDescent="0.15">
      <c r="B208" s="321"/>
      <c r="C208" s="344">
        <v>195</v>
      </c>
      <c r="D208" s="1026"/>
      <c r="E208" s="1027"/>
      <c r="F208" s="1027"/>
      <c r="G208" s="1027"/>
      <c r="H208" s="1027"/>
      <c r="I208" s="1027"/>
      <c r="J208" s="1028"/>
      <c r="K208" s="321"/>
      <c r="L208" s="382"/>
      <c r="M208" s="349"/>
      <c r="N208" s="350"/>
      <c r="O208" s="357"/>
      <c r="P208" s="358"/>
      <c r="Q208" s="365"/>
      <c r="R208" s="366"/>
      <c r="S208" s="373"/>
      <c r="T208" s="374"/>
      <c r="U208" s="321"/>
    </row>
    <row r="209" spans="2:21" ht="14.1" customHeight="1" x14ac:dyDescent="0.15">
      <c r="B209" s="321"/>
      <c r="C209" s="344">
        <v>196</v>
      </c>
      <c r="D209" s="1026"/>
      <c r="E209" s="1027"/>
      <c r="F209" s="1027"/>
      <c r="G209" s="1027"/>
      <c r="H209" s="1027"/>
      <c r="I209" s="1027"/>
      <c r="J209" s="1028"/>
      <c r="K209" s="321"/>
      <c r="L209" s="382"/>
      <c r="M209" s="349"/>
      <c r="N209" s="350"/>
      <c r="O209" s="357"/>
      <c r="P209" s="358"/>
      <c r="Q209" s="365"/>
      <c r="R209" s="366"/>
      <c r="S209" s="373"/>
      <c r="T209" s="374"/>
      <c r="U209" s="321"/>
    </row>
    <row r="210" spans="2:21" ht="14.1" customHeight="1" x14ac:dyDescent="0.15">
      <c r="B210" s="321"/>
      <c r="C210" s="344">
        <v>197</v>
      </c>
      <c r="D210" s="1026"/>
      <c r="E210" s="1027"/>
      <c r="F210" s="1027"/>
      <c r="G210" s="1027"/>
      <c r="H210" s="1027"/>
      <c r="I210" s="1027"/>
      <c r="J210" s="1028"/>
      <c r="K210" s="321"/>
      <c r="L210" s="382"/>
      <c r="M210" s="349"/>
      <c r="N210" s="350"/>
      <c r="O210" s="357"/>
      <c r="P210" s="358"/>
      <c r="Q210" s="365"/>
      <c r="R210" s="366"/>
      <c r="S210" s="373"/>
      <c r="T210" s="374"/>
      <c r="U210" s="321"/>
    </row>
    <row r="211" spans="2:21" ht="14.1" customHeight="1" x14ac:dyDescent="0.15">
      <c r="B211" s="321"/>
      <c r="C211" s="344">
        <v>198</v>
      </c>
      <c r="D211" s="1026"/>
      <c r="E211" s="1027"/>
      <c r="F211" s="1027"/>
      <c r="G211" s="1027"/>
      <c r="H211" s="1027"/>
      <c r="I211" s="1027"/>
      <c r="J211" s="1028"/>
      <c r="K211" s="321"/>
      <c r="L211" s="382"/>
      <c r="M211" s="349"/>
      <c r="N211" s="350"/>
      <c r="O211" s="357"/>
      <c r="P211" s="358"/>
      <c r="Q211" s="365"/>
      <c r="R211" s="366"/>
      <c r="S211" s="373"/>
      <c r="T211" s="374"/>
      <c r="U211" s="321"/>
    </row>
    <row r="212" spans="2:21" ht="14.1" customHeight="1" x14ac:dyDescent="0.15">
      <c r="B212" s="321"/>
      <c r="C212" s="344">
        <v>199</v>
      </c>
      <c r="D212" s="1026"/>
      <c r="E212" s="1027"/>
      <c r="F212" s="1027"/>
      <c r="G212" s="1027"/>
      <c r="H212" s="1027"/>
      <c r="I212" s="1027"/>
      <c r="J212" s="1028"/>
      <c r="K212" s="321"/>
      <c r="L212" s="382"/>
      <c r="M212" s="349"/>
      <c r="N212" s="350"/>
      <c r="O212" s="357"/>
      <c r="P212" s="358"/>
      <c r="Q212" s="365"/>
      <c r="R212" s="366"/>
      <c r="S212" s="373"/>
      <c r="T212" s="374"/>
      <c r="U212" s="321"/>
    </row>
    <row r="213" spans="2:21" ht="14.1" customHeight="1" x14ac:dyDescent="0.15">
      <c r="B213" s="321"/>
      <c r="C213" s="344">
        <v>200</v>
      </c>
      <c r="D213" s="1026"/>
      <c r="E213" s="1027"/>
      <c r="F213" s="1027"/>
      <c r="G213" s="1027"/>
      <c r="H213" s="1027"/>
      <c r="I213" s="1027"/>
      <c r="J213" s="1028"/>
      <c r="K213" s="321"/>
      <c r="L213" s="382"/>
      <c r="M213" s="349"/>
      <c r="N213" s="350"/>
      <c r="O213" s="357"/>
      <c r="P213" s="358"/>
      <c r="Q213" s="365"/>
      <c r="R213" s="366"/>
      <c r="S213" s="373"/>
      <c r="T213" s="374"/>
      <c r="U213" s="321"/>
    </row>
    <row r="214" spans="2:21" ht="14.1" customHeight="1" x14ac:dyDescent="0.15">
      <c r="B214" s="321"/>
      <c r="C214" s="344">
        <v>201</v>
      </c>
      <c r="D214" s="1026"/>
      <c r="E214" s="1027"/>
      <c r="F214" s="1027"/>
      <c r="G214" s="1027"/>
      <c r="H214" s="1027"/>
      <c r="I214" s="1027"/>
      <c r="J214" s="1028"/>
      <c r="K214" s="321"/>
      <c r="L214" s="382"/>
      <c r="M214" s="349"/>
      <c r="N214" s="350"/>
      <c r="O214" s="357"/>
      <c r="P214" s="358"/>
      <c r="Q214" s="365"/>
      <c r="R214" s="366"/>
      <c r="S214" s="373"/>
      <c r="T214" s="374"/>
      <c r="U214" s="321"/>
    </row>
    <row r="215" spans="2:21" ht="14.1" customHeight="1" x14ac:dyDescent="0.15">
      <c r="B215" s="321"/>
      <c r="C215" s="344">
        <v>202</v>
      </c>
      <c r="D215" s="1026"/>
      <c r="E215" s="1027"/>
      <c r="F215" s="1027"/>
      <c r="G215" s="1027"/>
      <c r="H215" s="1027"/>
      <c r="I215" s="1027"/>
      <c r="J215" s="1028"/>
      <c r="K215" s="321"/>
      <c r="L215" s="382"/>
      <c r="M215" s="349"/>
      <c r="N215" s="350"/>
      <c r="O215" s="357"/>
      <c r="P215" s="358"/>
      <c r="Q215" s="365"/>
      <c r="R215" s="366"/>
      <c r="S215" s="373"/>
      <c r="T215" s="374"/>
      <c r="U215" s="321"/>
    </row>
    <row r="216" spans="2:21" ht="14.1" customHeight="1" x14ac:dyDescent="0.15">
      <c r="B216" s="321"/>
      <c r="C216" s="344">
        <v>203</v>
      </c>
      <c r="D216" s="1026"/>
      <c r="E216" s="1027"/>
      <c r="F216" s="1027"/>
      <c r="G216" s="1027"/>
      <c r="H216" s="1027"/>
      <c r="I216" s="1027"/>
      <c r="J216" s="1028"/>
      <c r="K216" s="321"/>
      <c r="L216" s="382"/>
      <c r="M216" s="349"/>
      <c r="N216" s="350"/>
      <c r="O216" s="357"/>
      <c r="P216" s="358"/>
      <c r="Q216" s="365"/>
      <c r="R216" s="366"/>
      <c r="S216" s="373"/>
      <c r="T216" s="374"/>
      <c r="U216" s="321"/>
    </row>
    <row r="217" spans="2:21" ht="14.1" customHeight="1" x14ac:dyDescent="0.15">
      <c r="B217" s="321"/>
      <c r="C217" s="344">
        <v>204</v>
      </c>
      <c r="D217" s="1026"/>
      <c r="E217" s="1027"/>
      <c r="F217" s="1027"/>
      <c r="G217" s="1027"/>
      <c r="H217" s="1027"/>
      <c r="I217" s="1027"/>
      <c r="J217" s="1028"/>
      <c r="K217" s="321"/>
      <c r="L217" s="382"/>
      <c r="M217" s="349"/>
      <c r="N217" s="350"/>
      <c r="O217" s="357"/>
      <c r="P217" s="358"/>
      <c r="Q217" s="365"/>
      <c r="R217" s="366"/>
      <c r="S217" s="373"/>
      <c r="T217" s="374"/>
      <c r="U217" s="321"/>
    </row>
    <row r="218" spans="2:21" ht="14.1" customHeight="1" x14ac:dyDescent="0.15">
      <c r="B218" s="321"/>
      <c r="C218" s="344">
        <v>205</v>
      </c>
      <c r="D218" s="1026"/>
      <c r="E218" s="1027"/>
      <c r="F218" s="1027"/>
      <c r="G218" s="1027"/>
      <c r="H218" s="1027"/>
      <c r="I218" s="1027"/>
      <c r="J218" s="1028"/>
      <c r="K218" s="321"/>
      <c r="L218" s="382"/>
      <c r="M218" s="349"/>
      <c r="N218" s="350"/>
      <c r="O218" s="357"/>
      <c r="P218" s="358"/>
      <c r="Q218" s="365"/>
      <c r="R218" s="366"/>
      <c r="S218" s="373"/>
      <c r="T218" s="374"/>
      <c r="U218" s="321"/>
    </row>
    <row r="219" spans="2:21" ht="14.1" customHeight="1" x14ac:dyDescent="0.15">
      <c r="B219" s="321"/>
      <c r="C219" s="344">
        <v>206</v>
      </c>
      <c r="D219" s="1026"/>
      <c r="E219" s="1027"/>
      <c r="F219" s="1027"/>
      <c r="G219" s="1027"/>
      <c r="H219" s="1027"/>
      <c r="I219" s="1027"/>
      <c r="J219" s="1028"/>
      <c r="K219" s="321"/>
      <c r="L219" s="382"/>
      <c r="M219" s="349"/>
      <c r="N219" s="350"/>
      <c r="O219" s="357"/>
      <c r="P219" s="358"/>
      <c r="Q219" s="365"/>
      <c r="R219" s="366"/>
      <c r="S219" s="373"/>
      <c r="T219" s="374"/>
      <c r="U219" s="321"/>
    </row>
    <row r="220" spans="2:21" ht="14.1" customHeight="1" x14ac:dyDescent="0.15">
      <c r="B220" s="321"/>
      <c r="C220" s="344">
        <v>207</v>
      </c>
      <c r="D220" s="1026"/>
      <c r="E220" s="1027"/>
      <c r="F220" s="1027"/>
      <c r="G220" s="1027"/>
      <c r="H220" s="1027"/>
      <c r="I220" s="1027"/>
      <c r="J220" s="1028"/>
      <c r="K220" s="321"/>
      <c r="L220" s="382"/>
      <c r="M220" s="349"/>
      <c r="N220" s="350"/>
      <c r="O220" s="357"/>
      <c r="P220" s="358"/>
      <c r="Q220" s="365"/>
      <c r="R220" s="366"/>
      <c r="S220" s="373"/>
      <c r="T220" s="374"/>
      <c r="U220" s="321"/>
    </row>
    <row r="221" spans="2:21" ht="14.1" customHeight="1" x14ac:dyDescent="0.15">
      <c r="B221" s="321"/>
      <c r="C221" s="344">
        <v>208</v>
      </c>
      <c r="D221" s="1026"/>
      <c r="E221" s="1027"/>
      <c r="F221" s="1027"/>
      <c r="G221" s="1027"/>
      <c r="H221" s="1027"/>
      <c r="I221" s="1027"/>
      <c r="J221" s="1028"/>
      <c r="K221" s="321"/>
      <c r="L221" s="382"/>
      <c r="M221" s="349"/>
      <c r="N221" s="350"/>
      <c r="O221" s="357"/>
      <c r="P221" s="358"/>
      <c r="Q221" s="365"/>
      <c r="R221" s="366"/>
      <c r="S221" s="373"/>
      <c r="T221" s="374"/>
      <c r="U221" s="321"/>
    </row>
    <row r="222" spans="2:21" ht="14.1" customHeight="1" x14ac:dyDescent="0.15">
      <c r="B222" s="321"/>
      <c r="C222" s="344">
        <v>209</v>
      </c>
      <c r="D222" s="1026"/>
      <c r="E222" s="1027"/>
      <c r="F222" s="1027"/>
      <c r="G222" s="1027"/>
      <c r="H222" s="1027"/>
      <c r="I222" s="1027"/>
      <c r="J222" s="1028"/>
      <c r="K222" s="321"/>
      <c r="L222" s="382"/>
      <c r="M222" s="349"/>
      <c r="N222" s="350"/>
      <c r="O222" s="357"/>
      <c r="P222" s="358"/>
      <c r="Q222" s="365"/>
      <c r="R222" s="366"/>
      <c r="S222" s="373"/>
      <c r="T222" s="374"/>
      <c r="U222" s="321"/>
    </row>
    <row r="223" spans="2:21" ht="14.1" customHeight="1" x14ac:dyDescent="0.15">
      <c r="B223" s="321"/>
      <c r="C223" s="344">
        <v>210</v>
      </c>
      <c r="D223" s="1026"/>
      <c r="E223" s="1027"/>
      <c r="F223" s="1027"/>
      <c r="G223" s="1027"/>
      <c r="H223" s="1027"/>
      <c r="I223" s="1027"/>
      <c r="J223" s="1028"/>
      <c r="K223" s="321"/>
      <c r="L223" s="382"/>
      <c r="M223" s="349"/>
      <c r="N223" s="350"/>
      <c r="O223" s="357"/>
      <c r="P223" s="358"/>
      <c r="Q223" s="365"/>
      <c r="R223" s="366"/>
      <c r="S223" s="373"/>
      <c r="T223" s="374"/>
      <c r="U223" s="321"/>
    </row>
    <row r="224" spans="2:21" ht="14.1" customHeight="1" x14ac:dyDescent="0.15">
      <c r="B224" s="321"/>
      <c r="C224" s="344">
        <v>211</v>
      </c>
      <c r="D224" s="1026"/>
      <c r="E224" s="1027"/>
      <c r="F224" s="1027"/>
      <c r="G224" s="1027"/>
      <c r="H224" s="1027"/>
      <c r="I224" s="1027"/>
      <c r="J224" s="1028"/>
      <c r="K224" s="321"/>
      <c r="L224" s="382"/>
      <c r="M224" s="349"/>
      <c r="N224" s="350"/>
      <c r="O224" s="357"/>
      <c r="P224" s="358"/>
      <c r="Q224" s="365"/>
      <c r="R224" s="366"/>
      <c r="S224" s="373"/>
      <c r="T224" s="374"/>
      <c r="U224" s="321"/>
    </row>
    <row r="225" spans="2:21" ht="14.1" customHeight="1" x14ac:dyDescent="0.15">
      <c r="B225" s="321"/>
      <c r="C225" s="344">
        <v>212</v>
      </c>
      <c r="D225" s="1026"/>
      <c r="E225" s="1027"/>
      <c r="F225" s="1027"/>
      <c r="G225" s="1027"/>
      <c r="H225" s="1027"/>
      <c r="I225" s="1027"/>
      <c r="J225" s="1028"/>
      <c r="K225" s="321"/>
      <c r="L225" s="382"/>
      <c r="M225" s="349"/>
      <c r="N225" s="350"/>
      <c r="O225" s="357"/>
      <c r="P225" s="358"/>
      <c r="Q225" s="365"/>
      <c r="R225" s="366"/>
      <c r="S225" s="373"/>
      <c r="T225" s="374"/>
      <c r="U225" s="321"/>
    </row>
    <row r="226" spans="2:21" ht="14.1" customHeight="1" x14ac:dyDescent="0.15">
      <c r="B226" s="321"/>
      <c r="C226" s="344">
        <v>213</v>
      </c>
      <c r="D226" s="1026"/>
      <c r="E226" s="1027"/>
      <c r="F226" s="1027"/>
      <c r="G226" s="1027"/>
      <c r="H226" s="1027"/>
      <c r="I226" s="1027"/>
      <c r="J226" s="1028"/>
      <c r="K226" s="321"/>
      <c r="L226" s="382"/>
      <c r="M226" s="349"/>
      <c r="N226" s="350"/>
      <c r="O226" s="357"/>
      <c r="P226" s="358"/>
      <c r="Q226" s="365"/>
      <c r="R226" s="366"/>
      <c r="S226" s="373"/>
      <c r="T226" s="374"/>
      <c r="U226" s="321"/>
    </row>
    <row r="227" spans="2:21" ht="14.1" customHeight="1" x14ac:dyDescent="0.15">
      <c r="B227" s="321"/>
      <c r="C227" s="344">
        <v>214</v>
      </c>
      <c r="D227" s="1026"/>
      <c r="E227" s="1027"/>
      <c r="F227" s="1027"/>
      <c r="G227" s="1027"/>
      <c r="H227" s="1027"/>
      <c r="I227" s="1027"/>
      <c r="J227" s="1028"/>
      <c r="K227" s="321"/>
      <c r="L227" s="382"/>
      <c r="M227" s="349"/>
      <c r="N227" s="350"/>
      <c r="O227" s="357"/>
      <c r="P227" s="358"/>
      <c r="Q227" s="365"/>
      <c r="R227" s="366"/>
      <c r="S227" s="373"/>
      <c r="T227" s="374"/>
      <c r="U227" s="321"/>
    </row>
    <row r="228" spans="2:21" ht="14.1" customHeight="1" x14ac:dyDescent="0.15">
      <c r="B228" s="321"/>
      <c r="C228" s="344">
        <v>215</v>
      </c>
      <c r="D228" s="1026"/>
      <c r="E228" s="1027"/>
      <c r="F228" s="1027"/>
      <c r="G228" s="1027"/>
      <c r="H228" s="1027"/>
      <c r="I228" s="1027"/>
      <c r="J228" s="1028"/>
      <c r="K228" s="321"/>
      <c r="L228" s="382"/>
      <c r="M228" s="349"/>
      <c r="N228" s="350"/>
      <c r="O228" s="357"/>
      <c r="P228" s="358"/>
      <c r="Q228" s="365"/>
      <c r="R228" s="366"/>
      <c r="S228" s="373"/>
      <c r="T228" s="374"/>
      <c r="U228" s="321"/>
    </row>
    <row r="229" spans="2:21" ht="14.1" customHeight="1" x14ac:dyDescent="0.15">
      <c r="B229" s="321"/>
      <c r="C229" s="344">
        <v>216</v>
      </c>
      <c r="D229" s="1026"/>
      <c r="E229" s="1027"/>
      <c r="F229" s="1027"/>
      <c r="G229" s="1027"/>
      <c r="H229" s="1027"/>
      <c r="I229" s="1027"/>
      <c r="J229" s="1028"/>
      <c r="K229" s="321"/>
      <c r="L229" s="382"/>
      <c r="M229" s="349"/>
      <c r="N229" s="350"/>
      <c r="O229" s="357"/>
      <c r="P229" s="358"/>
      <c r="Q229" s="365"/>
      <c r="R229" s="366"/>
      <c r="S229" s="373"/>
      <c r="T229" s="374"/>
      <c r="U229" s="321"/>
    </row>
    <row r="230" spans="2:21" ht="14.1" customHeight="1" x14ac:dyDescent="0.15">
      <c r="B230" s="321"/>
      <c r="C230" s="344">
        <v>217</v>
      </c>
      <c r="D230" s="1026"/>
      <c r="E230" s="1027"/>
      <c r="F230" s="1027"/>
      <c r="G230" s="1027"/>
      <c r="H230" s="1027"/>
      <c r="I230" s="1027"/>
      <c r="J230" s="1028"/>
      <c r="K230" s="321"/>
      <c r="L230" s="382"/>
      <c r="M230" s="349"/>
      <c r="N230" s="350"/>
      <c r="O230" s="357"/>
      <c r="P230" s="358"/>
      <c r="Q230" s="365"/>
      <c r="R230" s="366"/>
      <c r="S230" s="373"/>
      <c r="T230" s="374"/>
      <c r="U230" s="321"/>
    </row>
    <row r="231" spans="2:21" ht="14.1" customHeight="1" x14ac:dyDescent="0.15">
      <c r="B231" s="321"/>
      <c r="C231" s="344">
        <v>218</v>
      </c>
      <c r="D231" s="1026"/>
      <c r="E231" s="1027"/>
      <c r="F231" s="1027"/>
      <c r="G231" s="1027"/>
      <c r="H231" s="1027"/>
      <c r="I231" s="1027"/>
      <c r="J231" s="1028"/>
      <c r="K231" s="321"/>
      <c r="L231" s="382"/>
      <c r="M231" s="349"/>
      <c r="N231" s="350"/>
      <c r="O231" s="357"/>
      <c r="P231" s="358"/>
      <c r="Q231" s="365"/>
      <c r="R231" s="366"/>
      <c r="S231" s="373"/>
      <c r="T231" s="374"/>
      <c r="U231" s="321"/>
    </row>
    <row r="232" spans="2:21" ht="14.1" customHeight="1" x14ac:dyDescent="0.15">
      <c r="B232" s="321"/>
      <c r="C232" s="344">
        <v>219</v>
      </c>
      <c r="D232" s="1026"/>
      <c r="E232" s="1027"/>
      <c r="F232" s="1027"/>
      <c r="G232" s="1027"/>
      <c r="H232" s="1027"/>
      <c r="I232" s="1027"/>
      <c r="J232" s="1028"/>
      <c r="K232" s="321"/>
      <c r="L232" s="382"/>
      <c r="M232" s="349"/>
      <c r="N232" s="350"/>
      <c r="O232" s="357"/>
      <c r="P232" s="358"/>
      <c r="Q232" s="365"/>
      <c r="R232" s="366"/>
      <c r="S232" s="373"/>
      <c r="T232" s="374"/>
      <c r="U232" s="321"/>
    </row>
    <row r="233" spans="2:21" ht="14.1" customHeight="1" x14ac:dyDescent="0.15">
      <c r="B233" s="321"/>
      <c r="C233" s="344">
        <v>220</v>
      </c>
      <c r="D233" s="1026"/>
      <c r="E233" s="1027"/>
      <c r="F233" s="1027"/>
      <c r="G233" s="1027"/>
      <c r="H233" s="1027"/>
      <c r="I233" s="1027"/>
      <c r="J233" s="1028"/>
      <c r="K233" s="321"/>
      <c r="L233" s="382"/>
      <c r="M233" s="349"/>
      <c r="N233" s="350"/>
      <c r="O233" s="357"/>
      <c r="P233" s="358"/>
      <c r="Q233" s="365"/>
      <c r="R233" s="366"/>
      <c r="S233" s="373"/>
      <c r="T233" s="374"/>
      <c r="U233" s="321"/>
    </row>
    <row r="234" spans="2:21" ht="14.1" customHeight="1" x14ac:dyDescent="0.15">
      <c r="B234" s="321"/>
      <c r="C234" s="344">
        <v>221</v>
      </c>
      <c r="D234" s="1026"/>
      <c r="E234" s="1027"/>
      <c r="F234" s="1027"/>
      <c r="G234" s="1027"/>
      <c r="H234" s="1027"/>
      <c r="I234" s="1027"/>
      <c r="J234" s="1028"/>
      <c r="K234" s="321"/>
      <c r="L234" s="382"/>
      <c r="M234" s="349"/>
      <c r="N234" s="350"/>
      <c r="O234" s="357"/>
      <c r="P234" s="358"/>
      <c r="Q234" s="365"/>
      <c r="R234" s="366"/>
      <c r="S234" s="373"/>
      <c r="T234" s="374"/>
      <c r="U234" s="321"/>
    </row>
    <row r="235" spans="2:21" ht="14.1" customHeight="1" x14ac:dyDescent="0.15">
      <c r="B235" s="321"/>
      <c r="C235" s="344">
        <v>222</v>
      </c>
      <c r="D235" s="1026"/>
      <c r="E235" s="1027"/>
      <c r="F235" s="1027"/>
      <c r="G235" s="1027"/>
      <c r="H235" s="1027"/>
      <c r="I235" s="1027"/>
      <c r="J235" s="1028"/>
      <c r="K235" s="321"/>
      <c r="L235" s="382"/>
      <c r="M235" s="349"/>
      <c r="N235" s="350"/>
      <c r="O235" s="357"/>
      <c r="P235" s="358"/>
      <c r="Q235" s="365"/>
      <c r="R235" s="366"/>
      <c r="S235" s="373"/>
      <c r="T235" s="374"/>
      <c r="U235" s="321"/>
    </row>
    <row r="236" spans="2:21" ht="14.1" customHeight="1" x14ac:dyDescent="0.15">
      <c r="B236" s="321"/>
      <c r="C236" s="344">
        <v>223</v>
      </c>
      <c r="D236" s="1026"/>
      <c r="E236" s="1027"/>
      <c r="F236" s="1027"/>
      <c r="G236" s="1027"/>
      <c r="H236" s="1027"/>
      <c r="I236" s="1027"/>
      <c r="J236" s="1028"/>
      <c r="K236" s="321"/>
      <c r="L236" s="382"/>
      <c r="M236" s="349"/>
      <c r="N236" s="350"/>
      <c r="O236" s="357"/>
      <c r="P236" s="358"/>
      <c r="Q236" s="365"/>
      <c r="R236" s="366"/>
      <c r="S236" s="373"/>
      <c r="T236" s="374"/>
      <c r="U236" s="321"/>
    </row>
    <row r="237" spans="2:21" ht="14.1" customHeight="1" x14ac:dyDescent="0.15">
      <c r="B237" s="321"/>
      <c r="C237" s="344">
        <v>224</v>
      </c>
      <c r="D237" s="1026"/>
      <c r="E237" s="1027"/>
      <c r="F237" s="1027"/>
      <c r="G237" s="1027"/>
      <c r="H237" s="1027"/>
      <c r="I237" s="1027"/>
      <c r="J237" s="1028"/>
      <c r="K237" s="321"/>
      <c r="L237" s="382"/>
      <c r="M237" s="349"/>
      <c r="N237" s="350"/>
      <c r="O237" s="357"/>
      <c r="P237" s="358"/>
      <c r="Q237" s="365"/>
      <c r="R237" s="366"/>
      <c r="S237" s="373"/>
      <c r="T237" s="374"/>
      <c r="U237" s="321"/>
    </row>
    <row r="238" spans="2:21" ht="14.1" customHeight="1" x14ac:dyDescent="0.15">
      <c r="B238" s="321"/>
      <c r="C238" s="344">
        <v>225</v>
      </c>
      <c r="D238" s="1026"/>
      <c r="E238" s="1027"/>
      <c r="F238" s="1027"/>
      <c r="G238" s="1027"/>
      <c r="H238" s="1027"/>
      <c r="I238" s="1027"/>
      <c r="J238" s="1028"/>
      <c r="K238" s="321"/>
      <c r="L238" s="382"/>
      <c r="M238" s="349"/>
      <c r="N238" s="350"/>
      <c r="O238" s="357"/>
      <c r="P238" s="358"/>
      <c r="Q238" s="365"/>
      <c r="R238" s="366"/>
      <c r="S238" s="373"/>
      <c r="T238" s="374"/>
      <c r="U238" s="321"/>
    </row>
    <row r="239" spans="2:21" ht="14.1" customHeight="1" x14ac:dyDescent="0.15">
      <c r="B239" s="321"/>
      <c r="C239" s="344">
        <v>226</v>
      </c>
      <c r="D239" s="1026"/>
      <c r="E239" s="1027"/>
      <c r="F239" s="1027"/>
      <c r="G239" s="1027"/>
      <c r="H239" s="1027"/>
      <c r="I239" s="1027"/>
      <c r="J239" s="1028"/>
      <c r="K239" s="321"/>
      <c r="L239" s="382"/>
      <c r="M239" s="349"/>
      <c r="N239" s="350"/>
      <c r="O239" s="357"/>
      <c r="P239" s="358"/>
      <c r="Q239" s="365"/>
      <c r="R239" s="366"/>
      <c r="S239" s="373"/>
      <c r="T239" s="374"/>
      <c r="U239" s="321"/>
    </row>
    <row r="240" spans="2:21" ht="14.1" customHeight="1" x14ac:dyDescent="0.15">
      <c r="B240" s="321"/>
      <c r="C240" s="344">
        <v>227</v>
      </c>
      <c r="D240" s="1026"/>
      <c r="E240" s="1027"/>
      <c r="F240" s="1027"/>
      <c r="G240" s="1027"/>
      <c r="H240" s="1027"/>
      <c r="I240" s="1027"/>
      <c r="J240" s="1028"/>
      <c r="K240" s="321"/>
      <c r="L240" s="382"/>
      <c r="M240" s="349"/>
      <c r="N240" s="350"/>
      <c r="O240" s="357"/>
      <c r="P240" s="358"/>
      <c r="Q240" s="365"/>
      <c r="R240" s="366"/>
      <c r="S240" s="373"/>
      <c r="T240" s="374"/>
      <c r="U240" s="321"/>
    </row>
    <row r="241" spans="2:21" ht="14.1" customHeight="1" x14ac:dyDescent="0.15">
      <c r="B241" s="321"/>
      <c r="C241" s="344">
        <v>228</v>
      </c>
      <c r="D241" s="1026"/>
      <c r="E241" s="1027"/>
      <c r="F241" s="1027"/>
      <c r="G241" s="1027"/>
      <c r="H241" s="1027"/>
      <c r="I241" s="1027"/>
      <c r="J241" s="1028"/>
      <c r="K241" s="321"/>
      <c r="L241" s="382"/>
      <c r="M241" s="349"/>
      <c r="N241" s="350"/>
      <c r="O241" s="357"/>
      <c r="P241" s="358"/>
      <c r="Q241" s="365"/>
      <c r="R241" s="366"/>
      <c r="S241" s="373"/>
      <c r="T241" s="374"/>
      <c r="U241" s="321"/>
    </row>
    <row r="242" spans="2:21" ht="14.1" customHeight="1" x14ac:dyDescent="0.15">
      <c r="B242" s="321"/>
      <c r="C242" s="344">
        <v>229</v>
      </c>
      <c r="D242" s="1026"/>
      <c r="E242" s="1027"/>
      <c r="F242" s="1027"/>
      <c r="G242" s="1027"/>
      <c r="H242" s="1027"/>
      <c r="I242" s="1027"/>
      <c r="J242" s="1028"/>
      <c r="K242" s="321"/>
      <c r="L242" s="382"/>
      <c r="M242" s="349"/>
      <c r="N242" s="350"/>
      <c r="O242" s="357"/>
      <c r="P242" s="358"/>
      <c r="Q242" s="365"/>
      <c r="R242" s="366"/>
      <c r="S242" s="373"/>
      <c r="T242" s="374"/>
      <c r="U242" s="321"/>
    </row>
    <row r="243" spans="2:21" ht="14.1" customHeight="1" x14ac:dyDescent="0.15">
      <c r="B243" s="321"/>
      <c r="C243" s="344">
        <v>230</v>
      </c>
      <c r="D243" s="1026"/>
      <c r="E243" s="1027"/>
      <c r="F243" s="1027"/>
      <c r="G243" s="1027"/>
      <c r="H243" s="1027"/>
      <c r="I243" s="1027"/>
      <c r="J243" s="1028"/>
      <c r="K243" s="321"/>
      <c r="L243" s="382"/>
      <c r="M243" s="349"/>
      <c r="N243" s="350"/>
      <c r="O243" s="357"/>
      <c r="P243" s="358"/>
      <c r="Q243" s="365"/>
      <c r="R243" s="366"/>
      <c r="S243" s="373"/>
      <c r="T243" s="374"/>
      <c r="U243" s="321"/>
    </row>
    <row r="244" spans="2:21" ht="14.1" customHeight="1" x14ac:dyDescent="0.15">
      <c r="B244" s="321"/>
      <c r="C244" s="344">
        <v>231</v>
      </c>
      <c r="D244" s="1026"/>
      <c r="E244" s="1027"/>
      <c r="F244" s="1027"/>
      <c r="G244" s="1027"/>
      <c r="H244" s="1027"/>
      <c r="I244" s="1027"/>
      <c r="J244" s="1028"/>
      <c r="K244" s="321"/>
      <c r="L244" s="382"/>
      <c r="M244" s="349"/>
      <c r="N244" s="350"/>
      <c r="O244" s="357"/>
      <c r="P244" s="358"/>
      <c r="Q244" s="365"/>
      <c r="R244" s="366"/>
      <c r="S244" s="373"/>
      <c r="T244" s="374"/>
      <c r="U244" s="321"/>
    </row>
    <row r="245" spans="2:21" ht="14.1" customHeight="1" x14ac:dyDescent="0.15">
      <c r="B245" s="321"/>
      <c r="C245" s="344">
        <v>232</v>
      </c>
      <c r="D245" s="1026"/>
      <c r="E245" s="1027"/>
      <c r="F245" s="1027"/>
      <c r="G245" s="1027"/>
      <c r="H245" s="1027"/>
      <c r="I245" s="1027"/>
      <c r="J245" s="1028"/>
      <c r="K245" s="321"/>
      <c r="L245" s="382"/>
      <c r="M245" s="349"/>
      <c r="N245" s="350"/>
      <c r="O245" s="357"/>
      <c r="P245" s="358"/>
      <c r="Q245" s="365"/>
      <c r="R245" s="366"/>
      <c r="S245" s="373"/>
      <c r="T245" s="374"/>
      <c r="U245" s="321"/>
    </row>
    <row r="246" spans="2:21" ht="14.1" customHeight="1" x14ac:dyDescent="0.15">
      <c r="B246" s="321"/>
      <c r="C246" s="344">
        <v>233</v>
      </c>
      <c r="D246" s="1026"/>
      <c r="E246" s="1027"/>
      <c r="F246" s="1027"/>
      <c r="G246" s="1027"/>
      <c r="H246" s="1027"/>
      <c r="I246" s="1027"/>
      <c r="J246" s="1028"/>
      <c r="K246" s="321"/>
      <c r="L246" s="382"/>
      <c r="M246" s="349"/>
      <c r="N246" s="350"/>
      <c r="O246" s="357"/>
      <c r="P246" s="358"/>
      <c r="Q246" s="365"/>
      <c r="R246" s="366"/>
      <c r="S246" s="373"/>
      <c r="T246" s="374"/>
      <c r="U246" s="321"/>
    </row>
    <row r="247" spans="2:21" ht="14.1" customHeight="1" x14ac:dyDescent="0.15">
      <c r="B247" s="321"/>
      <c r="C247" s="344">
        <v>234</v>
      </c>
      <c r="D247" s="1026"/>
      <c r="E247" s="1027"/>
      <c r="F247" s="1027"/>
      <c r="G247" s="1027"/>
      <c r="H247" s="1027"/>
      <c r="I247" s="1027"/>
      <c r="J247" s="1028"/>
      <c r="K247" s="321"/>
      <c r="L247" s="382"/>
      <c r="M247" s="349"/>
      <c r="N247" s="350"/>
      <c r="O247" s="357"/>
      <c r="P247" s="358"/>
      <c r="Q247" s="365"/>
      <c r="R247" s="366"/>
      <c r="S247" s="373"/>
      <c r="T247" s="374"/>
      <c r="U247" s="321"/>
    </row>
    <row r="248" spans="2:21" ht="14.1" customHeight="1" x14ac:dyDescent="0.15">
      <c r="B248" s="321"/>
      <c r="C248" s="344">
        <v>235</v>
      </c>
      <c r="D248" s="1026"/>
      <c r="E248" s="1027"/>
      <c r="F248" s="1027"/>
      <c r="G248" s="1027"/>
      <c r="H248" s="1027"/>
      <c r="I248" s="1027"/>
      <c r="J248" s="1028"/>
      <c r="K248" s="321"/>
      <c r="L248" s="382"/>
      <c r="M248" s="349"/>
      <c r="N248" s="350"/>
      <c r="O248" s="357"/>
      <c r="P248" s="358"/>
      <c r="Q248" s="365"/>
      <c r="R248" s="366"/>
      <c r="S248" s="373"/>
      <c r="T248" s="374"/>
      <c r="U248" s="321"/>
    </row>
    <row r="249" spans="2:21" ht="14.1" customHeight="1" x14ac:dyDescent="0.15">
      <c r="B249" s="321"/>
      <c r="C249" s="344">
        <v>236</v>
      </c>
      <c r="D249" s="1026"/>
      <c r="E249" s="1027"/>
      <c r="F249" s="1027"/>
      <c r="G249" s="1027"/>
      <c r="H249" s="1027"/>
      <c r="I249" s="1027"/>
      <c r="J249" s="1028"/>
      <c r="K249" s="321"/>
      <c r="L249" s="382"/>
      <c r="M249" s="349"/>
      <c r="N249" s="350"/>
      <c r="O249" s="357"/>
      <c r="P249" s="358"/>
      <c r="Q249" s="365"/>
      <c r="R249" s="366"/>
      <c r="S249" s="373"/>
      <c r="T249" s="374"/>
      <c r="U249" s="321"/>
    </row>
    <row r="250" spans="2:21" ht="14.1" customHeight="1" x14ac:dyDescent="0.15">
      <c r="B250" s="321"/>
      <c r="C250" s="344">
        <v>237</v>
      </c>
      <c r="D250" s="1026"/>
      <c r="E250" s="1027"/>
      <c r="F250" s="1027"/>
      <c r="G250" s="1027"/>
      <c r="H250" s="1027"/>
      <c r="I250" s="1027"/>
      <c r="J250" s="1028"/>
      <c r="K250" s="321"/>
      <c r="L250" s="382"/>
      <c r="M250" s="349"/>
      <c r="N250" s="350"/>
      <c r="O250" s="357"/>
      <c r="P250" s="358"/>
      <c r="Q250" s="365"/>
      <c r="R250" s="366"/>
      <c r="S250" s="373"/>
      <c r="T250" s="374"/>
      <c r="U250" s="321"/>
    </row>
    <row r="251" spans="2:21" ht="14.1" customHeight="1" x14ac:dyDescent="0.15">
      <c r="B251" s="321"/>
      <c r="C251" s="344">
        <v>238</v>
      </c>
      <c r="D251" s="1026"/>
      <c r="E251" s="1027"/>
      <c r="F251" s="1027"/>
      <c r="G251" s="1027"/>
      <c r="H251" s="1027"/>
      <c r="I251" s="1027"/>
      <c r="J251" s="1028"/>
      <c r="K251" s="321"/>
      <c r="L251" s="382"/>
      <c r="M251" s="349"/>
      <c r="N251" s="350"/>
      <c r="O251" s="357"/>
      <c r="P251" s="358"/>
      <c r="Q251" s="365"/>
      <c r="R251" s="366"/>
      <c r="S251" s="373"/>
      <c r="T251" s="374"/>
      <c r="U251" s="321"/>
    </row>
    <row r="252" spans="2:21" ht="14.1" customHeight="1" x14ac:dyDescent="0.15">
      <c r="B252" s="321"/>
      <c r="C252" s="344">
        <v>239</v>
      </c>
      <c r="D252" s="1026"/>
      <c r="E252" s="1027"/>
      <c r="F252" s="1027"/>
      <c r="G252" s="1027"/>
      <c r="H252" s="1027"/>
      <c r="I252" s="1027"/>
      <c r="J252" s="1028"/>
      <c r="K252" s="321"/>
      <c r="L252" s="382"/>
      <c r="M252" s="349"/>
      <c r="N252" s="350"/>
      <c r="O252" s="357"/>
      <c r="P252" s="358"/>
      <c r="Q252" s="365"/>
      <c r="R252" s="366"/>
      <c r="S252" s="373"/>
      <c r="T252" s="374"/>
      <c r="U252" s="321"/>
    </row>
    <row r="253" spans="2:21" ht="14.1" customHeight="1" x14ac:dyDescent="0.15">
      <c r="B253" s="321"/>
      <c r="C253" s="344">
        <v>240</v>
      </c>
      <c r="D253" s="1026"/>
      <c r="E253" s="1027"/>
      <c r="F253" s="1027"/>
      <c r="G253" s="1027"/>
      <c r="H253" s="1027"/>
      <c r="I253" s="1027"/>
      <c r="J253" s="1028"/>
      <c r="K253" s="321"/>
      <c r="L253" s="382"/>
      <c r="M253" s="349"/>
      <c r="N253" s="350"/>
      <c r="O253" s="357"/>
      <c r="P253" s="358"/>
      <c r="Q253" s="365"/>
      <c r="R253" s="366"/>
      <c r="S253" s="373"/>
      <c r="T253" s="374"/>
      <c r="U253" s="321"/>
    </row>
    <row r="254" spans="2:21" ht="14.1" customHeight="1" x14ac:dyDescent="0.15">
      <c r="B254" s="321"/>
      <c r="C254" s="344">
        <v>241</v>
      </c>
      <c r="D254" s="1026"/>
      <c r="E254" s="1027"/>
      <c r="F254" s="1027"/>
      <c r="G254" s="1027"/>
      <c r="H254" s="1027"/>
      <c r="I254" s="1027"/>
      <c r="J254" s="1028"/>
      <c r="K254" s="321"/>
      <c r="L254" s="382"/>
      <c r="M254" s="349"/>
      <c r="N254" s="350"/>
      <c r="O254" s="357"/>
      <c r="P254" s="358"/>
      <c r="Q254" s="365"/>
      <c r="R254" s="366"/>
      <c r="S254" s="373"/>
      <c r="T254" s="374"/>
      <c r="U254" s="321"/>
    </row>
    <row r="255" spans="2:21" ht="14.1" customHeight="1" x14ac:dyDescent="0.15">
      <c r="B255" s="321"/>
      <c r="C255" s="344">
        <v>242</v>
      </c>
      <c r="D255" s="1026"/>
      <c r="E255" s="1027"/>
      <c r="F255" s="1027"/>
      <c r="G255" s="1027"/>
      <c r="H255" s="1027"/>
      <c r="I255" s="1027"/>
      <c r="J255" s="1028"/>
      <c r="K255" s="321"/>
      <c r="L255" s="382"/>
      <c r="M255" s="349"/>
      <c r="N255" s="350"/>
      <c r="O255" s="357"/>
      <c r="P255" s="358"/>
      <c r="Q255" s="365"/>
      <c r="R255" s="366"/>
      <c r="S255" s="373"/>
      <c r="T255" s="374"/>
      <c r="U255" s="321"/>
    </row>
    <row r="256" spans="2:21" ht="14.1" customHeight="1" x14ac:dyDescent="0.15">
      <c r="B256" s="321"/>
      <c r="C256" s="344">
        <v>243</v>
      </c>
      <c r="D256" s="1026"/>
      <c r="E256" s="1027"/>
      <c r="F256" s="1027"/>
      <c r="G256" s="1027"/>
      <c r="H256" s="1027"/>
      <c r="I256" s="1027"/>
      <c r="J256" s="1028"/>
      <c r="K256" s="321"/>
      <c r="L256" s="382"/>
      <c r="M256" s="349"/>
      <c r="N256" s="350"/>
      <c r="O256" s="357"/>
      <c r="P256" s="358"/>
      <c r="Q256" s="365"/>
      <c r="R256" s="366"/>
      <c r="S256" s="373"/>
      <c r="T256" s="374"/>
      <c r="U256" s="321"/>
    </row>
    <row r="257" spans="2:21" ht="14.1" customHeight="1" x14ac:dyDescent="0.15">
      <c r="B257" s="321"/>
      <c r="C257" s="344">
        <v>244</v>
      </c>
      <c r="D257" s="1026"/>
      <c r="E257" s="1027"/>
      <c r="F257" s="1027"/>
      <c r="G257" s="1027"/>
      <c r="H257" s="1027"/>
      <c r="I257" s="1027"/>
      <c r="J257" s="1028"/>
      <c r="K257" s="321"/>
      <c r="L257" s="382"/>
      <c r="M257" s="349"/>
      <c r="N257" s="350"/>
      <c r="O257" s="357"/>
      <c r="P257" s="358"/>
      <c r="Q257" s="365"/>
      <c r="R257" s="366"/>
      <c r="S257" s="373"/>
      <c r="T257" s="374"/>
      <c r="U257" s="321"/>
    </row>
    <row r="258" spans="2:21" ht="14.1" customHeight="1" x14ac:dyDescent="0.15">
      <c r="B258" s="321"/>
      <c r="C258" s="344">
        <v>245</v>
      </c>
      <c r="D258" s="1026"/>
      <c r="E258" s="1027"/>
      <c r="F258" s="1027"/>
      <c r="G258" s="1027"/>
      <c r="H258" s="1027"/>
      <c r="I258" s="1027"/>
      <c r="J258" s="1028"/>
      <c r="K258" s="321"/>
      <c r="L258" s="382"/>
      <c r="M258" s="349"/>
      <c r="N258" s="350"/>
      <c r="O258" s="357"/>
      <c r="P258" s="358"/>
      <c r="Q258" s="365"/>
      <c r="R258" s="366"/>
      <c r="S258" s="373"/>
      <c r="T258" s="374"/>
      <c r="U258" s="321"/>
    </row>
    <row r="259" spans="2:21" ht="14.1" customHeight="1" x14ac:dyDescent="0.15">
      <c r="B259" s="321"/>
      <c r="C259" s="344">
        <v>246</v>
      </c>
      <c r="D259" s="1026"/>
      <c r="E259" s="1027"/>
      <c r="F259" s="1027"/>
      <c r="G259" s="1027"/>
      <c r="H259" s="1027"/>
      <c r="I259" s="1027"/>
      <c r="J259" s="1028"/>
      <c r="K259" s="321"/>
      <c r="L259" s="382"/>
      <c r="M259" s="349"/>
      <c r="N259" s="350"/>
      <c r="O259" s="357"/>
      <c r="P259" s="358"/>
      <c r="Q259" s="365"/>
      <c r="R259" s="366"/>
      <c r="S259" s="373"/>
      <c r="T259" s="374"/>
      <c r="U259" s="321"/>
    </row>
    <row r="260" spans="2:21" ht="14.1" customHeight="1" x14ac:dyDescent="0.15">
      <c r="B260" s="321"/>
      <c r="C260" s="344">
        <v>247</v>
      </c>
      <c r="D260" s="1026"/>
      <c r="E260" s="1027"/>
      <c r="F260" s="1027"/>
      <c r="G260" s="1027"/>
      <c r="H260" s="1027"/>
      <c r="I260" s="1027"/>
      <c r="J260" s="1028"/>
      <c r="K260" s="321"/>
      <c r="L260" s="382"/>
      <c r="M260" s="349"/>
      <c r="N260" s="350"/>
      <c r="O260" s="357"/>
      <c r="P260" s="358"/>
      <c r="Q260" s="365"/>
      <c r="R260" s="366"/>
      <c r="S260" s="373"/>
      <c r="T260" s="374"/>
      <c r="U260" s="321"/>
    </row>
    <row r="261" spans="2:21" ht="14.1" customHeight="1" x14ac:dyDescent="0.15">
      <c r="B261" s="321"/>
      <c r="C261" s="344">
        <v>248</v>
      </c>
      <c r="D261" s="1026"/>
      <c r="E261" s="1027"/>
      <c r="F261" s="1027"/>
      <c r="G261" s="1027"/>
      <c r="H261" s="1027"/>
      <c r="I261" s="1027"/>
      <c r="J261" s="1028"/>
      <c r="K261" s="321"/>
      <c r="L261" s="382"/>
      <c r="M261" s="349"/>
      <c r="N261" s="350"/>
      <c r="O261" s="357"/>
      <c r="P261" s="358"/>
      <c r="Q261" s="365"/>
      <c r="R261" s="366"/>
      <c r="S261" s="373"/>
      <c r="T261" s="374"/>
      <c r="U261" s="321"/>
    </row>
    <row r="262" spans="2:21" ht="14.1" customHeight="1" x14ac:dyDescent="0.15">
      <c r="B262" s="321"/>
      <c r="C262" s="344">
        <v>249</v>
      </c>
      <c r="D262" s="1026"/>
      <c r="E262" s="1027"/>
      <c r="F262" s="1027"/>
      <c r="G262" s="1027"/>
      <c r="H262" s="1027"/>
      <c r="I262" s="1027"/>
      <c r="J262" s="1028"/>
      <c r="K262" s="321"/>
      <c r="L262" s="382"/>
      <c r="M262" s="349"/>
      <c r="N262" s="350"/>
      <c r="O262" s="357"/>
      <c r="P262" s="358"/>
      <c r="Q262" s="365"/>
      <c r="R262" s="366"/>
      <c r="S262" s="373"/>
      <c r="T262" s="374"/>
      <c r="U262" s="321"/>
    </row>
    <row r="263" spans="2:21" ht="14.1" customHeight="1" x14ac:dyDescent="0.15">
      <c r="B263" s="321"/>
      <c r="C263" s="344">
        <v>250</v>
      </c>
      <c r="D263" s="1026"/>
      <c r="E263" s="1027"/>
      <c r="F263" s="1027"/>
      <c r="G263" s="1027"/>
      <c r="H263" s="1027"/>
      <c r="I263" s="1027"/>
      <c r="J263" s="1028"/>
      <c r="K263" s="321"/>
      <c r="L263" s="382"/>
      <c r="M263" s="349"/>
      <c r="N263" s="350"/>
      <c r="O263" s="357"/>
      <c r="P263" s="358"/>
      <c r="Q263" s="365"/>
      <c r="R263" s="366"/>
      <c r="S263" s="373"/>
      <c r="T263" s="374"/>
      <c r="U263" s="321"/>
    </row>
    <row r="264" spans="2:21" ht="14.1" customHeight="1" x14ac:dyDescent="0.15">
      <c r="B264" s="321"/>
      <c r="C264" s="344">
        <v>251</v>
      </c>
      <c r="D264" s="1026"/>
      <c r="E264" s="1027"/>
      <c r="F264" s="1027"/>
      <c r="G264" s="1027"/>
      <c r="H264" s="1027"/>
      <c r="I264" s="1027"/>
      <c r="J264" s="1028"/>
      <c r="K264" s="321"/>
      <c r="L264" s="382"/>
      <c r="M264" s="349"/>
      <c r="N264" s="350"/>
      <c r="O264" s="357"/>
      <c r="P264" s="358"/>
      <c r="Q264" s="365"/>
      <c r="R264" s="366"/>
      <c r="S264" s="373"/>
      <c r="T264" s="374"/>
      <c r="U264" s="321"/>
    </row>
    <row r="265" spans="2:21" ht="14.1" customHeight="1" x14ac:dyDescent="0.15">
      <c r="B265" s="321"/>
      <c r="C265" s="344">
        <v>252</v>
      </c>
      <c r="D265" s="1026"/>
      <c r="E265" s="1027"/>
      <c r="F265" s="1027"/>
      <c r="G265" s="1027"/>
      <c r="H265" s="1027"/>
      <c r="I265" s="1027"/>
      <c r="J265" s="1028"/>
      <c r="K265" s="321"/>
      <c r="L265" s="382"/>
      <c r="M265" s="349"/>
      <c r="N265" s="350"/>
      <c r="O265" s="357"/>
      <c r="P265" s="358"/>
      <c r="Q265" s="365"/>
      <c r="R265" s="366"/>
      <c r="S265" s="373"/>
      <c r="T265" s="374"/>
      <c r="U265" s="321"/>
    </row>
    <row r="266" spans="2:21" ht="14.1" customHeight="1" x14ac:dyDescent="0.15">
      <c r="B266" s="321"/>
      <c r="C266" s="344">
        <v>253</v>
      </c>
      <c r="D266" s="1026"/>
      <c r="E266" s="1027"/>
      <c r="F266" s="1027"/>
      <c r="G266" s="1027"/>
      <c r="H266" s="1027"/>
      <c r="I266" s="1027"/>
      <c r="J266" s="1028"/>
      <c r="K266" s="321"/>
      <c r="L266" s="382"/>
      <c r="M266" s="349"/>
      <c r="N266" s="350"/>
      <c r="O266" s="357"/>
      <c r="P266" s="358"/>
      <c r="Q266" s="365"/>
      <c r="R266" s="366"/>
      <c r="S266" s="373"/>
      <c r="T266" s="374"/>
      <c r="U266" s="321"/>
    </row>
    <row r="267" spans="2:21" ht="14.1" customHeight="1" x14ac:dyDescent="0.15">
      <c r="B267" s="321"/>
      <c r="C267" s="344">
        <v>254</v>
      </c>
      <c r="D267" s="1026"/>
      <c r="E267" s="1027"/>
      <c r="F267" s="1027"/>
      <c r="G267" s="1027"/>
      <c r="H267" s="1027"/>
      <c r="I267" s="1027"/>
      <c r="J267" s="1028"/>
      <c r="K267" s="321"/>
      <c r="L267" s="382"/>
      <c r="M267" s="349"/>
      <c r="N267" s="350"/>
      <c r="O267" s="357"/>
      <c r="P267" s="358"/>
      <c r="Q267" s="365"/>
      <c r="R267" s="366"/>
      <c r="S267" s="373"/>
      <c r="T267" s="374"/>
      <c r="U267" s="321"/>
    </row>
    <row r="268" spans="2:21" ht="14.1" customHeight="1" x14ac:dyDescent="0.15">
      <c r="B268" s="321"/>
      <c r="C268" s="344">
        <v>255</v>
      </c>
      <c r="D268" s="1026"/>
      <c r="E268" s="1027"/>
      <c r="F268" s="1027"/>
      <c r="G268" s="1027"/>
      <c r="H268" s="1027"/>
      <c r="I268" s="1027"/>
      <c r="J268" s="1028"/>
      <c r="K268" s="321"/>
      <c r="L268" s="382"/>
      <c r="M268" s="349"/>
      <c r="N268" s="350"/>
      <c r="O268" s="357"/>
      <c r="P268" s="358"/>
      <c r="Q268" s="365"/>
      <c r="R268" s="366"/>
      <c r="S268" s="373"/>
      <c r="T268" s="374"/>
      <c r="U268" s="321"/>
    </row>
    <row r="269" spans="2:21" ht="14.1" customHeight="1" x14ac:dyDescent="0.15">
      <c r="B269" s="321"/>
      <c r="C269" s="344">
        <v>256</v>
      </c>
      <c r="D269" s="1026"/>
      <c r="E269" s="1027"/>
      <c r="F269" s="1027"/>
      <c r="G269" s="1027"/>
      <c r="H269" s="1027"/>
      <c r="I269" s="1027"/>
      <c r="J269" s="1028"/>
      <c r="K269" s="321"/>
      <c r="L269" s="382"/>
      <c r="M269" s="349"/>
      <c r="N269" s="350"/>
      <c r="O269" s="357"/>
      <c r="P269" s="358"/>
      <c r="Q269" s="365"/>
      <c r="R269" s="366"/>
      <c r="S269" s="373"/>
      <c r="T269" s="374"/>
      <c r="U269" s="321"/>
    </row>
    <row r="270" spans="2:21" ht="14.1" customHeight="1" x14ac:dyDescent="0.15">
      <c r="B270" s="321"/>
      <c r="C270" s="344">
        <v>257</v>
      </c>
      <c r="D270" s="1026"/>
      <c r="E270" s="1027"/>
      <c r="F270" s="1027"/>
      <c r="G270" s="1027"/>
      <c r="H270" s="1027"/>
      <c r="I270" s="1027"/>
      <c r="J270" s="1028"/>
      <c r="K270" s="321"/>
      <c r="L270" s="382"/>
      <c r="M270" s="349"/>
      <c r="N270" s="350"/>
      <c r="O270" s="357"/>
      <c r="P270" s="358"/>
      <c r="Q270" s="365"/>
      <c r="R270" s="366"/>
      <c r="S270" s="373"/>
      <c r="T270" s="374"/>
      <c r="U270" s="321"/>
    </row>
    <row r="271" spans="2:21" ht="14.1" customHeight="1" x14ac:dyDescent="0.15">
      <c r="B271" s="321"/>
      <c r="C271" s="344">
        <v>258</v>
      </c>
      <c r="D271" s="1026"/>
      <c r="E271" s="1027"/>
      <c r="F271" s="1027"/>
      <c r="G271" s="1027"/>
      <c r="H271" s="1027"/>
      <c r="I271" s="1027"/>
      <c r="J271" s="1028"/>
      <c r="K271" s="321"/>
      <c r="L271" s="382"/>
      <c r="M271" s="349"/>
      <c r="N271" s="350"/>
      <c r="O271" s="357"/>
      <c r="P271" s="358"/>
      <c r="Q271" s="365"/>
      <c r="R271" s="366"/>
      <c r="S271" s="373"/>
      <c r="T271" s="374"/>
      <c r="U271" s="321"/>
    </row>
    <row r="272" spans="2:21" ht="14.1" customHeight="1" x14ac:dyDescent="0.15">
      <c r="B272" s="321"/>
      <c r="C272" s="344">
        <v>259</v>
      </c>
      <c r="D272" s="1026"/>
      <c r="E272" s="1027"/>
      <c r="F272" s="1027"/>
      <c r="G272" s="1027"/>
      <c r="H272" s="1027"/>
      <c r="I272" s="1027"/>
      <c r="J272" s="1028"/>
      <c r="K272" s="321"/>
      <c r="L272" s="382"/>
      <c r="M272" s="349"/>
      <c r="N272" s="350"/>
      <c r="O272" s="357"/>
      <c r="P272" s="358"/>
      <c r="Q272" s="365"/>
      <c r="R272" s="366"/>
      <c r="S272" s="373"/>
      <c r="T272" s="374"/>
      <c r="U272" s="321"/>
    </row>
    <row r="273" spans="2:21" ht="14.1" customHeight="1" x14ac:dyDescent="0.15">
      <c r="B273" s="321"/>
      <c r="C273" s="344">
        <v>260</v>
      </c>
      <c r="D273" s="1026"/>
      <c r="E273" s="1027"/>
      <c r="F273" s="1027"/>
      <c r="G273" s="1027"/>
      <c r="H273" s="1027"/>
      <c r="I273" s="1027"/>
      <c r="J273" s="1028"/>
      <c r="K273" s="321"/>
      <c r="L273" s="382"/>
      <c r="M273" s="349"/>
      <c r="N273" s="350"/>
      <c r="O273" s="357"/>
      <c r="P273" s="358"/>
      <c r="Q273" s="365"/>
      <c r="R273" s="366"/>
      <c r="S273" s="373"/>
      <c r="T273" s="374"/>
      <c r="U273" s="321"/>
    </row>
    <row r="274" spans="2:21" ht="14.1" customHeight="1" x14ac:dyDescent="0.15">
      <c r="B274" s="321"/>
      <c r="C274" s="344">
        <v>261</v>
      </c>
      <c r="D274" s="1026"/>
      <c r="E274" s="1027"/>
      <c r="F274" s="1027"/>
      <c r="G274" s="1027"/>
      <c r="H274" s="1027"/>
      <c r="I274" s="1027"/>
      <c r="J274" s="1028"/>
      <c r="K274" s="321"/>
      <c r="L274" s="382"/>
      <c r="M274" s="349"/>
      <c r="N274" s="350"/>
      <c r="O274" s="357"/>
      <c r="P274" s="358"/>
      <c r="Q274" s="365"/>
      <c r="R274" s="366"/>
      <c r="S274" s="373"/>
      <c r="T274" s="374"/>
      <c r="U274" s="321"/>
    </row>
    <row r="275" spans="2:21" ht="14.1" customHeight="1" x14ac:dyDescent="0.15">
      <c r="B275" s="321"/>
      <c r="C275" s="344">
        <v>262</v>
      </c>
      <c r="D275" s="1026"/>
      <c r="E275" s="1027"/>
      <c r="F275" s="1027"/>
      <c r="G275" s="1027"/>
      <c r="H275" s="1027"/>
      <c r="I275" s="1027"/>
      <c r="J275" s="1028"/>
      <c r="K275" s="321"/>
      <c r="L275" s="382"/>
      <c r="M275" s="349"/>
      <c r="N275" s="350"/>
      <c r="O275" s="357"/>
      <c r="P275" s="358"/>
      <c r="Q275" s="365"/>
      <c r="R275" s="366"/>
      <c r="S275" s="373"/>
      <c r="T275" s="374"/>
      <c r="U275" s="321"/>
    </row>
    <row r="276" spans="2:21" ht="14.1" customHeight="1" x14ac:dyDescent="0.15">
      <c r="B276" s="321"/>
      <c r="C276" s="344">
        <v>263</v>
      </c>
      <c r="D276" s="1026"/>
      <c r="E276" s="1027"/>
      <c r="F276" s="1027"/>
      <c r="G276" s="1027"/>
      <c r="H276" s="1027"/>
      <c r="I276" s="1027"/>
      <c r="J276" s="1028"/>
      <c r="K276" s="321"/>
      <c r="L276" s="382"/>
      <c r="M276" s="349"/>
      <c r="N276" s="350"/>
      <c r="O276" s="357"/>
      <c r="P276" s="358"/>
      <c r="Q276" s="365"/>
      <c r="R276" s="366"/>
      <c r="S276" s="373"/>
      <c r="T276" s="374"/>
      <c r="U276" s="321"/>
    </row>
    <row r="277" spans="2:21" ht="14.1" customHeight="1" x14ac:dyDescent="0.15">
      <c r="B277" s="321"/>
      <c r="C277" s="344">
        <v>264</v>
      </c>
      <c r="D277" s="1026"/>
      <c r="E277" s="1027"/>
      <c r="F277" s="1027"/>
      <c r="G277" s="1027"/>
      <c r="H277" s="1027"/>
      <c r="I277" s="1027"/>
      <c r="J277" s="1028"/>
      <c r="K277" s="321"/>
      <c r="L277" s="382"/>
      <c r="M277" s="349"/>
      <c r="N277" s="350"/>
      <c r="O277" s="357"/>
      <c r="P277" s="358"/>
      <c r="Q277" s="365"/>
      <c r="R277" s="366"/>
      <c r="S277" s="373"/>
      <c r="T277" s="374"/>
      <c r="U277" s="321"/>
    </row>
    <row r="278" spans="2:21" ht="14.1" customHeight="1" x14ac:dyDescent="0.15">
      <c r="B278" s="321"/>
      <c r="C278" s="344">
        <v>265</v>
      </c>
      <c r="D278" s="1026"/>
      <c r="E278" s="1027"/>
      <c r="F278" s="1027"/>
      <c r="G278" s="1027"/>
      <c r="H278" s="1027"/>
      <c r="I278" s="1027"/>
      <c r="J278" s="1028"/>
      <c r="K278" s="321"/>
      <c r="L278" s="382"/>
      <c r="M278" s="349"/>
      <c r="N278" s="350"/>
      <c r="O278" s="357"/>
      <c r="P278" s="358"/>
      <c r="Q278" s="365"/>
      <c r="R278" s="366"/>
      <c r="S278" s="373"/>
      <c r="T278" s="374"/>
      <c r="U278" s="321"/>
    </row>
    <row r="279" spans="2:21" ht="14.1" customHeight="1" x14ac:dyDescent="0.15">
      <c r="B279" s="321"/>
      <c r="C279" s="344">
        <v>266</v>
      </c>
      <c r="D279" s="1026"/>
      <c r="E279" s="1027"/>
      <c r="F279" s="1027"/>
      <c r="G279" s="1027"/>
      <c r="H279" s="1027"/>
      <c r="I279" s="1027"/>
      <c r="J279" s="1028"/>
      <c r="K279" s="321"/>
      <c r="L279" s="382"/>
      <c r="M279" s="349"/>
      <c r="N279" s="350"/>
      <c r="O279" s="357"/>
      <c r="P279" s="358"/>
      <c r="Q279" s="365"/>
      <c r="R279" s="366"/>
      <c r="S279" s="373"/>
      <c r="T279" s="374"/>
      <c r="U279" s="321"/>
    </row>
    <row r="280" spans="2:21" ht="14.1" customHeight="1" x14ac:dyDescent="0.15">
      <c r="B280" s="321"/>
      <c r="C280" s="344">
        <v>267</v>
      </c>
      <c r="D280" s="1026"/>
      <c r="E280" s="1027"/>
      <c r="F280" s="1027"/>
      <c r="G280" s="1027"/>
      <c r="H280" s="1027"/>
      <c r="I280" s="1027"/>
      <c r="J280" s="1028"/>
      <c r="K280" s="321"/>
      <c r="L280" s="382"/>
      <c r="M280" s="349"/>
      <c r="N280" s="350"/>
      <c r="O280" s="357"/>
      <c r="P280" s="358"/>
      <c r="Q280" s="365"/>
      <c r="R280" s="366"/>
      <c r="S280" s="373"/>
      <c r="T280" s="374"/>
      <c r="U280" s="321"/>
    </row>
    <row r="281" spans="2:21" ht="14.1" customHeight="1" x14ac:dyDescent="0.15">
      <c r="B281" s="321"/>
      <c r="C281" s="344">
        <v>268</v>
      </c>
      <c r="D281" s="1026"/>
      <c r="E281" s="1027"/>
      <c r="F281" s="1027"/>
      <c r="G281" s="1027"/>
      <c r="H281" s="1027"/>
      <c r="I281" s="1027"/>
      <c r="J281" s="1028"/>
      <c r="K281" s="321"/>
      <c r="L281" s="382"/>
      <c r="M281" s="349"/>
      <c r="N281" s="350"/>
      <c r="O281" s="357"/>
      <c r="P281" s="358"/>
      <c r="Q281" s="365"/>
      <c r="R281" s="366"/>
      <c r="S281" s="373"/>
      <c r="T281" s="374"/>
      <c r="U281" s="321"/>
    </row>
    <row r="282" spans="2:21" ht="14.1" customHeight="1" x14ac:dyDescent="0.15">
      <c r="B282" s="321"/>
      <c r="C282" s="344">
        <v>269</v>
      </c>
      <c r="D282" s="1026"/>
      <c r="E282" s="1027"/>
      <c r="F282" s="1027"/>
      <c r="G282" s="1027"/>
      <c r="H282" s="1027"/>
      <c r="I282" s="1027"/>
      <c r="J282" s="1028"/>
      <c r="K282" s="321"/>
      <c r="L282" s="382"/>
      <c r="M282" s="349"/>
      <c r="N282" s="350"/>
      <c r="O282" s="357"/>
      <c r="P282" s="358"/>
      <c r="Q282" s="365"/>
      <c r="R282" s="366"/>
      <c r="S282" s="373"/>
      <c r="T282" s="374"/>
      <c r="U282" s="321"/>
    </row>
    <row r="283" spans="2:21" ht="14.1" customHeight="1" x14ac:dyDescent="0.15">
      <c r="B283" s="321"/>
      <c r="C283" s="344">
        <v>270</v>
      </c>
      <c r="D283" s="1026"/>
      <c r="E283" s="1027"/>
      <c r="F283" s="1027"/>
      <c r="G283" s="1027"/>
      <c r="H283" s="1027"/>
      <c r="I283" s="1027"/>
      <c r="J283" s="1028"/>
      <c r="K283" s="321"/>
      <c r="L283" s="382"/>
      <c r="M283" s="349"/>
      <c r="N283" s="350"/>
      <c r="O283" s="357"/>
      <c r="P283" s="358"/>
      <c r="Q283" s="365"/>
      <c r="R283" s="366"/>
      <c r="S283" s="373"/>
      <c r="T283" s="374"/>
      <c r="U283" s="321"/>
    </row>
    <row r="284" spans="2:21" ht="14.1" customHeight="1" x14ac:dyDescent="0.15">
      <c r="B284" s="321"/>
      <c r="C284" s="344">
        <v>271</v>
      </c>
      <c r="D284" s="1026"/>
      <c r="E284" s="1027"/>
      <c r="F284" s="1027"/>
      <c r="G284" s="1027"/>
      <c r="H284" s="1027"/>
      <c r="I284" s="1027"/>
      <c r="J284" s="1028"/>
      <c r="K284" s="321"/>
      <c r="L284" s="382"/>
      <c r="M284" s="349"/>
      <c r="N284" s="350"/>
      <c r="O284" s="357"/>
      <c r="P284" s="358"/>
      <c r="Q284" s="365"/>
      <c r="R284" s="366"/>
      <c r="S284" s="373"/>
      <c r="T284" s="374"/>
      <c r="U284" s="321"/>
    </row>
    <row r="285" spans="2:21" ht="14.1" customHeight="1" x14ac:dyDescent="0.15">
      <c r="B285" s="321"/>
      <c r="C285" s="344">
        <v>272</v>
      </c>
      <c r="D285" s="1026"/>
      <c r="E285" s="1027"/>
      <c r="F285" s="1027"/>
      <c r="G285" s="1027"/>
      <c r="H285" s="1027"/>
      <c r="I285" s="1027"/>
      <c r="J285" s="1028"/>
      <c r="K285" s="321"/>
      <c r="L285" s="382"/>
      <c r="M285" s="349"/>
      <c r="N285" s="350"/>
      <c r="O285" s="357"/>
      <c r="P285" s="358"/>
      <c r="Q285" s="365"/>
      <c r="R285" s="366"/>
      <c r="S285" s="373"/>
      <c r="T285" s="374"/>
      <c r="U285" s="321"/>
    </row>
    <row r="286" spans="2:21" ht="14.1" customHeight="1" x14ac:dyDescent="0.15">
      <c r="B286" s="321"/>
      <c r="C286" s="344">
        <v>273</v>
      </c>
      <c r="D286" s="1026"/>
      <c r="E286" s="1027"/>
      <c r="F286" s="1027"/>
      <c r="G286" s="1027"/>
      <c r="H286" s="1027"/>
      <c r="I286" s="1027"/>
      <c r="J286" s="1028"/>
      <c r="K286" s="321"/>
      <c r="L286" s="382"/>
      <c r="M286" s="349"/>
      <c r="N286" s="350"/>
      <c r="O286" s="357"/>
      <c r="P286" s="358"/>
      <c r="Q286" s="365"/>
      <c r="R286" s="366"/>
      <c r="S286" s="373"/>
      <c r="T286" s="374"/>
      <c r="U286" s="321"/>
    </row>
    <row r="287" spans="2:21" ht="14.1" customHeight="1" x14ac:dyDescent="0.15">
      <c r="B287" s="321"/>
      <c r="C287" s="344">
        <v>274</v>
      </c>
      <c r="D287" s="1026"/>
      <c r="E287" s="1027"/>
      <c r="F287" s="1027"/>
      <c r="G287" s="1027"/>
      <c r="H287" s="1027"/>
      <c r="I287" s="1027"/>
      <c r="J287" s="1028"/>
      <c r="K287" s="321"/>
      <c r="L287" s="382"/>
      <c r="M287" s="349"/>
      <c r="N287" s="350"/>
      <c r="O287" s="357"/>
      <c r="P287" s="358"/>
      <c r="Q287" s="365"/>
      <c r="R287" s="366"/>
      <c r="S287" s="373"/>
      <c r="T287" s="374"/>
      <c r="U287" s="321"/>
    </row>
    <row r="288" spans="2:21" ht="14.1" customHeight="1" x14ac:dyDescent="0.15">
      <c r="B288" s="321"/>
      <c r="C288" s="344">
        <v>275</v>
      </c>
      <c r="D288" s="1026"/>
      <c r="E288" s="1027"/>
      <c r="F288" s="1027"/>
      <c r="G288" s="1027"/>
      <c r="H288" s="1027"/>
      <c r="I288" s="1027"/>
      <c r="J288" s="1028"/>
      <c r="K288" s="321"/>
      <c r="L288" s="382"/>
      <c r="M288" s="349"/>
      <c r="N288" s="350"/>
      <c r="O288" s="357"/>
      <c r="P288" s="358"/>
      <c r="Q288" s="365"/>
      <c r="R288" s="366"/>
      <c r="S288" s="373"/>
      <c r="T288" s="374"/>
      <c r="U288" s="321"/>
    </row>
    <row r="289" spans="2:21" ht="14.1" customHeight="1" x14ac:dyDescent="0.15">
      <c r="B289" s="321"/>
      <c r="C289" s="344">
        <v>276</v>
      </c>
      <c r="D289" s="1026"/>
      <c r="E289" s="1027"/>
      <c r="F289" s="1027"/>
      <c r="G289" s="1027"/>
      <c r="H289" s="1027"/>
      <c r="I289" s="1027"/>
      <c r="J289" s="1028"/>
      <c r="K289" s="321"/>
      <c r="L289" s="382"/>
      <c r="M289" s="349"/>
      <c r="N289" s="350"/>
      <c r="O289" s="357"/>
      <c r="P289" s="358"/>
      <c r="Q289" s="365"/>
      <c r="R289" s="366"/>
      <c r="S289" s="373"/>
      <c r="T289" s="374"/>
      <c r="U289" s="321"/>
    </row>
    <row r="290" spans="2:21" ht="14.1" customHeight="1" x14ac:dyDescent="0.15">
      <c r="B290" s="321"/>
      <c r="C290" s="344">
        <v>277</v>
      </c>
      <c r="D290" s="1026"/>
      <c r="E290" s="1027"/>
      <c r="F290" s="1027"/>
      <c r="G290" s="1027"/>
      <c r="H290" s="1027"/>
      <c r="I290" s="1027"/>
      <c r="J290" s="1028"/>
      <c r="K290" s="321"/>
      <c r="L290" s="382"/>
      <c r="M290" s="349"/>
      <c r="N290" s="350"/>
      <c r="O290" s="357"/>
      <c r="P290" s="358"/>
      <c r="Q290" s="365"/>
      <c r="R290" s="366"/>
      <c r="S290" s="373"/>
      <c r="T290" s="374"/>
      <c r="U290" s="321"/>
    </row>
    <row r="291" spans="2:21" ht="14.1" customHeight="1" x14ac:dyDescent="0.15">
      <c r="B291" s="321"/>
      <c r="C291" s="344">
        <v>278</v>
      </c>
      <c r="D291" s="1026"/>
      <c r="E291" s="1027"/>
      <c r="F291" s="1027"/>
      <c r="G291" s="1027"/>
      <c r="H291" s="1027"/>
      <c r="I291" s="1027"/>
      <c r="J291" s="1028"/>
      <c r="K291" s="321"/>
      <c r="L291" s="382"/>
      <c r="M291" s="349"/>
      <c r="N291" s="350"/>
      <c r="O291" s="357"/>
      <c r="P291" s="358"/>
      <c r="Q291" s="365"/>
      <c r="R291" s="366"/>
      <c r="S291" s="373"/>
      <c r="T291" s="374"/>
      <c r="U291" s="321"/>
    </row>
    <row r="292" spans="2:21" ht="14.1" customHeight="1" x14ac:dyDescent="0.15">
      <c r="B292" s="321"/>
      <c r="C292" s="344">
        <v>279</v>
      </c>
      <c r="D292" s="1026"/>
      <c r="E292" s="1027"/>
      <c r="F292" s="1027"/>
      <c r="G292" s="1027"/>
      <c r="H292" s="1027"/>
      <c r="I292" s="1027"/>
      <c r="J292" s="1028"/>
      <c r="K292" s="321"/>
      <c r="L292" s="382"/>
      <c r="M292" s="349"/>
      <c r="N292" s="350"/>
      <c r="O292" s="357"/>
      <c r="P292" s="358"/>
      <c r="Q292" s="365"/>
      <c r="R292" s="366"/>
      <c r="S292" s="373"/>
      <c r="T292" s="374"/>
      <c r="U292" s="321"/>
    </row>
    <row r="293" spans="2:21" ht="14.1" customHeight="1" x14ac:dyDescent="0.15">
      <c r="B293" s="321"/>
      <c r="C293" s="344">
        <v>280</v>
      </c>
      <c r="D293" s="1026"/>
      <c r="E293" s="1027"/>
      <c r="F293" s="1027"/>
      <c r="G293" s="1027"/>
      <c r="H293" s="1027"/>
      <c r="I293" s="1027"/>
      <c r="J293" s="1028"/>
      <c r="K293" s="321"/>
      <c r="L293" s="382"/>
      <c r="M293" s="349"/>
      <c r="N293" s="350"/>
      <c r="O293" s="357"/>
      <c r="P293" s="358"/>
      <c r="Q293" s="365"/>
      <c r="R293" s="366"/>
      <c r="S293" s="373"/>
      <c r="T293" s="374"/>
      <c r="U293" s="321"/>
    </row>
    <row r="294" spans="2:21" ht="14.1" customHeight="1" x14ac:dyDescent="0.15">
      <c r="B294" s="321"/>
      <c r="C294" s="344">
        <v>281</v>
      </c>
      <c r="D294" s="1026"/>
      <c r="E294" s="1027"/>
      <c r="F294" s="1027"/>
      <c r="G294" s="1027"/>
      <c r="H294" s="1027"/>
      <c r="I294" s="1027"/>
      <c r="J294" s="1028"/>
      <c r="K294" s="321"/>
      <c r="L294" s="382"/>
      <c r="M294" s="349"/>
      <c r="N294" s="350"/>
      <c r="O294" s="357"/>
      <c r="P294" s="358"/>
      <c r="Q294" s="365"/>
      <c r="R294" s="366"/>
      <c r="S294" s="373"/>
      <c r="T294" s="374"/>
      <c r="U294" s="321"/>
    </row>
    <row r="295" spans="2:21" ht="14.1" customHeight="1" x14ac:dyDescent="0.15">
      <c r="B295" s="321"/>
      <c r="C295" s="344">
        <v>282</v>
      </c>
      <c r="D295" s="1026"/>
      <c r="E295" s="1027"/>
      <c r="F295" s="1027"/>
      <c r="G295" s="1027"/>
      <c r="H295" s="1027"/>
      <c r="I295" s="1027"/>
      <c r="J295" s="1028"/>
      <c r="K295" s="321"/>
      <c r="L295" s="382"/>
      <c r="M295" s="349"/>
      <c r="N295" s="350"/>
      <c r="O295" s="357"/>
      <c r="P295" s="358"/>
      <c r="Q295" s="365"/>
      <c r="R295" s="366"/>
      <c r="S295" s="373"/>
      <c r="T295" s="374"/>
      <c r="U295" s="321"/>
    </row>
    <row r="296" spans="2:21" ht="14.1" customHeight="1" x14ac:dyDescent="0.15">
      <c r="B296" s="321"/>
      <c r="C296" s="344">
        <v>283</v>
      </c>
      <c r="D296" s="1026"/>
      <c r="E296" s="1027"/>
      <c r="F296" s="1027"/>
      <c r="G296" s="1027"/>
      <c r="H296" s="1027"/>
      <c r="I296" s="1027"/>
      <c r="J296" s="1028"/>
      <c r="K296" s="321"/>
      <c r="L296" s="382"/>
      <c r="M296" s="349"/>
      <c r="N296" s="350"/>
      <c r="O296" s="357"/>
      <c r="P296" s="358"/>
      <c r="Q296" s="365"/>
      <c r="R296" s="366"/>
      <c r="S296" s="373"/>
      <c r="T296" s="374"/>
      <c r="U296" s="321"/>
    </row>
    <row r="297" spans="2:21" ht="14.1" customHeight="1" x14ac:dyDescent="0.15">
      <c r="B297" s="321"/>
      <c r="C297" s="344">
        <v>284</v>
      </c>
      <c r="D297" s="1026"/>
      <c r="E297" s="1027"/>
      <c r="F297" s="1027"/>
      <c r="G297" s="1027"/>
      <c r="H297" s="1027"/>
      <c r="I297" s="1027"/>
      <c r="J297" s="1028"/>
      <c r="K297" s="321"/>
      <c r="L297" s="382"/>
      <c r="M297" s="349"/>
      <c r="N297" s="350"/>
      <c r="O297" s="357"/>
      <c r="P297" s="358"/>
      <c r="Q297" s="365"/>
      <c r="R297" s="366"/>
      <c r="S297" s="373"/>
      <c r="T297" s="374"/>
      <c r="U297" s="321"/>
    </row>
    <row r="298" spans="2:21" ht="14.1" customHeight="1" x14ac:dyDescent="0.15">
      <c r="B298" s="321"/>
      <c r="C298" s="344">
        <v>285</v>
      </c>
      <c r="D298" s="1026"/>
      <c r="E298" s="1027"/>
      <c r="F298" s="1027"/>
      <c r="G298" s="1027"/>
      <c r="H298" s="1027"/>
      <c r="I298" s="1027"/>
      <c r="J298" s="1028"/>
      <c r="K298" s="321"/>
      <c r="L298" s="382"/>
      <c r="M298" s="349"/>
      <c r="N298" s="350"/>
      <c r="O298" s="357"/>
      <c r="P298" s="358"/>
      <c r="Q298" s="365"/>
      <c r="R298" s="366"/>
      <c r="S298" s="373"/>
      <c r="T298" s="374"/>
      <c r="U298" s="321"/>
    </row>
    <row r="299" spans="2:21" ht="14.1" customHeight="1" x14ac:dyDescent="0.15">
      <c r="B299" s="321"/>
      <c r="C299" s="344">
        <v>286</v>
      </c>
      <c r="D299" s="1026"/>
      <c r="E299" s="1027"/>
      <c r="F299" s="1027"/>
      <c r="G299" s="1027"/>
      <c r="H299" s="1027"/>
      <c r="I299" s="1027"/>
      <c r="J299" s="1028"/>
      <c r="K299" s="321"/>
      <c r="L299" s="382"/>
      <c r="M299" s="349"/>
      <c r="N299" s="350"/>
      <c r="O299" s="357"/>
      <c r="P299" s="358"/>
      <c r="Q299" s="365"/>
      <c r="R299" s="366"/>
      <c r="S299" s="373"/>
      <c r="T299" s="374"/>
      <c r="U299" s="321"/>
    </row>
    <row r="300" spans="2:21" ht="14.1" customHeight="1" x14ac:dyDescent="0.15">
      <c r="B300" s="321"/>
      <c r="C300" s="344">
        <v>287</v>
      </c>
      <c r="D300" s="1026"/>
      <c r="E300" s="1027"/>
      <c r="F300" s="1027"/>
      <c r="G300" s="1027"/>
      <c r="H300" s="1027"/>
      <c r="I300" s="1027"/>
      <c r="J300" s="1028"/>
      <c r="K300" s="321"/>
      <c r="L300" s="382"/>
      <c r="M300" s="349"/>
      <c r="N300" s="350"/>
      <c r="O300" s="357"/>
      <c r="P300" s="358"/>
      <c r="Q300" s="365"/>
      <c r="R300" s="366"/>
      <c r="S300" s="373"/>
      <c r="T300" s="374"/>
      <c r="U300" s="321"/>
    </row>
    <row r="301" spans="2:21" ht="14.1" customHeight="1" x14ac:dyDescent="0.15">
      <c r="B301" s="321"/>
      <c r="C301" s="344">
        <v>288</v>
      </c>
      <c r="D301" s="1026"/>
      <c r="E301" s="1027"/>
      <c r="F301" s="1027"/>
      <c r="G301" s="1027"/>
      <c r="H301" s="1027"/>
      <c r="I301" s="1027"/>
      <c r="J301" s="1028"/>
      <c r="K301" s="321"/>
      <c r="L301" s="382"/>
      <c r="M301" s="349"/>
      <c r="N301" s="350"/>
      <c r="O301" s="357"/>
      <c r="P301" s="358"/>
      <c r="Q301" s="365"/>
      <c r="R301" s="366"/>
      <c r="S301" s="373"/>
      <c r="T301" s="374"/>
      <c r="U301" s="321"/>
    </row>
    <row r="302" spans="2:21" ht="14.1" customHeight="1" x14ac:dyDescent="0.15">
      <c r="B302" s="321"/>
      <c r="C302" s="344">
        <v>289</v>
      </c>
      <c r="D302" s="1026"/>
      <c r="E302" s="1027"/>
      <c r="F302" s="1027"/>
      <c r="G302" s="1027"/>
      <c r="H302" s="1027"/>
      <c r="I302" s="1027"/>
      <c r="J302" s="1028"/>
      <c r="K302" s="321"/>
      <c r="L302" s="382"/>
      <c r="M302" s="349"/>
      <c r="N302" s="350"/>
      <c r="O302" s="357"/>
      <c r="P302" s="358"/>
      <c r="Q302" s="365"/>
      <c r="R302" s="366"/>
      <c r="S302" s="373"/>
      <c r="T302" s="374"/>
      <c r="U302" s="321"/>
    </row>
    <row r="303" spans="2:21" ht="14.1" customHeight="1" x14ac:dyDescent="0.15">
      <c r="B303" s="321"/>
      <c r="C303" s="344">
        <v>290</v>
      </c>
      <c r="D303" s="1026"/>
      <c r="E303" s="1027"/>
      <c r="F303" s="1027"/>
      <c r="G303" s="1027"/>
      <c r="H303" s="1027"/>
      <c r="I303" s="1027"/>
      <c r="J303" s="1028"/>
      <c r="K303" s="321"/>
      <c r="L303" s="382"/>
      <c r="M303" s="349"/>
      <c r="N303" s="350"/>
      <c r="O303" s="357"/>
      <c r="P303" s="358"/>
      <c r="Q303" s="365"/>
      <c r="R303" s="366"/>
      <c r="S303" s="373"/>
      <c r="T303" s="374"/>
      <c r="U303" s="321"/>
    </row>
    <row r="304" spans="2:21" ht="14.1" customHeight="1" x14ac:dyDescent="0.15">
      <c r="B304" s="321"/>
      <c r="C304" s="344">
        <v>291</v>
      </c>
      <c r="D304" s="1026"/>
      <c r="E304" s="1027"/>
      <c r="F304" s="1027"/>
      <c r="G304" s="1027"/>
      <c r="H304" s="1027"/>
      <c r="I304" s="1027"/>
      <c r="J304" s="1028"/>
      <c r="K304" s="321"/>
      <c r="L304" s="382"/>
      <c r="M304" s="349"/>
      <c r="N304" s="350"/>
      <c r="O304" s="357"/>
      <c r="P304" s="358"/>
      <c r="Q304" s="365"/>
      <c r="R304" s="366"/>
      <c r="S304" s="373"/>
      <c r="T304" s="374"/>
      <c r="U304" s="321"/>
    </row>
    <row r="305" spans="2:21" ht="14.1" customHeight="1" x14ac:dyDescent="0.15">
      <c r="B305" s="321"/>
      <c r="C305" s="344">
        <v>292</v>
      </c>
      <c r="D305" s="1026"/>
      <c r="E305" s="1027"/>
      <c r="F305" s="1027"/>
      <c r="G305" s="1027"/>
      <c r="H305" s="1027"/>
      <c r="I305" s="1027"/>
      <c r="J305" s="1028"/>
      <c r="K305" s="321"/>
      <c r="L305" s="382"/>
      <c r="M305" s="349"/>
      <c r="N305" s="350"/>
      <c r="O305" s="357"/>
      <c r="P305" s="358"/>
      <c r="Q305" s="365"/>
      <c r="R305" s="366"/>
      <c r="S305" s="373"/>
      <c r="T305" s="374"/>
      <c r="U305" s="321"/>
    </row>
    <row r="306" spans="2:21" ht="14.1" customHeight="1" x14ac:dyDescent="0.15">
      <c r="B306" s="321"/>
      <c r="C306" s="344">
        <v>293</v>
      </c>
      <c r="D306" s="1026"/>
      <c r="E306" s="1027"/>
      <c r="F306" s="1027"/>
      <c r="G306" s="1027"/>
      <c r="H306" s="1027"/>
      <c r="I306" s="1027"/>
      <c r="J306" s="1028"/>
      <c r="K306" s="321"/>
      <c r="L306" s="382"/>
      <c r="M306" s="349"/>
      <c r="N306" s="350"/>
      <c r="O306" s="357"/>
      <c r="P306" s="358"/>
      <c r="Q306" s="365"/>
      <c r="R306" s="366"/>
      <c r="S306" s="373"/>
      <c r="T306" s="374"/>
      <c r="U306" s="321"/>
    </row>
    <row r="307" spans="2:21" ht="14.1" customHeight="1" x14ac:dyDescent="0.15">
      <c r="B307" s="321"/>
      <c r="C307" s="344">
        <v>294</v>
      </c>
      <c r="D307" s="1026"/>
      <c r="E307" s="1027"/>
      <c r="F307" s="1027"/>
      <c r="G307" s="1027"/>
      <c r="H307" s="1027"/>
      <c r="I307" s="1027"/>
      <c r="J307" s="1028"/>
      <c r="K307" s="321"/>
      <c r="L307" s="382"/>
      <c r="M307" s="349"/>
      <c r="N307" s="350"/>
      <c r="O307" s="357"/>
      <c r="P307" s="358"/>
      <c r="Q307" s="365"/>
      <c r="R307" s="366"/>
      <c r="S307" s="373"/>
      <c r="T307" s="374"/>
      <c r="U307" s="321"/>
    </row>
    <row r="308" spans="2:21" ht="14.1" customHeight="1" x14ac:dyDescent="0.15">
      <c r="B308" s="321"/>
      <c r="C308" s="344">
        <v>295</v>
      </c>
      <c r="D308" s="1026"/>
      <c r="E308" s="1027"/>
      <c r="F308" s="1027"/>
      <c r="G308" s="1027"/>
      <c r="H308" s="1027"/>
      <c r="I308" s="1027"/>
      <c r="J308" s="1028"/>
      <c r="K308" s="321"/>
      <c r="L308" s="382"/>
      <c r="M308" s="349"/>
      <c r="N308" s="350"/>
      <c r="O308" s="357"/>
      <c r="P308" s="358"/>
      <c r="Q308" s="365"/>
      <c r="R308" s="366"/>
      <c r="S308" s="373"/>
      <c r="T308" s="374"/>
      <c r="U308" s="321"/>
    </row>
    <row r="309" spans="2:21" ht="14.1" customHeight="1" x14ac:dyDescent="0.15">
      <c r="B309" s="321"/>
      <c r="C309" s="344">
        <v>296</v>
      </c>
      <c r="D309" s="1026"/>
      <c r="E309" s="1027"/>
      <c r="F309" s="1027"/>
      <c r="G309" s="1027"/>
      <c r="H309" s="1027"/>
      <c r="I309" s="1027"/>
      <c r="J309" s="1028"/>
      <c r="K309" s="321"/>
      <c r="L309" s="382"/>
      <c r="M309" s="349"/>
      <c r="N309" s="350"/>
      <c r="O309" s="357"/>
      <c r="P309" s="358"/>
      <c r="Q309" s="365"/>
      <c r="R309" s="366"/>
      <c r="S309" s="373"/>
      <c r="T309" s="374"/>
      <c r="U309" s="321"/>
    </row>
    <row r="310" spans="2:21" ht="14.1" customHeight="1" x14ac:dyDescent="0.15">
      <c r="B310" s="321"/>
      <c r="C310" s="344">
        <v>297</v>
      </c>
      <c r="D310" s="1026"/>
      <c r="E310" s="1027"/>
      <c r="F310" s="1027"/>
      <c r="G310" s="1027"/>
      <c r="H310" s="1027"/>
      <c r="I310" s="1027"/>
      <c r="J310" s="1028"/>
      <c r="K310" s="321"/>
      <c r="L310" s="382"/>
      <c r="M310" s="349"/>
      <c r="N310" s="350"/>
      <c r="O310" s="357"/>
      <c r="P310" s="358"/>
      <c r="Q310" s="365"/>
      <c r="R310" s="366"/>
      <c r="S310" s="373"/>
      <c r="T310" s="374"/>
      <c r="U310" s="321"/>
    </row>
    <row r="311" spans="2:21" ht="14.1" customHeight="1" x14ac:dyDescent="0.15">
      <c r="B311" s="321"/>
      <c r="C311" s="344">
        <v>298</v>
      </c>
      <c r="D311" s="1026"/>
      <c r="E311" s="1027"/>
      <c r="F311" s="1027"/>
      <c r="G311" s="1027"/>
      <c r="H311" s="1027"/>
      <c r="I311" s="1027"/>
      <c r="J311" s="1028"/>
      <c r="K311" s="321"/>
      <c r="L311" s="382"/>
      <c r="M311" s="349"/>
      <c r="N311" s="350"/>
      <c r="O311" s="357"/>
      <c r="P311" s="358"/>
      <c r="Q311" s="365"/>
      <c r="R311" s="366"/>
      <c r="S311" s="373"/>
      <c r="T311" s="374"/>
      <c r="U311" s="321"/>
    </row>
    <row r="312" spans="2:21" ht="14.1" customHeight="1" x14ac:dyDescent="0.15">
      <c r="B312" s="321"/>
      <c r="C312" s="344">
        <v>299</v>
      </c>
      <c r="D312" s="1026"/>
      <c r="E312" s="1027"/>
      <c r="F312" s="1027"/>
      <c r="G312" s="1027"/>
      <c r="H312" s="1027"/>
      <c r="I312" s="1027"/>
      <c r="J312" s="1028"/>
      <c r="K312" s="321"/>
      <c r="L312" s="382"/>
      <c r="M312" s="349"/>
      <c r="N312" s="350"/>
      <c r="O312" s="357"/>
      <c r="P312" s="358"/>
      <c r="Q312" s="365"/>
      <c r="R312" s="366"/>
      <c r="S312" s="373"/>
      <c r="T312" s="374"/>
      <c r="U312" s="321"/>
    </row>
    <row r="313" spans="2:21" ht="14.1" customHeight="1" x14ac:dyDescent="0.15">
      <c r="B313" s="321"/>
      <c r="C313" s="344">
        <v>300</v>
      </c>
      <c r="D313" s="1026"/>
      <c r="E313" s="1027"/>
      <c r="F313" s="1027"/>
      <c r="G313" s="1027"/>
      <c r="H313" s="1027"/>
      <c r="I313" s="1027"/>
      <c r="J313" s="1028"/>
      <c r="K313" s="321"/>
      <c r="L313" s="382"/>
      <c r="M313" s="349"/>
      <c r="N313" s="350"/>
      <c r="O313" s="357"/>
      <c r="P313" s="358"/>
      <c r="Q313" s="365"/>
      <c r="R313" s="366"/>
      <c r="S313" s="373"/>
      <c r="T313" s="374"/>
      <c r="U313" s="321"/>
    </row>
    <row r="314" spans="2:21" ht="14.1" customHeight="1" x14ac:dyDescent="0.15">
      <c r="B314" s="321"/>
      <c r="C314" s="344">
        <v>301</v>
      </c>
      <c r="D314" s="1026"/>
      <c r="E314" s="1027"/>
      <c r="F314" s="1027"/>
      <c r="G314" s="1027"/>
      <c r="H314" s="1027"/>
      <c r="I314" s="1027"/>
      <c r="J314" s="1028"/>
      <c r="K314" s="321"/>
      <c r="L314" s="382"/>
      <c r="M314" s="349"/>
      <c r="N314" s="350"/>
      <c r="O314" s="357"/>
      <c r="P314" s="358"/>
      <c r="Q314" s="365"/>
      <c r="R314" s="366"/>
      <c r="S314" s="373"/>
      <c r="T314" s="374"/>
      <c r="U314" s="321"/>
    </row>
    <row r="315" spans="2:21" ht="14.1" customHeight="1" x14ac:dyDescent="0.15">
      <c r="B315" s="321"/>
      <c r="C315" s="344">
        <v>302</v>
      </c>
      <c r="D315" s="1026"/>
      <c r="E315" s="1027"/>
      <c r="F315" s="1027"/>
      <c r="G315" s="1027"/>
      <c r="H315" s="1027"/>
      <c r="I315" s="1027"/>
      <c r="J315" s="1028"/>
      <c r="K315" s="321"/>
      <c r="L315" s="382"/>
      <c r="M315" s="349"/>
      <c r="N315" s="350"/>
      <c r="O315" s="357"/>
      <c r="P315" s="358"/>
      <c r="Q315" s="365"/>
      <c r="R315" s="366"/>
      <c r="S315" s="373"/>
      <c r="T315" s="374"/>
      <c r="U315" s="321"/>
    </row>
    <row r="316" spans="2:21" ht="14.1" customHeight="1" x14ac:dyDescent="0.15">
      <c r="B316" s="321"/>
      <c r="C316" s="344">
        <v>303</v>
      </c>
      <c r="D316" s="1026"/>
      <c r="E316" s="1027"/>
      <c r="F316" s="1027"/>
      <c r="G316" s="1027"/>
      <c r="H316" s="1027"/>
      <c r="I316" s="1027"/>
      <c r="J316" s="1028"/>
      <c r="K316" s="321"/>
      <c r="L316" s="382"/>
      <c r="M316" s="349"/>
      <c r="N316" s="350"/>
      <c r="O316" s="357"/>
      <c r="P316" s="358"/>
      <c r="Q316" s="365"/>
      <c r="R316" s="366"/>
      <c r="S316" s="373"/>
      <c r="T316" s="374"/>
      <c r="U316" s="321"/>
    </row>
    <row r="317" spans="2:21" ht="14.1" customHeight="1" x14ac:dyDescent="0.15">
      <c r="B317" s="321"/>
      <c r="C317" s="344">
        <v>304</v>
      </c>
      <c r="D317" s="1026"/>
      <c r="E317" s="1027"/>
      <c r="F317" s="1027"/>
      <c r="G317" s="1027"/>
      <c r="H317" s="1027"/>
      <c r="I317" s="1027"/>
      <c r="J317" s="1028"/>
      <c r="K317" s="321"/>
      <c r="L317" s="382"/>
      <c r="M317" s="349"/>
      <c r="N317" s="350"/>
      <c r="O317" s="357"/>
      <c r="P317" s="358"/>
      <c r="Q317" s="365"/>
      <c r="R317" s="366"/>
      <c r="S317" s="373"/>
      <c r="T317" s="374"/>
      <c r="U317" s="321"/>
    </row>
    <row r="318" spans="2:21" ht="14.1" customHeight="1" x14ac:dyDescent="0.15">
      <c r="B318" s="321"/>
      <c r="C318" s="344">
        <v>305</v>
      </c>
      <c r="D318" s="1026"/>
      <c r="E318" s="1027"/>
      <c r="F318" s="1027"/>
      <c r="G318" s="1027"/>
      <c r="H318" s="1027"/>
      <c r="I318" s="1027"/>
      <c r="J318" s="1028"/>
      <c r="K318" s="321"/>
      <c r="L318" s="382"/>
      <c r="M318" s="349"/>
      <c r="N318" s="350"/>
      <c r="O318" s="357"/>
      <c r="P318" s="358"/>
      <c r="Q318" s="365"/>
      <c r="R318" s="366"/>
      <c r="S318" s="373"/>
      <c r="T318" s="374"/>
      <c r="U318" s="321"/>
    </row>
    <row r="319" spans="2:21" ht="14.1" customHeight="1" x14ac:dyDescent="0.15">
      <c r="B319" s="321"/>
      <c r="C319" s="344">
        <v>306</v>
      </c>
      <c r="D319" s="1026"/>
      <c r="E319" s="1027"/>
      <c r="F319" s="1027"/>
      <c r="G319" s="1027"/>
      <c r="H319" s="1027"/>
      <c r="I319" s="1027"/>
      <c r="J319" s="1028"/>
      <c r="K319" s="321"/>
      <c r="L319" s="382"/>
      <c r="M319" s="349"/>
      <c r="N319" s="350"/>
      <c r="O319" s="357"/>
      <c r="P319" s="358"/>
      <c r="Q319" s="365"/>
      <c r="R319" s="366"/>
      <c r="S319" s="373"/>
      <c r="T319" s="374"/>
      <c r="U319" s="321"/>
    </row>
    <row r="320" spans="2:21" ht="14.1" customHeight="1" x14ac:dyDescent="0.15">
      <c r="B320" s="321"/>
      <c r="C320" s="344">
        <v>307</v>
      </c>
      <c r="D320" s="1026"/>
      <c r="E320" s="1027"/>
      <c r="F320" s="1027"/>
      <c r="G320" s="1027"/>
      <c r="H320" s="1027"/>
      <c r="I320" s="1027"/>
      <c r="J320" s="1028"/>
      <c r="K320" s="321"/>
      <c r="L320" s="382"/>
      <c r="M320" s="349"/>
      <c r="N320" s="350"/>
      <c r="O320" s="357"/>
      <c r="P320" s="358"/>
      <c r="Q320" s="365"/>
      <c r="R320" s="366"/>
      <c r="S320" s="373"/>
      <c r="T320" s="374"/>
      <c r="U320" s="321"/>
    </row>
    <row r="321" spans="2:21" ht="14.1" customHeight="1" x14ac:dyDescent="0.15">
      <c r="B321" s="321"/>
      <c r="C321" s="344">
        <v>308</v>
      </c>
      <c r="D321" s="1026"/>
      <c r="E321" s="1027"/>
      <c r="F321" s="1027"/>
      <c r="G321" s="1027"/>
      <c r="H321" s="1027"/>
      <c r="I321" s="1027"/>
      <c r="J321" s="1028"/>
      <c r="K321" s="321"/>
      <c r="L321" s="382"/>
      <c r="M321" s="349"/>
      <c r="N321" s="350"/>
      <c r="O321" s="357"/>
      <c r="P321" s="358"/>
      <c r="Q321" s="365"/>
      <c r="R321" s="366"/>
      <c r="S321" s="373"/>
      <c r="T321" s="374"/>
      <c r="U321" s="321"/>
    </row>
    <row r="322" spans="2:21" ht="14.1" customHeight="1" x14ac:dyDescent="0.15">
      <c r="B322" s="321"/>
      <c r="C322" s="344">
        <v>309</v>
      </c>
      <c r="D322" s="1026"/>
      <c r="E322" s="1027"/>
      <c r="F322" s="1027"/>
      <c r="G322" s="1027"/>
      <c r="H322" s="1027"/>
      <c r="I322" s="1027"/>
      <c r="J322" s="1028"/>
      <c r="K322" s="321"/>
      <c r="L322" s="382"/>
      <c r="M322" s="349"/>
      <c r="N322" s="350"/>
      <c r="O322" s="357"/>
      <c r="P322" s="358"/>
      <c r="Q322" s="365"/>
      <c r="R322" s="366"/>
      <c r="S322" s="373"/>
      <c r="T322" s="374"/>
      <c r="U322" s="321"/>
    </row>
    <row r="323" spans="2:21" ht="14.1" customHeight="1" x14ac:dyDescent="0.15">
      <c r="B323" s="321"/>
      <c r="C323" s="344">
        <v>310</v>
      </c>
      <c r="D323" s="1026"/>
      <c r="E323" s="1027"/>
      <c r="F323" s="1027"/>
      <c r="G323" s="1027"/>
      <c r="H323" s="1027"/>
      <c r="I323" s="1027"/>
      <c r="J323" s="1028"/>
      <c r="K323" s="321"/>
      <c r="L323" s="382"/>
      <c r="M323" s="349"/>
      <c r="N323" s="350"/>
      <c r="O323" s="357"/>
      <c r="P323" s="358"/>
      <c r="Q323" s="365"/>
      <c r="R323" s="366"/>
      <c r="S323" s="373"/>
      <c r="T323" s="374"/>
      <c r="U323" s="321"/>
    </row>
    <row r="324" spans="2:21" ht="14.1" customHeight="1" x14ac:dyDescent="0.15">
      <c r="B324" s="321"/>
      <c r="C324" s="344">
        <v>311</v>
      </c>
      <c r="D324" s="1026"/>
      <c r="E324" s="1027"/>
      <c r="F324" s="1027"/>
      <c r="G324" s="1027"/>
      <c r="H324" s="1027"/>
      <c r="I324" s="1027"/>
      <c r="J324" s="1028"/>
      <c r="K324" s="321"/>
      <c r="L324" s="382"/>
      <c r="M324" s="349"/>
      <c r="N324" s="350"/>
      <c r="O324" s="357"/>
      <c r="P324" s="358"/>
      <c r="Q324" s="365"/>
      <c r="R324" s="366"/>
      <c r="S324" s="373"/>
      <c r="T324" s="374"/>
      <c r="U324" s="321"/>
    </row>
    <row r="325" spans="2:21" ht="14.1" customHeight="1" x14ac:dyDescent="0.15">
      <c r="B325" s="321"/>
      <c r="C325" s="344">
        <v>312</v>
      </c>
      <c r="D325" s="1026"/>
      <c r="E325" s="1027"/>
      <c r="F325" s="1027"/>
      <c r="G325" s="1027"/>
      <c r="H325" s="1027"/>
      <c r="I325" s="1027"/>
      <c r="J325" s="1028"/>
      <c r="K325" s="321"/>
      <c r="L325" s="382"/>
      <c r="M325" s="349"/>
      <c r="N325" s="350"/>
      <c r="O325" s="357"/>
      <c r="P325" s="358"/>
      <c r="Q325" s="365"/>
      <c r="R325" s="366"/>
      <c r="S325" s="373"/>
      <c r="T325" s="374"/>
      <c r="U325" s="321"/>
    </row>
    <row r="326" spans="2:21" ht="14.1" customHeight="1" x14ac:dyDescent="0.15">
      <c r="B326" s="321"/>
      <c r="C326" s="344">
        <v>313</v>
      </c>
      <c r="D326" s="1026"/>
      <c r="E326" s="1027"/>
      <c r="F326" s="1027"/>
      <c r="G326" s="1027"/>
      <c r="H326" s="1027"/>
      <c r="I326" s="1027"/>
      <c r="J326" s="1028"/>
      <c r="K326" s="321"/>
      <c r="L326" s="382"/>
      <c r="M326" s="349"/>
      <c r="N326" s="350"/>
      <c r="O326" s="357"/>
      <c r="P326" s="358"/>
      <c r="Q326" s="365"/>
      <c r="R326" s="366"/>
      <c r="S326" s="373"/>
      <c r="T326" s="374"/>
      <c r="U326" s="321"/>
    </row>
    <row r="327" spans="2:21" ht="14.1" customHeight="1" x14ac:dyDescent="0.15">
      <c r="B327" s="321"/>
      <c r="C327" s="344">
        <v>314</v>
      </c>
      <c r="D327" s="1026"/>
      <c r="E327" s="1027"/>
      <c r="F327" s="1027"/>
      <c r="G327" s="1027"/>
      <c r="H327" s="1027"/>
      <c r="I327" s="1027"/>
      <c r="J327" s="1028"/>
      <c r="K327" s="321"/>
      <c r="L327" s="382"/>
      <c r="M327" s="349"/>
      <c r="N327" s="350"/>
      <c r="O327" s="357"/>
      <c r="P327" s="358"/>
      <c r="Q327" s="365"/>
      <c r="R327" s="366"/>
      <c r="S327" s="373"/>
      <c r="T327" s="374"/>
      <c r="U327" s="321"/>
    </row>
    <row r="328" spans="2:21" ht="14.1" customHeight="1" x14ac:dyDescent="0.15">
      <c r="B328" s="321"/>
      <c r="C328" s="344">
        <v>315</v>
      </c>
      <c r="D328" s="1026"/>
      <c r="E328" s="1027"/>
      <c r="F328" s="1027"/>
      <c r="G328" s="1027"/>
      <c r="H328" s="1027"/>
      <c r="I328" s="1027"/>
      <c r="J328" s="1028"/>
      <c r="K328" s="321"/>
      <c r="L328" s="382"/>
      <c r="M328" s="349"/>
      <c r="N328" s="350"/>
      <c r="O328" s="357"/>
      <c r="P328" s="358"/>
      <c r="Q328" s="365"/>
      <c r="R328" s="366"/>
      <c r="S328" s="373"/>
      <c r="T328" s="374"/>
      <c r="U328" s="321"/>
    </row>
    <row r="329" spans="2:21" ht="14.1" customHeight="1" x14ac:dyDescent="0.15">
      <c r="B329" s="321"/>
      <c r="C329" s="344">
        <v>316</v>
      </c>
      <c r="D329" s="1026"/>
      <c r="E329" s="1027"/>
      <c r="F329" s="1027"/>
      <c r="G329" s="1027"/>
      <c r="H329" s="1027"/>
      <c r="I329" s="1027"/>
      <c r="J329" s="1028"/>
      <c r="K329" s="321"/>
      <c r="L329" s="382"/>
      <c r="M329" s="349"/>
      <c r="N329" s="350"/>
      <c r="O329" s="357"/>
      <c r="P329" s="358"/>
      <c r="Q329" s="365"/>
      <c r="R329" s="366"/>
      <c r="S329" s="373"/>
      <c r="T329" s="374"/>
      <c r="U329" s="321"/>
    </row>
    <row r="330" spans="2:21" ht="14.1" customHeight="1" x14ac:dyDescent="0.15">
      <c r="B330" s="321"/>
      <c r="C330" s="344">
        <v>317</v>
      </c>
      <c r="D330" s="1026"/>
      <c r="E330" s="1027"/>
      <c r="F330" s="1027"/>
      <c r="G330" s="1027"/>
      <c r="H330" s="1027"/>
      <c r="I330" s="1027"/>
      <c r="J330" s="1028"/>
      <c r="K330" s="321"/>
      <c r="L330" s="382"/>
      <c r="M330" s="349"/>
      <c r="N330" s="350"/>
      <c r="O330" s="357"/>
      <c r="P330" s="358"/>
      <c r="Q330" s="365"/>
      <c r="R330" s="366"/>
      <c r="S330" s="373"/>
      <c r="T330" s="374"/>
      <c r="U330" s="321"/>
    </row>
    <row r="331" spans="2:21" ht="14.1" customHeight="1" x14ac:dyDescent="0.15">
      <c r="B331" s="321"/>
      <c r="C331" s="344">
        <v>318</v>
      </c>
      <c r="D331" s="1026"/>
      <c r="E331" s="1027"/>
      <c r="F331" s="1027"/>
      <c r="G331" s="1027"/>
      <c r="H331" s="1027"/>
      <c r="I331" s="1027"/>
      <c r="J331" s="1028"/>
      <c r="K331" s="321"/>
      <c r="L331" s="382"/>
      <c r="M331" s="349"/>
      <c r="N331" s="350"/>
      <c r="O331" s="357"/>
      <c r="P331" s="358"/>
      <c r="Q331" s="365"/>
      <c r="R331" s="366"/>
      <c r="S331" s="373"/>
      <c r="T331" s="374"/>
      <c r="U331" s="321"/>
    </row>
    <row r="332" spans="2:21" ht="14.1" customHeight="1" x14ac:dyDescent="0.15">
      <c r="B332" s="321"/>
      <c r="C332" s="344">
        <v>319</v>
      </c>
      <c r="D332" s="1026"/>
      <c r="E332" s="1027"/>
      <c r="F332" s="1027"/>
      <c r="G332" s="1027"/>
      <c r="H332" s="1027"/>
      <c r="I332" s="1027"/>
      <c r="J332" s="1028"/>
      <c r="K332" s="321"/>
      <c r="L332" s="382"/>
      <c r="M332" s="349"/>
      <c r="N332" s="350"/>
      <c r="O332" s="357"/>
      <c r="P332" s="358"/>
      <c r="Q332" s="365"/>
      <c r="R332" s="366"/>
      <c r="S332" s="373"/>
      <c r="T332" s="374"/>
      <c r="U332" s="321"/>
    </row>
    <row r="333" spans="2:21" ht="14.1" customHeight="1" x14ac:dyDescent="0.15">
      <c r="B333" s="321"/>
      <c r="C333" s="344">
        <v>320</v>
      </c>
      <c r="D333" s="1026"/>
      <c r="E333" s="1027"/>
      <c r="F333" s="1027"/>
      <c r="G333" s="1027"/>
      <c r="H333" s="1027"/>
      <c r="I333" s="1027"/>
      <c r="J333" s="1028"/>
      <c r="K333" s="321"/>
      <c r="L333" s="382"/>
      <c r="M333" s="349"/>
      <c r="N333" s="350"/>
      <c r="O333" s="357"/>
      <c r="P333" s="358"/>
      <c r="Q333" s="365"/>
      <c r="R333" s="366"/>
      <c r="S333" s="373"/>
      <c r="T333" s="374"/>
      <c r="U333" s="321"/>
    </row>
    <row r="334" spans="2:21" ht="14.1" customHeight="1" x14ac:dyDescent="0.15">
      <c r="B334" s="321"/>
      <c r="C334" s="344">
        <v>321</v>
      </c>
      <c r="D334" s="1026"/>
      <c r="E334" s="1027"/>
      <c r="F334" s="1027"/>
      <c r="G334" s="1027"/>
      <c r="H334" s="1027"/>
      <c r="I334" s="1027"/>
      <c r="J334" s="1028"/>
      <c r="K334" s="321"/>
      <c r="L334" s="382"/>
      <c r="M334" s="349"/>
      <c r="N334" s="350"/>
      <c r="O334" s="357"/>
      <c r="P334" s="358"/>
      <c r="Q334" s="365"/>
      <c r="R334" s="366"/>
      <c r="S334" s="373"/>
      <c r="T334" s="374"/>
      <c r="U334" s="321"/>
    </row>
    <row r="335" spans="2:21" ht="14.1" customHeight="1" x14ac:dyDescent="0.15">
      <c r="B335" s="321"/>
      <c r="C335" s="344">
        <v>322</v>
      </c>
      <c r="D335" s="1026"/>
      <c r="E335" s="1027"/>
      <c r="F335" s="1027"/>
      <c r="G335" s="1027"/>
      <c r="H335" s="1027"/>
      <c r="I335" s="1027"/>
      <c r="J335" s="1028"/>
      <c r="K335" s="321"/>
      <c r="L335" s="382"/>
      <c r="M335" s="349"/>
      <c r="N335" s="350"/>
      <c r="O335" s="357"/>
      <c r="P335" s="358"/>
      <c r="Q335" s="365"/>
      <c r="R335" s="366"/>
      <c r="S335" s="373"/>
      <c r="T335" s="374"/>
      <c r="U335" s="321"/>
    </row>
    <row r="336" spans="2:21" ht="14.1" customHeight="1" x14ac:dyDescent="0.15">
      <c r="B336" s="321"/>
      <c r="C336" s="344">
        <v>323</v>
      </c>
      <c r="D336" s="1026"/>
      <c r="E336" s="1027"/>
      <c r="F336" s="1027"/>
      <c r="G336" s="1027"/>
      <c r="H336" s="1027"/>
      <c r="I336" s="1027"/>
      <c r="J336" s="1028"/>
      <c r="K336" s="321"/>
      <c r="L336" s="382"/>
      <c r="M336" s="349"/>
      <c r="N336" s="350"/>
      <c r="O336" s="357"/>
      <c r="P336" s="358"/>
      <c r="Q336" s="365"/>
      <c r="R336" s="366"/>
      <c r="S336" s="373"/>
      <c r="T336" s="374"/>
      <c r="U336" s="321"/>
    </row>
    <row r="337" spans="2:21" ht="14.1" customHeight="1" x14ac:dyDescent="0.15">
      <c r="B337" s="321"/>
      <c r="C337" s="344">
        <v>324</v>
      </c>
      <c r="D337" s="1026"/>
      <c r="E337" s="1027"/>
      <c r="F337" s="1027"/>
      <c r="G337" s="1027"/>
      <c r="H337" s="1027"/>
      <c r="I337" s="1027"/>
      <c r="J337" s="1028"/>
      <c r="K337" s="321"/>
      <c r="L337" s="382"/>
      <c r="M337" s="349"/>
      <c r="N337" s="350"/>
      <c r="O337" s="357"/>
      <c r="P337" s="358"/>
      <c r="Q337" s="365"/>
      <c r="R337" s="366"/>
      <c r="S337" s="373"/>
      <c r="T337" s="374"/>
      <c r="U337" s="321"/>
    </row>
    <row r="338" spans="2:21" ht="14.1" customHeight="1" x14ac:dyDescent="0.15">
      <c r="B338" s="321"/>
      <c r="C338" s="344">
        <v>325</v>
      </c>
      <c r="D338" s="1026"/>
      <c r="E338" s="1027"/>
      <c r="F338" s="1027"/>
      <c r="G338" s="1027"/>
      <c r="H338" s="1027"/>
      <c r="I338" s="1027"/>
      <c r="J338" s="1028"/>
      <c r="K338" s="321"/>
      <c r="L338" s="382"/>
      <c r="M338" s="349"/>
      <c r="N338" s="350"/>
      <c r="O338" s="357"/>
      <c r="P338" s="358"/>
      <c r="Q338" s="365"/>
      <c r="R338" s="366"/>
      <c r="S338" s="373"/>
      <c r="T338" s="374"/>
      <c r="U338" s="321"/>
    </row>
    <row r="339" spans="2:21" ht="14.1" customHeight="1" x14ac:dyDescent="0.15">
      <c r="B339" s="321"/>
      <c r="C339" s="344">
        <v>326</v>
      </c>
      <c r="D339" s="1026"/>
      <c r="E339" s="1027"/>
      <c r="F339" s="1027"/>
      <c r="G339" s="1027"/>
      <c r="H339" s="1027"/>
      <c r="I339" s="1027"/>
      <c r="J339" s="1028"/>
      <c r="K339" s="321"/>
      <c r="L339" s="382"/>
      <c r="M339" s="349"/>
      <c r="N339" s="350"/>
      <c r="O339" s="357"/>
      <c r="P339" s="358"/>
      <c r="Q339" s="365"/>
      <c r="R339" s="366"/>
      <c r="S339" s="373"/>
      <c r="T339" s="374"/>
      <c r="U339" s="321"/>
    </row>
    <row r="340" spans="2:21" ht="14.1" customHeight="1" x14ac:dyDescent="0.15">
      <c r="B340" s="321"/>
      <c r="C340" s="344">
        <v>327</v>
      </c>
      <c r="D340" s="1026"/>
      <c r="E340" s="1027"/>
      <c r="F340" s="1027"/>
      <c r="G340" s="1027"/>
      <c r="H340" s="1027"/>
      <c r="I340" s="1027"/>
      <c r="J340" s="1028"/>
      <c r="K340" s="321"/>
      <c r="L340" s="382"/>
      <c r="M340" s="349"/>
      <c r="N340" s="350"/>
      <c r="O340" s="357"/>
      <c r="P340" s="358"/>
      <c r="Q340" s="365"/>
      <c r="R340" s="366"/>
      <c r="S340" s="373"/>
      <c r="T340" s="374"/>
      <c r="U340" s="321"/>
    </row>
    <row r="341" spans="2:21" ht="14.1" customHeight="1" x14ac:dyDescent="0.15">
      <c r="B341" s="321"/>
      <c r="C341" s="344">
        <v>328</v>
      </c>
      <c r="D341" s="1026"/>
      <c r="E341" s="1027"/>
      <c r="F341" s="1027"/>
      <c r="G341" s="1027"/>
      <c r="H341" s="1027"/>
      <c r="I341" s="1027"/>
      <c r="J341" s="1028"/>
      <c r="K341" s="321"/>
      <c r="L341" s="382"/>
      <c r="M341" s="349"/>
      <c r="N341" s="350"/>
      <c r="O341" s="357"/>
      <c r="P341" s="358"/>
      <c r="Q341" s="365"/>
      <c r="R341" s="366"/>
      <c r="S341" s="373"/>
      <c r="T341" s="374"/>
      <c r="U341" s="321"/>
    </row>
    <row r="342" spans="2:21" ht="14.1" customHeight="1" x14ac:dyDescent="0.15">
      <c r="B342" s="321"/>
      <c r="C342" s="344">
        <v>329</v>
      </c>
      <c r="D342" s="1026"/>
      <c r="E342" s="1027"/>
      <c r="F342" s="1027"/>
      <c r="G342" s="1027"/>
      <c r="H342" s="1027"/>
      <c r="I342" s="1027"/>
      <c r="J342" s="1028"/>
      <c r="K342" s="321"/>
      <c r="L342" s="382"/>
      <c r="M342" s="349"/>
      <c r="N342" s="350"/>
      <c r="O342" s="357"/>
      <c r="P342" s="358"/>
      <c r="Q342" s="365"/>
      <c r="R342" s="366"/>
      <c r="S342" s="373"/>
      <c r="T342" s="374"/>
      <c r="U342" s="321"/>
    </row>
    <row r="343" spans="2:21" ht="14.1" customHeight="1" x14ac:dyDescent="0.15">
      <c r="B343" s="321"/>
      <c r="C343" s="344">
        <v>330</v>
      </c>
      <c r="D343" s="1026"/>
      <c r="E343" s="1027"/>
      <c r="F343" s="1027"/>
      <c r="G343" s="1027"/>
      <c r="H343" s="1027"/>
      <c r="I343" s="1027"/>
      <c r="J343" s="1028"/>
      <c r="K343" s="321"/>
      <c r="L343" s="382"/>
      <c r="M343" s="349"/>
      <c r="N343" s="350"/>
      <c r="O343" s="357"/>
      <c r="P343" s="358"/>
      <c r="Q343" s="365"/>
      <c r="R343" s="366"/>
      <c r="S343" s="373"/>
      <c r="T343" s="374"/>
      <c r="U343" s="321"/>
    </row>
    <row r="344" spans="2:21" ht="14.1" customHeight="1" x14ac:dyDescent="0.15">
      <c r="B344" s="321"/>
      <c r="C344" s="344">
        <v>331</v>
      </c>
      <c r="D344" s="1026"/>
      <c r="E344" s="1027"/>
      <c r="F344" s="1027"/>
      <c r="G344" s="1027"/>
      <c r="H344" s="1027"/>
      <c r="I344" s="1027"/>
      <c r="J344" s="1028"/>
      <c r="K344" s="321"/>
      <c r="L344" s="382"/>
      <c r="M344" s="349"/>
      <c r="N344" s="350"/>
      <c r="O344" s="357"/>
      <c r="P344" s="358"/>
      <c r="Q344" s="365"/>
      <c r="R344" s="366"/>
      <c r="S344" s="373"/>
      <c r="T344" s="374"/>
      <c r="U344" s="321"/>
    </row>
    <row r="345" spans="2:21" ht="14.1" customHeight="1" x14ac:dyDescent="0.15">
      <c r="B345" s="321"/>
      <c r="C345" s="344">
        <v>332</v>
      </c>
      <c r="D345" s="1026"/>
      <c r="E345" s="1027"/>
      <c r="F345" s="1027"/>
      <c r="G345" s="1027"/>
      <c r="H345" s="1027"/>
      <c r="I345" s="1027"/>
      <c r="J345" s="1028"/>
      <c r="K345" s="321"/>
      <c r="L345" s="382"/>
      <c r="M345" s="349"/>
      <c r="N345" s="350"/>
      <c r="O345" s="357"/>
      <c r="P345" s="358"/>
      <c r="Q345" s="365"/>
      <c r="R345" s="366"/>
      <c r="S345" s="373"/>
      <c r="T345" s="374"/>
      <c r="U345" s="321"/>
    </row>
    <row r="346" spans="2:21" ht="14.1" customHeight="1" x14ac:dyDescent="0.15">
      <c r="B346" s="321"/>
      <c r="C346" s="344">
        <v>333</v>
      </c>
      <c r="D346" s="1026"/>
      <c r="E346" s="1027"/>
      <c r="F346" s="1027"/>
      <c r="G346" s="1027"/>
      <c r="H346" s="1027"/>
      <c r="I346" s="1027"/>
      <c r="J346" s="1028"/>
      <c r="K346" s="321"/>
      <c r="L346" s="382"/>
      <c r="M346" s="349"/>
      <c r="N346" s="350"/>
      <c r="O346" s="357"/>
      <c r="P346" s="358"/>
      <c r="Q346" s="365"/>
      <c r="R346" s="366"/>
      <c r="S346" s="373"/>
      <c r="T346" s="374"/>
      <c r="U346" s="321"/>
    </row>
    <row r="347" spans="2:21" ht="14.1" customHeight="1" x14ac:dyDescent="0.15">
      <c r="B347" s="321"/>
      <c r="C347" s="344">
        <v>334</v>
      </c>
      <c r="D347" s="1026"/>
      <c r="E347" s="1027"/>
      <c r="F347" s="1027"/>
      <c r="G347" s="1027"/>
      <c r="H347" s="1027"/>
      <c r="I347" s="1027"/>
      <c r="J347" s="1028"/>
      <c r="K347" s="321"/>
      <c r="L347" s="382"/>
      <c r="M347" s="349"/>
      <c r="N347" s="350"/>
      <c r="O347" s="357"/>
      <c r="P347" s="358"/>
      <c r="Q347" s="365"/>
      <c r="R347" s="366"/>
      <c r="S347" s="373"/>
      <c r="T347" s="374"/>
      <c r="U347" s="321"/>
    </row>
    <row r="348" spans="2:21" ht="14.1" customHeight="1" x14ac:dyDescent="0.15">
      <c r="B348" s="321"/>
      <c r="C348" s="344">
        <v>335</v>
      </c>
      <c r="D348" s="1026"/>
      <c r="E348" s="1027"/>
      <c r="F348" s="1027"/>
      <c r="G348" s="1027"/>
      <c r="H348" s="1027"/>
      <c r="I348" s="1027"/>
      <c r="J348" s="1028"/>
      <c r="K348" s="321"/>
      <c r="L348" s="382"/>
      <c r="M348" s="349"/>
      <c r="N348" s="350"/>
      <c r="O348" s="357"/>
      <c r="P348" s="358"/>
      <c r="Q348" s="365"/>
      <c r="R348" s="366"/>
      <c r="S348" s="373"/>
      <c r="T348" s="374"/>
      <c r="U348" s="321"/>
    </row>
    <row r="349" spans="2:21" ht="14.1" customHeight="1" x14ac:dyDescent="0.15">
      <c r="B349" s="321"/>
      <c r="C349" s="344">
        <v>336</v>
      </c>
      <c r="D349" s="1026"/>
      <c r="E349" s="1027"/>
      <c r="F349" s="1027"/>
      <c r="G349" s="1027"/>
      <c r="H349" s="1027"/>
      <c r="I349" s="1027"/>
      <c r="J349" s="1028"/>
      <c r="K349" s="321"/>
      <c r="L349" s="382"/>
      <c r="M349" s="349"/>
      <c r="N349" s="350"/>
      <c r="O349" s="357"/>
      <c r="P349" s="358"/>
      <c r="Q349" s="365"/>
      <c r="R349" s="366"/>
      <c r="S349" s="373"/>
      <c r="T349" s="374"/>
      <c r="U349" s="321"/>
    </row>
    <row r="350" spans="2:21" ht="14.1" customHeight="1" x14ac:dyDescent="0.15">
      <c r="B350" s="321"/>
      <c r="C350" s="344">
        <v>337</v>
      </c>
      <c r="D350" s="1026"/>
      <c r="E350" s="1027"/>
      <c r="F350" s="1027"/>
      <c r="G350" s="1027"/>
      <c r="H350" s="1027"/>
      <c r="I350" s="1027"/>
      <c r="J350" s="1028"/>
      <c r="K350" s="321"/>
      <c r="L350" s="382"/>
      <c r="M350" s="349"/>
      <c r="N350" s="350"/>
      <c r="O350" s="357"/>
      <c r="P350" s="358"/>
      <c r="Q350" s="365"/>
      <c r="R350" s="366"/>
      <c r="S350" s="373"/>
      <c r="T350" s="374"/>
      <c r="U350" s="321"/>
    </row>
    <row r="351" spans="2:21" ht="14.1" customHeight="1" x14ac:dyDescent="0.15">
      <c r="B351" s="321"/>
      <c r="C351" s="344">
        <v>338</v>
      </c>
      <c r="D351" s="1026"/>
      <c r="E351" s="1027"/>
      <c r="F351" s="1027"/>
      <c r="G351" s="1027"/>
      <c r="H351" s="1027"/>
      <c r="I351" s="1027"/>
      <c r="J351" s="1028"/>
      <c r="K351" s="321"/>
      <c r="L351" s="382"/>
      <c r="M351" s="349"/>
      <c r="N351" s="350"/>
      <c r="O351" s="357"/>
      <c r="P351" s="358"/>
      <c r="Q351" s="365"/>
      <c r="R351" s="366"/>
      <c r="S351" s="373"/>
      <c r="T351" s="374"/>
      <c r="U351" s="321"/>
    </row>
    <row r="352" spans="2:21" ht="14.1" customHeight="1" x14ac:dyDescent="0.15">
      <c r="B352" s="321"/>
      <c r="C352" s="344">
        <v>339</v>
      </c>
      <c r="D352" s="1026"/>
      <c r="E352" s="1027"/>
      <c r="F352" s="1027"/>
      <c r="G352" s="1027"/>
      <c r="H352" s="1027"/>
      <c r="I352" s="1027"/>
      <c r="J352" s="1028"/>
      <c r="K352" s="321"/>
      <c r="L352" s="382"/>
      <c r="M352" s="349"/>
      <c r="N352" s="350"/>
      <c r="O352" s="357"/>
      <c r="P352" s="358"/>
      <c r="Q352" s="365"/>
      <c r="R352" s="366"/>
      <c r="S352" s="373"/>
      <c r="T352" s="374"/>
      <c r="U352" s="321"/>
    </row>
    <row r="353" spans="2:21" ht="14.1" customHeight="1" x14ac:dyDescent="0.15">
      <c r="B353" s="321"/>
      <c r="C353" s="344">
        <v>340</v>
      </c>
      <c r="D353" s="1026"/>
      <c r="E353" s="1027"/>
      <c r="F353" s="1027"/>
      <c r="G353" s="1027"/>
      <c r="H353" s="1027"/>
      <c r="I353" s="1027"/>
      <c r="J353" s="1028"/>
      <c r="K353" s="321"/>
      <c r="L353" s="382"/>
      <c r="M353" s="349"/>
      <c r="N353" s="350"/>
      <c r="O353" s="357"/>
      <c r="P353" s="358"/>
      <c r="Q353" s="365"/>
      <c r="R353" s="366"/>
      <c r="S353" s="373"/>
      <c r="T353" s="374"/>
      <c r="U353" s="321"/>
    </row>
    <row r="354" spans="2:21" ht="14.1" customHeight="1" x14ac:dyDescent="0.15">
      <c r="B354" s="321"/>
      <c r="C354" s="344">
        <v>341</v>
      </c>
      <c r="D354" s="1026"/>
      <c r="E354" s="1027"/>
      <c r="F354" s="1027"/>
      <c r="G354" s="1027"/>
      <c r="H354" s="1027"/>
      <c r="I354" s="1027"/>
      <c r="J354" s="1028"/>
      <c r="K354" s="321"/>
      <c r="L354" s="382"/>
      <c r="M354" s="349"/>
      <c r="N354" s="350"/>
      <c r="O354" s="357"/>
      <c r="P354" s="358"/>
      <c r="Q354" s="365"/>
      <c r="R354" s="366"/>
      <c r="S354" s="373"/>
      <c r="T354" s="374"/>
      <c r="U354" s="321"/>
    </row>
    <row r="355" spans="2:21" ht="14.1" customHeight="1" x14ac:dyDescent="0.15">
      <c r="B355" s="321"/>
      <c r="C355" s="344">
        <v>342</v>
      </c>
      <c r="D355" s="1026"/>
      <c r="E355" s="1027"/>
      <c r="F355" s="1027"/>
      <c r="G355" s="1027"/>
      <c r="H355" s="1027"/>
      <c r="I355" s="1027"/>
      <c r="J355" s="1028"/>
      <c r="K355" s="321"/>
      <c r="L355" s="382"/>
      <c r="M355" s="349"/>
      <c r="N355" s="350"/>
      <c r="O355" s="357"/>
      <c r="P355" s="358"/>
      <c r="Q355" s="365"/>
      <c r="R355" s="366"/>
      <c r="S355" s="373"/>
      <c r="T355" s="374"/>
      <c r="U355" s="321"/>
    </row>
    <row r="356" spans="2:21" ht="14.1" customHeight="1" x14ac:dyDescent="0.15">
      <c r="B356" s="321"/>
      <c r="C356" s="344">
        <v>343</v>
      </c>
      <c r="D356" s="1026"/>
      <c r="E356" s="1027"/>
      <c r="F356" s="1027"/>
      <c r="G356" s="1027"/>
      <c r="H356" s="1027"/>
      <c r="I356" s="1027"/>
      <c r="J356" s="1028"/>
      <c r="K356" s="321"/>
      <c r="L356" s="382"/>
      <c r="M356" s="349"/>
      <c r="N356" s="350"/>
      <c r="O356" s="357"/>
      <c r="P356" s="358"/>
      <c r="Q356" s="365"/>
      <c r="R356" s="366"/>
      <c r="S356" s="373"/>
      <c r="T356" s="374"/>
      <c r="U356" s="321"/>
    </row>
    <row r="357" spans="2:21" ht="14.1" customHeight="1" x14ac:dyDescent="0.15">
      <c r="B357" s="321"/>
      <c r="C357" s="344">
        <v>344</v>
      </c>
      <c r="D357" s="1026"/>
      <c r="E357" s="1027"/>
      <c r="F357" s="1027"/>
      <c r="G357" s="1027"/>
      <c r="H357" s="1027"/>
      <c r="I357" s="1027"/>
      <c r="J357" s="1028"/>
      <c r="K357" s="321"/>
      <c r="L357" s="382"/>
      <c r="M357" s="349"/>
      <c r="N357" s="350"/>
      <c r="O357" s="357"/>
      <c r="P357" s="358"/>
      <c r="Q357" s="365"/>
      <c r="R357" s="366"/>
      <c r="S357" s="373"/>
      <c r="T357" s="374"/>
      <c r="U357" s="321"/>
    </row>
    <row r="358" spans="2:21" ht="14.1" customHeight="1" x14ac:dyDescent="0.15">
      <c r="B358" s="321"/>
      <c r="C358" s="344">
        <v>345</v>
      </c>
      <c r="D358" s="1026"/>
      <c r="E358" s="1027"/>
      <c r="F358" s="1027"/>
      <c r="G358" s="1027"/>
      <c r="H358" s="1027"/>
      <c r="I358" s="1027"/>
      <c r="J358" s="1028"/>
      <c r="K358" s="321"/>
      <c r="L358" s="382"/>
      <c r="M358" s="349"/>
      <c r="N358" s="350"/>
      <c r="O358" s="357"/>
      <c r="P358" s="358"/>
      <c r="Q358" s="365"/>
      <c r="R358" s="366"/>
      <c r="S358" s="373"/>
      <c r="T358" s="374"/>
      <c r="U358" s="321"/>
    </row>
    <row r="359" spans="2:21" ht="14.1" customHeight="1" x14ac:dyDescent="0.15">
      <c r="B359" s="321"/>
      <c r="C359" s="344">
        <v>346</v>
      </c>
      <c r="D359" s="1026"/>
      <c r="E359" s="1027"/>
      <c r="F359" s="1027"/>
      <c r="G359" s="1027"/>
      <c r="H359" s="1027"/>
      <c r="I359" s="1027"/>
      <c r="J359" s="1028"/>
      <c r="K359" s="321"/>
      <c r="L359" s="382"/>
      <c r="M359" s="349"/>
      <c r="N359" s="350"/>
      <c r="O359" s="357"/>
      <c r="P359" s="358"/>
      <c r="Q359" s="365"/>
      <c r="R359" s="366"/>
      <c r="S359" s="373"/>
      <c r="T359" s="374"/>
      <c r="U359" s="321"/>
    </row>
    <row r="360" spans="2:21" ht="14.1" customHeight="1" x14ac:dyDescent="0.15">
      <c r="B360" s="321"/>
      <c r="C360" s="344">
        <v>347</v>
      </c>
      <c r="D360" s="1026"/>
      <c r="E360" s="1027"/>
      <c r="F360" s="1027"/>
      <c r="G360" s="1027"/>
      <c r="H360" s="1027"/>
      <c r="I360" s="1027"/>
      <c r="J360" s="1028"/>
      <c r="K360" s="321"/>
      <c r="L360" s="382"/>
      <c r="M360" s="349"/>
      <c r="N360" s="350"/>
      <c r="O360" s="357"/>
      <c r="P360" s="358"/>
      <c r="Q360" s="365"/>
      <c r="R360" s="366"/>
      <c r="S360" s="373"/>
      <c r="T360" s="374"/>
      <c r="U360" s="321"/>
    </row>
    <row r="361" spans="2:21" ht="14.1" customHeight="1" x14ac:dyDescent="0.15">
      <c r="B361" s="321"/>
      <c r="C361" s="344">
        <v>348</v>
      </c>
      <c r="D361" s="1026"/>
      <c r="E361" s="1027"/>
      <c r="F361" s="1027"/>
      <c r="G361" s="1027"/>
      <c r="H361" s="1027"/>
      <c r="I361" s="1027"/>
      <c r="J361" s="1028"/>
      <c r="K361" s="321"/>
      <c r="L361" s="382"/>
      <c r="M361" s="349"/>
      <c r="N361" s="350"/>
      <c r="O361" s="357"/>
      <c r="P361" s="358"/>
      <c r="Q361" s="365"/>
      <c r="R361" s="366"/>
      <c r="S361" s="373"/>
      <c r="T361" s="374"/>
      <c r="U361" s="321"/>
    </row>
    <row r="362" spans="2:21" ht="14.1" customHeight="1" x14ac:dyDescent="0.15">
      <c r="B362" s="321"/>
      <c r="C362" s="344">
        <v>349</v>
      </c>
      <c r="D362" s="1026"/>
      <c r="E362" s="1027"/>
      <c r="F362" s="1027"/>
      <c r="G362" s="1027"/>
      <c r="H362" s="1027"/>
      <c r="I362" s="1027"/>
      <c r="J362" s="1028"/>
      <c r="K362" s="321"/>
      <c r="L362" s="382"/>
      <c r="M362" s="349"/>
      <c r="N362" s="350"/>
      <c r="O362" s="357"/>
      <c r="P362" s="358"/>
      <c r="Q362" s="365"/>
      <c r="R362" s="366"/>
      <c r="S362" s="373"/>
      <c r="T362" s="374"/>
      <c r="U362" s="321"/>
    </row>
    <row r="363" spans="2:21" ht="14.1" customHeight="1" x14ac:dyDescent="0.15">
      <c r="B363" s="321"/>
      <c r="C363" s="344">
        <v>350</v>
      </c>
      <c r="D363" s="1026"/>
      <c r="E363" s="1027"/>
      <c r="F363" s="1027"/>
      <c r="G363" s="1027"/>
      <c r="H363" s="1027"/>
      <c r="I363" s="1027"/>
      <c r="J363" s="1028"/>
      <c r="K363" s="321"/>
      <c r="L363" s="382"/>
      <c r="M363" s="349"/>
      <c r="N363" s="350"/>
      <c r="O363" s="357"/>
      <c r="P363" s="358"/>
      <c r="Q363" s="365"/>
      <c r="R363" s="366"/>
      <c r="S363" s="373"/>
      <c r="T363" s="374"/>
      <c r="U363" s="321"/>
    </row>
    <row r="364" spans="2:21" ht="14.1" customHeight="1" x14ac:dyDescent="0.15">
      <c r="B364" s="321"/>
      <c r="C364" s="344">
        <v>351</v>
      </c>
      <c r="D364" s="1026"/>
      <c r="E364" s="1027"/>
      <c r="F364" s="1027"/>
      <c r="G364" s="1027"/>
      <c r="H364" s="1027"/>
      <c r="I364" s="1027"/>
      <c r="J364" s="1028"/>
      <c r="K364" s="321"/>
      <c r="L364" s="382"/>
      <c r="M364" s="349"/>
      <c r="N364" s="350"/>
      <c r="O364" s="357"/>
      <c r="P364" s="358"/>
      <c r="Q364" s="365"/>
      <c r="R364" s="366"/>
      <c r="S364" s="373"/>
      <c r="T364" s="374"/>
      <c r="U364" s="321"/>
    </row>
    <row r="365" spans="2:21" ht="14.1" customHeight="1" x14ac:dyDescent="0.15">
      <c r="B365" s="321"/>
      <c r="C365" s="344">
        <v>352</v>
      </c>
      <c r="D365" s="1026"/>
      <c r="E365" s="1027"/>
      <c r="F365" s="1027"/>
      <c r="G365" s="1027"/>
      <c r="H365" s="1027"/>
      <c r="I365" s="1027"/>
      <c r="J365" s="1028"/>
      <c r="K365" s="321"/>
      <c r="L365" s="382"/>
      <c r="M365" s="349"/>
      <c r="N365" s="350"/>
      <c r="O365" s="357"/>
      <c r="P365" s="358"/>
      <c r="Q365" s="365"/>
      <c r="R365" s="366"/>
      <c r="S365" s="373"/>
      <c r="T365" s="374"/>
      <c r="U365" s="321"/>
    </row>
    <row r="366" spans="2:21" ht="14.1" customHeight="1" x14ac:dyDescent="0.15">
      <c r="B366" s="321"/>
      <c r="C366" s="344">
        <v>353</v>
      </c>
      <c r="D366" s="1026"/>
      <c r="E366" s="1027"/>
      <c r="F366" s="1027"/>
      <c r="G366" s="1027"/>
      <c r="H366" s="1027"/>
      <c r="I366" s="1027"/>
      <c r="J366" s="1028"/>
      <c r="K366" s="321"/>
      <c r="L366" s="382"/>
      <c r="M366" s="349"/>
      <c r="N366" s="350"/>
      <c r="O366" s="357"/>
      <c r="P366" s="358"/>
      <c r="Q366" s="365"/>
      <c r="R366" s="366"/>
      <c r="S366" s="373"/>
      <c r="T366" s="374"/>
      <c r="U366" s="321"/>
    </row>
    <row r="367" spans="2:21" ht="14.1" customHeight="1" x14ac:dyDescent="0.15">
      <c r="B367" s="321"/>
      <c r="C367" s="344">
        <v>354</v>
      </c>
      <c r="D367" s="1026"/>
      <c r="E367" s="1027"/>
      <c r="F367" s="1027"/>
      <c r="G367" s="1027"/>
      <c r="H367" s="1027"/>
      <c r="I367" s="1027"/>
      <c r="J367" s="1028"/>
      <c r="K367" s="321"/>
      <c r="L367" s="382"/>
      <c r="M367" s="349"/>
      <c r="N367" s="350"/>
      <c r="O367" s="357"/>
      <c r="P367" s="358"/>
      <c r="Q367" s="365"/>
      <c r="R367" s="366"/>
      <c r="S367" s="373"/>
      <c r="T367" s="374"/>
      <c r="U367" s="321"/>
    </row>
    <row r="368" spans="2:21" ht="14.1" customHeight="1" x14ac:dyDescent="0.15">
      <c r="B368" s="321"/>
      <c r="C368" s="344">
        <v>355</v>
      </c>
      <c r="D368" s="1026"/>
      <c r="E368" s="1027"/>
      <c r="F368" s="1027"/>
      <c r="G368" s="1027"/>
      <c r="H368" s="1027"/>
      <c r="I368" s="1027"/>
      <c r="J368" s="1028"/>
      <c r="K368" s="321"/>
      <c r="L368" s="382"/>
      <c r="M368" s="349"/>
      <c r="N368" s="350"/>
      <c r="O368" s="357"/>
      <c r="P368" s="358"/>
      <c r="Q368" s="365"/>
      <c r="R368" s="366"/>
      <c r="S368" s="373"/>
      <c r="T368" s="374"/>
      <c r="U368" s="321"/>
    </row>
    <row r="369" spans="2:21" ht="14.1" customHeight="1" x14ac:dyDescent="0.15">
      <c r="B369" s="321"/>
      <c r="C369" s="344">
        <v>356</v>
      </c>
      <c r="D369" s="1026"/>
      <c r="E369" s="1027"/>
      <c r="F369" s="1027"/>
      <c r="G369" s="1027"/>
      <c r="H369" s="1027"/>
      <c r="I369" s="1027"/>
      <c r="J369" s="1028"/>
      <c r="K369" s="321"/>
      <c r="L369" s="382"/>
      <c r="M369" s="349"/>
      <c r="N369" s="350"/>
      <c r="O369" s="357"/>
      <c r="P369" s="358"/>
      <c r="Q369" s="365"/>
      <c r="R369" s="366"/>
      <c r="S369" s="373"/>
      <c r="T369" s="374"/>
      <c r="U369" s="321"/>
    </row>
    <row r="370" spans="2:21" ht="14.1" customHeight="1" x14ac:dyDescent="0.15">
      <c r="B370" s="321"/>
      <c r="C370" s="344">
        <v>357</v>
      </c>
      <c r="D370" s="1026"/>
      <c r="E370" s="1027"/>
      <c r="F370" s="1027"/>
      <c r="G370" s="1027"/>
      <c r="H370" s="1027"/>
      <c r="I370" s="1027"/>
      <c r="J370" s="1028"/>
      <c r="K370" s="321"/>
      <c r="L370" s="382"/>
      <c r="M370" s="349"/>
      <c r="N370" s="350"/>
      <c r="O370" s="357"/>
      <c r="P370" s="358"/>
      <c r="Q370" s="365"/>
      <c r="R370" s="366"/>
      <c r="S370" s="373"/>
      <c r="T370" s="374"/>
      <c r="U370" s="321"/>
    </row>
    <row r="371" spans="2:21" ht="14.1" customHeight="1" x14ac:dyDescent="0.15">
      <c r="B371" s="321"/>
      <c r="C371" s="344">
        <v>358</v>
      </c>
      <c r="D371" s="1026"/>
      <c r="E371" s="1027"/>
      <c r="F371" s="1027"/>
      <c r="G371" s="1027"/>
      <c r="H371" s="1027"/>
      <c r="I371" s="1027"/>
      <c r="J371" s="1028"/>
      <c r="K371" s="321"/>
      <c r="L371" s="382"/>
      <c r="M371" s="349"/>
      <c r="N371" s="350"/>
      <c r="O371" s="357"/>
      <c r="P371" s="358"/>
      <c r="Q371" s="365"/>
      <c r="R371" s="366"/>
      <c r="S371" s="373"/>
      <c r="T371" s="374"/>
      <c r="U371" s="321"/>
    </row>
    <row r="372" spans="2:21" ht="14.1" customHeight="1" x14ac:dyDescent="0.15">
      <c r="B372" s="321"/>
      <c r="C372" s="344">
        <v>359</v>
      </c>
      <c r="D372" s="1026"/>
      <c r="E372" s="1027"/>
      <c r="F372" s="1027"/>
      <c r="G372" s="1027"/>
      <c r="H372" s="1027"/>
      <c r="I372" s="1027"/>
      <c r="J372" s="1028"/>
      <c r="K372" s="321"/>
      <c r="L372" s="382"/>
      <c r="M372" s="349"/>
      <c r="N372" s="350"/>
      <c r="O372" s="357"/>
      <c r="P372" s="358"/>
      <c r="Q372" s="365"/>
      <c r="R372" s="366"/>
      <c r="S372" s="373"/>
      <c r="T372" s="374"/>
      <c r="U372" s="321"/>
    </row>
    <row r="373" spans="2:21" ht="14.1" customHeight="1" x14ac:dyDescent="0.15">
      <c r="B373" s="321"/>
      <c r="C373" s="344">
        <v>360</v>
      </c>
      <c r="D373" s="1026"/>
      <c r="E373" s="1027"/>
      <c r="F373" s="1027"/>
      <c r="G373" s="1027"/>
      <c r="H373" s="1027"/>
      <c r="I373" s="1027"/>
      <c r="J373" s="1028"/>
      <c r="K373" s="321"/>
      <c r="L373" s="382"/>
      <c r="M373" s="349"/>
      <c r="N373" s="350"/>
      <c r="O373" s="357"/>
      <c r="P373" s="358"/>
      <c r="Q373" s="365"/>
      <c r="R373" s="366"/>
      <c r="S373" s="373"/>
      <c r="T373" s="374"/>
      <c r="U373" s="321"/>
    </row>
    <row r="374" spans="2:21" ht="14.1" customHeight="1" x14ac:dyDescent="0.15">
      <c r="B374" s="321"/>
      <c r="C374" s="344">
        <v>361</v>
      </c>
      <c r="D374" s="1026"/>
      <c r="E374" s="1027"/>
      <c r="F374" s="1027"/>
      <c r="G374" s="1027"/>
      <c r="H374" s="1027"/>
      <c r="I374" s="1027"/>
      <c r="J374" s="1028"/>
      <c r="K374" s="321"/>
      <c r="L374" s="382"/>
      <c r="M374" s="349"/>
      <c r="N374" s="350"/>
      <c r="O374" s="357"/>
      <c r="P374" s="358"/>
      <c r="Q374" s="365"/>
      <c r="R374" s="366"/>
      <c r="S374" s="373"/>
      <c r="T374" s="374"/>
      <c r="U374" s="321"/>
    </row>
    <row r="375" spans="2:21" ht="14.1" customHeight="1" x14ac:dyDescent="0.15">
      <c r="B375" s="321"/>
      <c r="C375" s="344">
        <v>362</v>
      </c>
      <c r="D375" s="1026"/>
      <c r="E375" s="1027"/>
      <c r="F375" s="1027"/>
      <c r="G375" s="1027"/>
      <c r="H375" s="1027"/>
      <c r="I375" s="1027"/>
      <c r="J375" s="1028"/>
      <c r="K375" s="321"/>
      <c r="L375" s="382"/>
      <c r="M375" s="349"/>
      <c r="N375" s="350"/>
      <c r="O375" s="357"/>
      <c r="P375" s="358"/>
      <c r="Q375" s="365"/>
      <c r="R375" s="366"/>
      <c r="S375" s="373"/>
      <c r="T375" s="374"/>
      <c r="U375" s="321"/>
    </row>
    <row r="376" spans="2:21" ht="14.1" customHeight="1" x14ac:dyDescent="0.15">
      <c r="B376" s="321"/>
      <c r="C376" s="344">
        <v>363</v>
      </c>
      <c r="D376" s="1026"/>
      <c r="E376" s="1027"/>
      <c r="F376" s="1027"/>
      <c r="G376" s="1027"/>
      <c r="H376" s="1027"/>
      <c r="I376" s="1027"/>
      <c r="J376" s="1028"/>
      <c r="K376" s="321"/>
      <c r="L376" s="382"/>
      <c r="M376" s="349"/>
      <c r="N376" s="350"/>
      <c r="O376" s="357"/>
      <c r="P376" s="358"/>
      <c r="Q376" s="365"/>
      <c r="R376" s="366"/>
      <c r="S376" s="373"/>
      <c r="T376" s="374"/>
      <c r="U376" s="321"/>
    </row>
    <row r="377" spans="2:21" ht="14.1" customHeight="1" x14ac:dyDescent="0.15">
      <c r="B377" s="321"/>
      <c r="C377" s="344">
        <v>364</v>
      </c>
      <c r="D377" s="1026"/>
      <c r="E377" s="1027"/>
      <c r="F377" s="1027"/>
      <c r="G377" s="1027"/>
      <c r="H377" s="1027"/>
      <c r="I377" s="1027"/>
      <c r="J377" s="1028"/>
      <c r="K377" s="321"/>
      <c r="L377" s="382"/>
      <c r="M377" s="349"/>
      <c r="N377" s="350"/>
      <c r="O377" s="357"/>
      <c r="P377" s="358"/>
      <c r="Q377" s="365"/>
      <c r="R377" s="366"/>
      <c r="S377" s="373"/>
      <c r="T377" s="374"/>
      <c r="U377" s="321"/>
    </row>
    <row r="378" spans="2:21" ht="14.1" customHeight="1" x14ac:dyDescent="0.15">
      <c r="B378" s="321"/>
      <c r="C378" s="344">
        <v>365</v>
      </c>
      <c r="D378" s="1026"/>
      <c r="E378" s="1027"/>
      <c r="F378" s="1027"/>
      <c r="G378" s="1027"/>
      <c r="H378" s="1027"/>
      <c r="I378" s="1027"/>
      <c r="J378" s="1028"/>
      <c r="K378" s="321"/>
      <c r="L378" s="382"/>
      <c r="M378" s="349"/>
      <c r="N378" s="350"/>
      <c r="O378" s="357"/>
      <c r="P378" s="358"/>
      <c r="Q378" s="365"/>
      <c r="R378" s="366"/>
      <c r="S378" s="373"/>
      <c r="T378" s="374"/>
      <c r="U378" s="321"/>
    </row>
    <row r="379" spans="2:21" ht="14.1" customHeight="1" x14ac:dyDescent="0.15">
      <c r="B379" s="321"/>
      <c r="C379" s="344">
        <v>366</v>
      </c>
      <c r="D379" s="1026"/>
      <c r="E379" s="1027"/>
      <c r="F379" s="1027"/>
      <c r="G379" s="1027"/>
      <c r="H379" s="1027"/>
      <c r="I379" s="1027"/>
      <c r="J379" s="1028"/>
      <c r="K379" s="321"/>
      <c r="L379" s="382"/>
      <c r="M379" s="349"/>
      <c r="N379" s="350"/>
      <c r="O379" s="357"/>
      <c r="P379" s="358"/>
      <c r="Q379" s="365"/>
      <c r="R379" s="366"/>
      <c r="S379" s="373"/>
      <c r="T379" s="374"/>
      <c r="U379" s="321"/>
    </row>
    <row r="380" spans="2:21" ht="14.1" customHeight="1" x14ac:dyDescent="0.15">
      <c r="B380" s="321"/>
      <c r="C380" s="344">
        <v>367</v>
      </c>
      <c r="D380" s="1026"/>
      <c r="E380" s="1027"/>
      <c r="F380" s="1027"/>
      <c r="G380" s="1027"/>
      <c r="H380" s="1027"/>
      <c r="I380" s="1027"/>
      <c r="J380" s="1028"/>
      <c r="K380" s="321"/>
      <c r="L380" s="382"/>
      <c r="M380" s="349"/>
      <c r="N380" s="350"/>
      <c r="O380" s="357"/>
      <c r="P380" s="358"/>
      <c r="Q380" s="365"/>
      <c r="R380" s="366"/>
      <c r="S380" s="373"/>
      <c r="T380" s="374"/>
      <c r="U380" s="321"/>
    </row>
    <row r="381" spans="2:21" ht="14.1" customHeight="1" x14ac:dyDescent="0.15">
      <c r="B381" s="321"/>
      <c r="C381" s="344">
        <v>368</v>
      </c>
      <c r="D381" s="1026"/>
      <c r="E381" s="1027"/>
      <c r="F381" s="1027"/>
      <c r="G381" s="1027"/>
      <c r="H381" s="1027"/>
      <c r="I381" s="1027"/>
      <c r="J381" s="1028"/>
      <c r="K381" s="321"/>
      <c r="L381" s="382"/>
      <c r="M381" s="349"/>
      <c r="N381" s="350"/>
      <c r="O381" s="357"/>
      <c r="P381" s="358"/>
      <c r="Q381" s="365"/>
      <c r="R381" s="366"/>
      <c r="S381" s="373"/>
      <c r="T381" s="374"/>
      <c r="U381" s="321"/>
    </row>
    <row r="382" spans="2:21" ht="14.1" customHeight="1" x14ac:dyDescent="0.15">
      <c r="B382" s="321"/>
      <c r="C382" s="344">
        <v>369</v>
      </c>
      <c r="D382" s="1026"/>
      <c r="E382" s="1027"/>
      <c r="F382" s="1027"/>
      <c r="G382" s="1027"/>
      <c r="H382" s="1027"/>
      <c r="I382" s="1027"/>
      <c r="J382" s="1028"/>
      <c r="K382" s="321"/>
      <c r="L382" s="382"/>
      <c r="M382" s="349"/>
      <c r="N382" s="350"/>
      <c r="O382" s="357"/>
      <c r="P382" s="358"/>
      <c r="Q382" s="365"/>
      <c r="R382" s="366"/>
      <c r="S382" s="373"/>
      <c r="T382" s="374"/>
      <c r="U382" s="321"/>
    </row>
    <row r="383" spans="2:21" ht="14.1" customHeight="1" x14ac:dyDescent="0.15">
      <c r="B383" s="321"/>
      <c r="C383" s="344">
        <v>370</v>
      </c>
      <c r="D383" s="1026"/>
      <c r="E383" s="1027"/>
      <c r="F383" s="1027"/>
      <c r="G383" s="1027"/>
      <c r="H383" s="1027"/>
      <c r="I383" s="1027"/>
      <c r="J383" s="1028"/>
      <c r="K383" s="321"/>
      <c r="L383" s="382"/>
      <c r="M383" s="349"/>
      <c r="N383" s="350"/>
      <c r="O383" s="357"/>
      <c r="P383" s="358"/>
      <c r="Q383" s="365"/>
      <c r="R383" s="366"/>
      <c r="S383" s="373"/>
      <c r="T383" s="374"/>
      <c r="U383" s="321"/>
    </row>
    <row r="384" spans="2:21" ht="14.1" customHeight="1" x14ac:dyDescent="0.15">
      <c r="B384" s="321"/>
      <c r="C384" s="344">
        <v>371</v>
      </c>
      <c r="D384" s="1026"/>
      <c r="E384" s="1027"/>
      <c r="F384" s="1027"/>
      <c r="G384" s="1027"/>
      <c r="H384" s="1027"/>
      <c r="I384" s="1027"/>
      <c r="J384" s="1028"/>
      <c r="K384" s="321"/>
      <c r="L384" s="382"/>
      <c r="M384" s="349"/>
      <c r="N384" s="350"/>
      <c r="O384" s="357"/>
      <c r="P384" s="358"/>
      <c r="Q384" s="365"/>
      <c r="R384" s="366"/>
      <c r="S384" s="373"/>
      <c r="T384" s="374"/>
      <c r="U384" s="321"/>
    </row>
    <row r="385" spans="2:21" ht="14.1" customHeight="1" x14ac:dyDescent="0.15">
      <c r="B385" s="321"/>
      <c r="C385" s="344">
        <v>372</v>
      </c>
      <c r="D385" s="1026"/>
      <c r="E385" s="1027"/>
      <c r="F385" s="1027"/>
      <c r="G385" s="1027"/>
      <c r="H385" s="1027"/>
      <c r="I385" s="1027"/>
      <c r="J385" s="1028"/>
      <c r="K385" s="321"/>
      <c r="L385" s="382"/>
      <c r="M385" s="349"/>
      <c r="N385" s="350"/>
      <c r="O385" s="357"/>
      <c r="P385" s="358"/>
      <c r="Q385" s="365"/>
      <c r="R385" s="366"/>
      <c r="S385" s="373"/>
      <c r="T385" s="374"/>
      <c r="U385" s="321"/>
    </row>
    <row r="386" spans="2:21" ht="14.1" customHeight="1" x14ac:dyDescent="0.15">
      <c r="B386" s="321"/>
      <c r="C386" s="344">
        <v>373</v>
      </c>
      <c r="D386" s="1026"/>
      <c r="E386" s="1027"/>
      <c r="F386" s="1027"/>
      <c r="G386" s="1027"/>
      <c r="H386" s="1027"/>
      <c r="I386" s="1027"/>
      <c r="J386" s="1028"/>
      <c r="K386" s="321"/>
      <c r="L386" s="382"/>
      <c r="M386" s="349"/>
      <c r="N386" s="350"/>
      <c r="O386" s="357"/>
      <c r="P386" s="358"/>
      <c r="Q386" s="365"/>
      <c r="R386" s="366"/>
      <c r="S386" s="373"/>
      <c r="T386" s="374"/>
      <c r="U386" s="321"/>
    </row>
    <row r="387" spans="2:21" ht="14.1" customHeight="1" x14ac:dyDescent="0.15">
      <c r="B387" s="321"/>
      <c r="C387" s="344">
        <v>374</v>
      </c>
      <c r="D387" s="1026"/>
      <c r="E387" s="1027"/>
      <c r="F387" s="1027"/>
      <c r="G387" s="1027"/>
      <c r="H387" s="1027"/>
      <c r="I387" s="1027"/>
      <c r="J387" s="1028"/>
      <c r="K387" s="321"/>
      <c r="L387" s="382"/>
      <c r="M387" s="349"/>
      <c r="N387" s="350"/>
      <c r="O387" s="357"/>
      <c r="P387" s="358"/>
      <c r="Q387" s="365"/>
      <c r="R387" s="366"/>
      <c r="S387" s="373"/>
      <c r="T387" s="374"/>
      <c r="U387" s="321"/>
    </row>
    <row r="388" spans="2:21" ht="14.1" customHeight="1" x14ac:dyDescent="0.15">
      <c r="B388" s="321"/>
      <c r="C388" s="344">
        <v>375</v>
      </c>
      <c r="D388" s="1026"/>
      <c r="E388" s="1027"/>
      <c r="F388" s="1027"/>
      <c r="G388" s="1027"/>
      <c r="H388" s="1027"/>
      <c r="I388" s="1027"/>
      <c r="J388" s="1028"/>
      <c r="K388" s="321"/>
      <c r="L388" s="382"/>
      <c r="M388" s="349"/>
      <c r="N388" s="350"/>
      <c r="O388" s="357"/>
      <c r="P388" s="358"/>
      <c r="Q388" s="365"/>
      <c r="R388" s="366"/>
      <c r="S388" s="373"/>
      <c r="T388" s="374"/>
      <c r="U388" s="321"/>
    </row>
    <row r="389" spans="2:21" ht="14.1" customHeight="1" x14ac:dyDescent="0.15">
      <c r="B389" s="321"/>
      <c r="C389" s="344">
        <v>376</v>
      </c>
      <c r="D389" s="1026"/>
      <c r="E389" s="1027"/>
      <c r="F389" s="1027"/>
      <c r="G389" s="1027"/>
      <c r="H389" s="1027"/>
      <c r="I389" s="1027"/>
      <c r="J389" s="1028"/>
      <c r="K389" s="321"/>
      <c r="L389" s="382"/>
      <c r="M389" s="349"/>
      <c r="N389" s="350"/>
      <c r="O389" s="357"/>
      <c r="P389" s="358"/>
      <c r="Q389" s="365"/>
      <c r="R389" s="366"/>
      <c r="S389" s="373"/>
      <c r="T389" s="374"/>
      <c r="U389" s="321"/>
    </row>
    <row r="390" spans="2:21" ht="14.1" customHeight="1" x14ac:dyDescent="0.15">
      <c r="B390" s="321"/>
      <c r="C390" s="344">
        <v>377</v>
      </c>
      <c r="D390" s="1026"/>
      <c r="E390" s="1027"/>
      <c r="F390" s="1027"/>
      <c r="G390" s="1027"/>
      <c r="H390" s="1027"/>
      <c r="I390" s="1027"/>
      <c r="J390" s="1028"/>
      <c r="K390" s="321"/>
      <c r="L390" s="382"/>
      <c r="M390" s="349"/>
      <c r="N390" s="350"/>
      <c r="O390" s="357"/>
      <c r="P390" s="358"/>
      <c r="Q390" s="365"/>
      <c r="R390" s="366"/>
      <c r="S390" s="373"/>
      <c r="T390" s="374"/>
      <c r="U390" s="321"/>
    </row>
    <row r="391" spans="2:21" ht="14.1" customHeight="1" x14ac:dyDescent="0.15">
      <c r="B391" s="321"/>
      <c r="C391" s="344">
        <v>378</v>
      </c>
      <c r="D391" s="1026"/>
      <c r="E391" s="1027"/>
      <c r="F391" s="1027"/>
      <c r="G391" s="1027"/>
      <c r="H391" s="1027"/>
      <c r="I391" s="1027"/>
      <c r="J391" s="1028"/>
      <c r="K391" s="321"/>
      <c r="L391" s="382"/>
      <c r="M391" s="349"/>
      <c r="N391" s="350"/>
      <c r="O391" s="357"/>
      <c r="P391" s="358"/>
      <c r="Q391" s="365"/>
      <c r="R391" s="366"/>
      <c r="S391" s="373"/>
      <c r="T391" s="374"/>
      <c r="U391" s="321"/>
    </row>
    <row r="392" spans="2:21" ht="14.1" customHeight="1" x14ac:dyDescent="0.15">
      <c r="B392" s="321"/>
      <c r="C392" s="344">
        <v>379</v>
      </c>
      <c r="D392" s="1026"/>
      <c r="E392" s="1027"/>
      <c r="F392" s="1027"/>
      <c r="G392" s="1027"/>
      <c r="H392" s="1027"/>
      <c r="I392" s="1027"/>
      <c r="J392" s="1028"/>
      <c r="K392" s="321"/>
      <c r="L392" s="382"/>
      <c r="M392" s="349"/>
      <c r="N392" s="350"/>
      <c r="O392" s="357"/>
      <c r="P392" s="358"/>
      <c r="Q392" s="365"/>
      <c r="R392" s="366"/>
      <c r="S392" s="373"/>
      <c r="T392" s="374"/>
      <c r="U392" s="321"/>
    </row>
    <row r="393" spans="2:21" ht="14.1" customHeight="1" x14ac:dyDescent="0.15">
      <c r="B393" s="321"/>
      <c r="C393" s="344">
        <v>380</v>
      </c>
      <c r="D393" s="1026"/>
      <c r="E393" s="1027"/>
      <c r="F393" s="1027"/>
      <c r="G393" s="1027"/>
      <c r="H393" s="1027"/>
      <c r="I393" s="1027"/>
      <c r="J393" s="1028"/>
      <c r="K393" s="321"/>
      <c r="L393" s="382"/>
      <c r="M393" s="349"/>
      <c r="N393" s="350"/>
      <c r="O393" s="357"/>
      <c r="P393" s="358"/>
      <c r="Q393" s="365"/>
      <c r="R393" s="366"/>
      <c r="S393" s="373"/>
      <c r="T393" s="374"/>
      <c r="U393" s="321"/>
    </row>
    <row r="394" spans="2:21" ht="14.1" customHeight="1" x14ac:dyDescent="0.15">
      <c r="B394" s="321"/>
      <c r="C394" s="344">
        <v>381</v>
      </c>
      <c r="D394" s="1026"/>
      <c r="E394" s="1027"/>
      <c r="F394" s="1027"/>
      <c r="G394" s="1027"/>
      <c r="H394" s="1027"/>
      <c r="I394" s="1027"/>
      <c r="J394" s="1028"/>
      <c r="K394" s="321"/>
      <c r="L394" s="382"/>
      <c r="M394" s="349"/>
      <c r="N394" s="350"/>
      <c r="O394" s="357"/>
      <c r="P394" s="358"/>
      <c r="Q394" s="365"/>
      <c r="R394" s="366"/>
      <c r="S394" s="373"/>
      <c r="T394" s="374"/>
      <c r="U394" s="321"/>
    </row>
    <row r="395" spans="2:21" ht="14.1" customHeight="1" x14ac:dyDescent="0.15">
      <c r="B395" s="321"/>
      <c r="C395" s="344">
        <v>382</v>
      </c>
      <c r="D395" s="1026"/>
      <c r="E395" s="1027"/>
      <c r="F395" s="1027"/>
      <c r="G395" s="1027"/>
      <c r="H395" s="1027"/>
      <c r="I395" s="1027"/>
      <c r="J395" s="1028"/>
      <c r="K395" s="321"/>
      <c r="L395" s="382"/>
      <c r="M395" s="349"/>
      <c r="N395" s="350"/>
      <c r="O395" s="357"/>
      <c r="P395" s="358"/>
      <c r="Q395" s="365"/>
      <c r="R395" s="366"/>
      <c r="S395" s="373"/>
      <c r="T395" s="374"/>
      <c r="U395" s="321"/>
    </row>
    <row r="396" spans="2:21" ht="14.1" customHeight="1" x14ac:dyDescent="0.15">
      <c r="B396" s="321"/>
      <c r="C396" s="344">
        <v>383</v>
      </c>
      <c r="D396" s="1026"/>
      <c r="E396" s="1027"/>
      <c r="F396" s="1027"/>
      <c r="G396" s="1027"/>
      <c r="H396" s="1027"/>
      <c r="I396" s="1027"/>
      <c r="J396" s="1028"/>
      <c r="K396" s="321"/>
      <c r="L396" s="382"/>
      <c r="M396" s="349"/>
      <c r="N396" s="350"/>
      <c r="O396" s="357"/>
      <c r="P396" s="358"/>
      <c r="Q396" s="365"/>
      <c r="R396" s="366"/>
      <c r="S396" s="373"/>
      <c r="T396" s="374"/>
      <c r="U396" s="321"/>
    </row>
    <row r="397" spans="2:21" ht="14.1" customHeight="1" x14ac:dyDescent="0.15">
      <c r="B397" s="321"/>
      <c r="C397" s="344">
        <v>384</v>
      </c>
      <c r="D397" s="1026"/>
      <c r="E397" s="1027"/>
      <c r="F397" s="1027"/>
      <c r="G397" s="1027"/>
      <c r="H397" s="1027"/>
      <c r="I397" s="1027"/>
      <c r="J397" s="1028"/>
      <c r="K397" s="321"/>
      <c r="L397" s="382"/>
      <c r="M397" s="349"/>
      <c r="N397" s="350"/>
      <c r="O397" s="357"/>
      <c r="P397" s="358"/>
      <c r="Q397" s="365"/>
      <c r="R397" s="366"/>
      <c r="S397" s="373"/>
      <c r="T397" s="374"/>
      <c r="U397" s="321"/>
    </row>
    <row r="398" spans="2:21" ht="14.1" customHeight="1" x14ac:dyDescent="0.15">
      <c r="B398" s="321"/>
      <c r="C398" s="344">
        <v>385</v>
      </c>
      <c r="D398" s="1026"/>
      <c r="E398" s="1027"/>
      <c r="F398" s="1027"/>
      <c r="G398" s="1027"/>
      <c r="H398" s="1027"/>
      <c r="I398" s="1027"/>
      <c r="J398" s="1028"/>
      <c r="K398" s="321"/>
      <c r="L398" s="382"/>
      <c r="M398" s="349"/>
      <c r="N398" s="350"/>
      <c r="O398" s="357"/>
      <c r="P398" s="358"/>
      <c r="Q398" s="365"/>
      <c r="R398" s="366"/>
      <c r="S398" s="373"/>
      <c r="T398" s="374"/>
      <c r="U398" s="321"/>
    </row>
    <row r="399" spans="2:21" ht="14.1" customHeight="1" x14ac:dyDescent="0.15">
      <c r="B399" s="321"/>
      <c r="C399" s="344">
        <v>386</v>
      </c>
      <c r="D399" s="1026"/>
      <c r="E399" s="1027"/>
      <c r="F399" s="1027"/>
      <c r="G399" s="1027"/>
      <c r="H399" s="1027"/>
      <c r="I399" s="1027"/>
      <c r="J399" s="1028"/>
      <c r="K399" s="321"/>
      <c r="L399" s="382"/>
      <c r="M399" s="349"/>
      <c r="N399" s="350"/>
      <c r="O399" s="357"/>
      <c r="P399" s="358"/>
      <c r="Q399" s="365"/>
      <c r="R399" s="366"/>
      <c r="S399" s="373"/>
      <c r="T399" s="374"/>
      <c r="U399" s="321"/>
    </row>
    <row r="400" spans="2:21" ht="14.1" customHeight="1" x14ac:dyDescent="0.15">
      <c r="B400" s="321"/>
      <c r="C400" s="344">
        <v>387</v>
      </c>
      <c r="D400" s="1026"/>
      <c r="E400" s="1027"/>
      <c r="F400" s="1027"/>
      <c r="G400" s="1027"/>
      <c r="H400" s="1027"/>
      <c r="I400" s="1027"/>
      <c r="J400" s="1028"/>
      <c r="K400" s="321"/>
      <c r="L400" s="382"/>
      <c r="M400" s="349"/>
      <c r="N400" s="350"/>
      <c r="O400" s="357"/>
      <c r="P400" s="358"/>
      <c r="Q400" s="365"/>
      <c r="R400" s="366"/>
      <c r="S400" s="373"/>
      <c r="T400" s="374"/>
      <c r="U400" s="321"/>
    </row>
    <row r="401" spans="2:21" ht="14.1" customHeight="1" x14ac:dyDescent="0.15">
      <c r="B401" s="321"/>
      <c r="C401" s="344">
        <v>388</v>
      </c>
      <c r="D401" s="1026"/>
      <c r="E401" s="1027"/>
      <c r="F401" s="1027"/>
      <c r="G401" s="1027"/>
      <c r="H401" s="1027"/>
      <c r="I401" s="1027"/>
      <c r="J401" s="1028"/>
      <c r="K401" s="321"/>
      <c r="L401" s="382"/>
      <c r="M401" s="349"/>
      <c r="N401" s="350"/>
      <c r="O401" s="357"/>
      <c r="P401" s="358"/>
      <c r="Q401" s="365"/>
      <c r="R401" s="366"/>
      <c r="S401" s="373"/>
      <c r="T401" s="374"/>
      <c r="U401" s="321"/>
    </row>
    <row r="402" spans="2:21" ht="14.1" customHeight="1" x14ac:dyDescent="0.15">
      <c r="B402" s="321"/>
      <c r="C402" s="344">
        <v>389</v>
      </c>
      <c r="D402" s="1026"/>
      <c r="E402" s="1027"/>
      <c r="F402" s="1027"/>
      <c r="G402" s="1027"/>
      <c r="H402" s="1027"/>
      <c r="I402" s="1027"/>
      <c r="J402" s="1028"/>
      <c r="K402" s="321"/>
      <c r="L402" s="382"/>
      <c r="M402" s="349"/>
      <c r="N402" s="350"/>
      <c r="O402" s="357"/>
      <c r="P402" s="358"/>
      <c r="Q402" s="365"/>
      <c r="R402" s="366"/>
      <c r="S402" s="373"/>
      <c r="T402" s="374"/>
      <c r="U402" s="321"/>
    </row>
    <row r="403" spans="2:21" ht="14.1" customHeight="1" x14ac:dyDescent="0.15">
      <c r="B403" s="321"/>
      <c r="C403" s="344">
        <v>390</v>
      </c>
      <c r="D403" s="1026"/>
      <c r="E403" s="1027"/>
      <c r="F403" s="1027"/>
      <c r="G403" s="1027"/>
      <c r="H403" s="1027"/>
      <c r="I403" s="1027"/>
      <c r="J403" s="1028"/>
      <c r="K403" s="321"/>
      <c r="L403" s="382"/>
      <c r="M403" s="349"/>
      <c r="N403" s="350"/>
      <c r="O403" s="357"/>
      <c r="P403" s="358"/>
      <c r="Q403" s="365"/>
      <c r="R403" s="366"/>
      <c r="S403" s="373"/>
      <c r="T403" s="374"/>
      <c r="U403" s="321"/>
    </row>
    <row r="404" spans="2:21" ht="14.1" customHeight="1" x14ac:dyDescent="0.15">
      <c r="B404" s="321"/>
      <c r="C404" s="344">
        <v>391</v>
      </c>
      <c r="D404" s="1026"/>
      <c r="E404" s="1027"/>
      <c r="F404" s="1027"/>
      <c r="G404" s="1027"/>
      <c r="H404" s="1027"/>
      <c r="I404" s="1027"/>
      <c r="J404" s="1028"/>
      <c r="K404" s="321"/>
      <c r="L404" s="382"/>
      <c r="M404" s="349"/>
      <c r="N404" s="350"/>
      <c r="O404" s="357"/>
      <c r="P404" s="358"/>
      <c r="Q404" s="365"/>
      <c r="R404" s="366"/>
      <c r="S404" s="373"/>
      <c r="T404" s="374"/>
      <c r="U404" s="321"/>
    </row>
    <row r="405" spans="2:21" ht="14.1" customHeight="1" x14ac:dyDescent="0.15">
      <c r="B405" s="321"/>
      <c r="C405" s="344">
        <v>392</v>
      </c>
      <c r="D405" s="1026"/>
      <c r="E405" s="1027"/>
      <c r="F405" s="1027"/>
      <c r="G405" s="1027"/>
      <c r="H405" s="1027"/>
      <c r="I405" s="1027"/>
      <c r="J405" s="1028"/>
      <c r="K405" s="321"/>
      <c r="L405" s="382"/>
      <c r="M405" s="349"/>
      <c r="N405" s="350"/>
      <c r="O405" s="357"/>
      <c r="P405" s="358"/>
      <c r="Q405" s="365"/>
      <c r="R405" s="366"/>
      <c r="S405" s="373"/>
      <c r="T405" s="374"/>
      <c r="U405" s="321"/>
    </row>
    <row r="406" spans="2:21" ht="14.1" customHeight="1" x14ac:dyDescent="0.15">
      <c r="B406" s="321"/>
      <c r="C406" s="344">
        <v>393</v>
      </c>
      <c r="D406" s="1026"/>
      <c r="E406" s="1027"/>
      <c r="F406" s="1027"/>
      <c r="G406" s="1027"/>
      <c r="H406" s="1027"/>
      <c r="I406" s="1027"/>
      <c r="J406" s="1028"/>
      <c r="K406" s="321"/>
      <c r="L406" s="382"/>
      <c r="M406" s="349"/>
      <c r="N406" s="350"/>
      <c r="O406" s="357"/>
      <c r="P406" s="358"/>
      <c r="Q406" s="365"/>
      <c r="R406" s="366"/>
      <c r="S406" s="373"/>
      <c r="T406" s="374"/>
      <c r="U406" s="321"/>
    </row>
    <row r="407" spans="2:21" ht="14.1" customHeight="1" x14ac:dyDescent="0.15">
      <c r="B407" s="321"/>
      <c r="C407" s="344">
        <v>394</v>
      </c>
      <c r="D407" s="1026"/>
      <c r="E407" s="1027"/>
      <c r="F407" s="1027"/>
      <c r="G407" s="1027"/>
      <c r="H407" s="1027"/>
      <c r="I407" s="1027"/>
      <c r="J407" s="1028"/>
      <c r="K407" s="321"/>
      <c r="L407" s="382"/>
      <c r="M407" s="349"/>
      <c r="N407" s="350"/>
      <c r="O407" s="357"/>
      <c r="P407" s="358"/>
      <c r="Q407" s="365"/>
      <c r="R407" s="366"/>
      <c r="S407" s="373"/>
      <c r="T407" s="374"/>
      <c r="U407" s="321"/>
    </row>
    <row r="408" spans="2:21" ht="14.1" customHeight="1" x14ac:dyDescent="0.15">
      <c r="B408" s="321"/>
      <c r="C408" s="344">
        <v>395</v>
      </c>
      <c r="D408" s="1026"/>
      <c r="E408" s="1027"/>
      <c r="F408" s="1027"/>
      <c r="G408" s="1027"/>
      <c r="H408" s="1027"/>
      <c r="I408" s="1027"/>
      <c r="J408" s="1028"/>
      <c r="K408" s="321"/>
      <c r="L408" s="382"/>
      <c r="M408" s="349"/>
      <c r="N408" s="350"/>
      <c r="O408" s="357"/>
      <c r="P408" s="358"/>
      <c r="Q408" s="365"/>
      <c r="R408" s="366"/>
      <c r="S408" s="373"/>
      <c r="T408" s="374"/>
      <c r="U408" s="321"/>
    </row>
    <row r="409" spans="2:21" ht="14.1" customHeight="1" x14ac:dyDescent="0.15">
      <c r="B409" s="321"/>
      <c r="C409" s="344">
        <v>396</v>
      </c>
      <c r="D409" s="1026"/>
      <c r="E409" s="1027"/>
      <c r="F409" s="1027"/>
      <c r="G409" s="1027"/>
      <c r="H409" s="1027"/>
      <c r="I409" s="1027"/>
      <c r="J409" s="1028"/>
      <c r="K409" s="321"/>
      <c r="L409" s="382"/>
      <c r="M409" s="349"/>
      <c r="N409" s="350"/>
      <c r="O409" s="357"/>
      <c r="P409" s="358"/>
      <c r="Q409" s="365"/>
      <c r="R409" s="366"/>
      <c r="S409" s="373"/>
      <c r="T409" s="374"/>
      <c r="U409" s="321"/>
    </row>
    <row r="410" spans="2:21" ht="14.1" customHeight="1" x14ac:dyDescent="0.15">
      <c r="B410" s="321"/>
      <c r="C410" s="344">
        <v>397</v>
      </c>
      <c r="D410" s="1026"/>
      <c r="E410" s="1027"/>
      <c r="F410" s="1027"/>
      <c r="G410" s="1027"/>
      <c r="H410" s="1027"/>
      <c r="I410" s="1027"/>
      <c r="J410" s="1028"/>
      <c r="K410" s="321"/>
      <c r="L410" s="382"/>
      <c r="M410" s="349"/>
      <c r="N410" s="350"/>
      <c r="O410" s="357"/>
      <c r="P410" s="358"/>
      <c r="Q410" s="365"/>
      <c r="R410" s="366"/>
      <c r="S410" s="373"/>
      <c r="T410" s="374"/>
      <c r="U410" s="321"/>
    </row>
    <row r="411" spans="2:21" ht="14.1" customHeight="1" x14ac:dyDescent="0.15">
      <c r="B411" s="321"/>
      <c r="C411" s="344">
        <v>398</v>
      </c>
      <c r="D411" s="1026"/>
      <c r="E411" s="1027"/>
      <c r="F411" s="1027"/>
      <c r="G411" s="1027"/>
      <c r="H411" s="1027"/>
      <c r="I411" s="1027"/>
      <c r="J411" s="1028"/>
      <c r="K411" s="321"/>
      <c r="L411" s="382"/>
      <c r="M411" s="349"/>
      <c r="N411" s="350"/>
      <c r="O411" s="357"/>
      <c r="P411" s="358"/>
      <c r="Q411" s="365"/>
      <c r="R411" s="366"/>
      <c r="S411" s="373"/>
      <c r="T411" s="374"/>
      <c r="U411" s="321"/>
    </row>
    <row r="412" spans="2:21" ht="14.1" customHeight="1" x14ac:dyDescent="0.15">
      <c r="B412" s="321"/>
      <c r="C412" s="344">
        <v>399</v>
      </c>
      <c r="D412" s="1026"/>
      <c r="E412" s="1027"/>
      <c r="F412" s="1027"/>
      <c r="G412" s="1027"/>
      <c r="H412" s="1027"/>
      <c r="I412" s="1027"/>
      <c r="J412" s="1028"/>
      <c r="K412" s="321"/>
      <c r="L412" s="382"/>
      <c r="M412" s="349"/>
      <c r="N412" s="350"/>
      <c r="O412" s="357"/>
      <c r="P412" s="358"/>
      <c r="Q412" s="365"/>
      <c r="R412" s="366"/>
      <c r="S412" s="373"/>
      <c r="T412" s="374"/>
      <c r="U412" s="321"/>
    </row>
    <row r="413" spans="2:21" ht="14.1" customHeight="1" x14ac:dyDescent="0.15">
      <c r="B413" s="321"/>
      <c r="C413" s="344">
        <v>400</v>
      </c>
      <c r="D413" s="1026"/>
      <c r="E413" s="1027"/>
      <c r="F413" s="1027"/>
      <c r="G413" s="1027"/>
      <c r="H413" s="1027"/>
      <c r="I413" s="1027"/>
      <c r="J413" s="1028"/>
      <c r="K413" s="321"/>
      <c r="L413" s="383"/>
      <c r="M413" s="351"/>
      <c r="N413" s="352"/>
      <c r="O413" s="359"/>
      <c r="P413" s="360"/>
      <c r="Q413" s="367"/>
      <c r="R413" s="368"/>
      <c r="S413" s="377"/>
      <c r="T413" s="378"/>
      <c r="U413" s="321"/>
    </row>
    <row r="414" spans="2:21" ht="14.1" customHeight="1" x14ac:dyDescent="0.15">
      <c r="B414" s="321"/>
      <c r="C414" s="344">
        <v>401</v>
      </c>
      <c r="D414" s="1026"/>
      <c r="E414" s="1027"/>
      <c r="F414" s="1027"/>
      <c r="G414" s="1027"/>
      <c r="H414" s="1027"/>
      <c r="I414" s="1027"/>
      <c r="J414" s="1028"/>
      <c r="K414" s="321"/>
      <c r="L414" s="383"/>
      <c r="M414" s="351"/>
      <c r="N414" s="352"/>
      <c r="O414" s="359"/>
      <c r="P414" s="360"/>
      <c r="Q414" s="367"/>
      <c r="R414" s="368"/>
      <c r="S414" s="377"/>
      <c r="T414" s="378"/>
      <c r="U414" s="321"/>
    </row>
    <row r="415" spans="2:21" ht="14.1" customHeight="1" x14ac:dyDescent="0.15">
      <c r="B415" s="321"/>
      <c r="C415" s="344">
        <v>402</v>
      </c>
      <c r="D415" s="1026"/>
      <c r="E415" s="1027"/>
      <c r="F415" s="1027"/>
      <c r="G415" s="1027"/>
      <c r="H415" s="1027"/>
      <c r="I415" s="1027"/>
      <c r="J415" s="1028"/>
      <c r="K415" s="321"/>
      <c r="L415" s="383"/>
      <c r="M415" s="351"/>
      <c r="N415" s="352"/>
      <c r="O415" s="359"/>
      <c r="P415" s="360"/>
      <c r="Q415" s="367"/>
      <c r="R415" s="368"/>
      <c r="S415" s="377"/>
      <c r="T415" s="378"/>
      <c r="U415" s="321"/>
    </row>
    <row r="416" spans="2:21" ht="14.1" customHeight="1" x14ac:dyDescent="0.15">
      <c r="B416" s="321"/>
      <c r="C416" s="344">
        <v>403</v>
      </c>
      <c r="D416" s="1026"/>
      <c r="E416" s="1027"/>
      <c r="F416" s="1027"/>
      <c r="G416" s="1027"/>
      <c r="H416" s="1027"/>
      <c r="I416" s="1027"/>
      <c r="J416" s="1028"/>
      <c r="K416" s="321"/>
      <c r="L416" s="383"/>
      <c r="M416" s="351"/>
      <c r="N416" s="352"/>
      <c r="O416" s="359"/>
      <c r="P416" s="360"/>
      <c r="Q416" s="367"/>
      <c r="R416" s="368"/>
      <c r="S416" s="377"/>
      <c r="T416" s="378"/>
      <c r="U416" s="321"/>
    </row>
    <row r="417" spans="2:21" ht="14.1" customHeight="1" x14ac:dyDescent="0.15">
      <c r="B417" s="321"/>
      <c r="C417" s="344">
        <v>404</v>
      </c>
      <c r="D417" s="1026"/>
      <c r="E417" s="1027"/>
      <c r="F417" s="1027"/>
      <c r="G417" s="1027"/>
      <c r="H417" s="1027"/>
      <c r="I417" s="1027"/>
      <c r="J417" s="1028"/>
      <c r="K417" s="321"/>
      <c r="L417" s="383"/>
      <c r="M417" s="351"/>
      <c r="N417" s="352"/>
      <c r="O417" s="359"/>
      <c r="P417" s="360"/>
      <c r="Q417" s="367"/>
      <c r="R417" s="368"/>
      <c r="S417" s="377"/>
      <c r="T417" s="378"/>
      <c r="U417" s="321"/>
    </row>
    <row r="418" spans="2:21" ht="14.1" customHeight="1" x14ac:dyDescent="0.15">
      <c r="B418" s="321"/>
      <c r="C418" s="344">
        <v>405</v>
      </c>
      <c r="D418" s="1026"/>
      <c r="E418" s="1027"/>
      <c r="F418" s="1027"/>
      <c r="G418" s="1027"/>
      <c r="H418" s="1027"/>
      <c r="I418" s="1027"/>
      <c r="J418" s="1028"/>
      <c r="K418" s="321"/>
      <c r="L418" s="383"/>
      <c r="M418" s="351"/>
      <c r="N418" s="352"/>
      <c r="O418" s="359"/>
      <c r="P418" s="360"/>
      <c r="Q418" s="367"/>
      <c r="R418" s="368"/>
      <c r="S418" s="377"/>
      <c r="T418" s="378"/>
      <c r="U418" s="321"/>
    </row>
    <row r="419" spans="2:21" ht="14.1" customHeight="1" x14ac:dyDescent="0.15">
      <c r="B419" s="321"/>
      <c r="C419" s="344">
        <v>406</v>
      </c>
      <c r="D419" s="1026"/>
      <c r="E419" s="1027"/>
      <c r="F419" s="1027"/>
      <c r="G419" s="1027"/>
      <c r="H419" s="1027"/>
      <c r="I419" s="1027"/>
      <c r="J419" s="1028"/>
      <c r="K419" s="321"/>
      <c r="L419" s="383"/>
      <c r="M419" s="351"/>
      <c r="N419" s="352"/>
      <c r="O419" s="359"/>
      <c r="P419" s="360"/>
      <c r="Q419" s="367"/>
      <c r="R419" s="368"/>
      <c r="S419" s="377"/>
      <c r="T419" s="378"/>
      <c r="U419" s="321"/>
    </row>
    <row r="420" spans="2:21" ht="14.1" customHeight="1" x14ac:dyDescent="0.15">
      <c r="B420" s="321"/>
      <c r="C420" s="344">
        <v>407</v>
      </c>
      <c r="D420" s="1026"/>
      <c r="E420" s="1027"/>
      <c r="F420" s="1027"/>
      <c r="G420" s="1027"/>
      <c r="H420" s="1027"/>
      <c r="I420" s="1027"/>
      <c r="J420" s="1028"/>
      <c r="K420" s="321"/>
      <c r="L420" s="383"/>
      <c r="M420" s="351"/>
      <c r="N420" s="352"/>
      <c r="O420" s="359"/>
      <c r="P420" s="360"/>
      <c r="Q420" s="367"/>
      <c r="R420" s="368"/>
      <c r="S420" s="377"/>
      <c r="T420" s="378"/>
      <c r="U420" s="321"/>
    </row>
    <row r="421" spans="2:21" ht="14.1" customHeight="1" x14ac:dyDescent="0.15">
      <c r="B421" s="321"/>
      <c r="C421" s="344">
        <v>408</v>
      </c>
      <c r="D421" s="1026"/>
      <c r="E421" s="1027"/>
      <c r="F421" s="1027"/>
      <c r="G421" s="1027"/>
      <c r="H421" s="1027"/>
      <c r="I421" s="1027"/>
      <c r="J421" s="1028"/>
      <c r="K421" s="321"/>
      <c r="L421" s="383"/>
      <c r="M421" s="351"/>
      <c r="N421" s="352"/>
      <c r="O421" s="359"/>
      <c r="P421" s="360"/>
      <c r="Q421" s="367"/>
      <c r="R421" s="368"/>
      <c r="S421" s="377"/>
      <c r="T421" s="378"/>
      <c r="U421" s="321"/>
    </row>
    <row r="422" spans="2:21" ht="14.1" customHeight="1" x14ac:dyDescent="0.15">
      <c r="B422" s="321"/>
      <c r="C422" s="344">
        <v>409</v>
      </c>
      <c r="D422" s="1026"/>
      <c r="E422" s="1027"/>
      <c r="F422" s="1027"/>
      <c r="G422" s="1027"/>
      <c r="H422" s="1027"/>
      <c r="I422" s="1027"/>
      <c r="J422" s="1028"/>
      <c r="K422" s="321"/>
      <c r="L422" s="383"/>
      <c r="M422" s="351"/>
      <c r="N422" s="352"/>
      <c r="O422" s="359"/>
      <c r="P422" s="360"/>
      <c r="Q422" s="367"/>
      <c r="R422" s="368"/>
      <c r="S422" s="377"/>
      <c r="T422" s="378"/>
      <c r="U422" s="321"/>
    </row>
    <row r="423" spans="2:21" ht="14.1" customHeight="1" x14ac:dyDescent="0.15">
      <c r="B423" s="321"/>
      <c r="C423" s="344">
        <v>410</v>
      </c>
      <c r="D423" s="1026"/>
      <c r="E423" s="1027"/>
      <c r="F423" s="1027"/>
      <c r="G423" s="1027"/>
      <c r="H423" s="1027"/>
      <c r="I423" s="1027"/>
      <c r="J423" s="1028"/>
      <c r="K423" s="321"/>
      <c r="L423" s="383"/>
      <c r="M423" s="351"/>
      <c r="N423" s="352"/>
      <c r="O423" s="359"/>
      <c r="P423" s="360"/>
      <c r="Q423" s="367"/>
      <c r="R423" s="368"/>
      <c r="S423" s="377"/>
      <c r="T423" s="378"/>
      <c r="U423" s="321"/>
    </row>
    <row r="424" spans="2:21" ht="14.1" customHeight="1" x14ac:dyDescent="0.15">
      <c r="B424" s="321"/>
      <c r="C424" s="344">
        <v>411</v>
      </c>
      <c r="D424" s="1026"/>
      <c r="E424" s="1027"/>
      <c r="F424" s="1027"/>
      <c r="G424" s="1027"/>
      <c r="H424" s="1027"/>
      <c r="I424" s="1027"/>
      <c r="J424" s="1028"/>
      <c r="K424" s="321"/>
      <c r="L424" s="383"/>
      <c r="M424" s="351"/>
      <c r="N424" s="352"/>
      <c r="O424" s="359"/>
      <c r="P424" s="360"/>
      <c r="Q424" s="367"/>
      <c r="R424" s="368"/>
      <c r="S424" s="377"/>
      <c r="T424" s="378"/>
      <c r="U424" s="321"/>
    </row>
    <row r="425" spans="2:21" ht="14.1" customHeight="1" x14ac:dyDescent="0.15">
      <c r="B425" s="321"/>
      <c r="C425" s="344">
        <v>412</v>
      </c>
      <c r="D425" s="1026"/>
      <c r="E425" s="1027"/>
      <c r="F425" s="1027"/>
      <c r="G425" s="1027"/>
      <c r="H425" s="1027"/>
      <c r="I425" s="1027"/>
      <c r="J425" s="1028"/>
      <c r="K425" s="321"/>
      <c r="L425" s="383"/>
      <c r="M425" s="351"/>
      <c r="N425" s="352"/>
      <c r="O425" s="359"/>
      <c r="P425" s="360"/>
      <c r="Q425" s="367"/>
      <c r="R425" s="368"/>
      <c r="S425" s="377"/>
      <c r="T425" s="378"/>
      <c r="U425" s="321"/>
    </row>
    <row r="426" spans="2:21" ht="14.1" customHeight="1" x14ac:dyDescent="0.15">
      <c r="B426" s="321"/>
      <c r="C426" s="344">
        <v>413</v>
      </c>
      <c r="D426" s="1026"/>
      <c r="E426" s="1027"/>
      <c r="F426" s="1027"/>
      <c r="G426" s="1027"/>
      <c r="H426" s="1027"/>
      <c r="I426" s="1027"/>
      <c r="J426" s="1028"/>
      <c r="K426" s="321"/>
      <c r="L426" s="383"/>
      <c r="M426" s="351"/>
      <c r="N426" s="352"/>
      <c r="O426" s="359"/>
      <c r="P426" s="360"/>
      <c r="Q426" s="367"/>
      <c r="R426" s="368"/>
      <c r="S426" s="377"/>
      <c r="T426" s="378"/>
      <c r="U426" s="321"/>
    </row>
    <row r="427" spans="2:21" ht="14.1" customHeight="1" x14ac:dyDescent="0.15">
      <c r="B427" s="321"/>
      <c r="C427" s="344">
        <v>414</v>
      </c>
      <c r="D427" s="1026"/>
      <c r="E427" s="1027"/>
      <c r="F427" s="1027"/>
      <c r="G427" s="1027"/>
      <c r="H427" s="1027"/>
      <c r="I427" s="1027"/>
      <c r="J427" s="1028"/>
      <c r="K427" s="321"/>
      <c r="L427" s="383"/>
      <c r="M427" s="351"/>
      <c r="N427" s="352"/>
      <c r="O427" s="359"/>
      <c r="P427" s="360"/>
      <c r="Q427" s="367"/>
      <c r="R427" s="368"/>
      <c r="S427" s="377"/>
      <c r="T427" s="378"/>
      <c r="U427" s="321"/>
    </row>
    <row r="428" spans="2:21" ht="14.1" customHeight="1" x14ac:dyDescent="0.15">
      <c r="B428" s="321"/>
      <c r="C428" s="344">
        <v>415</v>
      </c>
      <c r="D428" s="1026"/>
      <c r="E428" s="1027"/>
      <c r="F428" s="1027"/>
      <c r="G428" s="1027"/>
      <c r="H428" s="1027"/>
      <c r="I428" s="1027"/>
      <c r="J428" s="1028"/>
      <c r="K428" s="321"/>
      <c r="L428" s="383"/>
      <c r="M428" s="351"/>
      <c r="N428" s="352"/>
      <c r="O428" s="359"/>
      <c r="P428" s="360"/>
      <c r="Q428" s="367"/>
      <c r="R428" s="368"/>
      <c r="S428" s="377"/>
      <c r="T428" s="378"/>
      <c r="U428" s="321"/>
    </row>
    <row r="429" spans="2:21" ht="14.1" customHeight="1" x14ac:dyDescent="0.15">
      <c r="B429" s="321"/>
      <c r="C429" s="344">
        <v>416</v>
      </c>
      <c r="D429" s="1026"/>
      <c r="E429" s="1027"/>
      <c r="F429" s="1027"/>
      <c r="G429" s="1027"/>
      <c r="H429" s="1027"/>
      <c r="I429" s="1027"/>
      <c r="J429" s="1028"/>
      <c r="K429" s="321"/>
      <c r="L429" s="383"/>
      <c r="M429" s="351"/>
      <c r="N429" s="352"/>
      <c r="O429" s="359"/>
      <c r="P429" s="360"/>
      <c r="Q429" s="367"/>
      <c r="R429" s="368"/>
      <c r="S429" s="377"/>
      <c r="T429" s="378"/>
      <c r="U429" s="321"/>
    </row>
    <row r="430" spans="2:21" ht="14.1" customHeight="1" x14ac:dyDescent="0.15">
      <c r="B430" s="321"/>
      <c r="C430" s="344">
        <v>417</v>
      </c>
      <c r="D430" s="1026"/>
      <c r="E430" s="1027"/>
      <c r="F430" s="1027"/>
      <c r="G430" s="1027"/>
      <c r="H430" s="1027"/>
      <c r="I430" s="1027"/>
      <c r="J430" s="1028"/>
      <c r="K430" s="321"/>
      <c r="L430" s="383"/>
      <c r="M430" s="351"/>
      <c r="N430" s="352"/>
      <c r="O430" s="359"/>
      <c r="P430" s="360"/>
      <c r="Q430" s="367"/>
      <c r="R430" s="368"/>
      <c r="S430" s="377"/>
      <c r="T430" s="378"/>
      <c r="U430" s="321"/>
    </row>
    <row r="431" spans="2:21" ht="14.1" customHeight="1" x14ac:dyDescent="0.15">
      <c r="B431" s="321"/>
      <c r="C431" s="344">
        <v>418</v>
      </c>
      <c r="D431" s="1026"/>
      <c r="E431" s="1027"/>
      <c r="F431" s="1027"/>
      <c r="G431" s="1027"/>
      <c r="H431" s="1027"/>
      <c r="I431" s="1027"/>
      <c r="J431" s="1028"/>
      <c r="K431" s="321"/>
      <c r="L431" s="383"/>
      <c r="M431" s="351"/>
      <c r="N431" s="352"/>
      <c r="O431" s="359"/>
      <c r="P431" s="360"/>
      <c r="Q431" s="367"/>
      <c r="R431" s="368"/>
      <c r="S431" s="377"/>
      <c r="T431" s="378"/>
      <c r="U431" s="321"/>
    </row>
    <row r="432" spans="2:21" ht="14.1" customHeight="1" x14ac:dyDescent="0.15">
      <c r="B432" s="321"/>
      <c r="C432" s="344">
        <v>419</v>
      </c>
      <c r="D432" s="1026"/>
      <c r="E432" s="1027"/>
      <c r="F432" s="1027"/>
      <c r="G432" s="1027"/>
      <c r="H432" s="1027"/>
      <c r="I432" s="1027"/>
      <c r="J432" s="1028"/>
      <c r="K432" s="321"/>
      <c r="L432" s="383"/>
      <c r="M432" s="351"/>
      <c r="N432" s="352"/>
      <c r="O432" s="359"/>
      <c r="P432" s="360"/>
      <c r="Q432" s="367"/>
      <c r="R432" s="368"/>
      <c r="S432" s="377"/>
      <c r="T432" s="378"/>
      <c r="U432" s="321"/>
    </row>
    <row r="433" spans="2:21" ht="14.1" customHeight="1" x14ac:dyDescent="0.15">
      <c r="B433" s="321"/>
      <c r="C433" s="344">
        <v>420</v>
      </c>
      <c r="D433" s="1026"/>
      <c r="E433" s="1027"/>
      <c r="F433" s="1027"/>
      <c r="G433" s="1027"/>
      <c r="H433" s="1027"/>
      <c r="I433" s="1027"/>
      <c r="J433" s="1028"/>
      <c r="K433" s="321"/>
      <c r="L433" s="383"/>
      <c r="M433" s="351"/>
      <c r="N433" s="352"/>
      <c r="O433" s="359"/>
      <c r="P433" s="360"/>
      <c r="Q433" s="367"/>
      <c r="R433" s="368"/>
      <c r="S433" s="377"/>
      <c r="T433" s="378"/>
      <c r="U433" s="321"/>
    </row>
    <row r="434" spans="2:21" ht="14.1" customHeight="1" x14ac:dyDescent="0.15">
      <c r="B434" s="321"/>
      <c r="C434" s="344">
        <v>421</v>
      </c>
      <c r="D434" s="1026"/>
      <c r="E434" s="1027"/>
      <c r="F434" s="1027"/>
      <c r="G434" s="1027"/>
      <c r="H434" s="1027"/>
      <c r="I434" s="1027"/>
      <c r="J434" s="1028"/>
      <c r="K434" s="321"/>
      <c r="L434" s="383"/>
      <c r="M434" s="351"/>
      <c r="N434" s="352"/>
      <c r="O434" s="359"/>
      <c r="P434" s="360"/>
      <c r="Q434" s="367"/>
      <c r="R434" s="368"/>
      <c r="S434" s="377"/>
      <c r="T434" s="378"/>
      <c r="U434" s="321"/>
    </row>
    <row r="435" spans="2:21" ht="14.1" customHeight="1" x14ac:dyDescent="0.15">
      <c r="B435" s="321"/>
      <c r="C435" s="344">
        <v>422</v>
      </c>
      <c r="D435" s="1026"/>
      <c r="E435" s="1027"/>
      <c r="F435" s="1027"/>
      <c r="G435" s="1027"/>
      <c r="H435" s="1027"/>
      <c r="I435" s="1027"/>
      <c r="J435" s="1028"/>
      <c r="K435" s="321"/>
      <c r="L435" s="383"/>
      <c r="M435" s="351"/>
      <c r="N435" s="352"/>
      <c r="O435" s="359"/>
      <c r="P435" s="360"/>
      <c r="Q435" s="367"/>
      <c r="R435" s="368"/>
      <c r="S435" s="377"/>
      <c r="T435" s="378"/>
      <c r="U435" s="321"/>
    </row>
    <row r="436" spans="2:21" ht="14.1" customHeight="1" x14ac:dyDescent="0.15">
      <c r="B436" s="321"/>
      <c r="C436" s="344">
        <v>423</v>
      </c>
      <c r="D436" s="1026"/>
      <c r="E436" s="1027"/>
      <c r="F436" s="1027"/>
      <c r="G436" s="1027"/>
      <c r="H436" s="1027"/>
      <c r="I436" s="1027"/>
      <c r="J436" s="1028"/>
      <c r="K436" s="321"/>
      <c r="L436" s="383"/>
      <c r="M436" s="351"/>
      <c r="N436" s="352"/>
      <c r="O436" s="359"/>
      <c r="P436" s="360"/>
      <c r="Q436" s="367"/>
      <c r="R436" s="368"/>
      <c r="S436" s="377"/>
      <c r="T436" s="378"/>
      <c r="U436" s="321"/>
    </row>
    <row r="437" spans="2:21" ht="14.1" customHeight="1" x14ac:dyDescent="0.15">
      <c r="B437" s="321"/>
      <c r="C437" s="344">
        <v>424</v>
      </c>
      <c r="D437" s="1026"/>
      <c r="E437" s="1027"/>
      <c r="F437" s="1027"/>
      <c r="G437" s="1027"/>
      <c r="H437" s="1027"/>
      <c r="I437" s="1027"/>
      <c r="J437" s="1028"/>
      <c r="K437" s="321"/>
      <c r="L437" s="383"/>
      <c r="M437" s="351"/>
      <c r="N437" s="352"/>
      <c r="O437" s="359"/>
      <c r="P437" s="360"/>
      <c r="Q437" s="367"/>
      <c r="R437" s="368"/>
      <c r="S437" s="377"/>
      <c r="T437" s="378"/>
      <c r="U437" s="321"/>
    </row>
    <row r="438" spans="2:21" ht="14.1" customHeight="1" x14ac:dyDescent="0.15">
      <c r="B438" s="321"/>
      <c r="C438" s="344">
        <v>425</v>
      </c>
      <c r="D438" s="1026"/>
      <c r="E438" s="1027"/>
      <c r="F438" s="1027"/>
      <c r="G438" s="1027"/>
      <c r="H438" s="1027"/>
      <c r="I438" s="1027"/>
      <c r="J438" s="1028"/>
      <c r="K438" s="321"/>
      <c r="L438" s="383"/>
      <c r="M438" s="351"/>
      <c r="N438" s="352"/>
      <c r="O438" s="359"/>
      <c r="P438" s="360"/>
      <c r="Q438" s="367"/>
      <c r="R438" s="368"/>
      <c r="S438" s="377"/>
      <c r="T438" s="378"/>
      <c r="U438" s="321"/>
    </row>
    <row r="439" spans="2:21" ht="14.1" customHeight="1" x14ac:dyDescent="0.15">
      <c r="B439" s="321"/>
      <c r="C439" s="344">
        <v>426</v>
      </c>
      <c r="D439" s="1026"/>
      <c r="E439" s="1027"/>
      <c r="F439" s="1027"/>
      <c r="G439" s="1027"/>
      <c r="H439" s="1027"/>
      <c r="I439" s="1027"/>
      <c r="J439" s="1028"/>
      <c r="K439" s="321"/>
      <c r="L439" s="383"/>
      <c r="M439" s="351"/>
      <c r="N439" s="352"/>
      <c r="O439" s="359"/>
      <c r="P439" s="360"/>
      <c r="Q439" s="367"/>
      <c r="R439" s="368"/>
      <c r="S439" s="377"/>
      <c r="T439" s="378"/>
      <c r="U439" s="321"/>
    </row>
    <row r="440" spans="2:21" ht="14.1" customHeight="1" x14ac:dyDescent="0.15">
      <c r="B440" s="321"/>
      <c r="C440" s="344">
        <v>427</v>
      </c>
      <c r="D440" s="1026"/>
      <c r="E440" s="1027"/>
      <c r="F440" s="1027"/>
      <c r="G440" s="1027"/>
      <c r="H440" s="1027"/>
      <c r="I440" s="1027"/>
      <c r="J440" s="1028"/>
      <c r="K440" s="321"/>
      <c r="L440" s="383"/>
      <c r="M440" s="351"/>
      <c r="N440" s="352"/>
      <c r="O440" s="359"/>
      <c r="P440" s="360"/>
      <c r="Q440" s="367"/>
      <c r="R440" s="368"/>
      <c r="S440" s="377"/>
      <c r="T440" s="378"/>
      <c r="U440" s="321"/>
    </row>
    <row r="441" spans="2:21" ht="14.1" customHeight="1" x14ac:dyDescent="0.15">
      <c r="B441" s="321"/>
      <c r="C441" s="344">
        <v>428</v>
      </c>
      <c r="D441" s="1026"/>
      <c r="E441" s="1027"/>
      <c r="F441" s="1027"/>
      <c r="G441" s="1027"/>
      <c r="H441" s="1027"/>
      <c r="I441" s="1027"/>
      <c r="J441" s="1028"/>
      <c r="K441" s="321"/>
      <c r="L441" s="383"/>
      <c r="M441" s="351"/>
      <c r="N441" s="352"/>
      <c r="O441" s="359"/>
      <c r="P441" s="360"/>
      <c r="Q441" s="367"/>
      <c r="R441" s="368"/>
      <c r="S441" s="377"/>
      <c r="T441" s="378"/>
      <c r="U441" s="321"/>
    </row>
    <row r="442" spans="2:21" ht="14.1" customHeight="1" x14ac:dyDescent="0.15">
      <c r="B442" s="321"/>
      <c r="C442" s="344">
        <v>429</v>
      </c>
      <c r="D442" s="1026"/>
      <c r="E442" s="1027"/>
      <c r="F442" s="1027"/>
      <c r="G442" s="1027"/>
      <c r="H442" s="1027"/>
      <c r="I442" s="1027"/>
      <c r="J442" s="1028"/>
      <c r="K442" s="321"/>
      <c r="L442" s="383"/>
      <c r="M442" s="351"/>
      <c r="N442" s="352"/>
      <c r="O442" s="359"/>
      <c r="P442" s="360"/>
      <c r="Q442" s="367"/>
      <c r="R442" s="368"/>
      <c r="S442" s="377"/>
      <c r="T442" s="378"/>
      <c r="U442" s="321"/>
    </row>
    <row r="443" spans="2:21" ht="14.1" customHeight="1" x14ac:dyDescent="0.15">
      <c r="B443" s="321"/>
      <c r="C443" s="344">
        <v>430</v>
      </c>
      <c r="D443" s="1026"/>
      <c r="E443" s="1027"/>
      <c r="F443" s="1027"/>
      <c r="G443" s="1027"/>
      <c r="H443" s="1027"/>
      <c r="I443" s="1027"/>
      <c r="J443" s="1028"/>
      <c r="K443" s="321"/>
      <c r="L443" s="383"/>
      <c r="M443" s="351"/>
      <c r="N443" s="352"/>
      <c r="O443" s="359"/>
      <c r="P443" s="360"/>
      <c r="Q443" s="367"/>
      <c r="R443" s="368"/>
      <c r="S443" s="377"/>
      <c r="T443" s="378"/>
      <c r="U443" s="321"/>
    </row>
    <row r="444" spans="2:21" ht="14.1" customHeight="1" x14ac:dyDescent="0.15">
      <c r="B444" s="321"/>
      <c r="C444" s="344">
        <v>431</v>
      </c>
      <c r="D444" s="1026"/>
      <c r="E444" s="1027"/>
      <c r="F444" s="1027"/>
      <c r="G444" s="1027"/>
      <c r="H444" s="1027"/>
      <c r="I444" s="1027"/>
      <c r="J444" s="1028"/>
      <c r="K444" s="321"/>
      <c r="L444" s="383"/>
      <c r="M444" s="351"/>
      <c r="N444" s="352"/>
      <c r="O444" s="359"/>
      <c r="P444" s="360"/>
      <c r="Q444" s="367"/>
      <c r="R444" s="368"/>
      <c r="S444" s="377"/>
      <c r="T444" s="378"/>
      <c r="U444" s="321"/>
    </row>
    <row r="445" spans="2:21" ht="14.1" customHeight="1" x14ac:dyDescent="0.15">
      <c r="B445" s="321"/>
      <c r="C445" s="344">
        <v>432</v>
      </c>
      <c r="D445" s="1026"/>
      <c r="E445" s="1027"/>
      <c r="F445" s="1027"/>
      <c r="G445" s="1027"/>
      <c r="H445" s="1027"/>
      <c r="I445" s="1027"/>
      <c r="J445" s="1028"/>
      <c r="K445" s="321"/>
      <c r="L445" s="383"/>
      <c r="M445" s="351"/>
      <c r="N445" s="352"/>
      <c r="O445" s="359"/>
      <c r="P445" s="360"/>
      <c r="Q445" s="367"/>
      <c r="R445" s="368"/>
      <c r="S445" s="377"/>
      <c r="T445" s="378"/>
      <c r="U445" s="321"/>
    </row>
    <row r="446" spans="2:21" ht="14.1" customHeight="1" x14ac:dyDescent="0.15">
      <c r="B446" s="321"/>
      <c r="C446" s="344">
        <v>433</v>
      </c>
      <c r="D446" s="1026"/>
      <c r="E446" s="1027"/>
      <c r="F446" s="1027"/>
      <c r="G446" s="1027"/>
      <c r="H446" s="1027"/>
      <c r="I446" s="1027"/>
      <c r="J446" s="1028"/>
      <c r="K446" s="321"/>
      <c r="L446" s="383"/>
      <c r="M446" s="351"/>
      <c r="N446" s="352"/>
      <c r="O446" s="359"/>
      <c r="P446" s="360"/>
      <c r="Q446" s="367"/>
      <c r="R446" s="368"/>
      <c r="S446" s="377"/>
      <c r="T446" s="378"/>
      <c r="U446" s="321"/>
    </row>
    <row r="447" spans="2:21" ht="14.1" customHeight="1" x14ac:dyDescent="0.15">
      <c r="B447" s="321"/>
      <c r="C447" s="344">
        <v>434</v>
      </c>
      <c r="D447" s="1026"/>
      <c r="E447" s="1027"/>
      <c r="F447" s="1027"/>
      <c r="G447" s="1027"/>
      <c r="H447" s="1027"/>
      <c r="I447" s="1027"/>
      <c r="J447" s="1028"/>
      <c r="K447" s="321"/>
      <c r="L447" s="383"/>
      <c r="M447" s="351"/>
      <c r="N447" s="352"/>
      <c r="O447" s="359"/>
      <c r="P447" s="360"/>
      <c r="Q447" s="367"/>
      <c r="R447" s="368"/>
      <c r="S447" s="377"/>
      <c r="T447" s="378"/>
      <c r="U447" s="321"/>
    </row>
    <row r="448" spans="2:21" ht="14.1" customHeight="1" x14ac:dyDescent="0.15">
      <c r="B448" s="321"/>
      <c r="C448" s="344">
        <v>435</v>
      </c>
      <c r="D448" s="1026"/>
      <c r="E448" s="1027"/>
      <c r="F448" s="1027"/>
      <c r="G448" s="1027"/>
      <c r="H448" s="1027"/>
      <c r="I448" s="1027"/>
      <c r="J448" s="1028"/>
      <c r="K448" s="321"/>
      <c r="L448" s="383"/>
      <c r="M448" s="351"/>
      <c r="N448" s="352"/>
      <c r="O448" s="359"/>
      <c r="P448" s="360"/>
      <c r="Q448" s="367"/>
      <c r="R448" s="368"/>
      <c r="S448" s="377"/>
      <c r="T448" s="378"/>
      <c r="U448" s="321"/>
    </row>
    <row r="449" spans="2:21" ht="14.1" customHeight="1" x14ac:dyDescent="0.15">
      <c r="B449" s="321"/>
      <c r="C449" s="344">
        <v>436</v>
      </c>
      <c r="D449" s="1026"/>
      <c r="E449" s="1027"/>
      <c r="F449" s="1027"/>
      <c r="G449" s="1027"/>
      <c r="H449" s="1027"/>
      <c r="I449" s="1027"/>
      <c r="J449" s="1028"/>
      <c r="K449" s="321"/>
      <c r="L449" s="383"/>
      <c r="M449" s="351"/>
      <c r="N449" s="352"/>
      <c r="O449" s="359"/>
      <c r="P449" s="360"/>
      <c r="Q449" s="367"/>
      <c r="R449" s="368"/>
      <c r="S449" s="377"/>
      <c r="T449" s="378"/>
      <c r="U449" s="321"/>
    </row>
    <row r="450" spans="2:21" ht="14.1" customHeight="1" x14ac:dyDescent="0.15">
      <c r="B450" s="321"/>
      <c r="C450" s="344">
        <v>437</v>
      </c>
      <c r="D450" s="1026"/>
      <c r="E450" s="1027"/>
      <c r="F450" s="1027"/>
      <c r="G450" s="1027"/>
      <c r="H450" s="1027"/>
      <c r="I450" s="1027"/>
      <c r="J450" s="1028"/>
      <c r="K450" s="321"/>
      <c r="L450" s="383"/>
      <c r="M450" s="351"/>
      <c r="N450" s="352"/>
      <c r="O450" s="359"/>
      <c r="P450" s="360"/>
      <c r="Q450" s="367"/>
      <c r="R450" s="368"/>
      <c r="S450" s="377"/>
      <c r="T450" s="378"/>
      <c r="U450" s="321"/>
    </row>
    <row r="451" spans="2:21" ht="14.1" customHeight="1" x14ac:dyDescent="0.15">
      <c r="B451" s="321"/>
      <c r="C451" s="344">
        <v>438</v>
      </c>
      <c r="D451" s="1026"/>
      <c r="E451" s="1027"/>
      <c r="F451" s="1027"/>
      <c r="G451" s="1027"/>
      <c r="H451" s="1027"/>
      <c r="I451" s="1027"/>
      <c r="J451" s="1028"/>
      <c r="K451" s="321"/>
      <c r="L451" s="383"/>
      <c r="M451" s="351"/>
      <c r="N451" s="352"/>
      <c r="O451" s="359"/>
      <c r="P451" s="360"/>
      <c r="Q451" s="367"/>
      <c r="R451" s="368"/>
      <c r="S451" s="377"/>
      <c r="T451" s="378"/>
      <c r="U451" s="321"/>
    </row>
    <row r="452" spans="2:21" ht="14.1" customHeight="1" x14ac:dyDescent="0.15">
      <c r="B452" s="321"/>
      <c r="C452" s="344">
        <v>439</v>
      </c>
      <c r="D452" s="1026"/>
      <c r="E452" s="1027"/>
      <c r="F452" s="1027"/>
      <c r="G452" s="1027"/>
      <c r="H452" s="1027"/>
      <c r="I452" s="1027"/>
      <c r="J452" s="1028"/>
      <c r="K452" s="321"/>
      <c r="L452" s="383"/>
      <c r="M452" s="351"/>
      <c r="N452" s="352"/>
      <c r="O452" s="359"/>
      <c r="P452" s="360"/>
      <c r="Q452" s="367"/>
      <c r="R452" s="368"/>
      <c r="S452" s="377"/>
      <c r="T452" s="378"/>
      <c r="U452" s="321"/>
    </row>
    <row r="453" spans="2:21" ht="14.1" customHeight="1" x14ac:dyDescent="0.15">
      <c r="B453" s="321"/>
      <c r="C453" s="344">
        <v>440</v>
      </c>
      <c r="D453" s="1026"/>
      <c r="E453" s="1027"/>
      <c r="F453" s="1027"/>
      <c r="G453" s="1027"/>
      <c r="H453" s="1027"/>
      <c r="I453" s="1027"/>
      <c r="J453" s="1028"/>
      <c r="K453" s="321"/>
      <c r="L453" s="383"/>
      <c r="M453" s="351"/>
      <c r="N453" s="352"/>
      <c r="O453" s="359"/>
      <c r="P453" s="360"/>
      <c r="Q453" s="367"/>
      <c r="R453" s="368"/>
      <c r="S453" s="377"/>
      <c r="T453" s="378"/>
      <c r="U453" s="321"/>
    </row>
    <row r="454" spans="2:21" ht="14.1" customHeight="1" x14ac:dyDescent="0.15">
      <c r="B454" s="321"/>
      <c r="C454" s="344">
        <v>441</v>
      </c>
      <c r="D454" s="1026"/>
      <c r="E454" s="1027"/>
      <c r="F454" s="1027"/>
      <c r="G454" s="1027"/>
      <c r="H454" s="1027"/>
      <c r="I454" s="1027"/>
      <c r="J454" s="1028"/>
      <c r="K454" s="321"/>
      <c r="L454" s="383"/>
      <c r="M454" s="351"/>
      <c r="N454" s="352"/>
      <c r="O454" s="359"/>
      <c r="P454" s="360"/>
      <c r="Q454" s="367"/>
      <c r="R454" s="368"/>
      <c r="S454" s="377"/>
      <c r="T454" s="378"/>
      <c r="U454" s="321"/>
    </row>
    <row r="455" spans="2:21" ht="14.1" customHeight="1" x14ac:dyDescent="0.15">
      <c r="B455" s="321"/>
      <c r="C455" s="344">
        <v>442</v>
      </c>
      <c r="D455" s="1026"/>
      <c r="E455" s="1027"/>
      <c r="F455" s="1027"/>
      <c r="G455" s="1027"/>
      <c r="H455" s="1027"/>
      <c r="I455" s="1027"/>
      <c r="J455" s="1028"/>
      <c r="K455" s="321"/>
      <c r="L455" s="383"/>
      <c r="M455" s="351"/>
      <c r="N455" s="352"/>
      <c r="O455" s="359"/>
      <c r="P455" s="360"/>
      <c r="Q455" s="367"/>
      <c r="R455" s="368"/>
      <c r="S455" s="377"/>
      <c r="T455" s="378"/>
      <c r="U455" s="321"/>
    </row>
    <row r="456" spans="2:21" ht="14.1" customHeight="1" x14ac:dyDescent="0.15">
      <c r="B456" s="321"/>
      <c r="C456" s="344">
        <v>443</v>
      </c>
      <c r="D456" s="1026"/>
      <c r="E456" s="1027"/>
      <c r="F456" s="1027"/>
      <c r="G456" s="1027"/>
      <c r="H456" s="1027"/>
      <c r="I456" s="1027"/>
      <c r="J456" s="1028"/>
      <c r="K456" s="321"/>
      <c r="L456" s="383"/>
      <c r="M456" s="351"/>
      <c r="N456" s="352"/>
      <c r="O456" s="359"/>
      <c r="P456" s="360"/>
      <c r="Q456" s="367"/>
      <c r="R456" s="368"/>
      <c r="S456" s="377"/>
      <c r="T456" s="378"/>
      <c r="U456" s="321"/>
    </row>
    <row r="457" spans="2:21" ht="14.1" customHeight="1" x14ac:dyDescent="0.15">
      <c r="B457" s="321"/>
      <c r="C457" s="344">
        <v>444</v>
      </c>
      <c r="D457" s="1026"/>
      <c r="E457" s="1027"/>
      <c r="F457" s="1027"/>
      <c r="G457" s="1027"/>
      <c r="H457" s="1027"/>
      <c r="I457" s="1027"/>
      <c r="J457" s="1028"/>
      <c r="K457" s="321"/>
      <c r="L457" s="383"/>
      <c r="M457" s="351"/>
      <c r="N457" s="352"/>
      <c r="O457" s="359"/>
      <c r="P457" s="360"/>
      <c r="Q457" s="367"/>
      <c r="R457" s="368"/>
      <c r="S457" s="377"/>
      <c r="T457" s="378"/>
      <c r="U457" s="321"/>
    </row>
    <row r="458" spans="2:21" ht="14.1" customHeight="1" x14ac:dyDescent="0.15">
      <c r="B458" s="321"/>
      <c r="C458" s="344">
        <v>445</v>
      </c>
      <c r="D458" s="1026"/>
      <c r="E458" s="1027"/>
      <c r="F458" s="1027"/>
      <c r="G458" s="1027"/>
      <c r="H458" s="1027"/>
      <c r="I458" s="1027"/>
      <c r="J458" s="1028"/>
      <c r="K458" s="321"/>
      <c r="L458" s="383"/>
      <c r="M458" s="351"/>
      <c r="N458" s="352"/>
      <c r="O458" s="359"/>
      <c r="P458" s="360"/>
      <c r="Q458" s="367"/>
      <c r="R458" s="368"/>
      <c r="S458" s="377"/>
      <c r="T458" s="378"/>
      <c r="U458" s="321"/>
    </row>
    <row r="459" spans="2:21" ht="14.1" customHeight="1" x14ac:dyDescent="0.15">
      <c r="B459" s="321"/>
      <c r="C459" s="344">
        <v>446</v>
      </c>
      <c r="D459" s="1026"/>
      <c r="E459" s="1027"/>
      <c r="F459" s="1027"/>
      <c r="G459" s="1027"/>
      <c r="H459" s="1027"/>
      <c r="I459" s="1027"/>
      <c r="J459" s="1028"/>
      <c r="K459" s="321"/>
      <c r="L459" s="383"/>
      <c r="M459" s="351"/>
      <c r="N459" s="352"/>
      <c r="O459" s="359"/>
      <c r="P459" s="360"/>
      <c r="Q459" s="367"/>
      <c r="R459" s="368"/>
      <c r="S459" s="377"/>
      <c r="T459" s="378"/>
      <c r="U459" s="321"/>
    </row>
    <row r="460" spans="2:21" ht="14.1" customHeight="1" x14ac:dyDescent="0.15">
      <c r="B460" s="321"/>
      <c r="C460" s="344">
        <v>447</v>
      </c>
      <c r="D460" s="1026"/>
      <c r="E460" s="1027"/>
      <c r="F460" s="1027"/>
      <c r="G460" s="1027"/>
      <c r="H460" s="1027"/>
      <c r="I460" s="1027"/>
      <c r="J460" s="1028"/>
      <c r="K460" s="321"/>
      <c r="L460" s="383"/>
      <c r="M460" s="351"/>
      <c r="N460" s="352"/>
      <c r="O460" s="359"/>
      <c r="P460" s="360"/>
      <c r="Q460" s="367"/>
      <c r="R460" s="368"/>
      <c r="S460" s="377"/>
      <c r="T460" s="378"/>
      <c r="U460" s="321"/>
    </row>
    <row r="461" spans="2:21" ht="14.1" customHeight="1" x14ac:dyDescent="0.15">
      <c r="B461" s="321"/>
      <c r="C461" s="344">
        <v>448</v>
      </c>
      <c r="D461" s="1026"/>
      <c r="E461" s="1027"/>
      <c r="F461" s="1027"/>
      <c r="G461" s="1027"/>
      <c r="H461" s="1027"/>
      <c r="I461" s="1027"/>
      <c r="J461" s="1028"/>
      <c r="K461" s="321"/>
      <c r="L461" s="383"/>
      <c r="M461" s="351"/>
      <c r="N461" s="352"/>
      <c r="O461" s="359"/>
      <c r="P461" s="360"/>
      <c r="Q461" s="367"/>
      <c r="R461" s="368"/>
      <c r="S461" s="377"/>
      <c r="T461" s="378"/>
      <c r="U461" s="321"/>
    </row>
    <row r="462" spans="2:21" ht="14.1" customHeight="1" x14ac:dyDescent="0.15">
      <c r="B462" s="321"/>
      <c r="C462" s="344">
        <v>449</v>
      </c>
      <c r="D462" s="1026"/>
      <c r="E462" s="1027"/>
      <c r="F462" s="1027"/>
      <c r="G462" s="1027"/>
      <c r="H462" s="1027"/>
      <c r="I462" s="1027"/>
      <c r="J462" s="1028"/>
      <c r="K462" s="321"/>
      <c r="L462" s="383"/>
      <c r="M462" s="351"/>
      <c r="N462" s="352"/>
      <c r="O462" s="359"/>
      <c r="P462" s="360"/>
      <c r="Q462" s="367"/>
      <c r="R462" s="368"/>
      <c r="S462" s="377"/>
      <c r="T462" s="378"/>
      <c r="U462" s="321"/>
    </row>
    <row r="463" spans="2:21" ht="14.1" customHeight="1" x14ac:dyDescent="0.15">
      <c r="B463" s="321"/>
      <c r="C463" s="344">
        <v>450</v>
      </c>
      <c r="D463" s="1026"/>
      <c r="E463" s="1027"/>
      <c r="F463" s="1027"/>
      <c r="G463" s="1027"/>
      <c r="H463" s="1027"/>
      <c r="I463" s="1027"/>
      <c r="J463" s="1028"/>
      <c r="K463" s="321"/>
      <c r="L463" s="383"/>
      <c r="M463" s="351"/>
      <c r="N463" s="352"/>
      <c r="O463" s="359"/>
      <c r="P463" s="360"/>
      <c r="Q463" s="367"/>
      <c r="R463" s="368"/>
      <c r="S463" s="377"/>
      <c r="T463" s="378"/>
      <c r="U463" s="321"/>
    </row>
    <row r="464" spans="2:21" ht="14.1" customHeight="1" x14ac:dyDescent="0.15">
      <c r="B464" s="321"/>
      <c r="C464" s="344">
        <v>451</v>
      </c>
      <c r="D464" s="1026"/>
      <c r="E464" s="1027"/>
      <c r="F464" s="1027"/>
      <c r="G464" s="1027"/>
      <c r="H464" s="1027"/>
      <c r="I464" s="1027"/>
      <c r="J464" s="1028"/>
      <c r="K464" s="321"/>
      <c r="L464" s="383"/>
      <c r="M464" s="351"/>
      <c r="N464" s="352"/>
      <c r="O464" s="359"/>
      <c r="P464" s="360"/>
      <c r="Q464" s="367"/>
      <c r="R464" s="368"/>
      <c r="S464" s="377"/>
      <c r="T464" s="378"/>
      <c r="U464" s="321"/>
    </row>
    <row r="465" spans="2:21" ht="14.1" customHeight="1" x14ac:dyDescent="0.15">
      <c r="B465" s="321"/>
      <c r="C465" s="344">
        <v>452</v>
      </c>
      <c r="D465" s="1026"/>
      <c r="E465" s="1027"/>
      <c r="F465" s="1027"/>
      <c r="G465" s="1027"/>
      <c r="H465" s="1027"/>
      <c r="I465" s="1027"/>
      <c r="J465" s="1028"/>
      <c r="K465" s="321"/>
      <c r="L465" s="383"/>
      <c r="M465" s="351"/>
      <c r="N465" s="352"/>
      <c r="O465" s="359"/>
      <c r="P465" s="360"/>
      <c r="Q465" s="367"/>
      <c r="R465" s="368"/>
      <c r="S465" s="377"/>
      <c r="T465" s="378"/>
      <c r="U465" s="321"/>
    </row>
    <row r="466" spans="2:21" ht="14.1" customHeight="1" x14ac:dyDescent="0.15">
      <c r="B466" s="321"/>
      <c r="C466" s="344">
        <v>453</v>
      </c>
      <c r="D466" s="1026"/>
      <c r="E466" s="1027"/>
      <c r="F466" s="1027"/>
      <c r="G466" s="1027"/>
      <c r="H466" s="1027"/>
      <c r="I466" s="1027"/>
      <c r="J466" s="1028"/>
      <c r="K466" s="321"/>
      <c r="L466" s="383"/>
      <c r="M466" s="351"/>
      <c r="N466" s="352"/>
      <c r="O466" s="359"/>
      <c r="P466" s="360"/>
      <c r="Q466" s="367"/>
      <c r="R466" s="368"/>
      <c r="S466" s="377"/>
      <c r="T466" s="378"/>
      <c r="U466" s="321"/>
    </row>
    <row r="467" spans="2:21" ht="14.1" customHeight="1" x14ac:dyDescent="0.15">
      <c r="B467" s="321"/>
      <c r="C467" s="344">
        <v>454</v>
      </c>
      <c r="D467" s="1026"/>
      <c r="E467" s="1027"/>
      <c r="F467" s="1027"/>
      <c r="G467" s="1027"/>
      <c r="H467" s="1027"/>
      <c r="I467" s="1027"/>
      <c r="J467" s="1028"/>
      <c r="K467" s="321"/>
      <c r="L467" s="383"/>
      <c r="M467" s="351"/>
      <c r="N467" s="352"/>
      <c r="O467" s="359"/>
      <c r="P467" s="360"/>
      <c r="Q467" s="367"/>
      <c r="R467" s="368"/>
      <c r="S467" s="377"/>
      <c r="T467" s="378"/>
      <c r="U467" s="321"/>
    </row>
    <row r="468" spans="2:21" ht="14.1" customHeight="1" x14ac:dyDescent="0.15">
      <c r="B468" s="321"/>
      <c r="C468" s="344">
        <v>455</v>
      </c>
      <c r="D468" s="1026"/>
      <c r="E468" s="1027"/>
      <c r="F468" s="1027"/>
      <c r="G468" s="1027"/>
      <c r="H468" s="1027"/>
      <c r="I468" s="1027"/>
      <c r="J468" s="1028"/>
      <c r="K468" s="321"/>
      <c r="L468" s="383"/>
      <c r="M468" s="351"/>
      <c r="N468" s="352"/>
      <c r="O468" s="359"/>
      <c r="P468" s="360"/>
      <c r="Q468" s="367"/>
      <c r="R468" s="368"/>
      <c r="S468" s="377"/>
      <c r="T468" s="378"/>
      <c r="U468" s="321"/>
    </row>
    <row r="469" spans="2:21" ht="14.1" customHeight="1" x14ac:dyDescent="0.15">
      <c r="B469" s="321"/>
      <c r="C469" s="344">
        <v>456</v>
      </c>
      <c r="D469" s="1026"/>
      <c r="E469" s="1027"/>
      <c r="F469" s="1027"/>
      <c r="G469" s="1027"/>
      <c r="H469" s="1027"/>
      <c r="I469" s="1027"/>
      <c r="J469" s="1028"/>
      <c r="K469" s="321"/>
      <c r="L469" s="383"/>
      <c r="M469" s="351"/>
      <c r="N469" s="352"/>
      <c r="O469" s="359"/>
      <c r="P469" s="360"/>
      <c r="Q469" s="367"/>
      <c r="R469" s="368"/>
      <c r="S469" s="377"/>
      <c r="T469" s="378"/>
      <c r="U469" s="321"/>
    </row>
    <row r="470" spans="2:21" ht="14.1" customHeight="1" x14ac:dyDescent="0.15">
      <c r="B470" s="321"/>
      <c r="C470" s="344">
        <v>457</v>
      </c>
      <c r="D470" s="1026"/>
      <c r="E470" s="1027"/>
      <c r="F470" s="1027"/>
      <c r="G470" s="1027"/>
      <c r="H470" s="1027"/>
      <c r="I470" s="1027"/>
      <c r="J470" s="1028"/>
      <c r="K470" s="321"/>
      <c r="L470" s="383"/>
      <c r="M470" s="351"/>
      <c r="N470" s="352"/>
      <c r="O470" s="359"/>
      <c r="P470" s="360"/>
      <c r="Q470" s="367"/>
      <c r="R470" s="368"/>
      <c r="S470" s="377"/>
      <c r="T470" s="378"/>
      <c r="U470" s="321"/>
    </row>
    <row r="471" spans="2:21" ht="14.1" customHeight="1" x14ac:dyDescent="0.15">
      <c r="B471" s="321"/>
      <c r="C471" s="344">
        <v>458</v>
      </c>
      <c r="D471" s="1026"/>
      <c r="E471" s="1027"/>
      <c r="F471" s="1027"/>
      <c r="G471" s="1027"/>
      <c r="H471" s="1027"/>
      <c r="I471" s="1027"/>
      <c r="J471" s="1028"/>
      <c r="K471" s="321"/>
      <c r="L471" s="383"/>
      <c r="M471" s="351"/>
      <c r="N471" s="352"/>
      <c r="O471" s="359"/>
      <c r="P471" s="360"/>
      <c r="Q471" s="367"/>
      <c r="R471" s="368"/>
      <c r="S471" s="377"/>
      <c r="T471" s="378"/>
      <c r="U471" s="321"/>
    </row>
    <row r="472" spans="2:21" ht="14.1" customHeight="1" x14ac:dyDescent="0.15">
      <c r="B472" s="321"/>
      <c r="C472" s="344">
        <v>459</v>
      </c>
      <c r="D472" s="1026"/>
      <c r="E472" s="1027"/>
      <c r="F472" s="1027"/>
      <c r="G472" s="1027"/>
      <c r="H472" s="1027"/>
      <c r="I472" s="1027"/>
      <c r="J472" s="1028"/>
      <c r="K472" s="321"/>
      <c r="L472" s="383"/>
      <c r="M472" s="351"/>
      <c r="N472" s="352"/>
      <c r="O472" s="359"/>
      <c r="P472" s="360"/>
      <c r="Q472" s="367"/>
      <c r="R472" s="368"/>
      <c r="S472" s="377"/>
      <c r="T472" s="378"/>
      <c r="U472" s="321"/>
    </row>
    <row r="473" spans="2:21" ht="14.1" customHeight="1" x14ac:dyDescent="0.15">
      <c r="B473" s="321"/>
      <c r="C473" s="344">
        <v>460</v>
      </c>
      <c r="D473" s="1026"/>
      <c r="E473" s="1027"/>
      <c r="F473" s="1027"/>
      <c r="G473" s="1027"/>
      <c r="H473" s="1027"/>
      <c r="I473" s="1027"/>
      <c r="J473" s="1028"/>
      <c r="K473" s="321"/>
      <c r="L473" s="383"/>
      <c r="M473" s="351"/>
      <c r="N473" s="352"/>
      <c r="O473" s="359"/>
      <c r="P473" s="360"/>
      <c r="Q473" s="367"/>
      <c r="R473" s="368"/>
      <c r="S473" s="377"/>
      <c r="T473" s="378"/>
      <c r="U473" s="321"/>
    </row>
    <row r="474" spans="2:21" ht="14.1" customHeight="1" x14ac:dyDescent="0.15">
      <c r="B474" s="321"/>
      <c r="C474" s="344">
        <v>461</v>
      </c>
      <c r="D474" s="1026"/>
      <c r="E474" s="1027"/>
      <c r="F474" s="1027"/>
      <c r="G474" s="1027"/>
      <c r="H474" s="1027"/>
      <c r="I474" s="1027"/>
      <c r="J474" s="1028"/>
      <c r="K474" s="321"/>
      <c r="L474" s="383"/>
      <c r="M474" s="351"/>
      <c r="N474" s="352"/>
      <c r="O474" s="359"/>
      <c r="P474" s="360"/>
      <c r="Q474" s="367"/>
      <c r="R474" s="368"/>
      <c r="S474" s="377"/>
      <c r="T474" s="378"/>
      <c r="U474" s="321"/>
    </row>
    <row r="475" spans="2:21" ht="14.1" customHeight="1" x14ac:dyDescent="0.15">
      <c r="B475" s="321"/>
      <c r="C475" s="344">
        <v>462</v>
      </c>
      <c r="D475" s="1026"/>
      <c r="E475" s="1027"/>
      <c r="F475" s="1027"/>
      <c r="G475" s="1027"/>
      <c r="H475" s="1027"/>
      <c r="I475" s="1027"/>
      <c r="J475" s="1028"/>
      <c r="K475" s="321"/>
      <c r="L475" s="383"/>
      <c r="M475" s="351"/>
      <c r="N475" s="352"/>
      <c r="O475" s="359"/>
      <c r="P475" s="360"/>
      <c r="Q475" s="367"/>
      <c r="R475" s="368"/>
      <c r="S475" s="377"/>
      <c r="T475" s="378"/>
      <c r="U475" s="321"/>
    </row>
    <row r="476" spans="2:21" ht="14.1" customHeight="1" x14ac:dyDescent="0.15">
      <c r="B476" s="321"/>
      <c r="C476" s="344">
        <v>463</v>
      </c>
      <c r="D476" s="1026"/>
      <c r="E476" s="1027"/>
      <c r="F476" s="1027"/>
      <c r="G476" s="1027"/>
      <c r="H476" s="1027"/>
      <c r="I476" s="1027"/>
      <c r="J476" s="1028"/>
      <c r="K476" s="321"/>
      <c r="L476" s="383"/>
      <c r="M476" s="351"/>
      <c r="N476" s="352"/>
      <c r="O476" s="359"/>
      <c r="P476" s="360"/>
      <c r="Q476" s="367"/>
      <c r="R476" s="368"/>
      <c r="S476" s="377"/>
      <c r="T476" s="378"/>
      <c r="U476" s="321"/>
    </row>
    <row r="477" spans="2:21" ht="14.1" customHeight="1" x14ac:dyDescent="0.15">
      <c r="B477" s="321"/>
      <c r="C477" s="344">
        <v>464</v>
      </c>
      <c r="D477" s="1026"/>
      <c r="E477" s="1027"/>
      <c r="F477" s="1027"/>
      <c r="G477" s="1027"/>
      <c r="H477" s="1027"/>
      <c r="I477" s="1027"/>
      <c r="J477" s="1028"/>
      <c r="K477" s="321"/>
      <c r="L477" s="383"/>
      <c r="M477" s="351"/>
      <c r="N477" s="352"/>
      <c r="O477" s="359"/>
      <c r="P477" s="360"/>
      <c r="Q477" s="367"/>
      <c r="R477" s="368"/>
      <c r="S477" s="377"/>
      <c r="T477" s="378"/>
      <c r="U477" s="321"/>
    </row>
    <row r="478" spans="2:21" ht="14.1" customHeight="1" x14ac:dyDescent="0.15">
      <c r="B478" s="321"/>
      <c r="C478" s="344">
        <v>465</v>
      </c>
      <c r="D478" s="1026"/>
      <c r="E478" s="1027"/>
      <c r="F478" s="1027"/>
      <c r="G478" s="1027"/>
      <c r="H478" s="1027"/>
      <c r="I478" s="1027"/>
      <c r="J478" s="1028"/>
      <c r="K478" s="321"/>
      <c r="L478" s="383"/>
      <c r="M478" s="351"/>
      <c r="N478" s="352"/>
      <c r="O478" s="359"/>
      <c r="P478" s="360"/>
      <c r="Q478" s="367"/>
      <c r="R478" s="368"/>
      <c r="S478" s="377"/>
      <c r="T478" s="378"/>
      <c r="U478" s="321"/>
    </row>
    <row r="479" spans="2:21" ht="14.1" customHeight="1" x14ac:dyDescent="0.15">
      <c r="B479" s="321"/>
      <c r="C479" s="344">
        <v>466</v>
      </c>
      <c r="D479" s="1026"/>
      <c r="E479" s="1027"/>
      <c r="F479" s="1027"/>
      <c r="G479" s="1027"/>
      <c r="H479" s="1027"/>
      <c r="I479" s="1027"/>
      <c r="J479" s="1028"/>
      <c r="K479" s="321"/>
      <c r="L479" s="383"/>
      <c r="M479" s="351"/>
      <c r="N479" s="352"/>
      <c r="O479" s="359"/>
      <c r="P479" s="360"/>
      <c r="Q479" s="367"/>
      <c r="R479" s="368"/>
      <c r="S479" s="377"/>
      <c r="T479" s="378"/>
      <c r="U479" s="321"/>
    </row>
    <row r="480" spans="2:21" ht="14.1" customHeight="1" x14ac:dyDescent="0.15">
      <c r="B480" s="321"/>
      <c r="C480" s="344">
        <v>467</v>
      </c>
      <c r="D480" s="1026"/>
      <c r="E480" s="1027"/>
      <c r="F480" s="1027"/>
      <c r="G480" s="1027"/>
      <c r="H480" s="1027"/>
      <c r="I480" s="1027"/>
      <c r="J480" s="1028"/>
      <c r="K480" s="321"/>
      <c r="L480" s="383"/>
      <c r="M480" s="351"/>
      <c r="N480" s="352"/>
      <c r="O480" s="359"/>
      <c r="P480" s="360"/>
      <c r="Q480" s="367"/>
      <c r="R480" s="368"/>
      <c r="S480" s="377"/>
      <c r="T480" s="378"/>
      <c r="U480" s="321"/>
    </row>
    <row r="481" spans="2:21" ht="14.1" customHeight="1" x14ac:dyDescent="0.15">
      <c r="B481" s="321"/>
      <c r="C481" s="344">
        <v>468</v>
      </c>
      <c r="D481" s="1026"/>
      <c r="E481" s="1027"/>
      <c r="F481" s="1027"/>
      <c r="G481" s="1027"/>
      <c r="H481" s="1027"/>
      <c r="I481" s="1027"/>
      <c r="J481" s="1028"/>
      <c r="K481" s="321"/>
      <c r="L481" s="383"/>
      <c r="M481" s="351"/>
      <c r="N481" s="352"/>
      <c r="O481" s="359"/>
      <c r="P481" s="360"/>
      <c r="Q481" s="367"/>
      <c r="R481" s="368"/>
      <c r="S481" s="377"/>
      <c r="T481" s="378"/>
      <c r="U481" s="321"/>
    </row>
    <row r="482" spans="2:21" ht="14.1" customHeight="1" x14ac:dyDescent="0.15">
      <c r="B482" s="321"/>
      <c r="C482" s="344">
        <v>469</v>
      </c>
      <c r="D482" s="1026"/>
      <c r="E482" s="1027"/>
      <c r="F482" s="1027"/>
      <c r="G482" s="1027"/>
      <c r="H482" s="1027"/>
      <c r="I482" s="1027"/>
      <c r="J482" s="1028"/>
      <c r="K482" s="321"/>
      <c r="L482" s="383"/>
      <c r="M482" s="351"/>
      <c r="N482" s="352"/>
      <c r="O482" s="359"/>
      <c r="P482" s="360"/>
      <c r="Q482" s="367"/>
      <c r="R482" s="368"/>
      <c r="S482" s="377"/>
      <c r="T482" s="378"/>
      <c r="U482" s="321"/>
    </row>
    <row r="483" spans="2:21" ht="14.1" customHeight="1" x14ac:dyDescent="0.15">
      <c r="B483" s="321"/>
      <c r="C483" s="344">
        <v>470</v>
      </c>
      <c r="D483" s="1026"/>
      <c r="E483" s="1027"/>
      <c r="F483" s="1027"/>
      <c r="G483" s="1027"/>
      <c r="H483" s="1027"/>
      <c r="I483" s="1027"/>
      <c r="J483" s="1028"/>
      <c r="K483" s="321"/>
      <c r="L483" s="383"/>
      <c r="M483" s="351"/>
      <c r="N483" s="352"/>
      <c r="O483" s="359"/>
      <c r="P483" s="360"/>
      <c r="Q483" s="367"/>
      <c r="R483" s="368"/>
      <c r="S483" s="377"/>
      <c r="T483" s="378"/>
      <c r="U483" s="321"/>
    </row>
    <row r="484" spans="2:21" ht="14.1" customHeight="1" x14ac:dyDescent="0.15">
      <c r="B484" s="321"/>
      <c r="C484" s="344">
        <v>471</v>
      </c>
      <c r="D484" s="1026"/>
      <c r="E484" s="1027"/>
      <c r="F484" s="1027"/>
      <c r="G484" s="1027"/>
      <c r="H484" s="1027"/>
      <c r="I484" s="1027"/>
      <c r="J484" s="1028"/>
      <c r="K484" s="321"/>
      <c r="L484" s="383"/>
      <c r="M484" s="351"/>
      <c r="N484" s="352"/>
      <c r="O484" s="359"/>
      <c r="P484" s="360"/>
      <c r="Q484" s="367"/>
      <c r="R484" s="368"/>
      <c r="S484" s="377"/>
      <c r="T484" s="378"/>
      <c r="U484" s="321"/>
    </row>
    <row r="485" spans="2:21" ht="14.1" customHeight="1" x14ac:dyDescent="0.15">
      <c r="B485" s="321"/>
      <c r="C485" s="344">
        <v>472</v>
      </c>
      <c r="D485" s="1026"/>
      <c r="E485" s="1027"/>
      <c r="F485" s="1027"/>
      <c r="G485" s="1027"/>
      <c r="H485" s="1027"/>
      <c r="I485" s="1027"/>
      <c r="J485" s="1028"/>
      <c r="K485" s="321"/>
      <c r="L485" s="383"/>
      <c r="M485" s="351"/>
      <c r="N485" s="352"/>
      <c r="O485" s="359"/>
      <c r="P485" s="360"/>
      <c r="Q485" s="367"/>
      <c r="R485" s="368"/>
      <c r="S485" s="377"/>
      <c r="T485" s="378"/>
      <c r="U485" s="321"/>
    </row>
    <row r="486" spans="2:21" ht="14.1" customHeight="1" x14ac:dyDescent="0.15">
      <c r="B486" s="321"/>
      <c r="C486" s="344">
        <v>473</v>
      </c>
      <c r="D486" s="1026"/>
      <c r="E486" s="1027"/>
      <c r="F486" s="1027"/>
      <c r="G486" s="1027"/>
      <c r="H486" s="1027"/>
      <c r="I486" s="1027"/>
      <c r="J486" s="1028"/>
      <c r="K486" s="321"/>
      <c r="L486" s="383"/>
      <c r="M486" s="351"/>
      <c r="N486" s="352"/>
      <c r="O486" s="359"/>
      <c r="P486" s="360"/>
      <c r="Q486" s="367"/>
      <c r="R486" s="368"/>
      <c r="S486" s="377"/>
      <c r="T486" s="378"/>
      <c r="U486" s="321"/>
    </row>
    <row r="487" spans="2:21" ht="14.1" customHeight="1" x14ac:dyDescent="0.15">
      <c r="B487" s="321"/>
      <c r="C487" s="344">
        <v>474</v>
      </c>
      <c r="D487" s="1026"/>
      <c r="E487" s="1027"/>
      <c r="F487" s="1027"/>
      <c r="G487" s="1027"/>
      <c r="H487" s="1027"/>
      <c r="I487" s="1027"/>
      <c r="J487" s="1028"/>
      <c r="K487" s="321"/>
      <c r="L487" s="383"/>
      <c r="M487" s="351"/>
      <c r="N487" s="352"/>
      <c r="O487" s="359"/>
      <c r="P487" s="360"/>
      <c r="Q487" s="367"/>
      <c r="R487" s="368"/>
      <c r="S487" s="377"/>
      <c r="T487" s="378"/>
      <c r="U487" s="321"/>
    </row>
    <row r="488" spans="2:21" ht="14.1" customHeight="1" x14ac:dyDescent="0.15">
      <c r="B488" s="321"/>
      <c r="C488" s="344">
        <v>475</v>
      </c>
      <c r="D488" s="1026"/>
      <c r="E488" s="1027"/>
      <c r="F488" s="1027"/>
      <c r="G488" s="1027"/>
      <c r="H488" s="1027"/>
      <c r="I488" s="1027"/>
      <c r="J488" s="1028"/>
      <c r="K488" s="321"/>
      <c r="L488" s="383"/>
      <c r="M488" s="351"/>
      <c r="N488" s="352"/>
      <c r="O488" s="359"/>
      <c r="P488" s="360"/>
      <c r="Q488" s="367"/>
      <c r="R488" s="368"/>
      <c r="S488" s="377"/>
      <c r="T488" s="378"/>
      <c r="U488" s="321"/>
    </row>
    <row r="489" spans="2:21" ht="14.1" customHeight="1" x14ac:dyDescent="0.15">
      <c r="B489" s="321"/>
      <c r="C489" s="344">
        <v>476</v>
      </c>
      <c r="D489" s="1026"/>
      <c r="E489" s="1027"/>
      <c r="F489" s="1027"/>
      <c r="G489" s="1027"/>
      <c r="H489" s="1027"/>
      <c r="I489" s="1027"/>
      <c r="J489" s="1028"/>
      <c r="K489" s="321"/>
      <c r="L489" s="383"/>
      <c r="M489" s="351"/>
      <c r="N489" s="352"/>
      <c r="O489" s="359"/>
      <c r="P489" s="360"/>
      <c r="Q489" s="367"/>
      <c r="R489" s="368"/>
      <c r="S489" s="377"/>
      <c r="T489" s="378"/>
      <c r="U489" s="321"/>
    </row>
    <row r="490" spans="2:21" ht="14.1" customHeight="1" x14ac:dyDescent="0.15">
      <c r="B490" s="321"/>
      <c r="C490" s="344">
        <v>477</v>
      </c>
      <c r="D490" s="1026"/>
      <c r="E490" s="1027"/>
      <c r="F490" s="1027"/>
      <c r="G490" s="1027"/>
      <c r="H490" s="1027"/>
      <c r="I490" s="1027"/>
      <c r="J490" s="1028"/>
      <c r="K490" s="321"/>
      <c r="L490" s="383"/>
      <c r="M490" s="351"/>
      <c r="N490" s="352"/>
      <c r="O490" s="359"/>
      <c r="P490" s="360"/>
      <c r="Q490" s="367"/>
      <c r="R490" s="368"/>
      <c r="S490" s="377"/>
      <c r="T490" s="378"/>
      <c r="U490" s="321"/>
    </row>
    <row r="491" spans="2:21" ht="14.1" customHeight="1" x14ac:dyDescent="0.15">
      <c r="B491" s="321"/>
      <c r="C491" s="344">
        <v>478</v>
      </c>
      <c r="D491" s="1026"/>
      <c r="E491" s="1027"/>
      <c r="F491" s="1027"/>
      <c r="G491" s="1027"/>
      <c r="H491" s="1027"/>
      <c r="I491" s="1027"/>
      <c r="J491" s="1028"/>
      <c r="K491" s="321"/>
      <c r="L491" s="383"/>
      <c r="M491" s="351"/>
      <c r="N491" s="352"/>
      <c r="O491" s="359"/>
      <c r="P491" s="360"/>
      <c r="Q491" s="367"/>
      <c r="R491" s="368"/>
      <c r="S491" s="377"/>
      <c r="T491" s="378"/>
      <c r="U491" s="321"/>
    </row>
    <row r="492" spans="2:21" ht="14.1" customHeight="1" x14ac:dyDescent="0.15">
      <c r="B492" s="321"/>
      <c r="C492" s="344">
        <v>479</v>
      </c>
      <c r="D492" s="1026"/>
      <c r="E492" s="1027"/>
      <c r="F492" s="1027"/>
      <c r="G492" s="1027"/>
      <c r="H492" s="1027"/>
      <c r="I492" s="1027"/>
      <c r="J492" s="1028"/>
      <c r="K492" s="321"/>
      <c r="L492" s="383"/>
      <c r="M492" s="351"/>
      <c r="N492" s="352"/>
      <c r="O492" s="359"/>
      <c r="P492" s="360"/>
      <c r="Q492" s="367"/>
      <c r="R492" s="368"/>
      <c r="S492" s="377"/>
      <c r="T492" s="378"/>
      <c r="U492" s="321"/>
    </row>
    <row r="493" spans="2:21" ht="14.1" customHeight="1" x14ac:dyDescent="0.15">
      <c r="B493" s="321"/>
      <c r="C493" s="344">
        <v>480</v>
      </c>
      <c r="D493" s="1026"/>
      <c r="E493" s="1027"/>
      <c r="F493" s="1027"/>
      <c r="G493" s="1027"/>
      <c r="H493" s="1027"/>
      <c r="I493" s="1027"/>
      <c r="J493" s="1028"/>
      <c r="K493" s="321"/>
      <c r="L493" s="383"/>
      <c r="M493" s="351"/>
      <c r="N493" s="352"/>
      <c r="O493" s="359"/>
      <c r="P493" s="360"/>
      <c r="Q493" s="367"/>
      <c r="R493" s="368"/>
      <c r="S493" s="377"/>
      <c r="T493" s="378"/>
      <c r="U493" s="321"/>
    </row>
    <row r="494" spans="2:21" ht="14.1" customHeight="1" x14ac:dyDescent="0.15">
      <c r="B494" s="321"/>
      <c r="C494" s="344">
        <v>481</v>
      </c>
      <c r="D494" s="1026"/>
      <c r="E494" s="1027"/>
      <c r="F494" s="1027"/>
      <c r="G494" s="1027"/>
      <c r="H494" s="1027"/>
      <c r="I494" s="1027"/>
      <c r="J494" s="1028"/>
      <c r="K494" s="321"/>
      <c r="L494" s="383"/>
      <c r="M494" s="351"/>
      <c r="N494" s="352"/>
      <c r="O494" s="359"/>
      <c r="P494" s="360"/>
      <c r="Q494" s="367"/>
      <c r="R494" s="368"/>
      <c r="S494" s="377"/>
      <c r="T494" s="378"/>
      <c r="U494" s="321"/>
    </row>
    <row r="495" spans="2:21" ht="14.1" customHeight="1" x14ac:dyDescent="0.15">
      <c r="B495" s="321"/>
      <c r="C495" s="344">
        <v>482</v>
      </c>
      <c r="D495" s="1026"/>
      <c r="E495" s="1027"/>
      <c r="F495" s="1027"/>
      <c r="G495" s="1027"/>
      <c r="H495" s="1027"/>
      <c r="I495" s="1027"/>
      <c r="J495" s="1028"/>
      <c r="K495" s="321"/>
      <c r="L495" s="383"/>
      <c r="M495" s="351"/>
      <c r="N495" s="352"/>
      <c r="O495" s="359"/>
      <c r="P495" s="360"/>
      <c r="Q495" s="367"/>
      <c r="R495" s="368"/>
      <c r="S495" s="377"/>
      <c r="T495" s="378"/>
      <c r="U495" s="321"/>
    </row>
    <row r="496" spans="2:21" ht="14.1" customHeight="1" x14ac:dyDescent="0.15">
      <c r="B496" s="321"/>
      <c r="C496" s="344">
        <v>483</v>
      </c>
      <c r="D496" s="1026"/>
      <c r="E496" s="1027"/>
      <c r="F496" s="1027"/>
      <c r="G496" s="1027"/>
      <c r="H496" s="1027"/>
      <c r="I496" s="1027"/>
      <c r="J496" s="1028"/>
      <c r="K496" s="321"/>
      <c r="L496" s="383"/>
      <c r="M496" s="351"/>
      <c r="N496" s="352"/>
      <c r="O496" s="359"/>
      <c r="P496" s="360"/>
      <c r="Q496" s="367"/>
      <c r="R496" s="368"/>
      <c r="S496" s="377"/>
      <c r="T496" s="378"/>
      <c r="U496" s="321"/>
    </row>
    <row r="497" spans="2:21" ht="14.1" customHeight="1" x14ac:dyDescent="0.15">
      <c r="B497" s="321"/>
      <c r="C497" s="344">
        <v>484</v>
      </c>
      <c r="D497" s="1026"/>
      <c r="E497" s="1027"/>
      <c r="F497" s="1027"/>
      <c r="G497" s="1027"/>
      <c r="H497" s="1027"/>
      <c r="I497" s="1027"/>
      <c r="J497" s="1028"/>
      <c r="K497" s="321"/>
      <c r="L497" s="383"/>
      <c r="M497" s="351"/>
      <c r="N497" s="352"/>
      <c r="O497" s="359"/>
      <c r="P497" s="360"/>
      <c r="Q497" s="367"/>
      <c r="R497" s="368"/>
      <c r="S497" s="377"/>
      <c r="T497" s="378"/>
      <c r="U497" s="321"/>
    </row>
    <row r="498" spans="2:21" ht="14.1" customHeight="1" x14ac:dyDescent="0.15">
      <c r="B498" s="321"/>
      <c r="C498" s="344">
        <v>485</v>
      </c>
      <c r="D498" s="1026"/>
      <c r="E498" s="1027"/>
      <c r="F498" s="1027"/>
      <c r="G498" s="1027"/>
      <c r="H498" s="1027"/>
      <c r="I498" s="1027"/>
      <c r="J498" s="1028"/>
      <c r="K498" s="321"/>
      <c r="L498" s="383"/>
      <c r="M498" s="351"/>
      <c r="N498" s="352"/>
      <c r="O498" s="359"/>
      <c r="P498" s="360"/>
      <c r="Q498" s="367"/>
      <c r="R498" s="368"/>
      <c r="S498" s="377"/>
      <c r="T498" s="378"/>
      <c r="U498" s="321"/>
    </row>
    <row r="499" spans="2:21" ht="14.1" customHeight="1" x14ac:dyDescent="0.15">
      <c r="B499" s="321"/>
      <c r="C499" s="344">
        <v>486</v>
      </c>
      <c r="D499" s="1026"/>
      <c r="E499" s="1027"/>
      <c r="F499" s="1027"/>
      <c r="G499" s="1027"/>
      <c r="H499" s="1027"/>
      <c r="I499" s="1027"/>
      <c r="J499" s="1028"/>
      <c r="K499" s="321"/>
      <c r="L499" s="383"/>
      <c r="M499" s="351"/>
      <c r="N499" s="352"/>
      <c r="O499" s="359"/>
      <c r="P499" s="360"/>
      <c r="Q499" s="367"/>
      <c r="R499" s="368"/>
      <c r="S499" s="377"/>
      <c r="T499" s="378"/>
      <c r="U499" s="321"/>
    </row>
    <row r="500" spans="2:21" ht="14.1" customHeight="1" x14ac:dyDescent="0.15">
      <c r="B500" s="321"/>
      <c r="C500" s="344">
        <v>487</v>
      </c>
      <c r="D500" s="1026"/>
      <c r="E500" s="1027"/>
      <c r="F500" s="1027"/>
      <c r="G500" s="1027"/>
      <c r="H500" s="1027"/>
      <c r="I500" s="1027"/>
      <c r="J500" s="1028"/>
      <c r="K500" s="321"/>
      <c r="L500" s="383"/>
      <c r="M500" s="351"/>
      <c r="N500" s="352"/>
      <c r="O500" s="359"/>
      <c r="P500" s="360"/>
      <c r="Q500" s="367"/>
      <c r="R500" s="368"/>
      <c r="S500" s="377"/>
      <c r="T500" s="378"/>
      <c r="U500" s="321"/>
    </row>
    <row r="501" spans="2:21" ht="14.1" customHeight="1" x14ac:dyDescent="0.15">
      <c r="B501" s="321"/>
      <c r="C501" s="344">
        <v>488</v>
      </c>
      <c r="D501" s="1026"/>
      <c r="E501" s="1027"/>
      <c r="F501" s="1027"/>
      <c r="G501" s="1027"/>
      <c r="H501" s="1027"/>
      <c r="I501" s="1027"/>
      <c r="J501" s="1028"/>
      <c r="K501" s="321"/>
      <c r="L501" s="383"/>
      <c r="M501" s="351"/>
      <c r="N501" s="352"/>
      <c r="O501" s="359"/>
      <c r="P501" s="360"/>
      <c r="Q501" s="367"/>
      <c r="R501" s="368"/>
      <c r="S501" s="377"/>
      <c r="T501" s="378"/>
      <c r="U501" s="321"/>
    </row>
    <row r="502" spans="2:21" ht="14.1" customHeight="1" x14ac:dyDescent="0.15">
      <c r="B502" s="321"/>
      <c r="C502" s="344">
        <v>489</v>
      </c>
      <c r="D502" s="1026"/>
      <c r="E502" s="1027"/>
      <c r="F502" s="1027"/>
      <c r="G502" s="1027"/>
      <c r="H502" s="1027"/>
      <c r="I502" s="1027"/>
      <c r="J502" s="1028"/>
      <c r="K502" s="321"/>
      <c r="L502" s="383"/>
      <c r="M502" s="351"/>
      <c r="N502" s="352"/>
      <c r="O502" s="359"/>
      <c r="P502" s="360"/>
      <c r="Q502" s="367"/>
      <c r="R502" s="368"/>
      <c r="S502" s="377"/>
      <c r="T502" s="378"/>
      <c r="U502" s="321"/>
    </row>
    <row r="503" spans="2:21" ht="14.1" customHeight="1" x14ac:dyDescent="0.15">
      <c r="B503" s="321"/>
      <c r="C503" s="344">
        <v>490</v>
      </c>
      <c r="D503" s="1026"/>
      <c r="E503" s="1027"/>
      <c r="F503" s="1027"/>
      <c r="G503" s="1027"/>
      <c r="H503" s="1027"/>
      <c r="I503" s="1027"/>
      <c r="J503" s="1028"/>
      <c r="K503" s="321"/>
      <c r="L503" s="383"/>
      <c r="M503" s="351"/>
      <c r="N503" s="352"/>
      <c r="O503" s="359"/>
      <c r="P503" s="360"/>
      <c r="Q503" s="367"/>
      <c r="R503" s="368"/>
      <c r="S503" s="377"/>
      <c r="T503" s="378"/>
      <c r="U503" s="321"/>
    </row>
    <row r="504" spans="2:21" ht="14.1" customHeight="1" x14ac:dyDescent="0.15">
      <c r="B504" s="321"/>
      <c r="C504" s="344">
        <v>491</v>
      </c>
      <c r="D504" s="1026"/>
      <c r="E504" s="1027"/>
      <c r="F504" s="1027"/>
      <c r="G504" s="1027"/>
      <c r="H504" s="1027"/>
      <c r="I504" s="1027"/>
      <c r="J504" s="1028"/>
      <c r="K504" s="321"/>
      <c r="L504" s="383"/>
      <c r="M504" s="351"/>
      <c r="N504" s="352"/>
      <c r="O504" s="359"/>
      <c r="P504" s="360"/>
      <c r="Q504" s="367"/>
      <c r="R504" s="368"/>
      <c r="S504" s="377"/>
      <c r="T504" s="378"/>
      <c r="U504" s="321"/>
    </row>
    <row r="505" spans="2:21" ht="14.1" customHeight="1" x14ac:dyDescent="0.15">
      <c r="B505" s="321"/>
      <c r="C505" s="344">
        <v>492</v>
      </c>
      <c r="D505" s="1026"/>
      <c r="E505" s="1027"/>
      <c r="F505" s="1027"/>
      <c r="G505" s="1027"/>
      <c r="H505" s="1027"/>
      <c r="I505" s="1027"/>
      <c r="J505" s="1028"/>
      <c r="K505" s="321"/>
      <c r="L505" s="383"/>
      <c r="M505" s="351"/>
      <c r="N505" s="352"/>
      <c r="O505" s="359"/>
      <c r="P505" s="360"/>
      <c r="Q505" s="367"/>
      <c r="R505" s="368"/>
      <c r="S505" s="377"/>
      <c r="T505" s="378"/>
      <c r="U505" s="321"/>
    </row>
    <row r="506" spans="2:21" ht="14.1" customHeight="1" x14ac:dyDescent="0.15">
      <c r="B506" s="321"/>
      <c r="C506" s="344">
        <v>493</v>
      </c>
      <c r="D506" s="1026"/>
      <c r="E506" s="1027"/>
      <c r="F506" s="1027"/>
      <c r="G506" s="1027"/>
      <c r="H506" s="1027"/>
      <c r="I506" s="1027"/>
      <c r="J506" s="1028"/>
      <c r="K506" s="321"/>
      <c r="L506" s="383"/>
      <c r="M506" s="351"/>
      <c r="N506" s="352"/>
      <c r="O506" s="359"/>
      <c r="P506" s="360"/>
      <c r="Q506" s="367"/>
      <c r="R506" s="368"/>
      <c r="S506" s="377"/>
      <c r="T506" s="378"/>
      <c r="U506" s="321"/>
    </row>
    <row r="507" spans="2:21" ht="14.1" customHeight="1" x14ac:dyDescent="0.15">
      <c r="B507" s="321"/>
      <c r="C507" s="344">
        <v>494</v>
      </c>
      <c r="D507" s="1026"/>
      <c r="E507" s="1027"/>
      <c r="F507" s="1027"/>
      <c r="G507" s="1027"/>
      <c r="H507" s="1027"/>
      <c r="I507" s="1027"/>
      <c r="J507" s="1028"/>
      <c r="K507" s="321"/>
      <c r="L507" s="383"/>
      <c r="M507" s="351"/>
      <c r="N507" s="352"/>
      <c r="O507" s="359"/>
      <c r="P507" s="360"/>
      <c r="Q507" s="367"/>
      <c r="R507" s="368"/>
      <c r="S507" s="377"/>
      <c r="T507" s="378"/>
      <c r="U507" s="321"/>
    </row>
    <row r="508" spans="2:21" ht="14.1" customHeight="1" x14ac:dyDescent="0.15">
      <c r="B508" s="321"/>
      <c r="C508" s="344">
        <v>495</v>
      </c>
      <c r="D508" s="1026"/>
      <c r="E508" s="1027"/>
      <c r="F508" s="1027"/>
      <c r="G508" s="1027"/>
      <c r="H508" s="1027"/>
      <c r="I508" s="1027"/>
      <c r="J508" s="1028"/>
      <c r="K508" s="321"/>
      <c r="L508" s="383"/>
      <c r="M508" s="351"/>
      <c r="N508" s="352"/>
      <c r="O508" s="359"/>
      <c r="P508" s="360"/>
      <c r="Q508" s="367"/>
      <c r="R508" s="368"/>
      <c r="S508" s="377"/>
      <c r="T508" s="378"/>
      <c r="U508" s="321"/>
    </row>
    <row r="509" spans="2:21" ht="14.1" customHeight="1" x14ac:dyDescent="0.15">
      <c r="B509" s="321"/>
      <c r="C509" s="344">
        <v>496</v>
      </c>
      <c r="D509" s="1026"/>
      <c r="E509" s="1027"/>
      <c r="F509" s="1027"/>
      <c r="G509" s="1027"/>
      <c r="H509" s="1027"/>
      <c r="I509" s="1027"/>
      <c r="J509" s="1028"/>
      <c r="K509" s="321"/>
      <c r="L509" s="383"/>
      <c r="M509" s="351"/>
      <c r="N509" s="352"/>
      <c r="O509" s="359"/>
      <c r="P509" s="360"/>
      <c r="Q509" s="367"/>
      <c r="R509" s="368"/>
      <c r="S509" s="377"/>
      <c r="T509" s="378"/>
      <c r="U509" s="321"/>
    </row>
    <row r="510" spans="2:21" ht="14.1" customHeight="1" x14ac:dyDescent="0.15">
      <c r="B510" s="321"/>
      <c r="C510" s="344">
        <v>497</v>
      </c>
      <c r="D510" s="1026"/>
      <c r="E510" s="1027"/>
      <c r="F510" s="1027"/>
      <c r="G510" s="1027"/>
      <c r="H510" s="1027"/>
      <c r="I510" s="1027"/>
      <c r="J510" s="1028"/>
      <c r="K510" s="321"/>
      <c r="L510" s="383"/>
      <c r="M510" s="351"/>
      <c r="N510" s="352"/>
      <c r="O510" s="359"/>
      <c r="P510" s="360"/>
      <c r="Q510" s="367"/>
      <c r="R510" s="368"/>
      <c r="S510" s="377"/>
      <c r="T510" s="378"/>
      <c r="U510" s="321"/>
    </row>
    <row r="511" spans="2:21" ht="14.1" customHeight="1" x14ac:dyDescent="0.15">
      <c r="B511" s="321"/>
      <c r="C511" s="344">
        <v>498</v>
      </c>
      <c r="D511" s="1026"/>
      <c r="E511" s="1027"/>
      <c r="F511" s="1027"/>
      <c r="G511" s="1027"/>
      <c r="H511" s="1027"/>
      <c r="I511" s="1027"/>
      <c r="J511" s="1028"/>
      <c r="K511" s="321"/>
      <c r="L511" s="383"/>
      <c r="M511" s="351"/>
      <c r="N511" s="352"/>
      <c r="O511" s="359"/>
      <c r="P511" s="360"/>
      <c r="Q511" s="367"/>
      <c r="R511" s="368"/>
      <c r="S511" s="377"/>
      <c r="T511" s="378"/>
      <c r="U511" s="321"/>
    </row>
    <row r="512" spans="2:21" ht="14.1" customHeight="1" x14ac:dyDescent="0.15">
      <c r="B512" s="321"/>
      <c r="C512" s="344">
        <v>499</v>
      </c>
      <c r="D512" s="1026"/>
      <c r="E512" s="1027"/>
      <c r="F512" s="1027"/>
      <c r="G512" s="1027"/>
      <c r="H512" s="1027"/>
      <c r="I512" s="1027"/>
      <c r="J512" s="1028"/>
      <c r="K512" s="321"/>
      <c r="L512" s="383"/>
      <c r="M512" s="351"/>
      <c r="N512" s="352"/>
      <c r="O512" s="359"/>
      <c r="P512" s="360"/>
      <c r="Q512" s="367"/>
      <c r="R512" s="368"/>
      <c r="S512" s="377"/>
      <c r="T512" s="378"/>
      <c r="U512" s="321"/>
    </row>
    <row r="513" spans="2:21" ht="14.1" customHeight="1" thickBot="1" x14ac:dyDescent="0.2">
      <c r="B513" s="321"/>
      <c r="C513" s="345">
        <v>500</v>
      </c>
      <c r="D513" s="1084"/>
      <c r="E513" s="1085"/>
      <c r="F513" s="1085"/>
      <c r="G513" s="1085"/>
      <c r="H513" s="1085"/>
      <c r="I513" s="1085"/>
      <c r="J513" s="1086"/>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539">
    <mergeCell ref="D354:J354"/>
    <mergeCell ref="D355:J355"/>
    <mergeCell ref="D356:J356"/>
    <mergeCell ref="D357:J357"/>
    <mergeCell ref="D358:J358"/>
    <mergeCell ref="D359:J359"/>
    <mergeCell ref="D360:J360"/>
    <mergeCell ref="D361:J361"/>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371:J371"/>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47:J347"/>
    <mergeCell ref="D348:J348"/>
    <mergeCell ref="D349:J349"/>
    <mergeCell ref="D350:J350"/>
    <mergeCell ref="D351:J351"/>
    <mergeCell ref="D341:J341"/>
    <mergeCell ref="D342:J342"/>
    <mergeCell ref="D343:J343"/>
    <mergeCell ref="D344:J344"/>
    <mergeCell ref="D345:J345"/>
    <mergeCell ref="D346:J346"/>
    <mergeCell ref="D372:J372"/>
    <mergeCell ref="D373:J373"/>
    <mergeCell ref="D374:J374"/>
    <mergeCell ref="D375:J375"/>
    <mergeCell ref="D376:J376"/>
    <mergeCell ref="D385:J385"/>
    <mergeCell ref="D386:J386"/>
    <mergeCell ref="D387:J387"/>
    <mergeCell ref="D362:J362"/>
    <mergeCell ref="D363:J363"/>
    <mergeCell ref="D364:J364"/>
    <mergeCell ref="D365:J365"/>
    <mergeCell ref="D366:J366"/>
    <mergeCell ref="D367:J367"/>
    <mergeCell ref="D368:J368"/>
    <mergeCell ref="D369:J369"/>
    <mergeCell ref="D370:J370"/>
    <mergeCell ref="D377:J377"/>
    <mergeCell ref="D378:J378"/>
    <mergeCell ref="D379:J379"/>
    <mergeCell ref="D380:J380"/>
    <mergeCell ref="D381:J381"/>
    <mergeCell ref="D382:J382"/>
    <mergeCell ref="D383:J383"/>
    <mergeCell ref="D384:J384"/>
    <mergeCell ref="D447:J447"/>
    <mergeCell ref="D428:J428"/>
    <mergeCell ref="D446:J446"/>
    <mergeCell ref="D269:J269"/>
    <mergeCell ref="D270:J270"/>
    <mergeCell ref="D271:J271"/>
    <mergeCell ref="D272:J272"/>
    <mergeCell ref="D273:J273"/>
    <mergeCell ref="D274:J274"/>
    <mergeCell ref="D286:J286"/>
    <mergeCell ref="D287:J287"/>
    <mergeCell ref="D315:J315"/>
    <mergeCell ref="D316:J316"/>
    <mergeCell ref="D317:J317"/>
    <mergeCell ref="D275:J275"/>
    <mergeCell ref="D276:J276"/>
    <mergeCell ref="D277:J277"/>
    <mergeCell ref="D278:J278"/>
    <mergeCell ref="D279:J279"/>
    <mergeCell ref="D280:J280"/>
    <mergeCell ref="D281:J281"/>
    <mergeCell ref="D282:J282"/>
    <mergeCell ref="D283:J283"/>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402:J402"/>
    <mergeCell ref="D403:J403"/>
    <mergeCell ref="D404:J404"/>
    <mergeCell ref="D413:J413"/>
    <mergeCell ref="D414:J414"/>
    <mergeCell ref="D415:J415"/>
    <mergeCell ref="D416:J416"/>
    <mergeCell ref="D417:J417"/>
    <mergeCell ref="D284:J284"/>
    <mergeCell ref="D285:J285"/>
    <mergeCell ref="D258:J258"/>
    <mergeCell ref="D259:J259"/>
    <mergeCell ref="D260:J260"/>
    <mergeCell ref="D261:J261"/>
    <mergeCell ref="D264:J264"/>
    <mergeCell ref="D265:J265"/>
    <mergeCell ref="D266:J266"/>
    <mergeCell ref="D267:J267"/>
    <mergeCell ref="D268:J268"/>
    <mergeCell ref="D262:J262"/>
    <mergeCell ref="D263:J263"/>
    <mergeCell ref="D187:J187"/>
    <mergeCell ref="D188:J188"/>
    <mergeCell ref="D189:J189"/>
    <mergeCell ref="D190:J190"/>
    <mergeCell ref="D191:J191"/>
    <mergeCell ref="D192:J192"/>
    <mergeCell ref="D193:J193"/>
    <mergeCell ref="D194:J194"/>
    <mergeCell ref="D195:J19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215:J215"/>
    <mergeCell ref="D156:J156"/>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42:J142"/>
    <mergeCell ref="D114:J114"/>
    <mergeCell ref="D115:J115"/>
    <mergeCell ref="D116:J116"/>
    <mergeCell ref="D117:J117"/>
    <mergeCell ref="D118:J118"/>
    <mergeCell ref="D119:J119"/>
    <mergeCell ref="D120:J120"/>
    <mergeCell ref="D121:J121"/>
    <mergeCell ref="D95:J95"/>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86:J86"/>
    <mergeCell ref="D87:J87"/>
    <mergeCell ref="D88:J88"/>
    <mergeCell ref="D89:J89"/>
    <mergeCell ref="D90:J90"/>
    <mergeCell ref="D91:J91"/>
    <mergeCell ref="D92:J92"/>
    <mergeCell ref="D93:J93"/>
    <mergeCell ref="D94:J94"/>
    <mergeCell ref="D77:J77"/>
    <mergeCell ref="D78:J78"/>
    <mergeCell ref="D79:J79"/>
    <mergeCell ref="D80:J80"/>
    <mergeCell ref="D81:J81"/>
    <mergeCell ref="D82:J82"/>
    <mergeCell ref="D83:J83"/>
    <mergeCell ref="D84:J84"/>
    <mergeCell ref="D85:J85"/>
    <mergeCell ref="O11:P11"/>
    <mergeCell ref="D31:J31"/>
    <mergeCell ref="D32:J32"/>
    <mergeCell ref="D33:J33"/>
    <mergeCell ref="D34:J34"/>
    <mergeCell ref="D35:J35"/>
    <mergeCell ref="D36:J36"/>
    <mergeCell ref="C3:D3"/>
    <mergeCell ref="E4:F4"/>
    <mergeCell ref="G8:H8"/>
    <mergeCell ref="D14:J14"/>
    <mergeCell ref="D15:J15"/>
    <mergeCell ref="K4:K5"/>
    <mergeCell ref="K6:K7"/>
    <mergeCell ref="M2:M3"/>
    <mergeCell ref="M4:M5"/>
    <mergeCell ref="M6:M7"/>
    <mergeCell ref="C4:D4"/>
    <mergeCell ref="I8:J9"/>
    <mergeCell ref="D10:F10"/>
    <mergeCell ref="D11:F11"/>
    <mergeCell ref="C2:D2"/>
    <mergeCell ref="D16:J16"/>
    <mergeCell ref="D17:J17"/>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K2:K3"/>
    <mergeCell ref="D18:J18"/>
    <mergeCell ref="D19:J19"/>
    <mergeCell ref="D20:J20"/>
    <mergeCell ref="D21:J21"/>
    <mergeCell ref="D22:J22"/>
    <mergeCell ref="D23:J23"/>
    <mergeCell ref="D24:J24"/>
    <mergeCell ref="D25:J25"/>
    <mergeCell ref="D26:J26"/>
    <mergeCell ref="D27:J27"/>
    <mergeCell ref="D28:J28"/>
    <mergeCell ref="D29:J29"/>
    <mergeCell ref="D30:J30"/>
    <mergeCell ref="D46:J46"/>
    <mergeCell ref="D47:J47"/>
    <mergeCell ref="D48:J48"/>
    <mergeCell ref="D49:J49"/>
    <mergeCell ref="D50:J50"/>
    <mergeCell ref="D37:J37"/>
    <mergeCell ref="D38:J38"/>
    <mergeCell ref="D39:J39"/>
    <mergeCell ref="D40:J40"/>
    <mergeCell ref="D41:J41"/>
    <mergeCell ref="D42:J42"/>
    <mergeCell ref="D43:J43"/>
    <mergeCell ref="D44:J44"/>
    <mergeCell ref="D45:J45"/>
    <mergeCell ref="D51:J51"/>
    <mergeCell ref="D52:J52"/>
    <mergeCell ref="D53:J53"/>
    <mergeCell ref="D54:J54"/>
    <mergeCell ref="D55:J55"/>
    <mergeCell ref="D56:J56"/>
    <mergeCell ref="D57:J57"/>
    <mergeCell ref="D58:J58"/>
    <mergeCell ref="D59:J59"/>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96:J96"/>
    <mergeCell ref="D97:J97"/>
    <mergeCell ref="D98:J98"/>
    <mergeCell ref="D99:J99"/>
    <mergeCell ref="D100:J100"/>
    <mergeCell ref="D101:J101"/>
    <mergeCell ref="D102:J102"/>
    <mergeCell ref="D103:J103"/>
    <mergeCell ref="D104:J104"/>
    <mergeCell ref="D105:J105"/>
    <mergeCell ref="D106:J106"/>
    <mergeCell ref="D107:J107"/>
    <mergeCell ref="D108:J108"/>
    <mergeCell ref="D137:J137"/>
    <mergeCell ref="D138:J138"/>
    <mergeCell ref="D139:J139"/>
    <mergeCell ref="D140:J140"/>
    <mergeCell ref="D141:J141"/>
    <mergeCell ref="D109:J109"/>
    <mergeCell ref="D110:J110"/>
    <mergeCell ref="D111:J111"/>
    <mergeCell ref="D112:J112"/>
    <mergeCell ref="D113:J113"/>
    <mergeCell ref="D179:J179"/>
    <mergeCell ref="D180:J180"/>
    <mergeCell ref="D181:J181"/>
    <mergeCell ref="D182:J182"/>
    <mergeCell ref="D183:J183"/>
    <mergeCell ref="D184:J184"/>
    <mergeCell ref="D165:J165"/>
    <mergeCell ref="D166:J166"/>
    <mergeCell ref="D167:J167"/>
    <mergeCell ref="D168:J168"/>
    <mergeCell ref="D169:J169"/>
    <mergeCell ref="D170:J170"/>
    <mergeCell ref="D171:J171"/>
    <mergeCell ref="D172:J172"/>
    <mergeCell ref="D173:J173"/>
    <mergeCell ref="D174:J174"/>
    <mergeCell ref="D175:J175"/>
    <mergeCell ref="D176:J176"/>
    <mergeCell ref="D177:J177"/>
    <mergeCell ref="D178:J178"/>
    <mergeCell ref="D216:J216"/>
    <mergeCell ref="D217:J217"/>
    <mergeCell ref="D218:J218"/>
    <mergeCell ref="D219:J219"/>
    <mergeCell ref="D220:J220"/>
    <mergeCell ref="D221:J221"/>
    <mergeCell ref="D222:J222"/>
    <mergeCell ref="D223:J223"/>
    <mergeCell ref="D224:J224"/>
    <mergeCell ref="D225:J225"/>
    <mergeCell ref="D226:J226"/>
    <mergeCell ref="D227:J227"/>
    <mergeCell ref="D228:J228"/>
    <mergeCell ref="D229:J229"/>
    <mergeCell ref="D230:J230"/>
    <mergeCell ref="D245:J245"/>
    <mergeCell ref="D246:J246"/>
    <mergeCell ref="D247:J247"/>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48:J248"/>
    <mergeCell ref="D249:J249"/>
    <mergeCell ref="D250:J250"/>
    <mergeCell ref="D251:J251"/>
    <mergeCell ref="D252:J252"/>
    <mergeCell ref="D253:J253"/>
    <mergeCell ref="D254:J254"/>
    <mergeCell ref="D255:J255"/>
    <mergeCell ref="D256:J256"/>
    <mergeCell ref="D288:J288"/>
    <mergeCell ref="D289:J289"/>
    <mergeCell ref="D290:J290"/>
    <mergeCell ref="D291:J291"/>
    <mergeCell ref="D292:J292"/>
    <mergeCell ref="D293:J293"/>
    <mergeCell ref="D294:J294"/>
    <mergeCell ref="D295:J295"/>
    <mergeCell ref="D296:J296"/>
    <mergeCell ref="D297:J297"/>
    <mergeCell ref="D298:J298"/>
    <mergeCell ref="D299:J299"/>
    <mergeCell ref="D300:J300"/>
    <mergeCell ref="D301:J301"/>
    <mergeCell ref="D302:J302"/>
    <mergeCell ref="D303:J303"/>
    <mergeCell ref="D304:J304"/>
    <mergeCell ref="D305:J305"/>
    <mergeCell ref="D306:J306"/>
    <mergeCell ref="D307:J307"/>
    <mergeCell ref="D308:J308"/>
    <mergeCell ref="D309:J309"/>
    <mergeCell ref="D310:J310"/>
    <mergeCell ref="D311:J311"/>
    <mergeCell ref="D312:J312"/>
    <mergeCell ref="D313:J313"/>
    <mergeCell ref="D314:J314"/>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496:J496"/>
    <mergeCell ref="D497:J497"/>
    <mergeCell ref="D498:J498"/>
    <mergeCell ref="D499:J499"/>
    <mergeCell ref="D500:J500"/>
    <mergeCell ref="D501:J501"/>
    <mergeCell ref="D474:J474"/>
    <mergeCell ref="D475:J475"/>
    <mergeCell ref="D489:J489"/>
    <mergeCell ref="D490:J490"/>
    <mergeCell ref="D491:J491"/>
    <mergeCell ref="D492:J492"/>
    <mergeCell ref="D493:J493"/>
    <mergeCell ref="D494:J494"/>
    <mergeCell ref="D495:J495"/>
    <mergeCell ref="D418:J418"/>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73:J473"/>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48:J448"/>
    <mergeCell ref="D449:J449"/>
    <mergeCell ref="D450:J450"/>
    <mergeCell ref="D451:J451"/>
  </mergeCells>
  <phoneticPr fontId="51"/>
  <conditionalFormatting sqref="D14:D513">
    <cfRule type="expression" dxfId="5" priority="7">
      <formula>MOD(ROW(),2)=0</formula>
    </cfRule>
  </conditionalFormatting>
  <conditionalFormatting sqref="L14:L513">
    <cfRule type="expression" dxfId="4" priority="12">
      <formula>MOD(ROW(),2)=0</formula>
    </cfRule>
  </conditionalFormatting>
  <conditionalFormatting sqref="M14:N513">
    <cfRule type="expression" dxfId="3" priority="11">
      <formula>MOD(ROW(),2)=0</formula>
    </cfRule>
  </conditionalFormatting>
  <conditionalFormatting sqref="O14:P513">
    <cfRule type="expression" dxfId="2" priority="10">
      <formula>MOD(ROW(),2)=0</formula>
    </cfRule>
  </conditionalFormatting>
  <conditionalFormatting sqref="Q14:R513">
    <cfRule type="expression" dxfId="1" priority="9">
      <formula>MOD(ROW(),2)=0</formula>
    </cfRule>
  </conditionalFormatting>
  <conditionalFormatting sqref="S14:T513">
    <cfRule type="expression" dxfId="0" priority="8">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election activeCell="B5" sqref="B5"/>
    </sheetView>
  </sheetViews>
  <sheetFormatPr defaultColWidth="8.77734375" defaultRowHeight="12" x14ac:dyDescent="0.15"/>
  <cols>
    <col min="1" max="1" width="8.77734375" style="160" bestFit="1" customWidth="1"/>
    <col min="2" max="2" width="60.109375" style="160" bestFit="1" customWidth="1"/>
    <col min="3" max="3" width="3.5546875" style="160" bestFit="1" customWidth="1"/>
    <col min="4" max="4" width="49.88671875" style="160" bestFit="1" customWidth="1"/>
    <col min="5" max="5" width="3.5546875" style="160" bestFit="1" customWidth="1"/>
    <col min="6" max="6" width="49.88671875" style="160" bestFit="1" customWidth="1"/>
    <col min="7" max="7" width="3.5546875" style="160" bestFit="1" customWidth="1"/>
    <col min="8" max="8" width="49.88671875" style="160" bestFit="1" customWidth="1"/>
    <col min="9" max="9" width="16.5546875" style="160" bestFit="1" customWidth="1"/>
    <col min="10" max="16384" width="8.77734375" style="160"/>
  </cols>
  <sheetData>
    <row r="1" spans="1:9" ht="12.6" thickBot="1" x14ac:dyDescent="0.2">
      <c r="A1" s="187"/>
      <c r="B1" s="187"/>
      <c r="C1" s="187"/>
      <c r="D1" s="187"/>
      <c r="E1" s="187"/>
      <c r="F1" s="187"/>
      <c r="G1" s="187"/>
      <c r="H1" s="187"/>
      <c r="I1" s="187"/>
    </row>
    <row r="2" spans="1:9" ht="26.1" customHeight="1" thickBot="1" x14ac:dyDescent="0.2">
      <c r="A2" s="187"/>
      <c r="B2" s="190" t="str">
        <f>キャラシート!B3</f>
        <v>遠見　訟</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【遠見　訟】
格闘：1D6+0 / 武器：3D6+0 / 能力：2D6+0
防御：0 / 抵抗：3 / 行動値：3
ＳＳ：15+2D6 / 命中：12+2D6 / 回避：6+2D6
スペック：6 / 精度：9
活性タイプ：感覚型 / カルマ：初心【ビギナーズラック】 / ＳＰＥ：逆転
力3 / 威2 / 観8 / 察5 / 知9 / 技10 / 隠8 / 俊3 / 話11 / 読7 / 閃12 / 幸17
筋2 / 耐1 / 知8 / 精6 / 器12 / 敏2 / 運16
HP5 / PP24 / 暴走率19%</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スペック：6 / 精度：9
習得技能：ここだけは手入力でお願いします
クリーチャー判定値：9</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スペック：6 / 精度：9
習得技能：ここだけは手入力でお願いします
クリーチャー判定値：9</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スペック：6 / 精度：9
習得技能：ここだけは手入力でお願いします
クリーチャー判定値：9</v>
      </c>
      <c r="I3" s="187"/>
    </row>
    <row r="4" spans="1:9" ht="12.6" thickBot="1" x14ac:dyDescent="0.2">
      <c r="A4" s="187"/>
      <c r="B4" s="188"/>
      <c r="C4" s="188"/>
      <c r="D4" s="188"/>
      <c r="E4" s="187"/>
      <c r="F4" s="187"/>
      <c r="G4" s="187"/>
      <c r="H4" s="187"/>
      <c r="I4" s="187"/>
    </row>
    <row r="5" spans="1:9" ht="114.9"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【応用技】
〔あぁ、もちろん見えておるぞ。〕 SP1 / PP1 / GM裁量で未来が見えたり見えなかったりする。都合が悪いときは可能性多すぎて判別不能だったりしろ
〔当たるに決まっておるだろ。そう見たのだからな。〕 SP3 / PP11 / 命中パフェ
〔当たると思ったか？そういう展開も見てたがな。〕 SP4 / PP11 / 回避パフェ　トリガー：回避判定
〔え～い！もう見てられん！！どうとでもなれ！！〕 SP6 / PP11 / ギャンブル　テリトリー　追加【命】
〔ぶっちゃけお前等に全部任せたーい！〕 SP3 / PP4 / 単除外　コンテ
〔そういう卑怯なのも、実は得意なのだ。〕 SP4 / PP5 / 【隠密】【察知】+9
〔わし様って愛されキャラだからなぁ～〕 SP4 / PP5 / 【話術】【威圧】+9
〔あ～見た見た。知っておる知っておる。〕 SP4 / PP5 / 【観察眼】【知識】+9</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6" thickBot="1" x14ac:dyDescent="0.2">
      <c r="A6" s="187"/>
      <c r="B6" s="188"/>
      <c r="C6" s="188"/>
      <c r="D6" s="188"/>
      <c r="E6" s="187"/>
      <c r="F6" s="187"/>
      <c r="G6" s="187"/>
      <c r="H6" s="187"/>
      <c r="I6" s="187"/>
    </row>
    <row r="7" spans="1:9" ht="162.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〔11〕アタッチメント
〔12〕アタッチメント</v>
      </c>
      <c r="C7" s="188"/>
      <c r="D7" s="1091" t="s">
        <v>749</v>
      </c>
      <c r="E7" s="1091"/>
      <c r="F7" s="1091"/>
      <c r="G7" s="187"/>
      <c r="H7" s="187"/>
      <c r="I7" s="187"/>
    </row>
    <row r="8" spans="1:9" ht="16.8" thickBot="1" x14ac:dyDescent="0.2">
      <c r="A8" s="187"/>
      <c r="B8" s="188"/>
      <c r="C8" s="188"/>
      <c r="D8" s="189"/>
      <c r="E8" s="189"/>
      <c r="F8" s="189"/>
      <c r="G8" s="187"/>
      <c r="H8" s="187"/>
      <c r="I8" s="187"/>
    </row>
    <row r="9" spans="1:9" ht="162.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〔1〕マグタフＥＸ
〔2〕マグタフＥＸ
〔3〕－
〔4〕－
〔5〕－
〔6〕－
〔7〕－
〔8〕－
〔9〕－
〔10〕－
〔アタッチメント1〕遠見家の血筋
〔アタッチメント2〕馬+馬車</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cf2+1D6 威圧
cf8+1D6 観察眼
cf5+1D6 察知
cf9+1D6 知識
cf10+1D6 技術
cf8+1D6 隠密
cf3+1D6 俊敏
cf11+1D6 話術
cf7+1D6 読心
cf12+1D6 閃き
cf17+1D6 幸運</v>
      </c>
      <c r="E9" s="189"/>
      <c r="F9" s="189"/>
      <c r="G9" s="187"/>
      <c r="H9" s="187"/>
      <c r="I9" s="187"/>
    </row>
    <row r="10" spans="1:9" ht="12.6" thickBot="1" x14ac:dyDescent="0.2">
      <c r="A10" s="187"/>
      <c r="B10" s="188"/>
      <c r="C10" s="188"/>
      <c r="D10" s="188"/>
      <c r="E10" s="187"/>
      <c r="F10" s="187"/>
      <c r="G10" s="187"/>
      <c r="H10" s="187"/>
      <c r="I10" s="187"/>
    </row>
    <row r="11" spans="1:9" ht="144.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〔能力詳細（描写について）〕 SP / PP能力 / ※この行には具体的な効果やチェイン発動の組合せをお書き下さい。
〔能力詳細（未来視について）〕 SP / PP能力 / ※この行には具体的な効果やチェイン発動の組合せをお書き下さい。
〔能力詳細（運命操作について）〕 SP / PP能力 / ※この行には具体的な効果やチェイン発動の組合せをお書き下さい。
〔遠見家の血筋〕 SP / PP【特殊武装】
アタッチメント / ※この行には具体的な効果やチェイン発動の組合せをお書き下さい。
〔仕込み棍〕 SP / PP武器攻撃 / ※この行には具体的な効果やチェイン発動の組合せをお書き下さい。
〔馬+馬車〕 SP / PP【特殊武装】
アタッチメント / ※この行には具体的な効果やチェイン発動の組合せをお書き下さい。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cf15+2D6  SS
cf12+2D6  命中
cf6+2D6  回避
1D6+0 格闘
3D6+0 武器
2D6+0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zoomScaleNormal="100" workbookViewId="0">
      <selection activeCell="W40" sqref="W40"/>
    </sheetView>
  </sheetViews>
  <sheetFormatPr defaultColWidth="8.88671875" defaultRowHeight="12" x14ac:dyDescent="0.15"/>
  <cols>
    <col min="1" max="1" width="3.33203125" style="165" customWidth="1"/>
    <col min="2" max="2" width="3.6640625" style="165" customWidth="1"/>
    <col min="3" max="3" width="9.6640625" style="165" customWidth="1"/>
    <col min="4" max="4" width="12" style="165" customWidth="1"/>
    <col min="5" max="5" width="8.33203125" style="165" customWidth="1"/>
    <col min="6" max="6" width="10.33203125" style="165" customWidth="1"/>
    <col min="7" max="7" width="12.44140625" style="165" customWidth="1"/>
    <col min="8" max="8" width="2.6640625" style="165" customWidth="1"/>
    <col min="9" max="9" width="9.6640625" style="165" customWidth="1"/>
    <col min="10" max="16" width="4.6640625" style="165" customWidth="1"/>
    <col min="17" max="17" width="8" style="165" customWidth="1"/>
    <col min="18" max="18" width="2.6640625" style="165" customWidth="1"/>
    <col min="19" max="19" width="9.6640625" style="165" customWidth="1"/>
    <col min="20" max="21" width="8.88671875" style="165"/>
    <col min="22" max="24" width="7.44140625" style="165" customWidth="1"/>
    <col min="25" max="25" width="2.6640625" style="165" customWidth="1"/>
    <col min="26" max="26" width="9.6640625" style="165" customWidth="1"/>
    <col min="27" max="29" width="8.88671875" style="165"/>
    <col min="30" max="31" width="7.44140625" style="165" customWidth="1"/>
    <col min="32" max="32" width="2.6640625" style="165" customWidth="1"/>
    <col min="33" max="33" width="6.33203125" style="165" customWidth="1"/>
    <col min="34" max="16384" width="8.88671875" style="165"/>
  </cols>
  <sheetData>
    <row r="1" spans="1:45" ht="12" customHeight="1" thickBot="1" x14ac:dyDescent="0.2">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row>
    <row r="2" spans="1:45" ht="12" customHeight="1" x14ac:dyDescent="0.15">
      <c r="A2" s="520"/>
      <c r="B2" s="1209" t="s">
        <v>1003</v>
      </c>
      <c r="C2" s="1210"/>
      <c r="D2" s="1210"/>
      <c r="E2" s="1210"/>
      <c r="F2" s="1210"/>
      <c r="G2" s="1210"/>
      <c r="H2" s="1210"/>
      <c r="I2" s="1210"/>
      <c r="J2" s="1210"/>
      <c r="K2" s="1210"/>
      <c r="L2" s="1210"/>
      <c r="M2" s="1210"/>
      <c r="N2" s="1210"/>
      <c r="O2" s="1211"/>
      <c r="P2" s="1218" t="s">
        <v>1392</v>
      </c>
      <c r="Q2" s="1219"/>
      <c r="R2" s="1219"/>
      <c r="S2" s="1220"/>
      <c r="T2" s="1224"/>
      <c r="U2" s="1225"/>
      <c r="V2" s="1225"/>
      <c r="W2" s="1225"/>
      <c r="X2" s="1225"/>
      <c r="Y2" s="1225"/>
      <c r="Z2" s="1225"/>
      <c r="AA2" s="1225"/>
      <c r="AB2" s="1225"/>
      <c r="AC2" s="1225"/>
      <c r="AD2" s="1225"/>
      <c r="AE2" s="1225"/>
      <c r="AF2" s="1225"/>
      <c r="AG2" s="1226"/>
      <c r="AH2" s="520"/>
      <c r="AI2" s="520"/>
      <c r="AJ2" s="520"/>
      <c r="AK2" s="520"/>
      <c r="AL2" s="520"/>
      <c r="AM2" s="520"/>
      <c r="AN2" s="520"/>
      <c r="AO2" s="520"/>
      <c r="AP2" s="520"/>
      <c r="AQ2" s="520"/>
      <c r="AR2" s="520"/>
      <c r="AS2" s="520"/>
    </row>
    <row r="3" spans="1:45" ht="12" customHeight="1" thickBot="1" x14ac:dyDescent="0.2">
      <c r="A3" s="520"/>
      <c r="B3" s="1212"/>
      <c r="C3" s="1213"/>
      <c r="D3" s="1213"/>
      <c r="E3" s="1213"/>
      <c r="F3" s="1213"/>
      <c r="G3" s="1213"/>
      <c r="H3" s="1213"/>
      <c r="I3" s="1213"/>
      <c r="J3" s="1213"/>
      <c r="K3" s="1213"/>
      <c r="L3" s="1213"/>
      <c r="M3" s="1213"/>
      <c r="N3" s="1213"/>
      <c r="O3" s="1214"/>
      <c r="P3" s="1221"/>
      <c r="Q3" s="1222"/>
      <c r="R3" s="1222"/>
      <c r="S3" s="1223"/>
      <c r="T3" s="1227"/>
      <c r="U3" s="1228"/>
      <c r="V3" s="1228"/>
      <c r="W3" s="1228"/>
      <c r="X3" s="1228"/>
      <c r="Y3" s="1228"/>
      <c r="Z3" s="1228"/>
      <c r="AA3" s="1228"/>
      <c r="AB3" s="1228"/>
      <c r="AC3" s="1228"/>
      <c r="AD3" s="1228"/>
      <c r="AE3" s="1228"/>
      <c r="AF3" s="1228"/>
      <c r="AG3" s="1229"/>
      <c r="AH3" s="520"/>
      <c r="AI3" s="520"/>
      <c r="AJ3" s="520"/>
      <c r="AK3" s="520"/>
      <c r="AL3" s="520"/>
      <c r="AM3" s="520"/>
      <c r="AN3" s="520"/>
      <c r="AO3" s="520"/>
      <c r="AP3" s="520"/>
      <c r="AQ3" s="520"/>
      <c r="AR3" s="520"/>
      <c r="AS3" s="520"/>
    </row>
    <row r="4" spans="1:45" ht="12" customHeight="1" x14ac:dyDescent="0.15">
      <c r="A4" s="520"/>
      <c r="B4" s="1212"/>
      <c r="C4" s="1213"/>
      <c r="D4" s="1213"/>
      <c r="E4" s="1213"/>
      <c r="F4" s="1213"/>
      <c r="G4" s="1213"/>
      <c r="H4" s="1213"/>
      <c r="I4" s="1213"/>
      <c r="J4" s="1213"/>
      <c r="K4" s="1213"/>
      <c r="L4" s="1213"/>
      <c r="M4" s="1213"/>
      <c r="N4" s="1213"/>
      <c r="O4" s="1214"/>
      <c r="P4" s="1218" t="s">
        <v>1393</v>
      </c>
      <c r="Q4" s="1219"/>
      <c r="R4" s="1219"/>
      <c r="S4" s="1220"/>
      <c r="T4" s="1224"/>
      <c r="U4" s="1225"/>
      <c r="V4" s="1225"/>
      <c r="W4" s="1225"/>
      <c r="X4" s="1225"/>
      <c r="Y4" s="1225"/>
      <c r="Z4" s="1225"/>
      <c r="AA4" s="1225"/>
      <c r="AB4" s="1225"/>
      <c r="AC4" s="1225"/>
      <c r="AD4" s="1225"/>
      <c r="AE4" s="1225"/>
      <c r="AF4" s="1225"/>
      <c r="AG4" s="1226"/>
      <c r="AH4" s="520"/>
      <c r="AI4" s="520"/>
      <c r="AJ4" s="520"/>
      <c r="AK4" s="520"/>
      <c r="AL4" s="520"/>
      <c r="AM4" s="520"/>
      <c r="AN4" s="520"/>
      <c r="AO4" s="520"/>
      <c r="AP4" s="520"/>
      <c r="AQ4" s="520"/>
      <c r="AR4" s="520"/>
      <c r="AS4" s="520"/>
    </row>
    <row r="5" spans="1:45" ht="12" customHeight="1" thickBot="1" x14ac:dyDescent="0.2">
      <c r="A5" s="520"/>
      <c r="B5" s="1212"/>
      <c r="C5" s="1213"/>
      <c r="D5" s="1213"/>
      <c r="E5" s="1213"/>
      <c r="F5" s="1213"/>
      <c r="G5" s="1213"/>
      <c r="H5" s="1213"/>
      <c r="I5" s="1213"/>
      <c r="J5" s="1213"/>
      <c r="K5" s="1213"/>
      <c r="L5" s="1213"/>
      <c r="M5" s="1213"/>
      <c r="N5" s="1213"/>
      <c r="O5" s="1214"/>
      <c r="P5" s="1221"/>
      <c r="Q5" s="1222"/>
      <c r="R5" s="1222"/>
      <c r="S5" s="1223"/>
      <c r="T5" s="1227"/>
      <c r="U5" s="1228"/>
      <c r="V5" s="1228"/>
      <c r="W5" s="1228"/>
      <c r="X5" s="1228"/>
      <c r="Y5" s="1228"/>
      <c r="Z5" s="1228"/>
      <c r="AA5" s="1228"/>
      <c r="AB5" s="1228"/>
      <c r="AC5" s="1228"/>
      <c r="AD5" s="1228"/>
      <c r="AE5" s="1228"/>
      <c r="AF5" s="1228"/>
      <c r="AG5" s="1229"/>
      <c r="AH5" s="520"/>
      <c r="AI5" s="520"/>
      <c r="AJ5" s="520"/>
      <c r="AK5" s="520"/>
      <c r="AL5" s="520"/>
      <c r="AM5" s="520"/>
      <c r="AN5" s="520"/>
      <c r="AO5" s="520"/>
      <c r="AP5" s="520"/>
      <c r="AQ5" s="520"/>
      <c r="AR5" s="520"/>
      <c r="AS5" s="520"/>
    </row>
    <row r="6" spans="1:45" ht="12" customHeight="1" x14ac:dyDescent="0.15">
      <c r="A6" s="520"/>
      <c r="B6" s="1212"/>
      <c r="C6" s="1213"/>
      <c r="D6" s="1213"/>
      <c r="E6" s="1213"/>
      <c r="F6" s="1213"/>
      <c r="G6" s="1213"/>
      <c r="H6" s="1213"/>
      <c r="I6" s="1213"/>
      <c r="J6" s="1213"/>
      <c r="K6" s="1213"/>
      <c r="L6" s="1213"/>
      <c r="M6" s="1213"/>
      <c r="N6" s="1213"/>
      <c r="O6" s="1214"/>
      <c r="P6" s="1218" t="s">
        <v>1394</v>
      </c>
      <c r="Q6" s="1219"/>
      <c r="R6" s="1219"/>
      <c r="S6" s="1220"/>
      <c r="T6" s="1224"/>
      <c r="U6" s="1225"/>
      <c r="V6" s="1225"/>
      <c r="W6" s="1225"/>
      <c r="X6" s="1225"/>
      <c r="Y6" s="1225"/>
      <c r="Z6" s="1225"/>
      <c r="AA6" s="1225"/>
      <c r="AB6" s="1225"/>
      <c r="AC6" s="1225"/>
      <c r="AD6" s="1225"/>
      <c r="AE6" s="1225"/>
      <c r="AF6" s="1225"/>
      <c r="AG6" s="1226"/>
      <c r="AH6" s="520"/>
      <c r="AI6" s="520"/>
      <c r="AJ6" s="520"/>
      <c r="AK6" s="520"/>
      <c r="AL6" s="520"/>
      <c r="AM6" s="520"/>
      <c r="AN6" s="520"/>
      <c r="AO6" s="520"/>
      <c r="AP6" s="520"/>
      <c r="AQ6" s="520"/>
      <c r="AR6" s="520"/>
      <c r="AS6" s="520"/>
    </row>
    <row r="7" spans="1:45" ht="12" customHeight="1" x14ac:dyDescent="0.15">
      <c r="A7" s="520"/>
      <c r="B7" s="1212"/>
      <c r="C7" s="1213"/>
      <c r="D7" s="1213"/>
      <c r="E7" s="1213"/>
      <c r="F7" s="1213"/>
      <c r="G7" s="1213"/>
      <c r="H7" s="1213"/>
      <c r="I7" s="1213"/>
      <c r="J7" s="1213"/>
      <c r="K7" s="1213"/>
      <c r="L7" s="1213"/>
      <c r="M7" s="1213"/>
      <c r="N7" s="1213"/>
      <c r="O7" s="1214"/>
      <c r="P7" s="1230"/>
      <c r="Q7" s="1231"/>
      <c r="R7" s="1231"/>
      <c r="S7" s="1232"/>
      <c r="T7" s="1233"/>
      <c r="U7" s="1234"/>
      <c r="V7" s="1234"/>
      <c r="W7" s="1234"/>
      <c r="X7" s="1234"/>
      <c r="Y7" s="1234"/>
      <c r="Z7" s="1234"/>
      <c r="AA7" s="1234"/>
      <c r="AB7" s="1234"/>
      <c r="AC7" s="1234"/>
      <c r="AD7" s="1234"/>
      <c r="AE7" s="1234"/>
      <c r="AF7" s="1234"/>
      <c r="AG7" s="1235"/>
      <c r="AH7" s="520"/>
      <c r="AI7" s="520"/>
      <c r="AJ7" s="520"/>
      <c r="AK7" s="520"/>
      <c r="AL7" s="520"/>
      <c r="AM7" s="520"/>
      <c r="AN7" s="520"/>
      <c r="AO7" s="520"/>
      <c r="AP7" s="520"/>
      <c r="AQ7" s="520"/>
      <c r="AR7" s="520"/>
      <c r="AS7" s="520"/>
    </row>
    <row r="8" spans="1:45" ht="12" customHeight="1" x14ac:dyDescent="0.15">
      <c r="A8" s="520"/>
      <c r="B8" s="1212"/>
      <c r="C8" s="1213"/>
      <c r="D8" s="1213"/>
      <c r="E8" s="1213"/>
      <c r="F8" s="1213"/>
      <c r="G8" s="1213"/>
      <c r="H8" s="1213"/>
      <c r="I8" s="1213"/>
      <c r="J8" s="1213"/>
      <c r="K8" s="1213"/>
      <c r="L8" s="1213"/>
      <c r="M8" s="1213"/>
      <c r="N8" s="1213"/>
      <c r="O8" s="1214"/>
      <c r="P8" s="1230"/>
      <c r="Q8" s="1231"/>
      <c r="R8" s="1231"/>
      <c r="S8" s="1232"/>
      <c r="T8" s="1233"/>
      <c r="U8" s="1234"/>
      <c r="V8" s="1234"/>
      <c r="W8" s="1234"/>
      <c r="X8" s="1234"/>
      <c r="Y8" s="1234"/>
      <c r="Z8" s="1234"/>
      <c r="AA8" s="1234"/>
      <c r="AB8" s="1234"/>
      <c r="AC8" s="1234"/>
      <c r="AD8" s="1234"/>
      <c r="AE8" s="1234"/>
      <c r="AF8" s="1234"/>
      <c r="AG8" s="1235"/>
      <c r="AH8" s="520"/>
      <c r="AI8" s="520"/>
      <c r="AJ8" s="520"/>
      <c r="AK8" s="520"/>
      <c r="AL8" s="520"/>
      <c r="AM8" s="520"/>
      <c r="AN8" s="520"/>
      <c r="AO8" s="520"/>
      <c r="AP8" s="520"/>
      <c r="AQ8" s="520"/>
      <c r="AR8" s="520"/>
      <c r="AS8" s="520"/>
    </row>
    <row r="9" spans="1:45" ht="12" customHeight="1" thickBot="1" x14ac:dyDescent="0.2">
      <c r="A9" s="520"/>
      <c r="B9" s="1215"/>
      <c r="C9" s="1216"/>
      <c r="D9" s="1216"/>
      <c r="E9" s="1216"/>
      <c r="F9" s="1216"/>
      <c r="G9" s="1216"/>
      <c r="H9" s="1216"/>
      <c r="I9" s="1216"/>
      <c r="J9" s="1216"/>
      <c r="K9" s="1216"/>
      <c r="L9" s="1216"/>
      <c r="M9" s="1216"/>
      <c r="N9" s="1216"/>
      <c r="O9" s="1217"/>
      <c r="P9" s="1221"/>
      <c r="Q9" s="1222"/>
      <c r="R9" s="1222"/>
      <c r="S9" s="1223"/>
      <c r="T9" s="1227"/>
      <c r="U9" s="1228"/>
      <c r="V9" s="1228"/>
      <c r="W9" s="1228"/>
      <c r="X9" s="1228"/>
      <c r="Y9" s="1228"/>
      <c r="Z9" s="1228"/>
      <c r="AA9" s="1228"/>
      <c r="AB9" s="1228"/>
      <c r="AC9" s="1228"/>
      <c r="AD9" s="1228"/>
      <c r="AE9" s="1228"/>
      <c r="AF9" s="1228"/>
      <c r="AG9" s="1229"/>
      <c r="AH9" s="520"/>
      <c r="AI9" s="520"/>
      <c r="AJ9" s="520"/>
      <c r="AK9" s="520"/>
      <c r="AL9" s="520"/>
      <c r="AM9" s="520"/>
      <c r="AN9" s="520"/>
      <c r="AO9" s="520"/>
      <c r="AP9" s="520"/>
      <c r="AQ9" s="520"/>
      <c r="AR9" s="520"/>
      <c r="AS9" s="520"/>
    </row>
    <row r="10" spans="1:45" ht="12" customHeight="1" thickBot="1" x14ac:dyDescent="0.2">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row>
    <row r="11" spans="1:45" s="166" customFormat="1" ht="12" customHeight="1" thickBot="1" x14ac:dyDescent="0.2">
      <c r="A11" s="521"/>
      <c r="B11" s="522"/>
      <c r="C11" s="523"/>
      <c r="D11" s="524"/>
      <c r="E11" s="524"/>
      <c r="F11" s="524"/>
      <c r="G11" s="524"/>
      <c r="H11" s="524"/>
      <c r="I11" s="524"/>
      <c r="J11" s="524"/>
      <c r="K11" s="524"/>
      <c r="L11" s="524"/>
      <c r="M11" s="524"/>
      <c r="N11" s="524"/>
      <c r="O11" s="524"/>
      <c r="P11" s="524"/>
      <c r="Q11" s="524"/>
      <c r="R11" s="524"/>
      <c r="S11" s="525"/>
      <c r="T11" s="524"/>
      <c r="U11" s="524"/>
      <c r="V11" s="524"/>
      <c r="W11" s="524"/>
      <c r="X11" s="524"/>
      <c r="Y11" s="524"/>
      <c r="Z11" s="525"/>
      <c r="AA11" s="524"/>
      <c r="AB11" s="524"/>
      <c r="AC11" s="524"/>
      <c r="AD11" s="524"/>
      <c r="AE11" s="524"/>
      <c r="AF11" s="524"/>
      <c r="AG11" s="526"/>
      <c r="AH11" s="521"/>
      <c r="AI11" s="521"/>
      <c r="AJ11" s="521"/>
      <c r="AK11" s="521"/>
      <c r="AL11" s="521"/>
      <c r="AM11" s="521"/>
      <c r="AN11" s="521"/>
      <c r="AO11" s="521"/>
      <c r="AP11" s="521"/>
      <c r="AQ11" s="521"/>
      <c r="AR11" s="521"/>
      <c r="AS11" s="521"/>
    </row>
    <row r="12" spans="1:45" s="166" customFormat="1" ht="24" customHeight="1" thickBot="1" x14ac:dyDescent="0.2">
      <c r="A12" s="521"/>
      <c r="B12" s="527"/>
      <c r="C12" s="425" t="s">
        <v>990</v>
      </c>
      <c r="D12" s="1248" t="str">
        <f>キャラシート!B3</f>
        <v>遠見　訟</v>
      </c>
      <c r="E12" s="1249"/>
      <c r="F12" s="1249"/>
      <c r="G12" s="1250"/>
      <c r="H12" s="528"/>
      <c r="I12" s="433" t="s">
        <v>1395</v>
      </c>
      <c r="J12" s="529"/>
      <c r="K12" s="168"/>
      <c r="L12" s="168"/>
      <c r="M12" s="168"/>
      <c r="N12" s="168"/>
      <c r="O12" s="168"/>
      <c r="P12" s="168"/>
      <c r="Q12" s="435" t="s">
        <v>1396</v>
      </c>
      <c r="R12" s="528"/>
      <c r="S12" s="530" t="s">
        <v>853</v>
      </c>
      <c r="T12" s="1245" t="str">
        <f>キャラシート!J39</f>
        <v>栄光をわが眼に</v>
      </c>
      <c r="U12" s="1246"/>
      <c r="V12" s="1246"/>
      <c r="W12" s="1246"/>
      <c r="X12" s="1247"/>
      <c r="Y12" s="528"/>
      <c r="Z12" s="1184" t="s">
        <v>725</v>
      </c>
      <c r="AA12" s="1186"/>
      <c r="AB12" s="1187"/>
      <c r="AC12" s="1187"/>
      <c r="AD12" s="1187"/>
      <c r="AE12" s="1188"/>
      <c r="AF12" s="528"/>
      <c r="AG12" s="1197" t="s">
        <v>1397</v>
      </c>
      <c r="AH12" s="521"/>
      <c r="AI12" s="521"/>
      <c r="AJ12" s="521"/>
      <c r="AK12" s="521"/>
      <c r="AL12" s="521"/>
      <c r="AM12" s="521"/>
      <c r="AN12" s="521"/>
      <c r="AO12" s="521"/>
      <c r="AP12" s="521"/>
      <c r="AQ12" s="521"/>
      <c r="AR12" s="521"/>
      <c r="AS12" s="521"/>
    </row>
    <row r="13" spans="1:45" s="166" customFormat="1" ht="24" customHeight="1" thickBot="1" x14ac:dyDescent="0.2">
      <c r="A13" s="521"/>
      <c r="B13" s="527"/>
      <c r="C13" s="1198" t="s">
        <v>3</v>
      </c>
      <c r="D13" s="1199"/>
      <c r="E13" s="1200" t="s">
        <v>5</v>
      </c>
      <c r="F13" s="1199"/>
      <c r="G13" s="531" t="s">
        <v>1398</v>
      </c>
      <c r="H13" s="528"/>
      <c r="I13" s="433" t="s">
        <v>1399</v>
      </c>
      <c r="J13" s="169"/>
      <c r="K13" s="168"/>
      <c r="L13" s="168"/>
      <c r="M13" s="168"/>
      <c r="N13" s="168"/>
      <c r="O13" s="168"/>
      <c r="P13" s="168"/>
      <c r="Q13" s="435" t="s">
        <v>1400</v>
      </c>
      <c r="R13" s="528"/>
      <c r="S13" s="1184" t="s">
        <v>864</v>
      </c>
      <c r="T13" s="1201" t="str">
        <f>キャラシート!J43</f>
        <v>複数の未来を見て、都合のよい未来を引き寄せる能力</v>
      </c>
      <c r="U13" s="1202"/>
      <c r="V13" s="1202"/>
      <c r="W13" s="1202"/>
      <c r="X13" s="1203"/>
      <c r="Y13" s="528"/>
      <c r="Z13" s="1185"/>
      <c r="AA13" s="1189"/>
      <c r="AB13" s="1190"/>
      <c r="AC13" s="1190"/>
      <c r="AD13" s="1190"/>
      <c r="AE13" s="1191"/>
      <c r="AF13" s="528"/>
      <c r="AG13" s="1197"/>
      <c r="AH13" s="521"/>
      <c r="AI13" s="521"/>
      <c r="AJ13" s="521"/>
      <c r="AK13" s="521"/>
      <c r="AL13" s="521"/>
      <c r="AM13" s="521"/>
      <c r="AN13" s="521"/>
      <c r="AO13" s="521"/>
      <c r="AP13" s="521"/>
      <c r="AQ13" s="521"/>
      <c r="AR13" s="521"/>
      <c r="AS13" s="521"/>
    </row>
    <row r="14" spans="1:45" s="166" customFormat="1" ht="24" customHeight="1" thickBot="1" x14ac:dyDescent="0.2">
      <c r="A14" s="521"/>
      <c r="B14" s="527"/>
      <c r="C14" s="1207" t="str">
        <f>キャラシート!K8</f>
        <v>上層【アースガルズ】</v>
      </c>
      <c r="D14" s="1208"/>
      <c r="E14" s="1236" t="str">
        <f>キャラシート!K7</f>
        <v>フリーランス</v>
      </c>
      <c r="F14" s="1208"/>
      <c r="G14" s="170"/>
      <c r="H14" s="528"/>
      <c r="I14" s="433" t="s">
        <v>560</v>
      </c>
      <c r="J14" s="169"/>
      <c r="K14" s="168"/>
      <c r="L14" s="168"/>
      <c r="M14" s="168"/>
      <c r="N14" s="168"/>
      <c r="O14" s="168"/>
      <c r="P14" s="168"/>
      <c r="Q14" s="435" t="s">
        <v>1401</v>
      </c>
      <c r="R14" s="528"/>
      <c r="S14" s="1185"/>
      <c r="T14" s="1204"/>
      <c r="U14" s="1205"/>
      <c r="V14" s="1205"/>
      <c r="W14" s="1205"/>
      <c r="X14" s="1206"/>
      <c r="Y14" s="528"/>
      <c r="Z14" s="1185"/>
      <c r="AA14" s="1189"/>
      <c r="AB14" s="1190"/>
      <c r="AC14" s="1190"/>
      <c r="AD14" s="1190"/>
      <c r="AE14" s="1191"/>
      <c r="AF14" s="528"/>
      <c r="AG14" s="1197"/>
      <c r="AH14" s="521"/>
      <c r="AI14" s="521"/>
      <c r="AJ14" s="521"/>
      <c r="AK14" s="521"/>
      <c r="AL14" s="521"/>
      <c r="AM14" s="521"/>
      <c r="AN14" s="521"/>
      <c r="AO14" s="521"/>
      <c r="AP14" s="521"/>
      <c r="AQ14" s="521"/>
      <c r="AR14" s="521"/>
      <c r="AS14" s="521"/>
    </row>
    <row r="15" spans="1:45" s="166" customFormat="1" ht="24" customHeight="1" thickBot="1" x14ac:dyDescent="0.2">
      <c r="A15" s="521"/>
      <c r="B15" s="527"/>
      <c r="C15" s="1198" t="s">
        <v>762</v>
      </c>
      <c r="D15" s="1199"/>
      <c r="E15" s="532" t="s">
        <v>763</v>
      </c>
      <c r="F15" s="532" t="s">
        <v>1402</v>
      </c>
      <c r="G15" s="533" t="s">
        <v>761</v>
      </c>
      <c r="H15" s="528"/>
      <c r="I15" s="433" t="s">
        <v>1403</v>
      </c>
      <c r="J15" s="168"/>
      <c r="K15" s="168"/>
      <c r="L15" s="168"/>
      <c r="M15" s="168"/>
      <c r="N15" s="168"/>
      <c r="O15" s="168"/>
      <c r="P15" s="168"/>
      <c r="Q15" s="435" t="s">
        <v>1404</v>
      </c>
      <c r="R15" s="528"/>
      <c r="S15" s="1185"/>
      <c r="T15" s="1204"/>
      <c r="U15" s="1205"/>
      <c r="V15" s="1205"/>
      <c r="W15" s="1205"/>
      <c r="X15" s="1206"/>
      <c r="Y15" s="528"/>
      <c r="Z15" s="1185"/>
      <c r="AA15" s="1189"/>
      <c r="AB15" s="1190"/>
      <c r="AC15" s="1190"/>
      <c r="AD15" s="1190"/>
      <c r="AE15" s="1191"/>
      <c r="AF15" s="528"/>
      <c r="AG15" s="1197"/>
      <c r="AH15" s="521"/>
      <c r="AI15" s="521"/>
      <c r="AJ15" s="521"/>
      <c r="AK15" s="521"/>
      <c r="AL15" s="521"/>
      <c r="AM15" s="521"/>
      <c r="AN15" s="521"/>
      <c r="AO15" s="521"/>
      <c r="AP15" s="521"/>
      <c r="AQ15" s="521"/>
      <c r="AR15" s="521"/>
      <c r="AS15" s="521"/>
    </row>
    <row r="16" spans="1:45" s="166" customFormat="1" ht="24" customHeight="1" thickBot="1" x14ac:dyDescent="0.2">
      <c r="A16" s="521"/>
      <c r="B16" s="527"/>
      <c r="C16" s="1237">
        <f>キャラシート!D6</f>
        <v>36</v>
      </c>
      <c r="D16" s="1238"/>
      <c r="E16" s="167">
        <f>キャラシート!F6</f>
        <v>190</v>
      </c>
      <c r="F16" s="167"/>
      <c r="G16" s="81" t="str">
        <f>キャラシート!B6</f>
        <v>男</v>
      </c>
      <c r="H16" s="528"/>
      <c r="I16" s="534" t="s">
        <v>1405</v>
      </c>
      <c r="J16" s="535"/>
      <c r="K16" s="616"/>
      <c r="L16" s="616"/>
      <c r="M16" s="616"/>
      <c r="N16" s="616"/>
      <c r="P16" s="168"/>
      <c r="Q16" s="536" t="s">
        <v>1406</v>
      </c>
      <c r="R16" s="528"/>
      <c r="S16" s="1160"/>
      <c r="T16" s="1164"/>
      <c r="U16" s="1165"/>
      <c r="V16" s="1165"/>
      <c r="W16" s="1165"/>
      <c r="X16" s="1166"/>
      <c r="Y16" s="528"/>
      <c r="Z16" s="1185"/>
      <c r="AA16" s="1189"/>
      <c r="AB16" s="1190"/>
      <c r="AC16" s="1190"/>
      <c r="AD16" s="1190"/>
      <c r="AE16" s="1191"/>
      <c r="AF16" s="528"/>
      <c r="AG16" s="1197"/>
      <c r="AH16" s="537"/>
      <c r="AI16" s="521"/>
      <c r="AJ16" s="521"/>
      <c r="AK16" s="521"/>
      <c r="AL16" s="521"/>
      <c r="AM16" s="521"/>
      <c r="AN16" s="521"/>
      <c r="AO16" s="521"/>
      <c r="AP16" s="521"/>
      <c r="AQ16" s="521"/>
      <c r="AR16" s="521"/>
      <c r="AS16" s="521"/>
    </row>
    <row r="17" spans="1:45" s="166" customFormat="1" ht="24" customHeight="1" thickBot="1" x14ac:dyDescent="0.2">
      <c r="A17" s="521"/>
      <c r="B17" s="527"/>
      <c r="C17" s="425" t="s">
        <v>767</v>
      </c>
      <c r="D17" s="1239" t="str">
        <f>キャラシート!D7</f>
        <v>遠見家　筆頭</v>
      </c>
      <c r="E17" s="1240"/>
      <c r="F17" s="1240"/>
      <c r="G17" s="1241"/>
      <c r="H17" s="528"/>
      <c r="I17" s="434" t="s">
        <v>1407</v>
      </c>
      <c r="J17" s="1242"/>
      <c r="K17" s="1243"/>
      <c r="L17" s="1243"/>
      <c r="M17" s="1243"/>
      <c r="N17" s="1243"/>
      <c r="O17" s="1243"/>
      <c r="P17" s="1243"/>
      <c r="Q17" s="1244"/>
      <c r="R17" s="528"/>
      <c r="S17" s="432" t="s">
        <v>1408</v>
      </c>
      <c r="T17" s="1245" t="s">
        <v>1460</v>
      </c>
      <c r="U17" s="1246"/>
      <c r="V17" s="1246"/>
      <c r="W17" s="1246"/>
      <c r="X17" s="1247"/>
      <c r="Y17" s="528"/>
      <c r="Z17" s="1160"/>
      <c r="AA17" s="1192"/>
      <c r="AB17" s="1193"/>
      <c r="AC17" s="1193"/>
      <c r="AD17" s="1193"/>
      <c r="AE17" s="1194"/>
      <c r="AF17" s="528"/>
      <c r="AG17" s="1197"/>
      <c r="AH17" s="521"/>
      <c r="AI17" s="521"/>
      <c r="AJ17" s="521"/>
      <c r="AK17" s="521"/>
      <c r="AL17" s="521"/>
      <c r="AM17" s="521"/>
      <c r="AN17" s="521"/>
      <c r="AO17" s="521"/>
      <c r="AP17" s="521"/>
      <c r="AQ17" s="521"/>
      <c r="AR17" s="521"/>
      <c r="AS17" s="521"/>
    </row>
    <row r="18" spans="1:45" s="166" customFormat="1" ht="14.4" customHeight="1" thickBot="1" x14ac:dyDescent="0.2">
      <c r="A18" s="521"/>
      <c r="B18" s="527"/>
      <c r="C18" s="528"/>
      <c r="D18" s="528"/>
      <c r="E18" s="528"/>
      <c r="F18" s="528"/>
      <c r="G18" s="528"/>
      <c r="H18" s="528"/>
      <c r="I18" s="538"/>
      <c r="J18" s="538"/>
      <c r="K18" s="538"/>
      <c r="L18" s="538"/>
      <c r="M18" s="538"/>
      <c r="N18" s="538"/>
      <c r="O18" s="538"/>
      <c r="P18" s="538"/>
      <c r="Q18" s="538"/>
      <c r="R18" s="528"/>
      <c r="S18" s="538"/>
      <c r="T18" s="528"/>
      <c r="U18" s="528"/>
      <c r="V18" s="528"/>
      <c r="W18" s="528"/>
      <c r="X18" s="528"/>
      <c r="Y18" s="528"/>
      <c r="Z18" s="538"/>
      <c r="AA18" s="528"/>
      <c r="AB18" s="528"/>
      <c r="AC18" s="528"/>
      <c r="AD18" s="528"/>
      <c r="AE18" s="528"/>
      <c r="AF18" s="539"/>
      <c r="AG18" s="1197"/>
      <c r="AH18" s="521"/>
      <c r="AI18" s="521"/>
      <c r="AJ18" s="521"/>
      <c r="AK18" s="521"/>
      <c r="AL18" s="521"/>
      <c r="AM18" s="521"/>
      <c r="AN18" s="521"/>
      <c r="AO18" s="521"/>
      <c r="AP18" s="521"/>
      <c r="AQ18" s="521"/>
      <c r="AR18" s="521"/>
      <c r="AS18" s="521"/>
    </row>
    <row r="19" spans="1:45" s="166" customFormat="1" ht="28.95" customHeight="1" x14ac:dyDescent="0.15">
      <c r="A19" s="521"/>
      <c r="B19" s="527"/>
      <c r="C19" s="1184" t="s">
        <v>1409</v>
      </c>
      <c r="D19" s="1175"/>
      <c r="E19" s="1176"/>
      <c r="F19" s="1176"/>
      <c r="G19" s="1176"/>
      <c r="H19" s="1176"/>
      <c r="I19" s="1176"/>
      <c r="J19" s="1176"/>
      <c r="K19" s="1176"/>
      <c r="L19" s="1176"/>
      <c r="M19" s="1176"/>
      <c r="N19" s="1176"/>
      <c r="O19" s="1176"/>
      <c r="P19" s="1176"/>
      <c r="Q19" s="1177"/>
      <c r="R19" s="540"/>
      <c r="S19" s="1184" t="s">
        <v>1410</v>
      </c>
      <c r="T19" s="1186"/>
      <c r="U19" s="1187"/>
      <c r="V19" s="1187"/>
      <c r="W19" s="1187"/>
      <c r="X19" s="1188"/>
      <c r="Y19" s="541"/>
      <c r="Z19" s="542" t="s">
        <v>1411</v>
      </c>
      <c r="AA19" s="1154"/>
      <c r="AB19" s="1155"/>
      <c r="AC19" s="1155"/>
      <c r="AD19" s="1155"/>
      <c r="AE19" s="1156"/>
      <c r="AF19" s="543"/>
      <c r="AG19" s="1197"/>
      <c r="AH19" s="521"/>
      <c r="AI19" s="521"/>
      <c r="AJ19" s="521"/>
      <c r="AK19" s="521"/>
      <c r="AL19" s="521"/>
      <c r="AM19" s="521"/>
      <c r="AN19" s="521"/>
      <c r="AO19" s="521"/>
      <c r="AP19" s="521"/>
      <c r="AQ19" s="521"/>
      <c r="AR19" s="521"/>
      <c r="AS19" s="521"/>
    </row>
    <row r="20" spans="1:45" s="166" customFormat="1" ht="28.95" customHeight="1" x14ac:dyDescent="0.15">
      <c r="A20" s="521"/>
      <c r="B20" s="527"/>
      <c r="C20" s="1185"/>
      <c r="D20" s="1178"/>
      <c r="E20" s="1179"/>
      <c r="F20" s="1179"/>
      <c r="G20" s="1179"/>
      <c r="H20" s="1179"/>
      <c r="I20" s="1179"/>
      <c r="J20" s="1179"/>
      <c r="K20" s="1179"/>
      <c r="L20" s="1179"/>
      <c r="M20" s="1179"/>
      <c r="N20" s="1179"/>
      <c r="O20" s="1179"/>
      <c r="P20" s="1179"/>
      <c r="Q20" s="1180"/>
      <c r="R20" s="541"/>
      <c r="S20" s="1185"/>
      <c r="T20" s="1189"/>
      <c r="U20" s="1190"/>
      <c r="V20" s="1190"/>
      <c r="W20" s="1190"/>
      <c r="X20" s="1191"/>
      <c r="Y20" s="541"/>
      <c r="Z20" s="1195" t="s">
        <v>1412</v>
      </c>
      <c r="AA20" s="1148"/>
      <c r="AB20" s="1149"/>
      <c r="AC20" s="1149"/>
      <c r="AD20" s="1149"/>
      <c r="AE20" s="1150"/>
      <c r="AF20" s="543"/>
      <c r="AG20" s="1197"/>
      <c r="AH20" s="521"/>
      <c r="AI20" s="521"/>
      <c r="AJ20" s="521"/>
      <c r="AK20" s="521"/>
      <c r="AL20" s="521"/>
      <c r="AM20" s="521"/>
      <c r="AN20" s="521"/>
      <c r="AO20" s="521"/>
      <c r="AP20" s="521"/>
      <c r="AQ20" s="521"/>
      <c r="AR20" s="521"/>
      <c r="AS20" s="521"/>
    </row>
    <row r="21" spans="1:45" s="166" customFormat="1" ht="28.95" customHeight="1" x14ac:dyDescent="0.15">
      <c r="A21" s="521"/>
      <c r="B21" s="527"/>
      <c r="C21" s="1185"/>
      <c r="D21" s="1178"/>
      <c r="E21" s="1179"/>
      <c r="F21" s="1179"/>
      <c r="G21" s="1179"/>
      <c r="H21" s="1179"/>
      <c r="I21" s="1179"/>
      <c r="J21" s="1179"/>
      <c r="K21" s="1179"/>
      <c r="L21" s="1179"/>
      <c r="M21" s="1179"/>
      <c r="N21" s="1179"/>
      <c r="O21" s="1179"/>
      <c r="P21" s="1179"/>
      <c r="Q21" s="1180"/>
      <c r="R21" s="541"/>
      <c r="S21" s="1185"/>
      <c r="T21" s="1189"/>
      <c r="U21" s="1190"/>
      <c r="V21" s="1190"/>
      <c r="W21" s="1190"/>
      <c r="X21" s="1191"/>
      <c r="Y21" s="541"/>
      <c r="Z21" s="1196"/>
      <c r="AA21" s="1151"/>
      <c r="AB21" s="1152"/>
      <c r="AC21" s="1152"/>
      <c r="AD21" s="1152"/>
      <c r="AE21" s="1153"/>
      <c r="AF21" s="543"/>
      <c r="AG21" s="1197"/>
      <c r="AH21" s="521"/>
      <c r="AI21" s="521"/>
      <c r="AJ21" s="521"/>
      <c r="AK21" s="521"/>
      <c r="AL21" s="521"/>
      <c r="AM21" s="521"/>
      <c r="AN21" s="521"/>
      <c r="AO21" s="521"/>
      <c r="AP21" s="521"/>
      <c r="AQ21" s="521"/>
      <c r="AR21" s="521"/>
      <c r="AS21" s="521"/>
    </row>
    <row r="22" spans="1:45" s="166" customFormat="1" ht="28.95" customHeight="1" x14ac:dyDescent="0.15">
      <c r="A22" s="521"/>
      <c r="B22" s="527"/>
      <c r="C22" s="1185"/>
      <c r="D22" s="1178"/>
      <c r="E22" s="1179"/>
      <c r="F22" s="1179"/>
      <c r="G22" s="1179"/>
      <c r="H22" s="1179"/>
      <c r="I22" s="1179"/>
      <c r="J22" s="1179"/>
      <c r="K22" s="1179"/>
      <c r="L22" s="1179"/>
      <c r="M22" s="1179"/>
      <c r="N22" s="1179"/>
      <c r="O22" s="1179"/>
      <c r="P22" s="1179"/>
      <c r="Q22" s="1180"/>
      <c r="R22" s="541"/>
      <c r="S22" s="1185"/>
      <c r="T22" s="1189"/>
      <c r="U22" s="1190"/>
      <c r="V22" s="1190"/>
      <c r="W22" s="1190"/>
      <c r="X22" s="1191"/>
      <c r="Y22" s="541"/>
      <c r="Z22" s="431" t="s">
        <v>1413</v>
      </c>
      <c r="AA22" s="1137"/>
      <c r="AB22" s="1138"/>
      <c r="AC22" s="1138"/>
      <c r="AD22" s="1138"/>
      <c r="AE22" s="1139"/>
      <c r="AF22" s="543"/>
      <c r="AG22" s="1197"/>
      <c r="AH22" s="521"/>
      <c r="AI22" s="521"/>
      <c r="AJ22" s="521"/>
      <c r="AK22" s="521"/>
      <c r="AL22" s="521"/>
      <c r="AM22" s="521"/>
      <c r="AN22" s="521"/>
      <c r="AO22" s="521"/>
      <c r="AP22" s="521"/>
      <c r="AQ22" s="521"/>
      <c r="AR22" s="521"/>
      <c r="AS22" s="521"/>
    </row>
    <row r="23" spans="1:45" s="166" customFormat="1" ht="28.95" customHeight="1" x14ac:dyDescent="0.15">
      <c r="A23" s="521"/>
      <c r="B23" s="527"/>
      <c r="C23" s="1185"/>
      <c r="D23" s="1178"/>
      <c r="E23" s="1179"/>
      <c r="F23" s="1179"/>
      <c r="G23" s="1179"/>
      <c r="H23" s="1179"/>
      <c r="I23" s="1179"/>
      <c r="J23" s="1179"/>
      <c r="K23" s="1179"/>
      <c r="L23" s="1179"/>
      <c r="M23" s="1179"/>
      <c r="N23" s="1179"/>
      <c r="O23" s="1179"/>
      <c r="P23" s="1179"/>
      <c r="Q23" s="1180"/>
      <c r="R23" s="541"/>
      <c r="S23" s="1185"/>
      <c r="T23" s="1189"/>
      <c r="U23" s="1190"/>
      <c r="V23" s="1190"/>
      <c r="W23" s="1190"/>
      <c r="X23" s="1191"/>
      <c r="Y23" s="541"/>
      <c r="Z23" s="431" t="s">
        <v>1414</v>
      </c>
      <c r="AA23" s="1137"/>
      <c r="AB23" s="1138"/>
      <c r="AC23" s="1138"/>
      <c r="AD23" s="1138"/>
      <c r="AE23" s="1139"/>
      <c r="AF23" s="543"/>
      <c r="AG23" s="1197"/>
      <c r="AH23" s="521"/>
      <c r="AI23" s="521"/>
      <c r="AJ23" s="521"/>
      <c r="AK23" s="521"/>
      <c r="AL23" s="521"/>
      <c r="AM23" s="521"/>
      <c r="AN23" s="521"/>
      <c r="AO23" s="521"/>
      <c r="AP23" s="521"/>
      <c r="AQ23" s="521"/>
      <c r="AR23" s="521"/>
      <c r="AS23" s="521"/>
    </row>
    <row r="24" spans="1:45" s="166" customFormat="1" ht="28.95" customHeight="1" thickBot="1" x14ac:dyDescent="0.2">
      <c r="A24" s="521"/>
      <c r="B24" s="527"/>
      <c r="C24" s="1160"/>
      <c r="D24" s="1181"/>
      <c r="E24" s="1182"/>
      <c r="F24" s="1182"/>
      <c r="G24" s="1182"/>
      <c r="H24" s="1182"/>
      <c r="I24" s="1182"/>
      <c r="J24" s="1182"/>
      <c r="K24" s="1182"/>
      <c r="L24" s="1182"/>
      <c r="M24" s="1182"/>
      <c r="N24" s="1182"/>
      <c r="O24" s="1182"/>
      <c r="P24" s="1182"/>
      <c r="Q24" s="1183"/>
      <c r="R24" s="540"/>
      <c r="S24" s="1160"/>
      <c r="T24" s="1192"/>
      <c r="U24" s="1193"/>
      <c r="V24" s="1193"/>
      <c r="W24" s="1193"/>
      <c r="X24" s="1194"/>
      <c r="Y24" s="540"/>
      <c r="Z24" s="432" t="s">
        <v>1415</v>
      </c>
      <c r="AA24" s="1140"/>
      <c r="AB24" s="1141"/>
      <c r="AC24" s="1141"/>
      <c r="AD24" s="1141"/>
      <c r="AE24" s="1142"/>
      <c r="AF24" s="543"/>
      <c r="AG24" s="1197"/>
      <c r="AH24" s="521"/>
      <c r="AI24" s="521"/>
      <c r="AJ24" s="521"/>
      <c r="AK24" s="521"/>
      <c r="AL24" s="521"/>
      <c r="AM24" s="521"/>
      <c r="AN24" s="521"/>
      <c r="AO24" s="521"/>
      <c r="AP24" s="521"/>
      <c r="AQ24" s="521"/>
      <c r="AR24" s="521"/>
      <c r="AS24" s="521"/>
    </row>
    <row r="25" spans="1:45" s="166" customFormat="1" ht="14.4" customHeight="1" thickBot="1" x14ac:dyDescent="0.2">
      <c r="A25" s="521"/>
      <c r="B25" s="527"/>
      <c r="C25" s="528"/>
      <c r="D25" s="544"/>
      <c r="E25" s="528"/>
      <c r="F25" s="528"/>
      <c r="G25" s="528"/>
      <c r="H25" s="528"/>
      <c r="I25" s="538"/>
      <c r="J25" s="538"/>
      <c r="K25" s="538"/>
      <c r="L25" s="538"/>
      <c r="M25" s="538"/>
      <c r="N25" s="538"/>
      <c r="O25" s="538"/>
      <c r="P25" s="538"/>
      <c r="Q25" s="538"/>
      <c r="R25" s="528"/>
      <c r="S25" s="538"/>
      <c r="T25" s="528"/>
      <c r="U25" s="528"/>
      <c r="V25" s="528"/>
      <c r="W25" s="528"/>
      <c r="X25" s="528"/>
      <c r="Y25" s="528"/>
      <c r="Z25" s="545"/>
      <c r="AA25" s="541"/>
      <c r="AB25" s="541"/>
      <c r="AC25" s="541"/>
      <c r="AD25" s="541"/>
      <c r="AE25" s="541"/>
      <c r="AF25" s="543"/>
      <c r="AG25" s="1197"/>
      <c r="AH25" s="521"/>
      <c r="AI25" s="521"/>
      <c r="AJ25" s="521"/>
      <c r="AK25" s="521"/>
      <c r="AL25" s="521"/>
      <c r="AM25" s="521"/>
      <c r="AN25" s="521"/>
      <c r="AO25" s="521"/>
      <c r="AP25" s="521"/>
      <c r="AQ25" s="521"/>
      <c r="AR25" s="521"/>
      <c r="AS25" s="521"/>
    </row>
    <row r="26" spans="1:45" s="166" customFormat="1" ht="24" customHeight="1" x14ac:dyDescent="0.15">
      <c r="A26" s="521"/>
      <c r="B26" s="527"/>
      <c r="C26" s="546" t="s">
        <v>1416</v>
      </c>
      <c r="D26" s="1154"/>
      <c r="E26" s="1155"/>
      <c r="F26" s="1155"/>
      <c r="G26" s="1156"/>
      <c r="H26" s="528"/>
      <c r="I26" s="542" t="s">
        <v>1417</v>
      </c>
      <c r="J26" s="1172"/>
      <c r="K26" s="1173"/>
      <c r="L26" s="1173"/>
      <c r="M26" s="1173"/>
      <c r="N26" s="1173"/>
      <c r="O26" s="1173"/>
      <c r="P26" s="1173"/>
      <c r="Q26" s="1174"/>
      <c r="R26" s="528"/>
      <c r="S26" s="547" t="s">
        <v>1418</v>
      </c>
      <c r="T26" s="1154"/>
      <c r="U26" s="1155"/>
      <c r="V26" s="1155"/>
      <c r="W26" s="1155"/>
      <c r="X26" s="1156"/>
      <c r="Y26" s="528"/>
      <c r="Z26" s="542" t="s">
        <v>1419</v>
      </c>
      <c r="AA26" s="1172"/>
      <c r="AB26" s="1173"/>
      <c r="AC26" s="1173"/>
      <c r="AD26" s="1173"/>
      <c r="AE26" s="1174"/>
      <c r="AF26" s="538"/>
      <c r="AG26" s="1197"/>
      <c r="AH26" s="521"/>
      <c r="AI26" s="521"/>
      <c r="AJ26" s="521"/>
      <c r="AK26" s="521"/>
      <c r="AL26" s="521"/>
      <c r="AM26" s="521"/>
      <c r="AN26" s="521"/>
      <c r="AO26" s="521"/>
      <c r="AP26" s="521"/>
      <c r="AQ26" s="521"/>
      <c r="AR26" s="521"/>
      <c r="AS26" s="521"/>
    </row>
    <row r="27" spans="1:45" s="166" customFormat="1" ht="24" customHeight="1" x14ac:dyDescent="0.15">
      <c r="A27" s="521"/>
      <c r="B27" s="527"/>
      <c r="C27" s="426" t="s">
        <v>1420</v>
      </c>
      <c r="D27" s="1137"/>
      <c r="E27" s="1138"/>
      <c r="F27" s="1138"/>
      <c r="G27" s="1139"/>
      <c r="H27" s="528"/>
      <c r="I27" s="431" t="s">
        <v>1421</v>
      </c>
      <c r="J27" s="1157"/>
      <c r="K27" s="1158"/>
      <c r="L27" s="1158"/>
      <c r="M27" s="1158"/>
      <c r="N27" s="1158"/>
      <c r="O27" s="1158"/>
      <c r="P27" s="1158"/>
      <c r="Q27" s="1159"/>
      <c r="R27" s="528"/>
      <c r="S27" s="436" t="s">
        <v>1422</v>
      </c>
      <c r="T27" s="1137"/>
      <c r="U27" s="1138"/>
      <c r="V27" s="1138"/>
      <c r="W27" s="1138"/>
      <c r="X27" s="1139"/>
      <c r="Y27" s="528"/>
      <c r="Z27" s="431" t="s">
        <v>395</v>
      </c>
      <c r="AA27" s="1157"/>
      <c r="AB27" s="1158"/>
      <c r="AC27" s="1158"/>
      <c r="AD27" s="1158"/>
      <c r="AE27" s="1159"/>
      <c r="AF27" s="538"/>
      <c r="AG27" s="1197"/>
      <c r="AH27" s="521"/>
      <c r="AI27" s="521"/>
      <c r="AJ27" s="521"/>
      <c r="AK27" s="521"/>
      <c r="AL27" s="521"/>
      <c r="AM27" s="521"/>
      <c r="AN27" s="521"/>
      <c r="AO27" s="521"/>
      <c r="AP27" s="521"/>
      <c r="AQ27" s="521"/>
      <c r="AR27" s="521"/>
      <c r="AS27" s="521"/>
    </row>
    <row r="28" spans="1:45" s="166" customFormat="1" ht="24" customHeight="1" x14ac:dyDescent="0.15">
      <c r="A28" s="521"/>
      <c r="B28" s="527"/>
      <c r="C28" s="427" t="s">
        <v>1423</v>
      </c>
      <c r="D28" s="1137"/>
      <c r="E28" s="1138"/>
      <c r="F28" s="1138"/>
      <c r="G28" s="1139"/>
      <c r="H28" s="528"/>
      <c r="I28" s="431" t="s">
        <v>1424</v>
      </c>
      <c r="J28" s="1157"/>
      <c r="K28" s="1158"/>
      <c r="L28" s="1158"/>
      <c r="M28" s="1158"/>
      <c r="N28" s="1158"/>
      <c r="O28" s="1158"/>
      <c r="P28" s="1158"/>
      <c r="Q28" s="1159"/>
      <c r="R28" s="528"/>
      <c r="S28" s="436" t="s">
        <v>1425</v>
      </c>
      <c r="T28" s="1137"/>
      <c r="U28" s="1138"/>
      <c r="V28" s="1138"/>
      <c r="W28" s="1138"/>
      <c r="X28" s="1139"/>
      <c r="Y28" s="528"/>
      <c r="Z28" s="431" t="s">
        <v>1426</v>
      </c>
      <c r="AA28" s="1157"/>
      <c r="AB28" s="1158"/>
      <c r="AC28" s="1158"/>
      <c r="AD28" s="1158"/>
      <c r="AE28" s="1159"/>
      <c r="AF28" s="538"/>
      <c r="AG28" s="1197"/>
      <c r="AH28" s="521"/>
      <c r="AI28" s="521"/>
      <c r="AJ28" s="521"/>
      <c r="AK28" s="521"/>
      <c r="AL28" s="521"/>
      <c r="AM28" s="521"/>
      <c r="AN28" s="521"/>
      <c r="AO28" s="521"/>
      <c r="AP28" s="521"/>
      <c r="AQ28" s="521"/>
      <c r="AR28" s="521"/>
      <c r="AS28" s="521"/>
    </row>
    <row r="29" spans="1:45" s="166" customFormat="1" ht="24" customHeight="1" x14ac:dyDescent="0.15">
      <c r="A29" s="521"/>
      <c r="B29" s="527"/>
      <c r="C29" s="426" t="s">
        <v>1427</v>
      </c>
      <c r="D29" s="1137"/>
      <c r="E29" s="1138"/>
      <c r="F29" s="1138"/>
      <c r="G29" s="1139"/>
      <c r="H29" s="528"/>
      <c r="I29" s="431" t="s">
        <v>1428</v>
      </c>
      <c r="J29" s="1157"/>
      <c r="K29" s="1158"/>
      <c r="L29" s="1158"/>
      <c r="M29" s="1158"/>
      <c r="N29" s="1158"/>
      <c r="O29" s="1158"/>
      <c r="P29" s="1158"/>
      <c r="Q29" s="1159"/>
      <c r="R29" s="528"/>
      <c r="S29" s="431" t="s">
        <v>1429</v>
      </c>
      <c r="T29" s="1137"/>
      <c r="U29" s="1138"/>
      <c r="V29" s="1138"/>
      <c r="W29" s="1138"/>
      <c r="X29" s="1139"/>
      <c r="Y29" s="528"/>
      <c r="Z29" s="436" t="s">
        <v>1430</v>
      </c>
      <c r="AA29" s="1157"/>
      <c r="AB29" s="1158"/>
      <c r="AC29" s="1158"/>
      <c r="AD29" s="1158"/>
      <c r="AE29" s="1159"/>
      <c r="AF29" s="538"/>
      <c r="AG29" s="1197"/>
      <c r="AH29" s="521"/>
      <c r="AI29" s="521"/>
      <c r="AJ29" s="521"/>
      <c r="AK29" s="521"/>
      <c r="AL29" s="521"/>
      <c r="AM29" s="521"/>
      <c r="AN29" s="521"/>
      <c r="AO29" s="521"/>
      <c r="AP29" s="521"/>
      <c r="AQ29" s="521"/>
      <c r="AR29" s="521"/>
      <c r="AS29" s="521"/>
    </row>
    <row r="30" spans="1:45" s="166" customFormat="1" ht="24" customHeight="1" x14ac:dyDescent="0.15">
      <c r="A30" s="521"/>
      <c r="B30" s="527"/>
      <c r="C30" s="426" t="s">
        <v>1431</v>
      </c>
      <c r="D30" s="1137"/>
      <c r="E30" s="1138"/>
      <c r="F30" s="1138"/>
      <c r="G30" s="1139"/>
      <c r="H30" s="528"/>
      <c r="I30" s="431" t="s">
        <v>1432</v>
      </c>
      <c r="J30" s="1157"/>
      <c r="K30" s="1158"/>
      <c r="L30" s="1158"/>
      <c r="M30" s="1158"/>
      <c r="N30" s="1158"/>
      <c r="O30" s="1158"/>
      <c r="P30" s="1158"/>
      <c r="Q30" s="1159"/>
      <c r="R30" s="528"/>
      <c r="S30" s="1146" t="s">
        <v>1433</v>
      </c>
      <c r="T30" s="1161"/>
      <c r="U30" s="1162"/>
      <c r="V30" s="1162"/>
      <c r="W30" s="1162"/>
      <c r="X30" s="1163"/>
      <c r="Y30" s="528"/>
      <c r="Z30" s="431" t="s">
        <v>1434</v>
      </c>
      <c r="AA30" s="1157"/>
      <c r="AB30" s="1158"/>
      <c r="AC30" s="1158"/>
      <c r="AD30" s="1158"/>
      <c r="AE30" s="1159"/>
      <c r="AF30" s="538"/>
      <c r="AG30" s="1197"/>
      <c r="AH30" s="521"/>
      <c r="AI30" s="521"/>
      <c r="AJ30" s="521"/>
      <c r="AK30" s="521"/>
      <c r="AL30" s="521"/>
      <c r="AM30" s="521"/>
      <c r="AN30" s="521"/>
      <c r="AO30" s="521"/>
      <c r="AP30" s="521"/>
      <c r="AQ30" s="521"/>
      <c r="AR30" s="521"/>
      <c r="AS30" s="521"/>
    </row>
    <row r="31" spans="1:45" s="166" customFormat="1" ht="24" customHeight="1" thickBot="1" x14ac:dyDescent="0.2">
      <c r="A31" s="521"/>
      <c r="B31" s="527"/>
      <c r="C31" s="428" t="s">
        <v>1435</v>
      </c>
      <c r="D31" s="1140"/>
      <c r="E31" s="1141"/>
      <c r="F31" s="1141"/>
      <c r="G31" s="1142"/>
      <c r="H31" s="528"/>
      <c r="I31" s="432" t="s">
        <v>835</v>
      </c>
      <c r="J31" s="1167" t="str">
        <f>キャラシート!J35</f>
        <v>秩序にして悪</v>
      </c>
      <c r="K31" s="1167"/>
      <c r="L31" s="1167"/>
      <c r="M31" s="1167"/>
      <c r="N31" s="1167"/>
      <c r="O31" s="1167"/>
      <c r="P31" s="1167"/>
      <c r="Q31" s="1168"/>
      <c r="R31" s="528"/>
      <c r="S31" s="1160"/>
      <c r="T31" s="1164"/>
      <c r="U31" s="1165"/>
      <c r="V31" s="1165"/>
      <c r="W31" s="1165"/>
      <c r="X31" s="1166"/>
      <c r="Y31" s="528"/>
      <c r="Z31" s="432" t="s">
        <v>1436</v>
      </c>
      <c r="AA31" s="1169"/>
      <c r="AB31" s="1170"/>
      <c r="AC31" s="1170"/>
      <c r="AD31" s="1170"/>
      <c r="AE31" s="1171"/>
      <c r="AF31" s="538"/>
      <c r="AG31" s="549"/>
      <c r="AH31" s="521"/>
      <c r="AI31" s="521"/>
      <c r="AJ31" s="521"/>
      <c r="AK31" s="521"/>
      <c r="AL31" s="521"/>
      <c r="AM31" s="521"/>
      <c r="AN31" s="521"/>
      <c r="AO31" s="521"/>
      <c r="AP31" s="521"/>
      <c r="AQ31" s="521"/>
      <c r="AR31" s="521"/>
      <c r="AS31" s="521"/>
    </row>
    <row r="32" spans="1:45" s="166" customFormat="1" ht="14.4" customHeight="1" thickBot="1" x14ac:dyDescent="0.2">
      <c r="A32" s="521"/>
      <c r="B32" s="527"/>
      <c r="C32" s="528"/>
      <c r="D32" s="550"/>
      <c r="E32" s="550"/>
      <c r="F32" s="550"/>
      <c r="G32" s="550"/>
      <c r="H32" s="528"/>
      <c r="I32" s="528"/>
      <c r="J32" s="550"/>
      <c r="K32" s="550"/>
      <c r="L32" s="550"/>
      <c r="M32" s="550"/>
      <c r="N32" s="550"/>
      <c r="O32" s="550"/>
      <c r="P32" s="550"/>
      <c r="Q32" s="550"/>
      <c r="R32" s="528"/>
      <c r="S32" s="538"/>
      <c r="T32" s="551"/>
      <c r="U32" s="551"/>
      <c r="V32" s="551"/>
      <c r="W32" s="551"/>
      <c r="X32" s="551"/>
      <c r="Y32" s="528"/>
      <c r="Z32" s="538"/>
      <c r="AA32" s="551"/>
      <c r="AB32" s="551"/>
      <c r="AC32" s="551"/>
      <c r="AD32" s="551"/>
      <c r="AE32" s="551"/>
      <c r="AF32" s="538"/>
      <c r="AG32" s="549"/>
      <c r="AH32" s="521"/>
      <c r="AI32" s="521"/>
      <c r="AJ32" s="521"/>
      <c r="AK32" s="521"/>
      <c r="AL32" s="521"/>
      <c r="AM32" s="521"/>
      <c r="AN32" s="521"/>
      <c r="AO32" s="521"/>
      <c r="AP32" s="521"/>
      <c r="AQ32" s="521"/>
      <c r="AR32" s="521"/>
      <c r="AS32" s="521"/>
    </row>
    <row r="33" spans="1:45" s="166" customFormat="1" ht="24" customHeight="1" x14ac:dyDescent="0.15">
      <c r="A33" s="521"/>
      <c r="B33" s="527"/>
      <c r="C33" s="546" t="s">
        <v>1437</v>
      </c>
      <c r="D33" s="1154"/>
      <c r="E33" s="1155"/>
      <c r="F33" s="1155"/>
      <c r="G33" s="1156"/>
      <c r="H33" s="528"/>
      <c r="I33" s="542" t="s">
        <v>1438</v>
      </c>
      <c r="J33" s="1154"/>
      <c r="K33" s="1155"/>
      <c r="L33" s="1155"/>
      <c r="M33" s="1155"/>
      <c r="N33" s="1155"/>
      <c r="O33" s="1155"/>
      <c r="P33" s="1155"/>
      <c r="Q33" s="1156"/>
      <c r="R33" s="528"/>
      <c r="S33" s="542" t="s">
        <v>1439</v>
      </c>
      <c r="T33" s="1154"/>
      <c r="U33" s="1155"/>
      <c r="V33" s="1155"/>
      <c r="W33" s="1155"/>
      <c r="X33" s="1156"/>
      <c r="Y33" s="528"/>
      <c r="Z33" s="542" t="s">
        <v>1440</v>
      </c>
      <c r="AA33" s="1154"/>
      <c r="AB33" s="1155"/>
      <c r="AC33" s="1155"/>
      <c r="AD33" s="1155"/>
      <c r="AE33" s="1156"/>
      <c r="AF33" s="552"/>
      <c r="AG33" s="553"/>
      <c r="AH33" s="554"/>
      <c r="AI33" s="554"/>
      <c r="AJ33" s="521"/>
      <c r="AK33" s="521"/>
      <c r="AL33" s="521"/>
      <c r="AM33" s="521"/>
      <c r="AN33" s="521"/>
      <c r="AO33" s="521"/>
      <c r="AP33" s="521"/>
      <c r="AQ33" s="521"/>
      <c r="AR33" s="521"/>
      <c r="AS33" s="521"/>
    </row>
    <row r="34" spans="1:45" s="166" customFormat="1" ht="24" customHeight="1" x14ac:dyDescent="0.15">
      <c r="A34" s="521"/>
      <c r="B34" s="527"/>
      <c r="C34" s="426" t="s">
        <v>1441</v>
      </c>
      <c r="D34" s="1137"/>
      <c r="E34" s="1138"/>
      <c r="F34" s="1138"/>
      <c r="G34" s="1139"/>
      <c r="H34" s="528"/>
      <c r="I34" s="430" t="s">
        <v>1442</v>
      </c>
      <c r="J34" s="1137"/>
      <c r="K34" s="1138"/>
      <c r="L34" s="1138"/>
      <c r="M34" s="1138"/>
      <c r="N34" s="1138"/>
      <c r="O34" s="1138"/>
      <c r="P34" s="1138"/>
      <c r="Q34" s="1139"/>
      <c r="R34" s="528"/>
      <c r="S34" s="437" t="s">
        <v>1443</v>
      </c>
      <c r="T34" s="1137"/>
      <c r="U34" s="1138"/>
      <c r="V34" s="1138"/>
      <c r="W34" s="1138"/>
      <c r="X34" s="1139"/>
      <c r="Y34" s="528"/>
      <c r="Z34" s="431" t="s">
        <v>1444</v>
      </c>
      <c r="AA34" s="1137"/>
      <c r="AB34" s="1138"/>
      <c r="AC34" s="1138"/>
      <c r="AD34" s="1138"/>
      <c r="AE34" s="1139"/>
      <c r="AF34" s="552"/>
      <c r="AG34" s="553"/>
      <c r="AH34" s="554"/>
      <c r="AI34" s="554"/>
      <c r="AJ34" s="521"/>
      <c r="AK34" s="521"/>
      <c r="AL34" s="521"/>
      <c r="AM34" s="521"/>
      <c r="AN34" s="521"/>
      <c r="AO34" s="521"/>
      <c r="AP34" s="521"/>
      <c r="AQ34" s="521"/>
      <c r="AR34" s="521"/>
      <c r="AS34" s="521"/>
    </row>
    <row r="35" spans="1:45" s="166" customFormat="1" ht="24" customHeight="1" x14ac:dyDescent="0.15">
      <c r="A35" s="521"/>
      <c r="B35" s="527"/>
      <c r="C35" s="426" t="s">
        <v>1445</v>
      </c>
      <c r="D35" s="1137"/>
      <c r="E35" s="1138"/>
      <c r="F35" s="1138"/>
      <c r="G35" s="1139"/>
      <c r="H35" s="528"/>
      <c r="I35" s="548" t="s">
        <v>1446</v>
      </c>
      <c r="J35" s="1137"/>
      <c r="K35" s="1138"/>
      <c r="L35" s="1138"/>
      <c r="M35" s="1138"/>
      <c r="N35" s="1138"/>
      <c r="O35" s="1138"/>
      <c r="P35" s="1138"/>
      <c r="Q35" s="1139"/>
      <c r="R35" s="528"/>
      <c r="S35" s="437" t="s">
        <v>1447</v>
      </c>
      <c r="T35" s="1137"/>
      <c r="U35" s="1138"/>
      <c r="V35" s="1138"/>
      <c r="W35" s="1138"/>
      <c r="X35" s="1139"/>
      <c r="Y35" s="528"/>
      <c r="Z35" s="1146" t="s">
        <v>1448</v>
      </c>
      <c r="AA35" s="1148"/>
      <c r="AB35" s="1149"/>
      <c r="AC35" s="1149"/>
      <c r="AD35" s="1149"/>
      <c r="AE35" s="1150"/>
      <c r="AF35" s="552"/>
      <c r="AG35" s="553"/>
      <c r="AH35" s="554"/>
      <c r="AI35" s="554"/>
      <c r="AJ35" s="521"/>
      <c r="AK35" s="521"/>
      <c r="AL35" s="521"/>
      <c r="AM35" s="521"/>
      <c r="AN35" s="521"/>
      <c r="AO35" s="521"/>
      <c r="AP35" s="521"/>
      <c r="AQ35" s="521"/>
      <c r="AR35" s="521"/>
      <c r="AS35" s="521"/>
    </row>
    <row r="36" spans="1:45" s="166" customFormat="1" ht="24" customHeight="1" x14ac:dyDescent="0.15">
      <c r="A36" s="521"/>
      <c r="B36" s="527"/>
      <c r="C36" s="429" t="s">
        <v>1449</v>
      </c>
      <c r="D36" s="1137"/>
      <c r="E36" s="1138"/>
      <c r="F36" s="1138"/>
      <c r="G36" s="1139"/>
      <c r="H36" s="528"/>
      <c r="I36" s="431" t="s">
        <v>1450</v>
      </c>
      <c r="J36" s="1137"/>
      <c r="K36" s="1138"/>
      <c r="L36" s="1138"/>
      <c r="M36" s="1138"/>
      <c r="N36" s="1138"/>
      <c r="O36" s="1138"/>
      <c r="P36" s="1138"/>
      <c r="Q36" s="1139"/>
      <c r="R36" s="528"/>
      <c r="S36" s="430" t="s">
        <v>1451</v>
      </c>
      <c r="T36" s="1137"/>
      <c r="U36" s="1138"/>
      <c r="V36" s="1138"/>
      <c r="W36" s="1138"/>
      <c r="X36" s="1139"/>
      <c r="Y36" s="528"/>
      <c r="Z36" s="1147"/>
      <c r="AA36" s="1151"/>
      <c r="AB36" s="1152"/>
      <c r="AC36" s="1152"/>
      <c r="AD36" s="1152"/>
      <c r="AE36" s="1153"/>
      <c r="AF36" s="552"/>
      <c r="AG36" s="553"/>
      <c r="AH36" s="554"/>
      <c r="AI36" s="554"/>
      <c r="AJ36" s="521"/>
      <c r="AK36" s="521"/>
      <c r="AL36" s="521"/>
      <c r="AM36" s="521"/>
      <c r="AN36" s="521"/>
      <c r="AO36" s="521"/>
      <c r="AP36" s="521"/>
      <c r="AQ36" s="521"/>
      <c r="AR36" s="521"/>
      <c r="AS36" s="521"/>
    </row>
    <row r="37" spans="1:45" s="166" customFormat="1" ht="24" customHeight="1" x14ac:dyDescent="0.15">
      <c r="A37" s="521"/>
      <c r="B37" s="527"/>
      <c r="C37" s="426" t="s">
        <v>1452</v>
      </c>
      <c r="D37" s="1137"/>
      <c r="E37" s="1138"/>
      <c r="F37" s="1138"/>
      <c r="G37" s="1139"/>
      <c r="H37" s="528"/>
      <c r="I37" s="431" t="s">
        <v>386</v>
      </c>
      <c r="J37" s="1137"/>
      <c r="K37" s="1138"/>
      <c r="L37" s="1138"/>
      <c r="M37" s="1138"/>
      <c r="N37" s="1138"/>
      <c r="O37" s="1138"/>
      <c r="P37" s="1138"/>
      <c r="Q37" s="1139"/>
      <c r="R37" s="528"/>
      <c r="S37" s="436" t="s">
        <v>1453</v>
      </c>
      <c r="T37" s="1137"/>
      <c r="U37" s="1138"/>
      <c r="V37" s="1138"/>
      <c r="W37" s="1138"/>
      <c r="X37" s="1139"/>
      <c r="Y37" s="528"/>
      <c r="Z37" s="439" t="s">
        <v>1454</v>
      </c>
      <c r="AA37" s="1137"/>
      <c r="AB37" s="1138"/>
      <c r="AC37" s="1138"/>
      <c r="AD37" s="1138"/>
      <c r="AE37" s="1139"/>
      <c r="AF37" s="552"/>
      <c r="AG37" s="553"/>
      <c r="AH37" s="554"/>
      <c r="AI37" s="554"/>
      <c r="AJ37" s="521"/>
      <c r="AK37" s="521"/>
      <c r="AL37" s="521"/>
      <c r="AM37" s="521"/>
      <c r="AN37" s="521"/>
      <c r="AO37" s="521"/>
      <c r="AP37" s="521"/>
      <c r="AQ37" s="521"/>
      <c r="AR37" s="521"/>
      <c r="AS37" s="521"/>
    </row>
    <row r="38" spans="1:45" s="166" customFormat="1" ht="24" customHeight="1" thickBot="1" x14ac:dyDescent="0.2">
      <c r="A38" s="521"/>
      <c r="B38" s="527"/>
      <c r="C38" s="428" t="s">
        <v>1455</v>
      </c>
      <c r="D38" s="1140"/>
      <c r="E38" s="1141"/>
      <c r="F38" s="1141"/>
      <c r="G38" s="1142"/>
      <c r="H38" s="528"/>
      <c r="I38" s="555" t="s">
        <v>1456</v>
      </c>
      <c r="J38" s="1140"/>
      <c r="K38" s="1141"/>
      <c r="L38" s="1141"/>
      <c r="M38" s="1141"/>
      <c r="N38" s="1141"/>
      <c r="O38" s="1141"/>
      <c r="P38" s="1141"/>
      <c r="Q38" s="1142"/>
      <c r="R38" s="528"/>
      <c r="S38" s="438" t="s">
        <v>1457</v>
      </c>
      <c r="T38" s="1140"/>
      <c r="U38" s="1141"/>
      <c r="V38" s="1141"/>
      <c r="W38" s="1141"/>
      <c r="X38" s="1142"/>
      <c r="Y38" s="528"/>
      <c r="Z38" s="440" t="s">
        <v>1458</v>
      </c>
      <c r="AA38" s="1143"/>
      <c r="AB38" s="1144"/>
      <c r="AC38" s="1144"/>
      <c r="AD38" s="1144"/>
      <c r="AE38" s="1145"/>
      <c r="AF38" s="552"/>
      <c r="AG38" s="553"/>
      <c r="AH38" s="554"/>
      <c r="AI38" s="554"/>
      <c r="AJ38" s="521"/>
      <c r="AK38" s="521"/>
      <c r="AL38" s="521"/>
      <c r="AM38" s="521"/>
      <c r="AN38" s="521"/>
      <c r="AO38" s="521"/>
      <c r="AP38" s="521"/>
      <c r="AQ38" s="521"/>
      <c r="AR38" s="521"/>
      <c r="AS38" s="521"/>
    </row>
    <row r="39" spans="1:45" s="166" customFormat="1" ht="24" customHeight="1" thickBot="1" x14ac:dyDescent="0.2">
      <c r="A39" s="521"/>
      <c r="B39" s="556"/>
      <c r="C39" s="557"/>
      <c r="D39" s="558"/>
      <c r="E39" s="558"/>
      <c r="F39" s="558"/>
      <c r="G39" s="558"/>
      <c r="H39" s="558"/>
      <c r="I39" s="557"/>
      <c r="J39" s="558"/>
      <c r="K39" s="558"/>
      <c r="L39" s="558"/>
      <c r="M39" s="558"/>
      <c r="N39" s="558"/>
      <c r="O39" s="558"/>
      <c r="P39" s="558"/>
      <c r="Q39" s="558"/>
      <c r="R39" s="558"/>
      <c r="S39" s="558"/>
      <c r="T39" s="557"/>
      <c r="U39" s="557"/>
      <c r="V39" s="557"/>
      <c r="W39" s="557"/>
      <c r="X39" s="557"/>
      <c r="Y39" s="558"/>
      <c r="Z39" s="558"/>
      <c r="AA39" s="557"/>
      <c r="AB39" s="557"/>
      <c r="AC39" s="557"/>
      <c r="AD39" s="557"/>
      <c r="AE39" s="557"/>
      <c r="AF39" s="557"/>
      <c r="AG39" s="559"/>
      <c r="AH39" s="521"/>
      <c r="AI39" s="521"/>
      <c r="AJ39" s="521"/>
      <c r="AK39" s="521"/>
      <c r="AL39" s="521"/>
      <c r="AM39" s="521"/>
      <c r="AN39" s="521"/>
      <c r="AO39" s="521"/>
      <c r="AP39" s="521"/>
      <c r="AQ39" s="521"/>
      <c r="AR39" s="521"/>
      <c r="AS39" s="521"/>
    </row>
    <row r="40" spans="1:45" s="166" customFormat="1" ht="24" customHeight="1" x14ac:dyDescent="0.15">
      <c r="A40" s="521"/>
      <c r="B40" s="521"/>
      <c r="C40" s="521"/>
      <c r="D40" s="560"/>
      <c r="E40" s="560"/>
      <c r="F40" s="560"/>
      <c r="G40" s="560"/>
      <c r="H40" s="560"/>
      <c r="I40" s="560"/>
      <c r="J40" s="560"/>
      <c r="K40" s="560"/>
      <c r="L40" s="560"/>
      <c r="M40" s="560"/>
      <c r="N40" s="560"/>
      <c r="O40" s="560"/>
      <c r="P40" s="560"/>
      <c r="Q40" s="560"/>
      <c r="R40" s="560"/>
      <c r="S40" s="560"/>
      <c r="T40" s="521"/>
      <c r="U40" s="521"/>
      <c r="V40" s="521"/>
      <c r="W40" s="521"/>
      <c r="X40" s="521"/>
      <c r="Y40" s="560"/>
      <c r="Z40" s="560"/>
      <c r="AA40" s="521"/>
      <c r="AB40" s="521"/>
      <c r="AC40" s="521"/>
      <c r="AD40" s="521"/>
      <c r="AE40" s="521"/>
      <c r="AF40" s="521"/>
      <c r="AG40" s="521"/>
      <c r="AH40" s="521"/>
      <c r="AI40" s="521"/>
      <c r="AJ40" s="521"/>
      <c r="AK40" s="521"/>
      <c r="AL40" s="521"/>
      <c r="AM40" s="521"/>
      <c r="AN40" s="561"/>
      <c r="AO40" s="521"/>
      <c r="AP40" s="521"/>
      <c r="AQ40" s="521"/>
      <c r="AR40" s="521"/>
      <c r="AS40" s="521"/>
    </row>
    <row r="41" spans="1:45" s="166" customFormat="1" ht="12" customHeight="1" thickBot="1" x14ac:dyDescent="0.2">
      <c r="A41" s="521"/>
      <c r="B41" s="521"/>
      <c r="C41" s="562"/>
      <c r="D41" s="562"/>
      <c r="E41" s="560"/>
      <c r="F41" s="560"/>
      <c r="G41" s="560"/>
      <c r="H41" s="560"/>
      <c r="I41" s="560"/>
      <c r="J41" s="560"/>
      <c r="K41" s="560"/>
      <c r="L41" s="560"/>
      <c r="M41" s="560"/>
      <c r="N41" s="560"/>
      <c r="O41" s="560"/>
      <c r="P41" s="560"/>
      <c r="Q41" s="560"/>
      <c r="R41" s="560"/>
      <c r="S41" s="560"/>
      <c r="T41" s="521"/>
      <c r="U41" s="521"/>
      <c r="V41" s="561"/>
      <c r="W41" s="561"/>
      <c r="X41" s="521"/>
      <c r="Y41" s="560"/>
      <c r="Z41" s="560"/>
      <c r="AA41" s="563"/>
      <c r="AB41" s="563"/>
      <c r="AC41" s="563"/>
      <c r="AD41" s="563"/>
      <c r="AE41" s="563"/>
      <c r="AF41" s="563"/>
      <c r="AG41" s="563"/>
      <c r="AH41" s="563"/>
      <c r="AI41" s="521"/>
      <c r="AJ41" s="521"/>
      <c r="AK41" s="521"/>
      <c r="AL41" s="521"/>
      <c r="AM41" s="521"/>
      <c r="AN41" s="561"/>
      <c r="AO41" s="521"/>
      <c r="AP41" s="521"/>
      <c r="AQ41" s="521"/>
      <c r="AR41" s="521"/>
      <c r="AS41" s="521"/>
    </row>
    <row r="42" spans="1:45" s="166" customFormat="1" ht="18" customHeight="1" thickBot="1" x14ac:dyDescent="0.2">
      <c r="A42" s="521"/>
      <c r="B42" s="561"/>
      <c r="C42" s="1125" t="s">
        <v>1459</v>
      </c>
      <c r="D42" s="1126"/>
      <c r="E42" s="1126"/>
      <c r="F42" s="1126"/>
      <c r="G42" s="1126"/>
      <c r="H42" s="1126"/>
      <c r="I42" s="1126"/>
      <c r="J42" s="1126"/>
      <c r="K42" s="1126"/>
      <c r="L42" s="1126"/>
      <c r="M42" s="1126"/>
      <c r="N42" s="1126"/>
      <c r="O42" s="1126"/>
      <c r="P42" s="1126"/>
      <c r="Q42" s="1126"/>
      <c r="R42" s="1126"/>
      <c r="S42" s="1127"/>
      <c r="T42" s="521"/>
      <c r="U42" s="1134" t="s">
        <v>985</v>
      </c>
      <c r="V42" s="1135"/>
      <c r="W42" s="1135"/>
      <c r="X42" s="1135"/>
      <c r="Y42" s="1135"/>
      <c r="Z42" s="1135"/>
      <c r="AA42" s="1135"/>
      <c r="AB42" s="1135"/>
      <c r="AC42" s="1135"/>
      <c r="AD42" s="1135"/>
      <c r="AE42" s="1135"/>
      <c r="AF42" s="1135"/>
      <c r="AG42" s="1136"/>
      <c r="AH42" s="563"/>
      <c r="AI42" s="521"/>
      <c r="AJ42" s="521"/>
      <c r="AK42" s="521"/>
      <c r="AL42" s="521"/>
      <c r="AM42" s="521"/>
      <c r="AN42" s="561"/>
      <c r="AO42" s="521"/>
      <c r="AP42" s="521"/>
      <c r="AQ42" s="521"/>
      <c r="AR42" s="521"/>
      <c r="AS42" s="521"/>
    </row>
    <row r="43" spans="1:45" s="166" customFormat="1" ht="18" customHeight="1" thickTop="1" thickBot="1" x14ac:dyDescent="0.2">
      <c r="A43" s="521"/>
      <c r="B43" s="561"/>
      <c r="C43" s="1128"/>
      <c r="D43" s="1129"/>
      <c r="E43" s="1129"/>
      <c r="F43" s="1129"/>
      <c r="G43" s="1129"/>
      <c r="H43" s="1129"/>
      <c r="I43" s="1129"/>
      <c r="J43" s="1129"/>
      <c r="K43" s="1129"/>
      <c r="L43" s="1129"/>
      <c r="M43" s="1129"/>
      <c r="N43" s="1129"/>
      <c r="O43" s="1129"/>
      <c r="P43" s="1129"/>
      <c r="Q43" s="1129"/>
      <c r="R43" s="1129"/>
      <c r="S43" s="1130"/>
      <c r="T43" s="521"/>
      <c r="U43" s="617" t="s">
        <v>1461</v>
      </c>
      <c r="V43" s="1113" t="s">
        <v>987</v>
      </c>
      <c r="W43" s="1114"/>
      <c r="X43" s="1114"/>
      <c r="Y43" s="1114"/>
      <c r="Z43" s="1114"/>
      <c r="AA43" s="1115"/>
      <c r="AB43" s="1113" t="s">
        <v>988</v>
      </c>
      <c r="AC43" s="1115"/>
      <c r="AD43" s="1114" t="s">
        <v>989</v>
      </c>
      <c r="AE43" s="1114"/>
      <c r="AF43" s="1114"/>
      <c r="AG43" s="1116"/>
      <c r="AH43" s="563"/>
      <c r="AI43" s="521"/>
      <c r="AJ43" s="521"/>
      <c r="AK43" s="521"/>
      <c r="AL43" s="521"/>
      <c r="AM43" s="521"/>
      <c r="AN43" s="561"/>
      <c r="AO43" s="521"/>
      <c r="AP43" s="521"/>
      <c r="AQ43" s="521"/>
      <c r="AR43" s="521"/>
      <c r="AS43" s="521"/>
    </row>
    <row r="44" spans="1:45" s="166" customFormat="1" ht="18" customHeight="1" thickTop="1" x14ac:dyDescent="0.15">
      <c r="A44" s="521"/>
      <c r="B44" s="561"/>
      <c r="C44" s="1128"/>
      <c r="D44" s="1129"/>
      <c r="E44" s="1129"/>
      <c r="F44" s="1129"/>
      <c r="G44" s="1129"/>
      <c r="H44" s="1129"/>
      <c r="I44" s="1129"/>
      <c r="J44" s="1129"/>
      <c r="K44" s="1129"/>
      <c r="L44" s="1129"/>
      <c r="M44" s="1129"/>
      <c r="N44" s="1129"/>
      <c r="O44" s="1129"/>
      <c r="P44" s="1129"/>
      <c r="Q44" s="1129"/>
      <c r="R44" s="1129"/>
      <c r="S44" s="1130"/>
      <c r="T44" s="521"/>
      <c r="U44" s="618">
        <v>1</v>
      </c>
      <c r="V44" s="1117"/>
      <c r="W44" s="1118"/>
      <c r="X44" s="1118"/>
      <c r="Y44" s="1118"/>
      <c r="Z44" s="1118"/>
      <c r="AA44" s="1119"/>
      <c r="AB44" s="1120" t="s">
        <v>361</v>
      </c>
      <c r="AC44" s="1121"/>
      <c r="AD44" s="1122" t="s">
        <v>361</v>
      </c>
      <c r="AE44" s="1123"/>
      <c r="AF44" s="1123"/>
      <c r="AG44" s="1124"/>
      <c r="AH44" s="563"/>
      <c r="AI44" s="521"/>
      <c r="AJ44" s="521"/>
      <c r="AK44" s="521"/>
      <c r="AL44" s="521"/>
      <c r="AM44" s="521"/>
      <c r="AN44" s="561"/>
      <c r="AO44" s="521"/>
      <c r="AP44" s="521"/>
      <c r="AQ44" s="521"/>
      <c r="AR44" s="521"/>
      <c r="AS44" s="521"/>
    </row>
    <row r="45" spans="1:45" s="166" customFormat="1" ht="18" customHeight="1" x14ac:dyDescent="0.15">
      <c r="A45" s="521"/>
      <c r="B45" s="561"/>
      <c r="C45" s="1128"/>
      <c r="D45" s="1129"/>
      <c r="E45" s="1129"/>
      <c r="F45" s="1129"/>
      <c r="G45" s="1129"/>
      <c r="H45" s="1129"/>
      <c r="I45" s="1129"/>
      <c r="J45" s="1129"/>
      <c r="K45" s="1129"/>
      <c r="L45" s="1129"/>
      <c r="M45" s="1129"/>
      <c r="N45" s="1129"/>
      <c r="O45" s="1129"/>
      <c r="P45" s="1129"/>
      <c r="Q45" s="1129"/>
      <c r="R45" s="1129"/>
      <c r="S45" s="1130"/>
      <c r="T45" s="521"/>
      <c r="U45" s="619">
        <v>2</v>
      </c>
      <c r="V45" s="1092"/>
      <c r="W45" s="1093"/>
      <c r="X45" s="1093"/>
      <c r="Y45" s="1093"/>
      <c r="Z45" s="1093"/>
      <c r="AA45" s="1094"/>
      <c r="AB45" s="1120" t="s">
        <v>361</v>
      </c>
      <c r="AC45" s="1121"/>
      <c r="AD45" s="1097" t="s">
        <v>361</v>
      </c>
      <c r="AE45" s="1098"/>
      <c r="AF45" s="1098"/>
      <c r="AG45" s="1099"/>
      <c r="AH45" s="563"/>
      <c r="AI45" s="521"/>
      <c r="AJ45" s="521"/>
      <c r="AK45" s="521"/>
      <c r="AL45" s="521"/>
      <c r="AM45" s="521"/>
      <c r="AN45" s="561"/>
      <c r="AO45" s="521"/>
      <c r="AP45" s="521"/>
      <c r="AQ45" s="521"/>
      <c r="AR45" s="521"/>
      <c r="AS45" s="521"/>
    </row>
    <row r="46" spans="1:45" s="166" customFormat="1" ht="18" customHeight="1" x14ac:dyDescent="0.15">
      <c r="A46" s="521"/>
      <c r="B46" s="561"/>
      <c r="C46" s="1128"/>
      <c r="D46" s="1129"/>
      <c r="E46" s="1129"/>
      <c r="F46" s="1129"/>
      <c r="G46" s="1129"/>
      <c r="H46" s="1129"/>
      <c r="I46" s="1129"/>
      <c r="J46" s="1129"/>
      <c r="K46" s="1129"/>
      <c r="L46" s="1129"/>
      <c r="M46" s="1129"/>
      <c r="N46" s="1129"/>
      <c r="O46" s="1129"/>
      <c r="P46" s="1129"/>
      <c r="Q46" s="1129"/>
      <c r="R46" s="1129"/>
      <c r="S46" s="1130"/>
      <c r="T46" s="521"/>
      <c r="U46" s="619">
        <v>3</v>
      </c>
      <c r="V46" s="1092"/>
      <c r="W46" s="1093"/>
      <c r="X46" s="1093"/>
      <c r="Y46" s="1093"/>
      <c r="Z46" s="1093"/>
      <c r="AA46" s="1094"/>
      <c r="AB46" s="1095" t="s">
        <v>361</v>
      </c>
      <c r="AC46" s="1096"/>
      <c r="AD46" s="1097" t="s">
        <v>361</v>
      </c>
      <c r="AE46" s="1098"/>
      <c r="AF46" s="1098"/>
      <c r="AG46" s="1099"/>
      <c r="AH46" s="563"/>
      <c r="AI46" s="521"/>
      <c r="AJ46" s="521"/>
      <c r="AK46" s="521"/>
      <c r="AL46" s="521"/>
      <c r="AM46" s="521"/>
      <c r="AN46" s="561"/>
      <c r="AO46" s="521"/>
      <c r="AP46" s="521"/>
      <c r="AQ46" s="521"/>
      <c r="AR46" s="521"/>
      <c r="AS46" s="521"/>
    </row>
    <row r="47" spans="1:45" s="166" customFormat="1" ht="18" customHeight="1" x14ac:dyDescent="0.15">
      <c r="A47" s="521"/>
      <c r="B47" s="561"/>
      <c r="C47" s="1128"/>
      <c r="D47" s="1129"/>
      <c r="E47" s="1129"/>
      <c r="F47" s="1129"/>
      <c r="G47" s="1129"/>
      <c r="H47" s="1129"/>
      <c r="I47" s="1129"/>
      <c r="J47" s="1129"/>
      <c r="K47" s="1129"/>
      <c r="L47" s="1129"/>
      <c r="M47" s="1129"/>
      <c r="N47" s="1129"/>
      <c r="O47" s="1129"/>
      <c r="P47" s="1129"/>
      <c r="Q47" s="1129"/>
      <c r="R47" s="1129"/>
      <c r="S47" s="1130"/>
      <c r="T47" s="521"/>
      <c r="U47" s="618">
        <v>4</v>
      </c>
      <c r="V47" s="1092"/>
      <c r="W47" s="1093"/>
      <c r="X47" s="1093"/>
      <c r="Y47" s="1093"/>
      <c r="Z47" s="1093"/>
      <c r="AA47" s="1094"/>
      <c r="AB47" s="1095" t="s">
        <v>361</v>
      </c>
      <c r="AC47" s="1096"/>
      <c r="AD47" s="1097" t="s">
        <v>361</v>
      </c>
      <c r="AE47" s="1098"/>
      <c r="AF47" s="1098"/>
      <c r="AG47" s="1099"/>
      <c r="AH47" s="521"/>
      <c r="AI47" s="521"/>
      <c r="AJ47" s="521"/>
      <c r="AK47" s="521"/>
      <c r="AL47" s="521"/>
      <c r="AM47" s="521"/>
      <c r="AN47" s="521"/>
      <c r="AO47" s="521"/>
      <c r="AP47" s="521"/>
      <c r="AQ47" s="521"/>
      <c r="AR47" s="521"/>
      <c r="AS47" s="521"/>
    </row>
    <row r="48" spans="1:45" s="166" customFormat="1" ht="18" customHeight="1" x14ac:dyDescent="0.15">
      <c r="A48" s="521"/>
      <c r="B48" s="561"/>
      <c r="C48" s="1128"/>
      <c r="D48" s="1129"/>
      <c r="E48" s="1129"/>
      <c r="F48" s="1129"/>
      <c r="G48" s="1129"/>
      <c r="H48" s="1129"/>
      <c r="I48" s="1129"/>
      <c r="J48" s="1129"/>
      <c r="K48" s="1129"/>
      <c r="L48" s="1129"/>
      <c r="M48" s="1129"/>
      <c r="N48" s="1129"/>
      <c r="O48" s="1129"/>
      <c r="P48" s="1129"/>
      <c r="Q48" s="1129"/>
      <c r="R48" s="1129"/>
      <c r="S48" s="1130"/>
      <c r="T48" s="521"/>
      <c r="U48" s="619">
        <v>5</v>
      </c>
      <c r="V48" s="1092"/>
      <c r="W48" s="1093"/>
      <c r="X48" s="1093"/>
      <c r="Y48" s="1093"/>
      <c r="Z48" s="1093"/>
      <c r="AA48" s="1094"/>
      <c r="AB48" s="1095" t="s">
        <v>361</v>
      </c>
      <c r="AC48" s="1096"/>
      <c r="AD48" s="1097" t="s">
        <v>361</v>
      </c>
      <c r="AE48" s="1098"/>
      <c r="AF48" s="1098"/>
      <c r="AG48" s="1099"/>
      <c r="AH48" s="521"/>
      <c r="AI48" s="521"/>
      <c r="AJ48" s="521"/>
      <c r="AK48" s="521"/>
      <c r="AL48" s="521"/>
      <c r="AM48" s="521"/>
      <c r="AN48" s="521"/>
      <c r="AO48" s="521"/>
      <c r="AP48" s="521"/>
      <c r="AQ48" s="521"/>
      <c r="AR48" s="521"/>
      <c r="AS48" s="521"/>
    </row>
    <row r="49" spans="1:45" s="166" customFormat="1" ht="18" customHeight="1" x14ac:dyDescent="0.15">
      <c r="A49" s="521"/>
      <c r="B49" s="561"/>
      <c r="C49" s="1128"/>
      <c r="D49" s="1129"/>
      <c r="E49" s="1129"/>
      <c r="F49" s="1129"/>
      <c r="G49" s="1129"/>
      <c r="H49" s="1129"/>
      <c r="I49" s="1129"/>
      <c r="J49" s="1129"/>
      <c r="K49" s="1129"/>
      <c r="L49" s="1129"/>
      <c r="M49" s="1129"/>
      <c r="N49" s="1129"/>
      <c r="O49" s="1129"/>
      <c r="P49" s="1129"/>
      <c r="Q49" s="1129"/>
      <c r="R49" s="1129"/>
      <c r="S49" s="1130"/>
      <c r="T49" s="521"/>
      <c r="U49" s="619">
        <v>6</v>
      </c>
      <c r="V49" s="1092"/>
      <c r="W49" s="1093"/>
      <c r="X49" s="1093"/>
      <c r="Y49" s="1093"/>
      <c r="Z49" s="1093"/>
      <c r="AA49" s="1094"/>
      <c r="AB49" s="1095" t="s">
        <v>361</v>
      </c>
      <c r="AC49" s="1096"/>
      <c r="AD49" s="1097" t="s">
        <v>361</v>
      </c>
      <c r="AE49" s="1098"/>
      <c r="AF49" s="1098"/>
      <c r="AG49" s="1099"/>
      <c r="AH49" s="521"/>
      <c r="AI49" s="521"/>
      <c r="AJ49" s="521"/>
      <c r="AK49" s="521"/>
      <c r="AL49" s="521"/>
      <c r="AM49" s="521"/>
      <c r="AN49" s="521"/>
      <c r="AO49" s="521"/>
      <c r="AP49" s="521"/>
      <c r="AQ49" s="521"/>
      <c r="AR49" s="521"/>
      <c r="AS49" s="521"/>
    </row>
    <row r="50" spans="1:45" s="166" customFormat="1" ht="18" customHeight="1" x14ac:dyDescent="0.15">
      <c r="A50" s="521"/>
      <c r="B50" s="521"/>
      <c r="C50" s="1128"/>
      <c r="D50" s="1129"/>
      <c r="E50" s="1129"/>
      <c r="F50" s="1129"/>
      <c r="G50" s="1129"/>
      <c r="H50" s="1129"/>
      <c r="I50" s="1129"/>
      <c r="J50" s="1129"/>
      <c r="K50" s="1129"/>
      <c r="L50" s="1129"/>
      <c r="M50" s="1129"/>
      <c r="N50" s="1129"/>
      <c r="O50" s="1129"/>
      <c r="P50" s="1129"/>
      <c r="Q50" s="1129"/>
      <c r="R50" s="1129"/>
      <c r="S50" s="1130"/>
      <c r="T50" s="521"/>
      <c r="U50" s="618">
        <v>7</v>
      </c>
      <c r="V50" s="1092"/>
      <c r="W50" s="1093"/>
      <c r="X50" s="1093"/>
      <c r="Y50" s="1093"/>
      <c r="Z50" s="1093"/>
      <c r="AA50" s="1094"/>
      <c r="AB50" s="1095" t="s">
        <v>361</v>
      </c>
      <c r="AC50" s="1096"/>
      <c r="AD50" s="1097" t="s">
        <v>361</v>
      </c>
      <c r="AE50" s="1098"/>
      <c r="AF50" s="1098"/>
      <c r="AG50" s="1099"/>
      <c r="AH50" s="521"/>
      <c r="AI50" s="521"/>
      <c r="AJ50" s="521"/>
      <c r="AK50" s="521"/>
      <c r="AL50" s="521"/>
      <c r="AM50" s="521"/>
      <c r="AN50" s="521"/>
      <c r="AO50" s="521"/>
      <c r="AP50" s="521"/>
      <c r="AQ50" s="521"/>
      <c r="AR50" s="521"/>
      <c r="AS50" s="521"/>
    </row>
    <row r="51" spans="1:45" s="166" customFormat="1" ht="18" customHeight="1" x14ac:dyDescent="0.15">
      <c r="A51" s="521"/>
      <c r="B51" s="521"/>
      <c r="C51" s="1128"/>
      <c r="D51" s="1129"/>
      <c r="E51" s="1129"/>
      <c r="F51" s="1129"/>
      <c r="G51" s="1129"/>
      <c r="H51" s="1129"/>
      <c r="I51" s="1129"/>
      <c r="J51" s="1129"/>
      <c r="K51" s="1129"/>
      <c r="L51" s="1129"/>
      <c r="M51" s="1129"/>
      <c r="N51" s="1129"/>
      <c r="O51" s="1129"/>
      <c r="P51" s="1129"/>
      <c r="Q51" s="1129"/>
      <c r="R51" s="1129"/>
      <c r="S51" s="1130"/>
      <c r="T51" s="521"/>
      <c r="U51" s="619">
        <v>8</v>
      </c>
      <c r="V51" s="1092"/>
      <c r="W51" s="1093"/>
      <c r="X51" s="1093"/>
      <c r="Y51" s="1093"/>
      <c r="Z51" s="1093"/>
      <c r="AA51" s="1094"/>
      <c r="AB51" s="1095" t="s">
        <v>361</v>
      </c>
      <c r="AC51" s="1096"/>
      <c r="AD51" s="1097" t="s">
        <v>361</v>
      </c>
      <c r="AE51" s="1098"/>
      <c r="AF51" s="1098"/>
      <c r="AG51" s="1099"/>
      <c r="AH51" s="521"/>
      <c r="AI51" s="521"/>
      <c r="AJ51" s="521"/>
      <c r="AK51" s="521"/>
      <c r="AL51" s="521"/>
      <c r="AM51" s="521"/>
      <c r="AN51" s="521"/>
      <c r="AO51" s="521"/>
      <c r="AP51" s="521"/>
      <c r="AQ51" s="521"/>
      <c r="AR51" s="521"/>
      <c r="AS51" s="521"/>
    </row>
    <row r="52" spans="1:45" s="166" customFormat="1" ht="18" customHeight="1" x14ac:dyDescent="0.15">
      <c r="A52" s="521"/>
      <c r="B52" s="521"/>
      <c r="C52" s="1131"/>
      <c r="D52" s="1132"/>
      <c r="E52" s="1132"/>
      <c r="F52" s="1132"/>
      <c r="G52" s="1132"/>
      <c r="H52" s="1132"/>
      <c r="I52" s="1132"/>
      <c r="J52" s="1132"/>
      <c r="K52" s="1132"/>
      <c r="L52" s="1132"/>
      <c r="M52" s="1132"/>
      <c r="N52" s="1132"/>
      <c r="O52" s="1132"/>
      <c r="P52" s="1132"/>
      <c r="Q52" s="1132"/>
      <c r="R52" s="1132"/>
      <c r="S52" s="1133"/>
      <c r="T52" s="521"/>
      <c r="U52" s="619">
        <v>9</v>
      </c>
      <c r="V52" s="1092"/>
      <c r="W52" s="1093"/>
      <c r="X52" s="1093"/>
      <c r="Y52" s="1093"/>
      <c r="Z52" s="1093"/>
      <c r="AA52" s="1094"/>
      <c r="AB52" s="1095" t="s">
        <v>361</v>
      </c>
      <c r="AC52" s="1096"/>
      <c r="AD52" s="1097" t="s">
        <v>361</v>
      </c>
      <c r="AE52" s="1098"/>
      <c r="AF52" s="1098"/>
      <c r="AG52" s="1099"/>
      <c r="AH52" s="521"/>
      <c r="AI52" s="521"/>
      <c r="AJ52" s="521"/>
      <c r="AK52" s="521"/>
      <c r="AL52" s="521"/>
      <c r="AM52" s="521"/>
      <c r="AN52" s="521"/>
      <c r="AO52" s="521"/>
      <c r="AP52" s="521"/>
      <c r="AQ52" s="521"/>
      <c r="AR52" s="521"/>
      <c r="AS52" s="521"/>
    </row>
    <row r="53" spans="1:45" s="166" customFormat="1" ht="18" customHeight="1" thickBot="1" x14ac:dyDescent="0.2">
      <c r="A53" s="521"/>
      <c r="B53" s="521"/>
      <c r="C53" s="521"/>
      <c r="D53" s="521"/>
      <c r="E53" s="521"/>
      <c r="F53" s="521"/>
      <c r="G53" s="521"/>
      <c r="H53" s="521"/>
      <c r="I53" s="521"/>
      <c r="J53" s="521"/>
      <c r="K53" s="521"/>
      <c r="L53" s="521"/>
      <c r="M53" s="521"/>
      <c r="N53" s="521"/>
      <c r="O53" s="521"/>
      <c r="P53" s="521"/>
      <c r="Q53" s="521"/>
      <c r="R53" s="521"/>
      <c r="S53" s="521"/>
      <c r="T53" s="521"/>
      <c r="U53" s="618">
        <v>10</v>
      </c>
      <c r="V53" s="1092"/>
      <c r="W53" s="1093"/>
      <c r="X53" s="1093"/>
      <c r="Y53" s="1093"/>
      <c r="Z53" s="1093"/>
      <c r="AA53" s="1094"/>
      <c r="AB53" s="1095" t="s">
        <v>361</v>
      </c>
      <c r="AC53" s="1096"/>
      <c r="AD53" s="1097" t="s">
        <v>361</v>
      </c>
      <c r="AE53" s="1098"/>
      <c r="AF53" s="1098"/>
      <c r="AG53" s="1099"/>
      <c r="AH53" s="521"/>
      <c r="AI53" s="521"/>
      <c r="AJ53" s="521"/>
      <c r="AK53" s="521"/>
      <c r="AL53" s="521"/>
      <c r="AM53" s="521"/>
      <c r="AN53" s="521"/>
      <c r="AO53" s="521"/>
      <c r="AP53" s="521"/>
      <c r="AQ53" s="521"/>
      <c r="AR53" s="521"/>
      <c r="AS53" s="521"/>
    </row>
    <row r="54" spans="1:45" s="166" customFormat="1" ht="18" customHeight="1" x14ac:dyDescent="0.15">
      <c r="A54" s="521"/>
      <c r="B54" s="521"/>
      <c r="C54" s="1110" t="s">
        <v>1348</v>
      </c>
      <c r="D54" s="566" t="s">
        <v>1349</v>
      </c>
      <c r="E54" s="567"/>
      <c r="F54" s="567"/>
      <c r="G54" s="567"/>
      <c r="H54" s="567"/>
      <c r="I54" s="567"/>
      <c r="J54" s="567"/>
      <c r="K54" s="567"/>
      <c r="L54" s="568"/>
      <c r="M54" s="568"/>
      <c r="N54" s="568"/>
      <c r="O54" s="567"/>
      <c r="P54" s="568"/>
      <c r="Q54" s="568"/>
      <c r="R54" s="568"/>
      <c r="S54" s="569"/>
      <c r="T54" s="521"/>
      <c r="U54" s="619">
        <v>11</v>
      </c>
      <c r="V54" s="1092"/>
      <c r="W54" s="1093"/>
      <c r="X54" s="1093"/>
      <c r="Y54" s="1093"/>
      <c r="Z54" s="1093"/>
      <c r="AA54" s="1094"/>
      <c r="AB54" s="1095" t="s">
        <v>361</v>
      </c>
      <c r="AC54" s="1096"/>
      <c r="AD54" s="1097" t="s">
        <v>361</v>
      </c>
      <c r="AE54" s="1098"/>
      <c r="AF54" s="1098"/>
      <c r="AG54" s="1099"/>
      <c r="AH54" s="521"/>
      <c r="AI54" s="521"/>
      <c r="AJ54" s="521"/>
      <c r="AK54" s="521"/>
      <c r="AL54" s="521"/>
      <c r="AM54" s="521"/>
      <c r="AN54" s="521"/>
      <c r="AO54" s="521"/>
      <c r="AP54" s="521"/>
      <c r="AQ54" s="521"/>
      <c r="AR54" s="521"/>
      <c r="AS54" s="521"/>
    </row>
    <row r="55" spans="1:45" s="166" customFormat="1" ht="18" customHeight="1" x14ac:dyDescent="0.15">
      <c r="A55" s="521"/>
      <c r="B55" s="521"/>
      <c r="C55" s="1111"/>
      <c r="D55" s="570"/>
      <c r="E55" s="571"/>
      <c r="F55" s="572"/>
      <c r="G55" s="572"/>
      <c r="H55" s="572"/>
      <c r="I55" s="572"/>
      <c r="J55" s="572"/>
      <c r="K55" s="572"/>
      <c r="L55" s="571"/>
      <c r="M55" s="571"/>
      <c r="N55" s="571"/>
      <c r="O55" s="572"/>
      <c r="P55" s="571"/>
      <c r="Q55" s="571"/>
      <c r="R55" s="571"/>
      <c r="S55" s="573"/>
      <c r="T55" s="521"/>
      <c r="U55" s="619">
        <v>12</v>
      </c>
      <c r="V55" s="1092"/>
      <c r="W55" s="1093"/>
      <c r="X55" s="1093"/>
      <c r="Y55" s="1093"/>
      <c r="Z55" s="1093"/>
      <c r="AA55" s="1094"/>
      <c r="AB55" s="1095" t="s">
        <v>361</v>
      </c>
      <c r="AC55" s="1096"/>
      <c r="AD55" s="1097" t="s">
        <v>361</v>
      </c>
      <c r="AE55" s="1098"/>
      <c r="AF55" s="1098"/>
      <c r="AG55" s="1099"/>
      <c r="AH55" s="521"/>
      <c r="AI55" s="521"/>
      <c r="AJ55" s="521"/>
      <c r="AK55" s="521"/>
      <c r="AL55" s="521"/>
      <c r="AM55" s="521"/>
      <c r="AN55" s="521"/>
      <c r="AO55" s="521"/>
      <c r="AP55" s="521"/>
      <c r="AQ55" s="521"/>
      <c r="AR55" s="521"/>
      <c r="AS55" s="521"/>
    </row>
    <row r="56" spans="1:45" ht="18" customHeight="1" x14ac:dyDescent="0.15">
      <c r="A56" s="520"/>
      <c r="B56" s="520"/>
      <c r="C56" s="1108" t="s">
        <v>1350</v>
      </c>
      <c r="D56" s="574" t="s">
        <v>1351</v>
      </c>
      <c r="E56" s="575"/>
      <c r="F56" s="575"/>
      <c r="G56" s="575"/>
      <c r="H56" s="575"/>
      <c r="I56" s="575"/>
      <c r="J56" s="575"/>
      <c r="K56" s="575"/>
      <c r="L56" s="576"/>
      <c r="M56" s="576"/>
      <c r="N56" s="576"/>
      <c r="O56" s="575"/>
      <c r="P56" s="576"/>
      <c r="Q56" s="576"/>
      <c r="R56" s="576"/>
      <c r="S56" s="577"/>
      <c r="T56" s="520"/>
      <c r="U56" s="618">
        <v>13</v>
      </c>
      <c r="V56" s="1092"/>
      <c r="W56" s="1093"/>
      <c r="X56" s="1093"/>
      <c r="Y56" s="1093"/>
      <c r="Z56" s="1093"/>
      <c r="AA56" s="1094"/>
      <c r="AB56" s="1095" t="s">
        <v>361</v>
      </c>
      <c r="AC56" s="1096"/>
      <c r="AD56" s="1097" t="s">
        <v>361</v>
      </c>
      <c r="AE56" s="1098"/>
      <c r="AF56" s="1098"/>
      <c r="AG56" s="1099"/>
      <c r="AH56" s="520"/>
      <c r="AI56" s="520"/>
      <c r="AJ56" s="520"/>
      <c r="AK56" s="520"/>
      <c r="AL56" s="520"/>
      <c r="AM56" s="520"/>
      <c r="AN56" s="520"/>
      <c r="AO56" s="520"/>
      <c r="AP56" s="520"/>
      <c r="AQ56" s="520"/>
      <c r="AR56" s="520"/>
      <c r="AS56" s="520"/>
    </row>
    <row r="57" spans="1:45" ht="18" customHeight="1" x14ac:dyDescent="0.15">
      <c r="A57" s="520"/>
      <c r="B57" s="520"/>
      <c r="C57" s="1111"/>
      <c r="D57" s="570"/>
      <c r="E57" s="571"/>
      <c r="F57" s="572"/>
      <c r="G57" s="572"/>
      <c r="H57" s="572"/>
      <c r="I57" s="572"/>
      <c r="J57" s="572"/>
      <c r="K57" s="572"/>
      <c r="L57" s="571"/>
      <c r="M57" s="571"/>
      <c r="N57" s="571"/>
      <c r="O57" s="572"/>
      <c r="P57" s="571"/>
      <c r="Q57" s="571"/>
      <c r="R57" s="571"/>
      <c r="S57" s="573"/>
      <c r="T57" s="520"/>
      <c r="U57" s="619">
        <v>14</v>
      </c>
      <c r="V57" s="1092"/>
      <c r="W57" s="1093"/>
      <c r="X57" s="1093"/>
      <c r="Y57" s="1093"/>
      <c r="Z57" s="1093"/>
      <c r="AA57" s="1094"/>
      <c r="AB57" s="1095" t="s">
        <v>361</v>
      </c>
      <c r="AC57" s="1096"/>
      <c r="AD57" s="1097" t="s">
        <v>361</v>
      </c>
      <c r="AE57" s="1098"/>
      <c r="AF57" s="1098"/>
      <c r="AG57" s="1099"/>
      <c r="AH57" s="520"/>
      <c r="AI57" s="520"/>
      <c r="AJ57" s="520"/>
      <c r="AK57" s="520"/>
      <c r="AL57" s="520"/>
      <c r="AM57" s="520"/>
      <c r="AN57" s="520"/>
      <c r="AO57" s="520"/>
      <c r="AP57" s="520"/>
      <c r="AQ57" s="520"/>
      <c r="AR57" s="520"/>
      <c r="AS57" s="520"/>
    </row>
    <row r="58" spans="1:45" ht="18" customHeight="1" x14ac:dyDescent="0.15">
      <c r="A58" s="520"/>
      <c r="B58" s="520"/>
      <c r="C58" s="1108" t="s">
        <v>1352</v>
      </c>
      <c r="D58" s="574" t="s">
        <v>1353</v>
      </c>
      <c r="E58" s="575"/>
      <c r="F58" s="575"/>
      <c r="G58" s="575"/>
      <c r="H58" s="575"/>
      <c r="I58" s="575"/>
      <c r="J58" s="575"/>
      <c r="K58" s="575"/>
      <c r="L58" s="564"/>
      <c r="M58" s="564"/>
      <c r="N58" s="564"/>
      <c r="O58" s="575"/>
      <c r="P58" s="564"/>
      <c r="Q58" s="564"/>
      <c r="R58" s="564"/>
      <c r="S58" s="565"/>
      <c r="T58" s="520"/>
      <c r="U58" s="619">
        <v>15</v>
      </c>
      <c r="V58" s="1092"/>
      <c r="W58" s="1093"/>
      <c r="X58" s="1093"/>
      <c r="Y58" s="1093"/>
      <c r="Z58" s="1093"/>
      <c r="AA58" s="1094"/>
      <c r="AB58" s="1095" t="s">
        <v>361</v>
      </c>
      <c r="AC58" s="1096"/>
      <c r="AD58" s="1097" t="s">
        <v>361</v>
      </c>
      <c r="AE58" s="1098"/>
      <c r="AF58" s="1098"/>
      <c r="AG58" s="1099"/>
      <c r="AH58" s="520"/>
      <c r="AI58" s="520"/>
      <c r="AJ58" s="520"/>
      <c r="AK58" s="520"/>
      <c r="AL58" s="520"/>
      <c r="AM58" s="520"/>
      <c r="AN58" s="520"/>
      <c r="AO58" s="520"/>
      <c r="AP58" s="520"/>
      <c r="AQ58" s="520"/>
      <c r="AR58" s="520"/>
      <c r="AS58" s="520"/>
    </row>
    <row r="59" spans="1:45" ht="18" customHeight="1" x14ac:dyDescent="0.15">
      <c r="A59" s="520"/>
      <c r="B59" s="520"/>
      <c r="C59" s="1111"/>
      <c r="D59" s="578"/>
      <c r="E59" s="564"/>
      <c r="F59" s="575"/>
      <c r="G59" s="575"/>
      <c r="H59" s="575"/>
      <c r="I59" s="575"/>
      <c r="J59" s="575"/>
      <c r="K59" s="575"/>
      <c r="L59" s="564"/>
      <c r="M59" s="564"/>
      <c r="N59" s="564"/>
      <c r="O59" s="575"/>
      <c r="P59" s="564"/>
      <c r="Q59" s="564"/>
      <c r="R59" s="564"/>
      <c r="S59" s="565"/>
      <c r="T59" s="520"/>
      <c r="U59" s="618">
        <v>16</v>
      </c>
      <c r="V59" s="1092"/>
      <c r="W59" s="1093"/>
      <c r="X59" s="1093"/>
      <c r="Y59" s="1093"/>
      <c r="Z59" s="1093"/>
      <c r="AA59" s="1094"/>
      <c r="AB59" s="1095" t="s">
        <v>361</v>
      </c>
      <c r="AC59" s="1096"/>
      <c r="AD59" s="1097" t="s">
        <v>361</v>
      </c>
      <c r="AE59" s="1098"/>
      <c r="AF59" s="1098"/>
      <c r="AG59" s="1099"/>
      <c r="AH59" s="520"/>
      <c r="AI59" s="520"/>
      <c r="AJ59" s="520"/>
      <c r="AK59" s="520"/>
      <c r="AL59" s="520"/>
      <c r="AM59" s="520"/>
      <c r="AN59" s="520"/>
      <c r="AO59" s="520"/>
      <c r="AP59" s="520"/>
      <c r="AQ59" s="520"/>
      <c r="AR59" s="520"/>
      <c r="AS59" s="520"/>
    </row>
    <row r="60" spans="1:45" ht="18" customHeight="1" x14ac:dyDescent="0.15">
      <c r="A60" s="520"/>
      <c r="B60" s="520"/>
      <c r="C60" s="1108" t="s">
        <v>1354</v>
      </c>
      <c r="D60" s="579" t="s">
        <v>1355</v>
      </c>
      <c r="E60" s="580"/>
      <c r="F60" s="580"/>
      <c r="G60" s="580"/>
      <c r="H60" s="580"/>
      <c r="I60" s="580"/>
      <c r="J60" s="580"/>
      <c r="K60" s="580"/>
      <c r="L60" s="581"/>
      <c r="M60" s="581"/>
      <c r="N60" s="581"/>
      <c r="O60" s="580"/>
      <c r="P60" s="581"/>
      <c r="Q60" s="581"/>
      <c r="R60" s="581"/>
      <c r="S60" s="582"/>
      <c r="T60" s="520"/>
      <c r="U60" s="619">
        <v>17</v>
      </c>
      <c r="V60" s="1092"/>
      <c r="W60" s="1093"/>
      <c r="X60" s="1093"/>
      <c r="Y60" s="1093"/>
      <c r="Z60" s="1093"/>
      <c r="AA60" s="1094"/>
      <c r="AB60" s="1095" t="s">
        <v>361</v>
      </c>
      <c r="AC60" s="1096"/>
      <c r="AD60" s="1097" t="s">
        <v>361</v>
      </c>
      <c r="AE60" s="1098"/>
      <c r="AF60" s="1098"/>
      <c r="AG60" s="1099"/>
      <c r="AH60" s="520"/>
      <c r="AI60" s="520"/>
      <c r="AJ60" s="520"/>
      <c r="AK60" s="520"/>
      <c r="AL60" s="520"/>
      <c r="AM60" s="520"/>
      <c r="AN60" s="520"/>
      <c r="AO60" s="520"/>
      <c r="AP60" s="520"/>
      <c r="AQ60" s="520"/>
      <c r="AR60" s="520"/>
      <c r="AS60" s="520"/>
    </row>
    <row r="61" spans="1:45" ht="18" customHeight="1" x14ac:dyDescent="0.15">
      <c r="A61" s="520"/>
      <c r="B61" s="520"/>
      <c r="C61" s="1111"/>
      <c r="D61" s="570"/>
      <c r="E61" s="583"/>
      <c r="F61" s="572"/>
      <c r="G61" s="572"/>
      <c r="H61" s="572"/>
      <c r="I61" s="572"/>
      <c r="J61" s="572"/>
      <c r="K61" s="572"/>
      <c r="L61" s="583"/>
      <c r="M61" s="583"/>
      <c r="N61" s="583"/>
      <c r="O61" s="572"/>
      <c r="P61" s="583"/>
      <c r="Q61" s="583"/>
      <c r="R61" s="583"/>
      <c r="S61" s="584"/>
      <c r="T61" s="520"/>
      <c r="U61" s="619">
        <v>18</v>
      </c>
      <c r="V61" s="1092"/>
      <c r="W61" s="1093"/>
      <c r="X61" s="1093"/>
      <c r="Y61" s="1093"/>
      <c r="Z61" s="1093"/>
      <c r="AA61" s="1094"/>
      <c r="AB61" s="1095" t="s">
        <v>361</v>
      </c>
      <c r="AC61" s="1096"/>
      <c r="AD61" s="1097" t="s">
        <v>361</v>
      </c>
      <c r="AE61" s="1098"/>
      <c r="AF61" s="1098"/>
      <c r="AG61" s="1099"/>
      <c r="AH61" s="520"/>
      <c r="AI61" s="520"/>
      <c r="AJ61" s="520"/>
      <c r="AK61" s="520"/>
      <c r="AL61" s="520"/>
      <c r="AM61" s="520"/>
      <c r="AN61" s="520"/>
      <c r="AO61" s="520"/>
      <c r="AP61" s="520"/>
      <c r="AQ61" s="520"/>
      <c r="AR61" s="520"/>
      <c r="AS61" s="520"/>
    </row>
    <row r="62" spans="1:45" ht="18" customHeight="1" x14ac:dyDescent="0.15">
      <c r="A62" s="520"/>
      <c r="B62" s="520"/>
      <c r="C62" s="1108" t="s">
        <v>1356</v>
      </c>
      <c r="D62" s="574" t="s">
        <v>1357</v>
      </c>
      <c r="E62" s="575"/>
      <c r="F62" s="575"/>
      <c r="G62" s="575"/>
      <c r="H62" s="575"/>
      <c r="I62" s="564"/>
      <c r="J62" s="564"/>
      <c r="K62" s="564"/>
      <c r="L62" s="564"/>
      <c r="M62" s="564"/>
      <c r="N62" s="564"/>
      <c r="O62" s="575"/>
      <c r="P62" s="564"/>
      <c r="Q62" s="564"/>
      <c r="R62" s="564"/>
      <c r="S62" s="565"/>
      <c r="T62" s="520"/>
      <c r="U62" s="618">
        <v>19</v>
      </c>
      <c r="V62" s="1092"/>
      <c r="W62" s="1093"/>
      <c r="X62" s="1093"/>
      <c r="Y62" s="1093"/>
      <c r="Z62" s="1093"/>
      <c r="AA62" s="1094"/>
      <c r="AB62" s="1095" t="s">
        <v>361</v>
      </c>
      <c r="AC62" s="1096"/>
      <c r="AD62" s="1097" t="s">
        <v>361</v>
      </c>
      <c r="AE62" s="1098"/>
      <c r="AF62" s="1098"/>
      <c r="AG62" s="1099"/>
      <c r="AH62" s="520"/>
      <c r="AI62" s="520"/>
      <c r="AJ62" s="520"/>
      <c r="AK62" s="520"/>
      <c r="AL62" s="520"/>
      <c r="AM62" s="520"/>
      <c r="AN62" s="520"/>
      <c r="AO62" s="520"/>
      <c r="AP62" s="520"/>
      <c r="AQ62" s="520"/>
      <c r="AR62" s="520"/>
      <c r="AS62" s="520"/>
    </row>
    <row r="63" spans="1:45" ht="18" customHeight="1" thickBot="1" x14ac:dyDescent="0.2">
      <c r="A63" s="520"/>
      <c r="B63" s="520"/>
      <c r="C63" s="1109"/>
      <c r="D63" s="585"/>
      <c r="E63" s="586"/>
      <c r="F63" s="587"/>
      <c r="G63" s="587"/>
      <c r="H63" s="587"/>
      <c r="I63" s="586"/>
      <c r="J63" s="586"/>
      <c r="K63" s="586"/>
      <c r="L63" s="586"/>
      <c r="M63" s="586"/>
      <c r="N63" s="586"/>
      <c r="O63" s="587"/>
      <c r="P63" s="586"/>
      <c r="Q63" s="586"/>
      <c r="R63" s="586"/>
      <c r="S63" s="588"/>
      <c r="T63" s="520"/>
      <c r="U63" s="619">
        <v>20</v>
      </c>
      <c r="V63" s="1092"/>
      <c r="W63" s="1093"/>
      <c r="X63" s="1093"/>
      <c r="Y63" s="1093"/>
      <c r="Z63" s="1093"/>
      <c r="AA63" s="1094"/>
      <c r="AB63" s="1095" t="s">
        <v>361</v>
      </c>
      <c r="AC63" s="1096"/>
      <c r="AD63" s="1097" t="s">
        <v>361</v>
      </c>
      <c r="AE63" s="1098"/>
      <c r="AF63" s="1098"/>
      <c r="AG63" s="1099"/>
      <c r="AH63" s="520"/>
      <c r="AI63" s="520"/>
      <c r="AJ63" s="520"/>
      <c r="AK63" s="520"/>
      <c r="AL63" s="520"/>
      <c r="AM63" s="520"/>
      <c r="AN63" s="520"/>
      <c r="AO63" s="520"/>
      <c r="AP63" s="520"/>
      <c r="AQ63" s="520"/>
      <c r="AR63" s="520"/>
      <c r="AS63" s="520"/>
    </row>
    <row r="64" spans="1:45" ht="18" customHeight="1" thickBot="1" x14ac:dyDescent="0.2">
      <c r="A64" s="520"/>
      <c r="B64" s="520"/>
      <c r="C64" s="560"/>
      <c r="D64" s="561"/>
      <c r="E64" s="561"/>
      <c r="F64" s="561"/>
      <c r="G64" s="561"/>
      <c r="H64" s="561"/>
      <c r="I64" s="521"/>
      <c r="J64" s="521"/>
      <c r="K64" s="521"/>
      <c r="L64" s="521"/>
      <c r="M64" s="521"/>
      <c r="N64" s="521"/>
      <c r="O64" s="561"/>
      <c r="P64" s="521"/>
      <c r="Q64" s="521"/>
      <c r="R64" s="521"/>
      <c r="S64" s="521"/>
      <c r="T64" s="520"/>
      <c r="U64" s="619">
        <v>21</v>
      </c>
      <c r="V64" s="1092"/>
      <c r="W64" s="1093"/>
      <c r="X64" s="1093"/>
      <c r="Y64" s="1093"/>
      <c r="Z64" s="1093"/>
      <c r="AA64" s="1094"/>
      <c r="AB64" s="1095" t="s">
        <v>361</v>
      </c>
      <c r="AC64" s="1096"/>
      <c r="AD64" s="1097" t="s">
        <v>361</v>
      </c>
      <c r="AE64" s="1098"/>
      <c r="AF64" s="1098"/>
      <c r="AG64" s="1099"/>
      <c r="AH64" s="520"/>
      <c r="AI64" s="520"/>
      <c r="AJ64" s="520"/>
      <c r="AK64" s="520"/>
      <c r="AL64" s="520"/>
      <c r="AM64" s="520"/>
      <c r="AN64" s="520"/>
      <c r="AO64" s="520"/>
      <c r="AP64" s="520"/>
      <c r="AQ64" s="520"/>
      <c r="AR64" s="520"/>
      <c r="AS64" s="520"/>
    </row>
    <row r="65" spans="1:45" ht="18" customHeight="1" x14ac:dyDescent="0.15">
      <c r="A65" s="520"/>
      <c r="B65" s="520"/>
      <c r="C65" s="1110" t="s">
        <v>1358</v>
      </c>
      <c r="D65" s="566" t="s">
        <v>1359</v>
      </c>
      <c r="E65" s="589"/>
      <c r="F65" s="589"/>
      <c r="G65" s="589"/>
      <c r="H65" s="589"/>
      <c r="I65" s="590"/>
      <c r="J65" s="590"/>
      <c r="K65" s="590"/>
      <c r="L65" s="590"/>
      <c r="M65" s="590"/>
      <c r="N65" s="590"/>
      <c r="O65" s="589"/>
      <c r="P65" s="590"/>
      <c r="Q65" s="590"/>
      <c r="R65" s="590"/>
      <c r="S65" s="591"/>
      <c r="T65" s="520"/>
      <c r="U65" s="618">
        <v>22</v>
      </c>
      <c r="V65" s="1092"/>
      <c r="W65" s="1093"/>
      <c r="X65" s="1093"/>
      <c r="Y65" s="1093"/>
      <c r="Z65" s="1093"/>
      <c r="AA65" s="1094"/>
      <c r="AB65" s="1095" t="s">
        <v>361</v>
      </c>
      <c r="AC65" s="1096"/>
      <c r="AD65" s="1097" t="s">
        <v>361</v>
      </c>
      <c r="AE65" s="1098"/>
      <c r="AF65" s="1098"/>
      <c r="AG65" s="1099"/>
      <c r="AH65" s="520"/>
      <c r="AI65" s="520"/>
      <c r="AJ65" s="520"/>
      <c r="AK65" s="520"/>
      <c r="AL65" s="520"/>
      <c r="AM65" s="520"/>
      <c r="AN65" s="520"/>
      <c r="AO65" s="520"/>
      <c r="AP65" s="520"/>
      <c r="AQ65" s="520"/>
      <c r="AR65" s="520"/>
      <c r="AS65" s="520"/>
    </row>
    <row r="66" spans="1:45" ht="18" customHeight="1" x14ac:dyDescent="0.15">
      <c r="A66" s="520"/>
      <c r="B66" s="520"/>
      <c r="C66" s="1111"/>
      <c r="D66" s="570"/>
      <c r="E66" s="592"/>
      <c r="F66" s="593"/>
      <c r="G66" s="593"/>
      <c r="H66" s="593"/>
      <c r="I66" s="592"/>
      <c r="J66" s="592"/>
      <c r="K66" s="592"/>
      <c r="L66" s="592"/>
      <c r="M66" s="592"/>
      <c r="N66" s="592"/>
      <c r="O66" s="593"/>
      <c r="P66" s="592"/>
      <c r="Q66" s="592"/>
      <c r="R66" s="592"/>
      <c r="S66" s="594"/>
      <c r="T66" s="520"/>
      <c r="U66" s="619">
        <v>23</v>
      </c>
      <c r="V66" s="1092"/>
      <c r="W66" s="1093"/>
      <c r="X66" s="1093"/>
      <c r="Y66" s="1093"/>
      <c r="Z66" s="1093"/>
      <c r="AA66" s="1094"/>
      <c r="AB66" s="1095" t="s">
        <v>361</v>
      </c>
      <c r="AC66" s="1096"/>
      <c r="AD66" s="1097" t="s">
        <v>361</v>
      </c>
      <c r="AE66" s="1098"/>
      <c r="AF66" s="1098"/>
      <c r="AG66" s="1099"/>
      <c r="AH66" s="520"/>
      <c r="AI66" s="520"/>
      <c r="AJ66" s="520"/>
      <c r="AK66" s="520"/>
      <c r="AL66" s="520"/>
      <c r="AM66" s="520"/>
      <c r="AN66" s="520"/>
      <c r="AO66" s="520"/>
      <c r="AP66" s="520"/>
      <c r="AQ66" s="520"/>
      <c r="AR66" s="520"/>
      <c r="AS66" s="520"/>
    </row>
    <row r="67" spans="1:45" ht="18" customHeight="1" x14ac:dyDescent="0.15">
      <c r="A67" s="520"/>
      <c r="B67" s="520"/>
      <c r="C67" s="1108" t="s">
        <v>1360</v>
      </c>
      <c r="D67" s="574" t="s">
        <v>1361</v>
      </c>
      <c r="E67" s="595"/>
      <c r="F67" s="595"/>
      <c r="G67" s="595"/>
      <c r="H67" s="595"/>
      <c r="I67" s="596"/>
      <c r="J67" s="596"/>
      <c r="K67" s="596"/>
      <c r="L67" s="596"/>
      <c r="M67" s="596"/>
      <c r="N67" s="596"/>
      <c r="O67" s="595"/>
      <c r="P67" s="596"/>
      <c r="Q67" s="596"/>
      <c r="R67" s="596"/>
      <c r="S67" s="597"/>
      <c r="T67" s="520"/>
      <c r="U67" s="619">
        <v>24</v>
      </c>
      <c r="V67" s="1092"/>
      <c r="W67" s="1093"/>
      <c r="X67" s="1093"/>
      <c r="Y67" s="1093"/>
      <c r="Z67" s="1093"/>
      <c r="AA67" s="1094"/>
      <c r="AB67" s="1095" t="s">
        <v>361</v>
      </c>
      <c r="AC67" s="1096"/>
      <c r="AD67" s="1097" t="s">
        <v>361</v>
      </c>
      <c r="AE67" s="1098"/>
      <c r="AF67" s="1098"/>
      <c r="AG67" s="1099"/>
      <c r="AH67" s="520"/>
      <c r="AI67" s="520"/>
      <c r="AJ67" s="520"/>
      <c r="AK67" s="520"/>
      <c r="AL67" s="520"/>
      <c r="AM67" s="520"/>
      <c r="AN67" s="520"/>
      <c r="AO67" s="520"/>
      <c r="AP67" s="520"/>
      <c r="AQ67" s="520"/>
      <c r="AR67" s="520"/>
      <c r="AS67" s="520"/>
    </row>
    <row r="68" spans="1:45" ht="18" customHeight="1" x14ac:dyDescent="0.15">
      <c r="A68" s="520"/>
      <c r="B68" s="520"/>
      <c r="C68" s="1112"/>
      <c r="D68" s="578"/>
      <c r="E68" s="598"/>
      <c r="F68" s="595"/>
      <c r="G68" s="595"/>
      <c r="H68" s="595"/>
      <c r="I68" s="598"/>
      <c r="J68" s="598"/>
      <c r="K68" s="598"/>
      <c r="L68" s="598"/>
      <c r="M68" s="598"/>
      <c r="N68" s="598"/>
      <c r="O68" s="595"/>
      <c r="P68" s="598"/>
      <c r="Q68" s="598"/>
      <c r="R68" s="598"/>
      <c r="S68" s="599"/>
      <c r="T68" s="520"/>
      <c r="U68" s="618">
        <v>25</v>
      </c>
      <c r="V68" s="1092"/>
      <c r="W68" s="1093"/>
      <c r="X68" s="1093"/>
      <c r="Y68" s="1093"/>
      <c r="Z68" s="1093"/>
      <c r="AA68" s="1094"/>
      <c r="AB68" s="1095" t="s">
        <v>361</v>
      </c>
      <c r="AC68" s="1096"/>
      <c r="AD68" s="1097" t="s">
        <v>361</v>
      </c>
      <c r="AE68" s="1098"/>
      <c r="AF68" s="1098"/>
      <c r="AG68" s="1099"/>
      <c r="AH68" s="520"/>
      <c r="AI68" s="520"/>
      <c r="AJ68" s="520"/>
      <c r="AK68" s="520"/>
      <c r="AL68" s="520"/>
      <c r="AM68" s="520"/>
      <c r="AN68" s="520"/>
      <c r="AO68" s="520"/>
      <c r="AP68" s="520"/>
      <c r="AQ68" s="520"/>
      <c r="AR68" s="520"/>
      <c r="AS68" s="520"/>
    </row>
    <row r="69" spans="1:45" ht="18" customHeight="1" x14ac:dyDescent="0.15">
      <c r="A69" s="520"/>
      <c r="B69" s="520"/>
      <c r="C69" s="1108" t="s">
        <v>1362</v>
      </c>
      <c r="D69" s="600" t="s">
        <v>1363</v>
      </c>
      <c r="E69" s="601"/>
      <c r="F69" s="601"/>
      <c r="G69" s="601"/>
      <c r="H69" s="601"/>
      <c r="I69" s="602"/>
      <c r="J69" s="602"/>
      <c r="K69" s="602"/>
      <c r="L69" s="602"/>
      <c r="M69" s="602"/>
      <c r="N69" s="602"/>
      <c r="O69" s="601"/>
      <c r="P69" s="602"/>
      <c r="Q69" s="602"/>
      <c r="R69" s="602"/>
      <c r="S69" s="603"/>
      <c r="T69" s="520"/>
      <c r="U69" s="619">
        <v>26</v>
      </c>
      <c r="V69" s="1092"/>
      <c r="W69" s="1093"/>
      <c r="X69" s="1093"/>
      <c r="Y69" s="1093"/>
      <c r="Z69" s="1093"/>
      <c r="AA69" s="1094"/>
      <c r="AB69" s="1095" t="s">
        <v>361</v>
      </c>
      <c r="AC69" s="1096"/>
      <c r="AD69" s="1097" t="s">
        <v>361</v>
      </c>
      <c r="AE69" s="1098"/>
      <c r="AF69" s="1098"/>
      <c r="AG69" s="1099"/>
      <c r="AH69" s="520"/>
      <c r="AI69" s="520"/>
      <c r="AJ69" s="520"/>
      <c r="AK69" s="520"/>
      <c r="AL69" s="520"/>
      <c r="AM69" s="520"/>
      <c r="AN69" s="520"/>
      <c r="AO69" s="520"/>
      <c r="AP69" s="520"/>
      <c r="AQ69" s="520"/>
      <c r="AR69" s="520"/>
      <c r="AS69" s="520"/>
    </row>
    <row r="70" spans="1:45" ht="18" customHeight="1" x14ac:dyDescent="0.15">
      <c r="A70" s="520"/>
      <c r="B70" s="520"/>
      <c r="C70" s="1111"/>
      <c r="D70" s="604"/>
      <c r="E70" s="605"/>
      <c r="F70" s="593"/>
      <c r="G70" s="593"/>
      <c r="H70" s="593"/>
      <c r="I70" s="605"/>
      <c r="J70" s="605"/>
      <c r="K70" s="605"/>
      <c r="L70" s="605"/>
      <c r="M70" s="605"/>
      <c r="N70" s="605"/>
      <c r="O70" s="593"/>
      <c r="P70" s="605"/>
      <c r="Q70" s="605"/>
      <c r="R70" s="605"/>
      <c r="S70" s="606"/>
      <c r="T70" s="520"/>
      <c r="U70" s="619">
        <v>27</v>
      </c>
      <c r="V70" s="1092"/>
      <c r="W70" s="1093"/>
      <c r="X70" s="1093"/>
      <c r="Y70" s="1093"/>
      <c r="Z70" s="1093"/>
      <c r="AA70" s="1094"/>
      <c r="AB70" s="1095" t="s">
        <v>361</v>
      </c>
      <c r="AC70" s="1096"/>
      <c r="AD70" s="1097" t="s">
        <v>361</v>
      </c>
      <c r="AE70" s="1098"/>
      <c r="AF70" s="1098"/>
      <c r="AG70" s="1099"/>
      <c r="AH70" s="520"/>
      <c r="AI70" s="520"/>
      <c r="AJ70" s="520"/>
      <c r="AK70" s="520"/>
      <c r="AL70" s="520"/>
      <c r="AM70" s="520"/>
      <c r="AN70" s="520"/>
      <c r="AO70" s="520"/>
      <c r="AP70" s="520"/>
      <c r="AQ70" s="520"/>
      <c r="AR70" s="520"/>
      <c r="AS70" s="520"/>
    </row>
    <row r="71" spans="1:45" ht="18" customHeight="1" x14ac:dyDescent="0.15">
      <c r="A71" s="520"/>
      <c r="B71" s="520"/>
      <c r="C71" s="1112" t="s">
        <v>1364</v>
      </c>
      <c r="D71" s="579" t="s">
        <v>1365</v>
      </c>
      <c r="E71" s="601"/>
      <c r="F71" s="601"/>
      <c r="G71" s="601"/>
      <c r="H71" s="601"/>
      <c r="I71" s="602"/>
      <c r="J71" s="602"/>
      <c r="K71" s="602"/>
      <c r="L71" s="602"/>
      <c r="M71" s="602"/>
      <c r="N71" s="602"/>
      <c r="O71" s="601"/>
      <c r="P71" s="602"/>
      <c r="Q71" s="602"/>
      <c r="R71" s="602"/>
      <c r="S71" s="603"/>
      <c r="T71" s="520"/>
      <c r="U71" s="618">
        <v>28</v>
      </c>
      <c r="V71" s="1092"/>
      <c r="W71" s="1093"/>
      <c r="X71" s="1093"/>
      <c r="Y71" s="1093"/>
      <c r="Z71" s="1093"/>
      <c r="AA71" s="1094"/>
      <c r="AB71" s="1095" t="s">
        <v>361</v>
      </c>
      <c r="AC71" s="1096"/>
      <c r="AD71" s="1097" t="s">
        <v>361</v>
      </c>
      <c r="AE71" s="1098"/>
      <c r="AF71" s="1098"/>
      <c r="AG71" s="1099"/>
      <c r="AH71" s="520"/>
      <c r="AI71" s="520"/>
      <c r="AJ71" s="520"/>
      <c r="AK71" s="520"/>
      <c r="AL71" s="520"/>
      <c r="AM71" s="520"/>
      <c r="AN71" s="520"/>
      <c r="AO71" s="520"/>
      <c r="AP71" s="520"/>
      <c r="AQ71" s="520"/>
      <c r="AR71" s="520"/>
      <c r="AS71" s="520"/>
    </row>
    <row r="72" spans="1:45" ht="18" customHeight="1" x14ac:dyDescent="0.15">
      <c r="A72" s="520"/>
      <c r="B72" s="520"/>
      <c r="C72" s="1111"/>
      <c r="D72" s="570"/>
      <c r="E72" s="605"/>
      <c r="F72" s="593"/>
      <c r="G72" s="593"/>
      <c r="H72" s="593"/>
      <c r="I72" s="605"/>
      <c r="J72" s="605"/>
      <c r="K72" s="605"/>
      <c r="L72" s="605"/>
      <c r="M72" s="605"/>
      <c r="N72" s="605"/>
      <c r="O72" s="593"/>
      <c r="P72" s="605"/>
      <c r="Q72" s="605"/>
      <c r="R72" s="605"/>
      <c r="S72" s="606"/>
      <c r="T72" s="520"/>
      <c r="U72" s="619">
        <v>29</v>
      </c>
      <c r="V72" s="1092"/>
      <c r="W72" s="1093"/>
      <c r="X72" s="1093"/>
      <c r="Y72" s="1093"/>
      <c r="Z72" s="1093"/>
      <c r="AA72" s="1094"/>
      <c r="AB72" s="1095" t="s">
        <v>361</v>
      </c>
      <c r="AC72" s="1096"/>
      <c r="AD72" s="1097" t="s">
        <v>361</v>
      </c>
      <c r="AE72" s="1098"/>
      <c r="AF72" s="1098"/>
      <c r="AG72" s="1099"/>
      <c r="AH72" s="520"/>
      <c r="AI72" s="520"/>
      <c r="AJ72" s="520"/>
      <c r="AK72" s="520"/>
      <c r="AL72" s="520"/>
      <c r="AM72" s="520"/>
      <c r="AN72" s="520"/>
      <c r="AO72" s="520"/>
      <c r="AP72" s="520"/>
      <c r="AQ72" s="520"/>
      <c r="AR72" s="520"/>
      <c r="AS72" s="520"/>
    </row>
    <row r="73" spans="1:45" ht="18" customHeight="1" x14ac:dyDescent="0.15">
      <c r="A73" s="520"/>
      <c r="B73" s="520"/>
      <c r="C73" s="1108" t="s">
        <v>1366</v>
      </c>
      <c r="D73" s="574" t="s">
        <v>1367</v>
      </c>
      <c r="E73" s="595"/>
      <c r="F73" s="595"/>
      <c r="G73" s="595"/>
      <c r="H73" s="595"/>
      <c r="I73" s="598"/>
      <c r="J73" s="598"/>
      <c r="K73" s="598"/>
      <c r="L73" s="598"/>
      <c r="M73" s="598"/>
      <c r="N73" s="598"/>
      <c r="O73" s="595"/>
      <c r="P73" s="598"/>
      <c r="Q73" s="598"/>
      <c r="R73" s="598"/>
      <c r="S73" s="599"/>
      <c r="T73" s="520"/>
      <c r="U73" s="619">
        <v>30</v>
      </c>
      <c r="V73" s="1092"/>
      <c r="W73" s="1093"/>
      <c r="X73" s="1093"/>
      <c r="Y73" s="1093"/>
      <c r="Z73" s="1093"/>
      <c r="AA73" s="1094"/>
      <c r="AB73" s="1095" t="s">
        <v>361</v>
      </c>
      <c r="AC73" s="1096"/>
      <c r="AD73" s="1097" t="s">
        <v>361</v>
      </c>
      <c r="AE73" s="1098"/>
      <c r="AF73" s="1098"/>
      <c r="AG73" s="1099"/>
      <c r="AH73" s="520"/>
      <c r="AI73" s="520"/>
      <c r="AJ73" s="520"/>
      <c r="AK73" s="520"/>
      <c r="AL73" s="520"/>
      <c r="AM73" s="520"/>
      <c r="AN73" s="520"/>
      <c r="AO73" s="520"/>
      <c r="AP73" s="520"/>
      <c r="AQ73" s="520"/>
      <c r="AR73" s="520"/>
      <c r="AS73" s="520"/>
    </row>
    <row r="74" spans="1:45" ht="18" customHeight="1" thickBot="1" x14ac:dyDescent="0.2">
      <c r="A74" s="520"/>
      <c r="B74" s="520"/>
      <c r="C74" s="1109"/>
      <c r="D74" s="607"/>
      <c r="E74" s="608"/>
      <c r="F74" s="609"/>
      <c r="G74" s="609"/>
      <c r="H74" s="609"/>
      <c r="I74" s="608"/>
      <c r="J74" s="608"/>
      <c r="K74" s="608"/>
      <c r="L74" s="608"/>
      <c r="M74" s="608"/>
      <c r="N74" s="608"/>
      <c r="O74" s="609"/>
      <c r="P74" s="608"/>
      <c r="Q74" s="608"/>
      <c r="R74" s="608"/>
      <c r="S74" s="610"/>
      <c r="T74" s="520"/>
      <c r="U74" s="618">
        <v>31</v>
      </c>
      <c r="V74" s="1092"/>
      <c r="W74" s="1093"/>
      <c r="X74" s="1093"/>
      <c r="Y74" s="1093"/>
      <c r="Z74" s="1093"/>
      <c r="AA74" s="1094"/>
      <c r="AB74" s="1095" t="s">
        <v>361</v>
      </c>
      <c r="AC74" s="1096"/>
      <c r="AD74" s="1097" t="s">
        <v>361</v>
      </c>
      <c r="AE74" s="1098"/>
      <c r="AF74" s="1098"/>
      <c r="AG74" s="1099"/>
      <c r="AH74" s="520"/>
      <c r="AI74" s="520"/>
      <c r="AJ74" s="520"/>
      <c r="AK74" s="520"/>
      <c r="AL74" s="520"/>
      <c r="AM74" s="520"/>
      <c r="AN74" s="520"/>
      <c r="AO74" s="520"/>
      <c r="AP74" s="520"/>
      <c r="AQ74" s="520"/>
      <c r="AR74" s="520"/>
      <c r="AS74" s="520"/>
    </row>
    <row r="75" spans="1:45" ht="18" customHeight="1" thickBot="1" x14ac:dyDescent="0.2">
      <c r="A75" s="520"/>
      <c r="B75" s="520"/>
      <c r="C75" s="611"/>
      <c r="D75" s="561"/>
      <c r="E75" s="561"/>
      <c r="F75" s="561"/>
      <c r="G75" s="561"/>
      <c r="H75" s="561"/>
      <c r="I75" s="520"/>
      <c r="J75" s="520"/>
      <c r="K75" s="520"/>
      <c r="L75" s="520"/>
      <c r="M75" s="520"/>
      <c r="N75" s="520"/>
      <c r="O75" s="561"/>
      <c r="P75" s="520"/>
      <c r="Q75" s="520"/>
      <c r="R75" s="520"/>
      <c r="S75" s="520"/>
      <c r="T75" s="520"/>
      <c r="U75" s="619">
        <v>32</v>
      </c>
      <c r="V75" s="1092"/>
      <c r="W75" s="1093"/>
      <c r="X75" s="1093"/>
      <c r="Y75" s="1093"/>
      <c r="Z75" s="1093"/>
      <c r="AA75" s="1094"/>
      <c r="AB75" s="1095" t="s">
        <v>361</v>
      </c>
      <c r="AC75" s="1096"/>
      <c r="AD75" s="1097" t="s">
        <v>361</v>
      </c>
      <c r="AE75" s="1098"/>
      <c r="AF75" s="1098"/>
      <c r="AG75" s="1099"/>
      <c r="AH75" s="520"/>
      <c r="AI75" s="520"/>
      <c r="AJ75" s="520"/>
      <c r="AK75" s="520"/>
      <c r="AL75" s="520"/>
      <c r="AM75" s="520"/>
      <c r="AN75" s="520"/>
      <c r="AO75" s="520"/>
      <c r="AP75" s="520"/>
      <c r="AQ75" s="520"/>
      <c r="AR75" s="520"/>
      <c r="AS75" s="520"/>
    </row>
    <row r="76" spans="1:45" ht="18" customHeight="1" x14ac:dyDescent="0.15">
      <c r="A76" s="520"/>
      <c r="B76" s="520"/>
      <c r="C76" s="1110" t="s">
        <v>1358</v>
      </c>
      <c r="D76" s="636" t="s">
        <v>1368</v>
      </c>
      <c r="E76" s="567"/>
      <c r="F76" s="567"/>
      <c r="G76" s="567"/>
      <c r="H76" s="567"/>
      <c r="I76" s="568"/>
      <c r="J76" s="568"/>
      <c r="K76" s="568"/>
      <c r="L76" s="568"/>
      <c r="M76" s="568"/>
      <c r="N76" s="568"/>
      <c r="O76" s="567"/>
      <c r="P76" s="568"/>
      <c r="Q76" s="568"/>
      <c r="R76" s="568"/>
      <c r="S76" s="569"/>
      <c r="T76" s="520"/>
      <c r="U76" s="619">
        <v>33</v>
      </c>
      <c r="V76" s="1092"/>
      <c r="W76" s="1093"/>
      <c r="X76" s="1093"/>
      <c r="Y76" s="1093"/>
      <c r="Z76" s="1093"/>
      <c r="AA76" s="1094"/>
      <c r="AB76" s="1095" t="s">
        <v>361</v>
      </c>
      <c r="AC76" s="1096"/>
      <c r="AD76" s="1097" t="s">
        <v>361</v>
      </c>
      <c r="AE76" s="1098"/>
      <c r="AF76" s="1098"/>
      <c r="AG76" s="1099"/>
      <c r="AH76" s="520"/>
      <c r="AI76" s="520"/>
      <c r="AJ76" s="520"/>
      <c r="AK76" s="520"/>
      <c r="AL76" s="520"/>
      <c r="AM76" s="520"/>
      <c r="AN76" s="520"/>
      <c r="AO76" s="520"/>
      <c r="AP76" s="520"/>
      <c r="AQ76" s="520"/>
      <c r="AR76" s="520"/>
      <c r="AS76" s="520"/>
    </row>
    <row r="77" spans="1:45" ht="18" customHeight="1" x14ac:dyDescent="0.15">
      <c r="A77" s="520"/>
      <c r="B77" s="520"/>
      <c r="C77" s="1111"/>
      <c r="D77" s="637"/>
      <c r="E77" s="575"/>
      <c r="F77" s="575"/>
      <c r="G77" s="575"/>
      <c r="H77" s="575"/>
      <c r="I77" s="576"/>
      <c r="J77" s="576"/>
      <c r="K77" s="576"/>
      <c r="L77" s="576"/>
      <c r="M77" s="576"/>
      <c r="N77" s="576"/>
      <c r="O77" s="575"/>
      <c r="P77" s="576"/>
      <c r="Q77" s="576"/>
      <c r="R77" s="576"/>
      <c r="S77" s="577"/>
      <c r="T77" s="520"/>
      <c r="U77" s="618">
        <v>34</v>
      </c>
      <c r="V77" s="1092"/>
      <c r="W77" s="1093"/>
      <c r="X77" s="1093"/>
      <c r="Y77" s="1093"/>
      <c r="Z77" s="1093"/>
      <c r="AA77" s="1094"/>
      <c r="AB77" s="1095" t="s">
        <v>361</v>
      </c>
      <c r="AC77" s="1096"/>
      <c r="AD77" s="1097" t="s">
        <v>361</v>
      </c>
      <c r="AE77" s="1098"/>
      <c r="AF77" s="1098"/>
      <c r="AG77" s="1099"/>
      <c r="AH77" s="520"/>
      <c r="AI77" s="520"/>
      <c r="AJ77" s="520"/>
      <c r="AK77" s="520"/>
      <c r="AL77" s="520"/>
      <c r="AM77" s="520"/>
      <c r="AN77" s="520"/>
      <c r="AO77" s="520"/>
      <c r="AP77" s="520"/>
      <c r="AQ77" s="520"/>
      <c r="AR77" s="520"/>
      <c r="AS77" s="520"/>
    </row>
    <row r="78" spans="1:45" ht="18" customHeight="1" x14ac:dyDescent="0.15">
      <c r="A78" s="520"/>
      <c r="B78" s="520"/>
      <c r="C78" s="1108" t="s">
        <v>1360</v>
      </c>
      <c r="D78" s="638" t="s">
        <v>1369</v>
      </c>
      <c r="E78" s="580"/>
      <c r="F78" s="580"/>
      <c r="G78" s="580"/>
      <c r="H78" s="580"/>
      <c r="I78" s="639"/>
      <c r="J78" s="639"/>
      <c r="K78" s="639"/>
      <c r="L78" s="639"/>
      <c r="M78" s="639"/>
      <c r="N78" s="639"/>
      <c r="O78" s="580"/>
      <c r="P78" s="639"/>
      <c r="Q78" s="639"/>
      <c r="R78" s="639"/>
      <c r="S78" s="640"/>
      <c r="T78" s="520"/>
      <c r="U78" s="619">
        <v>35</v>
      </c>
      <c r="V78" s="1092"/>
      <c r="W78" s="1093"/>
      <c r="X78" s="1093"/>
      <c r="Y78" s="1093"/>
      <c r="Z78" s="1093"/>
      <c r="AA78" s="1094"/>
      <c r="AB78" s="1095" t="s">
        <v>361</v>
      </c>
      <c r="AC78" s="1096"/>
      <c r="AD78" s="1097" t="s">
        <v>361</v>
      </c>
      <c r="AE78" s="1098"/>
      <c r="AF78" s="1098"/>
      <c r="AG78" s="1099"/>
      <c r="AH78" s="520"/>
      <c r="AI78" s="520"/>
      <c r="AJ78" s="520"/>
      <c r="AK78" s="520"/>
      <c r="AL78" s="520"/>
      <c r="AM78" s="520"/>
      <c r="AN78" s="520"/>
      <c r="AO78" s="520"/>
      <c r="AP78" s="520"/>
      <c r="AQ78" s="520"/>
      <c r="AR78" s="520"/>
      <c r="AS78" s="520"/>
    </row>
    <row r="79" spans="1:45" ht="18" customHeight="1" x14ac:dyDescent="0.15">
      <c r="A79" s="520"/>
      <c r="B79" s="520"/>
      <c r="C79" s="1112"/>
      <c r="D79" s="641"/>
      <c r="E79" s="572"/>
      <c r="F79" s="572"/>
      <c r="G79" s="572"/>
      <c r="H79" s="572"/>
      <c r="I79" s="571"/>
      <c r="J79" s="571"/>
      <c r="K79" s="571"/>
      <c r="L79" s="571"/>
      <c r="M79" s="571"/>
      <c r="N79" s="571"/>
      <c r="O79" s="572"/>
      <c r="P79" s="571"/>
      <c r="Q79" s="571"/>
      <c r="R79" s="571"/>
      <c r="S79" s="573"/>
      <c r="T79" s="520"/>
      <c r="U79" s="619">
        <v>36</v>
      </c>
      <c r="V79" s="1092"/>
      <c r="W79" s="1093"/>
      <c r="X79" s="1093"/>
      <c r="Y79" s="1093"/>
      <c r="Z79" s="1093"/>
      <c r="AA79" s="1094"/>
      <c r="AB79" s="1095" t="s">
        <v>361</v>
      </c>
      <c r="AC79" s="1096"/>
      <c r="AD79" s="1097" t="s">
        <v>361</v>
      </c>
      <c r="AE79" s="1098"/>
      <c r="AF79" s="1098"/>
      <c r="AG79" s="1099"/>
      <c r="AH79" s="520"/>
      <c r="AI79" s="520"/>
      <c r="AJ79" s="520"/>
      <c r="AK79" s="520"/>
      <c r="AL79" s="520"/>
      <c r="AM79" s="520"/>
      <c r="AN79" s="520"/>
      <c r="AO79" s="520"/>
      <c r="AP79" s="520"/>
      <c r="AQ79" s="520"/>
      <c r="AR79" s="520"/>
      <c r="AS79" s="520"/>
    </row>
    <row r="80" spans="1:45" ht="18" customHeight="1" x14ac:dyDescent="0.15">
      <c r="A80" s="520"/>
      <c r="B80" s="520"/>
      <c r="C80" s="1108" t="s">
        <v>1362</v>
      </c>
      <c r="D80" s="642" t="s">
        <v>1370</v>
      </c>
      <c r="E80" s="575"/>
      <c r="F80" s="575"/>
      <c r="G80" s="575"/>
      <c r="H80" s="575"/>
      <c r="I80" s="576"/>
      <c r="J80" s="576"/>
      <c r="K80" s="576"/>
      <c r="L80" s="576"/>
      <c r="M80" s="576"/>
      <c r="N80" s="576"/>
      <c r="O80" s="575"/>
      <c r="P80" s="576"/>
      <c r="Q80" s="576"/>
      <c r="R80" s="576"/>
      <c r="S80" s="577"/>
      <c r="T80" s="520"/>
      <c r="U80" s="618">
        <v>37</v>
      </c>
      <c r="V80" s="1092"/>
      <c r="W80" s="1093"/>
      <c r="X80" s="1093"/>
      <c r="Y80" s="1093"/>
      <c r="Z80" s="1093"/>
      <c r="AA80" s="1094"/>
      <c r="AB80" s="1095" t="s">
        <v>361</v>
      </c>
      <c r="AC80" s="1096"/>
      <c r="AD80" s="1097" t="s">
        <v>361</v>
      </c>
      <c r="AE80" s="1098"/>
      <c r="AF80" s="1098"/>
      <c r="AG80" s="1099"/>
      <c r="AH80" s="520"/>
      <c r="AI80" s="520"/>
      <c r="AJ80" s="520"/>
      <c r="AK80" s="520"/>
      <c r="AL80" s="520"/>
      <c r="AM80" s="520"/>
      <c r="AN80" s="520"/>
      <c r="AO80" s="520"/>
      <c r="AP80" s="520"/>
      <c r="AQ80" s="520"/>
      <c r="AR80" s="520"/>
      <c r="AS80" s="520"/>
    </row>
    <row r="81" spans="1:45" ht="18" customHeight="1" x14ac:dyDescent="0.15">
      <c r="A81" s="520"/>
      <c r="B81" s="520"/>
      <c r="C81" s="1111"/>
      <c r="D81" s="637"/>
      <c r="E81" s="575"/>
      <c r="F81" s="575"/>
      <c r="G81" s="575"/>
      <c r="H81" s="575"/>
      <c r="I81" s="576"/>
      <c r="J81" s="576"/>
      <c r="K81" s="576"/>
      <c r="L81" s="576"/>
      <c r="M81" s="576"/>
      <c r="N81" s="576"/>
      <c r="O81" s="575"/>
      <c r="P81" s="576"/>
      <c r="Q81" s="576"/>
      <c r="R81" s="576"/>
      <c r="S81" s="577"/>
      <c r="T81" s="520"/>
      <c r="U81" s="619">
        <v>38</v>
      </c>
      <c r="V81" s="1092"/>
      <c r="W81" s="1093"/>
      <c r="X81" s="1093"/>
      <c r="Y81" s="1093"/>
      <c r="Z81" s="1093"/>
      <c r="AA81" s="1094"/>
      <c r="AB81" s="1095" t="s">
        <v>361</v>
      </c>
      <c r="AC81" s="1096"/>
      <c r="AD81" s="1097" t="s">
        <v>361</v>
      </c>
      <c r="AE81" s="1098"/>
      <c r="AF81" s="1098"/>
      <c r="AG81" s="1099"/>
      <c r="AH81" s="520"/>
      <c r="AI81" s="520"/>
      <c r="AJ81" s="520"/>
      <c r="AK81" s="520"/>
      <c r="AL81" s="520"/>
      <c r="AM81" s="520"/>
      <c r="AN81" s="520"/>
      <c r="AO81" s="520"/>
      <c r="AP81" s="520"/>
      <c r="AQ81" s="520"/>
      <c r="AR81" s="520"/>
      <c r="AS81" s="520"/>
    </row>
    <row r="82" spans="1:45" ht="18" customHeight="1" x14ac:dyDescent="0.15">
      <c r="A82" s="520"/>
      <c r="B82" s="520"/>
      <c r="C82" s="1112" t="s">
        <v>1364</v>
      </c>
      <c r="D82" s="638" t="s">
        <v>1371</v>
      </c>
      <c r="E82" s="580"/>
      <c r="F82" s="580"/>
      <c r="G82" s="580"/>
      <c r="H82" s="580"/>
      <c r="I82" s="639"/>
      <c r="J82" s="639"/>
      <c r="K82" s="639"/>
      <c r="L82" s="639"/>
      <c r="M82" s="639"/>
      <c r="N82" s="639"/>
      <c r="O82" s="580"/>
      <c r="P82" s="639"/>
      <c r="Q82" s="639"/>
      <c r="R82" s="639"/>
      <c r="S82" s="640"/>
      <c r="T82" s="520"/>
      <c r="U82" s="619">
        <v>39</v>
      </c>
      <c r="V82" s="1092"/>
      <c r="W82" s="1093"/>
      <c r="X82" s="1093"/>
      <c r="Y82" s="1093"/>
      <c r="Z82" s="1093"/>
      <c r="AA82" s="1094"/>
      <c r="AB82" s="1095" t="s">
        <v>361</v>
      </c>
      <c r="AC82" s="1096"/>
      <c r="AD82" s="1097" t="s">
        <v>361</v>
      </c>
      <c r="AE82" s="1098"/>
      <c r="AF82" s="1098"/>
      <c r="AG82" s="1099"/>
      <c r="AH82" s="520"/>
      <c r="AI82" s="520"/>
      <c r="AJ82" s="520"/>
      <c r="AK82" s="520"/>
      <c r="AL82" s="520"/>
      <c r="AM82" s="520"/>
      <c r="AN82" s="520"/>
      <c r="AO82" s="520"/>
      <c r="AP82" s="520"/>
      <c r="AQ82" s="520"/>
      <c r="AR82" s="520"/>
      <c r="AS82" s="520"/>
    </row>
    <row r="83" spans="1:45" ht="18" customHeight="1" x14ac:dyDescent="0.15">
      <c r="A83" s="520"/>
      <c r="B83" s="520"/>
      <c r="C83" s="1111"/>
      <c r="D83" s="641"/>
      <c r="E83" s="572"/>
      <c r="F83" s="572"/>
      <c r="G83" s="572"/>
      <c r="H83" s="572"/>
      <c r="I83" s="571"/>
      <c r="J83" s="571"/>
      <c r="K83" s="571"/>
      <c r="L83" s="571"/>
      <c r="M83" s="571"/>
      <c r="N83" s="571"/>
      <c r="O83" s="572"/>
      <c r="P83" s="571"/>
      <c r="Q83" s="571"/>
      <c r="R83" s="571"/>
      <c r="S83" s="573"/>
      <c r="T83" s="520"/>
      <c r="U83" s="618">
        <v>40</v>
      </c>
      <c r="V83" s="1092"/>
      <c r="W83" s="1093"/>
      <c r="X83" s="1093"/>
      <c r="Y83" s="1093"/>
      <c r="Z83" s="1093"/>
      <c r="AA83" s="1094"/>
      <c r="AB83" s="1095" t="s">
        <v>361</v>
      </c>
      <c r="AC83" s="1096"/>
      <c r="AD83" s="1097" t="s">
        <v>361</v>
      </c>
      <c r="AE83" s="1098"/>
      <c r="AF83" s="1098"/>
      <c r="AG83" s="1099"/>
      <c r="AH83" s="520"/>
      <c r="AI83" s="520"/>
      <c r="AJ83" s="520"/>
      <c r="AK83" s="520"/>
      <c r="AL83" s="520"/>
      <c r="AM83" s="520"/>
      <c r="AN83" s="520"/>
      <c r="AO83" s="520"/>
      <c r="AP83" s="520"/>
      <c r="AQ83" s="520"/>
      <c r="AR83" s="520"/>
      <c r="AS83" s="520"/>
    </row>
    <row r="84" spans="1:45" ht="18" customHeight="1" x14ac:dyDescent="0.15">
      <c r="A84" s="520"/>
      <c r="B84" s="520"/>
      <c r="C84" s="1108" t="s">
        <v>1366</v>
      </c>
      <c r="D84" s="642" t="s">
        <v>1372</v>
      </c>
      <c r="E84" s="575"/>
      <c r="F84" s="575"/>
      <c r="G84" s="575"/>
      <c r="H84" s="575"/>
      <c r="I84" s="576"/>
      <c r="J84" s="576"/>
      <c r="K84" s="576"/>
      <c r="L84" s="576"/>
      <c r="M84" s="576"/>
      <c r="N84" s="576"/>
      <c r="O84" s="575"/>
      <c r="P84" s="576"/>
      <c r="Q84" s="576"/>
      <c r="R84" s="576"/>
      <c r="S84" s="577"/>
      <c r="T84" s="520"/>
      <c r="U84" s="619">
        <v>41</v>
      </c>
      <c r="V84" s="1092"/>
      <c r="W84" s="1093"/>
      <c r="X84" s="1093"/>
      <c r="Y84" s="1093"/>
      <c r="Z84" s="1093"/>
      <c r="AA84" s="1094"/>
      <c r="AB84" s="1095" t="s">
        <v>361</v>
      </c>
      <c r="AC84" s="1096"/>
      <c r="AD84" s="1097" t="s">
        <v>361</v>
      </c>
      <c r="AE84" s="1098"/>
      <c r="AF84" s="1098"/>
      <c r="AG84" s="1099"/>
      <c r="AH84" s="520"/>
      <c r="AI84" s="520"/>
      <c r="AJ84" s="520"/>
      <c r="AK84" s="520"/>
      <c r="AL84" s="520"/>
      <c r="AM84" s="520"/>
      <c r="AN84" s="520"/>
      <c r="AO84" s="520"/>
      <c r="AP84" s="520"/>
      <c r="AQ84" s="520"/>
      <c r="AR84" s="520"/>
      <c r="AS84" s="520"/>
    </row>
    <row r="85" spans="1:45" ht="18" customHeight="1" thickBot="1" x14ac:dyDescent="0.2">
      <c r="A85" s="520"/>
      <c r="B85" s="520"/>
      <c r="C85" s="1109"/>
      <c r="D85" s="643"/>
      <c r="E85" s="587"/>
      <c r="F85" s="587"/>
      <c r="G85" s="587"/>
      <c r="H85" s="587"/>
      <c r="I85" s="644"/>
      <c r="J85" s="644"/>
      <c r="K85" s="644"/>
      <c r="L85" s="644"/>
      <c r="M85" s="644"/>
      <c r="N85" s="644"/>
      <c r="O85" s="587"/>
      <c r="P85" s="644"/>
      <c r="Q85" s="644"/>
      <c r="R85" s="644"/>
      <c r="S85" s="645"/>
      <c r="T85" s="520"/>
      <c r="U85" s="619">
        <v>42</v>
      </c>
      <c r="V85" s="1092"/>
      <c r="W85" s="1093"/>
      <c r="X85" s="1093"/>
      <c r="Y85" s="1093"/>
      <c r="Z85" s="1093"/>
      <c r="AA85" s="1094"/>
      <c r="AB85" s="1095" t="s">
        <v>361</v>
      </c>
      <c r="AC85" s="1096"/>
      <c r="AD85" s="1097" t="s">
        <v>361</v>
      </c>
      <c r="AE85" s="1098"/>
      <c r="AF85" s="1098"/>
      <c r="AG85" s="1099"/>
      <c r="AH85" s="520"/>
      <c r="AI85" s="520"/>
      <c r="AJ85" s="520"/>
      <c r="AK85" s="520"/>
      <c r="AL85" s="520"/>
      <c r="AM85" s="520"/>
      <c r="AN85" s="520"/>
      <c r="AO85" s="520"/>
      <c r="AP85" s="520"/>
      <c r="AQ85" s="520"/>
      <c r="AR85" s="520"/>
      <c r="AS85" s="520"/>
    </row>
    <row r="86" spans="1:45" ht="18" customHeight="1" thickBot="1" x14ac:dyDescent="0.2">
      <c r="A86" s="520"/>
      <c r="B86" s="520"/>
      <c r="C86" s="611"/>
      <c r="D86" s="561"/>
      <c r="E86" s="561"/>
      <c r="F86" s="561"/>
      <c r="G86" s="561"/>
      <c r="H86" s="561"/>
      <c r="I86" s="520"/>
      <c r="J86" s="520"/>
      <c r="K86" s="520"/>
      <c r="L86" s="520"/>
      <c r="M86" s="520"/>
      <c r="N86" s="520"/>
      <c r="O86" s="561"/>
      <c r="P86" s="520"/>
      <c r="Q86" s="520"/>
      <c r="R86" s="520"/>
      <c r="S86" s="520"/>
      <c r="T86" s="520"/>
      <c r="U86" s="618">
        <v>43</v>
      </c>
      <c r="V86" s="1092"/>
      <c r="W86" s="1093"/>
      <c r="X86" s="1093"/>
      <c r="Y86" s="1093"/>
      <c r="Z86" s="1093"/>
      <c r="AA86" s="1094"/>
      <c r="AB86" s="1095" t="s">
        <v>361</v>
      </c>
      <c r="AC86" s="1096"/>
      <c r="AD86" s="1097" t="s">
        <v>361</v>
      </c>
      <c r="AE86" s="1098"/>
      <c r="AF86" s="1098"/>
      <c r="AG86" s="1099"/>
      <c r="AH86" s="520"/>
      <c r="AI86" s="520"/>
      <c r="AJ86" s="520"/>
      <c r="AK86" s="520"/>
      <c r="AL86" s="520"/>
      <c r="AM86" s="520"/>
      <c r="AN86" s="520"/>
      <c r="AO86" s="520"/>
      <c r="AP86" s="520"/>
      <c r="AQ86" s="520"/>
      <c r="AR86" s="520"/>
      <c r="AS86" s="520"/>
    </row>
    <row r="87" spans="1:45" ht="18" customHeight="1" x14ac:dyDescent="0.15">
      <c r="A87" s="520"/>
      <c r="B87" s="520"/>
      <c r="C87" s="1110" t="s">
        <v>1373</v>
      </c>
      <c r="D87" s="612" t="s">
        <v>1374</v>
      </c>
      <c r="E87" s="589"/>
      <c r="F87" s="589"/>
      <c r="G87" s="589"/>
      <c r="H87" s="589"/>
      <c r="I87" s="613"/>
      <c r="J87" s="613"/>
      <c r="K87" s="613"/>
      <c r="L87" s="613"/>
      <c r="M87" s="613"/>
      <c r="N87" s="613"/>
      <c r="O87" s="589"/>
      <c r="P87" s="613"/>
      <c r="Q87" s="613"/>
      <c r="R87" s="613"/>
      <c r="S87" s="614"/>
      <c r="T87" s="520"/>
      <c r="U87" s="619">
        <v>44</v>
      </c>
      <c r="V87" s="1092"/>
      <c r="W87" s="1093"/>
      <c r="X87" s="1093"/>
      <c r="Y87" s="1093"/>
      <c r="Z87" s="1093"/>
      <c r="AA87" s="1094"/>
      <c r="AB87" s="1095" t="s">
        <v>361</v>
      </c>
      <c r="AC87" s="1096"/>
      <c r="AD87" s="1097" t="s">
        <v>361</v>
      </c>
      <c r="AE87" s="1098"/>
      <c r="AF87" s="1098"/>
      <c r="AG87" s="1099"/>
      <c r="AH87" s="520"/>
      <c r="AI87" s="520"/>
      <c r="AJ87" s="520"/>
      <c r="AK87" s="520"/>
      <c r="AL87" s="520"/>
      <c r="AM87" s="520"/>
      <c r="AN87" s="520"/>
      <c r="AO87" s="520"/>
      <c r="AP87" s="520"/>
      <c r="AQ87" s="520"/>
      <c r="AR87" s="520"/>
      <c r="AS87" s="520"/>
    </row>
    <row r="88" spans="1:45" ht="18" customHeight="1" x14ac:dyDescent="0.15">
      <c r="A88" s="520"/>
      <c r="B88" s="520"/>
      <c r="C88" s="1111"/>
      <c r="D88" s="570"/>
      <c r="E88" s="605"/>
      <c r="F88" s="593"/>
      <c r="G88" s="593"/>
      <c r="H88" s="593"/>
      <c r="I88" s="605"/>
      <c r="J88" s="605"/>
      <c r="K88" s="605"/>
      <c r="L88" s="605"/>
      <c r="M88" s="605"/>
      <c r="N88" s="605"/>
      <c r="O88" s="593"/>
      <c r="P88" s="605"/>
      <c r="Q88" s="605"/>
      <c r="R88" s="605"/>
      <c r="S88" s="606"/>
      <c r="T88" s="520"/>
      <c r="U88" s="619">
        <v>45</v>
      </c>
      <c r="V88" s="1092"/>
      <c r="W88" s="1093"/>
      <c r="X88" s="1093"/>
      <c r="Y88" s="1093"/>
      <c r="Z88" s="1093"/>
      <c r="AA88" s="1094"/>
      <c r="AB88" s="1095" t="s">
        <v>361</v>
      </c>
      <c r="AC88" s="1096"/>
      <c r="AD88" s="1097" t="s">
        <v>361</v>
      </c>
      <c r="AE88" s="1098"/>
      <c r="AF88" s="1098"/>
      <c r="AG88" s="1099"/>
      <c r="AH88" s="520"/>
      <c r="AI88" s="520"/>
      <c r="AJ88" s="520"/>
      <c r="AK88" s="520"/>
      <c r="AL88" s="520"/>
      <c r="AM88" s="520"/>
      <c r="AN88" s="520"/>
      <c r="AO88" s="520"/>
      <c r="AP88" s="520"/>
      <c r="AQ88" s="520"/>
      <c r="AR88" s="520"/>
      <c r="AS88" s="520"/>
    </row>
    <row r="89" spans="1:45" ht="18" customHeight="1" x14ac:dyDescent="0.15">
      <c r="A89" s="520"/>
      <c r="B89" s="520"/>
      <c r="C89" s="1108" t="s">
        <v>1375</v>
      </c>
      <c r="D89" s="574" t="s">
        <v>1376</v>
      </c>
      <c r="E89" s="595"/>
      <c r="F89" s="595"/>
      <c r="G89" s="595"/>
      <c r="H89" s="595"/>
      <c r="I89" s="598"/>
      <c r="J89" s="598"/>
      <c r="K89" s="598"/>
      <c r="L89" s="598"/>
      <c r="M89" s="598"/>
      <c r="N89" s="598"/>
      <c r="O89" s="595"/>
      <c r="P89" s="598"/>
      <c r="Q89" s="598"/>
      <c r="R89" s="598"/>
      <c r="S89" s="599"/>
      <c r="T89" s="520"/>
      <c r="U89" s="618">
        <v>46</v>
      </c>
      <c r="V89" s="1092"/>
      <c r="W89" s="1093"/>
      <c r="X89" s="1093"/>
      <c r="Y89" s="1093"/>
      <c r="Z89" s="1093"/>
      <c r="AA89" s="1094"/>
      <c r="AB89" s="1095" t="s">
        <v>361</v>
      </c>
      <c r="AC89" s="1096"/>
      <c r="AD89" s="1097" t="s">
        <v>361</v>
      </c>
      <c r="AE89" s="1098"/>
      <c r="AF89" s="1098"/>
      <c r="AG89" s="1099"/>
      <c r="AH89" s="520"/>
      <c r="AI89" s="520"/>
      <c r="AJ89" s="520"/>
      <c r="AK89" s="520"/>
      <c r="AL89" s="520"/>
      <c r="AM89" s="520"/>
      <c r="AN89" s="520"/>
      <c r="AO89" s="520"/>
      <c r="AP89" s="520"/>
      <c r="AQ89" s="520"/>
      <c r="AR89" s="520"/>
      <c r="AS89" s="520"/>
    </row>
    <row r="90" spans="1:45" ht="18" customHeight="1" x14ac:dyDescent="0.15">
      <c r="A90" s="520"/>
      <c r="B90" s="520"/>
      <c r="C90" s="1111"/>
      <c r="D90" s="578"/>
      <c r="E90" s="598"/>
      <c r="F90" s="595"/>
      <c r="G90" s="595"/>
      <c r="H90" s="595"/>
      <c r="I90" s="598"/>
      <c r="J90" s="598"/>
      <c r="K90" s="598"/>
      <c r="L90" s="598"/>
      <c r="M90" s="598"/>
      <c r="N90" s="598"/>
      <c r="O90" s="595"/>
      <c r="P90" s="598"/>
      <c r="Q90" s="598"/>
      <c r="R90" s="598"/>
      <c r="S90" s="599"/>
      <c r="T90" s="520"/>
      <c r="U90" s="619">
        <v>47</v>
      </c>
      <c r="V90" s="1092"/>
      <c r="W90" s="1093"/>
      <c r="X90" s="1093"/>
      <c r="Y90" s="1093"/>
      <c r="Z90" s="1093"/>
      <c r="AA90" s="1094"/>
      <c r="AB90" s="1095" t="s">
        <v>361</v>
      </c>
      <c r="AC90" s="1096"/>
      <c r="AD90" s="1097" t="s">
        <v>361</v>
      </c>
      <c r="AE90" s="1098"/>
      <c r="AF90" s="1098"/>
      <c r="AG90" s="1099"/>
      <c r="AH90" s="520"/>
      <c r="AI90" s="520"/>
      <c r="AJ90" s="520"/>
      <c r="AK90" s="520"/>
      <c r="AL90" s="520"/>
      <c r="AM90" s="520"/>
      <c r="AN90" s="520"/>
      <c r="AO90" s="520"/>
      <c r="AP90" s="520"/>
      <c r="AQ90" s="520"/>
      <c r="AR90" s="520"/>
      <c r="AS90" s="520"/>
    </row>
    <row r="91" spans="1:45" ht="18" customHeight="1" x14ac:dyDescent="0.15">
      <c r="A91" s="520"/>
      <c r="B91" s="520"/>
      <c r="C91" s="1108" t="s">
        <v>1237</v>
      </c>
      <c r="D91" s="579" t="s">
        <v>1377</v>
      </c>
      <c r="E91" s="601"/>
      <c r="F91" s="601"/>
      <c r="G91" s="601"/>
      <c r="H91" s="601"/>
      <c r="I91" s="602"/>
      <c r="J91" s="602"/>
      <c r="K91" s="602"/>
      <c r="L91" s="602"/>
      <c r="M91" s="602"/>
      <c r="N91" s="602"/>
      <c r="O91" s="601"/>
      <c r="P91" s="602"/>
      <c r="Q91" s="602"/>
      <c r="R91" s="602"/>
      <c r="S91" s="603"/>
      <c r="T91" s="520"/>
      <c r="U91" s="619">
        <v>48</v>
      </c>
      <c r="V91" s="1092"/>
      <c r="W91" s="1093"/>
      <c r="X91" s="1093"/>
      <c r="Y91" s="1093"/>
      <c r="Z91" s="1093"/>
      <c r="AA91" s="1094"/>
      <c r="AB91" s="1095" t="s">
        <v>361</v>
      </c>
      <c r="AC91" s="1096"/>
      <c r="AD91" s="1097" t="s">
        <v>361</v>
      </c>
      <c r="AE91" s="1098"/>
      <c r="AF91" s="1098"/>
      <c r="AG91" s="1099"/>
      <c r="AH91" s="520"/>
      <c r="AI91" s="520"/>
      <c r="AJ91" s="520"/>
      <c r="AK91" s="520"/>
      <c r="AL91" s="520"/>
      <c r="AM91" s="520"/>
      <c r="AN91" s="520"/>
      <c r="AO91" s="520"/>
      <c r="AP91" s="520"/>
      <c r="AQ91" s="520"/>
      <c r="AR91" s="520"/>
      <c r="AS91" s="520"/>
    </row>
    <row r="92" spans="1:45" ht="18" customHeight="1" x14ac:dyDescent="0.15">
      <c r="A92" s="520"/>
      <c r="B92" s="520"/>
      <c r="C92" s="1111"/>
      <c r="D92" s="570"/>
      <c r="E92" s="605"/>
      <c r="F92" s="593"/>
      <c r="G92" s="593"/>
      <c r="H92" s="593"/>
      <c r="I92" s="605"/>
      <c r="J92" s="605"/>
      <c r="K92" s="605"/>
      <c r="L92" s="605"/>
      <c r="M92" s="605"/>
      <c r="N92" s="605"/>
      <c r="O92" s="593"/>
      <c r="P92" s="605"/>
      <c r="Q92" s="605"/>
      <c r="R92" s="605"/>
      <c r="S92" s="606"/>
      <c r="T92" s="520"/>
      <c r="U92" s="618">
        <v>49</v>
      </c>
      <c r="V92" s="1092"/>
      <c r="W92" s="1093"/>
      <c r="X92" s="1093"/>
      <c r="Y92" s="1093"/>
      <c r="Z92" s="1093"/>
      <c r="AA92" s="1094"/>
      <c r="AB92" s="1095" t="s">
        <v>361</v>
      </c>
      <c r="AC92" s="1096"/>
      <c r="AD92" s="1097" t="s">
        <v>361</v>
      </c>
      <c r="AE92" s="1098"/>
      <c r="AF92" s="1098"/>
      <c r="AG92" s="1099"/>
      <c r="AH92" s="520"/>
      <c r="AI92" s="520"/>
      <c r="AJ92" s="520"/>
      <c r="AK92" s="520"/>
      <c r="AL92" s="520"/>
      <c r="AM92" s="520"/>
      <c r="AN92" s="520"/>
      <c r="AO92" s="520"/>
      <c r="AP92" s="520"/>
      <c r="AQ92" s="520"/>
      <c r="AR92" s="520"/>
      <c r="AS92" s="520"/>
    </row>
    <row r="93" spans="1:45" ht="18" customHeight="1" x14ac:dyDescent="0.15">
      <c r="A93" s="520"/>
      <c r="B93" s="520"/>
      <c r="C93" s="1108" t="s">
        <v>1378</v>
      </c>
      <c r="D93" s="574" t="s">
        <v>1379</v>
      </c>
      <c r="E93" s="595"/>
      <c r="F93" s="595"/>
      <c r="G93" s="595"/>
      <c r="H93" s="595"/>
      <c r="I93" s="598"/>
      <c r="J93" s="598"/>
      <c r="K93" s="598"/>
      <c r="L93" s="598"/>
      <c r="M93" s="598"/>
      <c r="N93" s="598"/>
      <c r="O93" s="595"/>
      <c r="P93" s="598"/>
      <c r="Q93" s="598"/>
      <c r="R93" s="598"/>
      <c r="S93" s="599"/>
      <c r="T93" s="520"/>
      <c r="U93" s="619">
        <v>50</v>
      </c>
      <c r="V93" s="1092"/>
      <c r="W93" s="1093"/>
      <c r="X93" s="1093"/>
      <c r="Y93" s="1093"/>
      <c r="Z93" s="1093"/>
      <c r="AA93" s="1094"/>
      <c r="AB93" s="1095" t="s">
        <v>361</v>
      </c>
      <c r="AC93" s="1096"/>
      <c r="AD93" s="1097" t="s">
        <v>361</v>
      </c>
      <c r="AE93" s="1098"/>
      <c r="AF93" s="1098"/>
      <c r="AG93" s="1099"/>
      <c r="AH93" s="520"/>
      <c r="AI93" s="520"/>
      <c r="AJ93" s="520"/>
      <c r="AK93" s="520"/>
      <c r="AL93" s="520"/>
      <c r="AM93" s="520"/>
      <c r="AN93" s="520"/>
      <c r="AO93" s="520"/>
      <c r="AP93" s="520"/>
      <c r="AQ93" s="520"/>
      <c r="AR93" s="520"/>
      <c r="AS93" s="520"/>
    </row>
    <row r="94" spans="1:45" ht="18" customHeight="1" x14ac:dyDescent="0.15">
      <c r="A94" s="520"/>
      <c r="B94" s="520"/>
      <c r="C94" s="1111"/>
      <c r="D94" s="578"/>
      <c r="E94" s="598"/>
      <c r="F94" s="595"/>
      <c r="G94" s="595"/>
      <c r="H94" s="595"/>
      <c r="I94" s="598"/>
      <c r="J94" s="598"/>
      <c r="K94" s="598"/>
      <c r="L94" s="598"/>
      <c r="M94" s="598"/>
      <c r="N94" s="598"/>
      <c r="O94" s="595"/>
      <c r="P94" s="598"/>
      <c r="Q94" s="598"/>
      <c r="R94" s="598"/>
      <c r="S94" s="599"/>
      <c r="T94" s="520"/>
      <c r="U94" s="619">
        <v>51</v>
      </c>
      <c r="V94" s="1092"/>
      <c r="W94" s="1093"/>
      <c r="X94" s="1093"/>
      <c r="Y94" s="1093"/>
      <c r="Z94" s="1093"/>
      <c r="AA94" s="1094"/>
      <c r="AB94" s="1095" t="s">
        <v>361</v>
      </c>
      <c r="AC94" s="1096"/>
      <c r="AD94" s="1097" t="s">
        <v>361</v>
      </c>
      <c r="AE94" s="1098"/>
      <c r="AF94" s="1098"/>
      <c r="AG94" s="1099"/>
      <c r="AH94" s="520"/>
      <c r="AI94" s="520"/>
      <c r="AJ94" s="520"/>
      <c r="AK94" s="520"/>
      <c r="AL94" s="520"/>
      <c r="AM94" s="520"/>
      <c r="AN94" s="520"/>
      <c r="AO94" s="520"/>
      <c r="AP94" s="520"/>
      <c r="AQ94" s="520"/>
      <c r="AR94" s="520"/>
      <c r="AS94" s="520"/>
    </row>
    <row r="95" spans="1:45" ht="18" customHeight="1" x14ac:dyDescent="0.15">
      <c r="A95" s="520"/>
      <c r="B95" s="520"/>
      <c r="C95" s="1108" t="s">
        <v>1380</v>
      </c>
      <c r="D95" s="579" t="s">
        <v>1381</v>
      </c>
      <c r="E95" s="601"/>
      <c r="F95" s="601"/>
      <c r="G95" s="601"/>
      <c r="H95" s="601"/>
      <c r="I95" s="602"/>
      <c r="J95" s="602"/>
      <c r="K95" s="602"/>
      <c r="L95" s="602"/>
      <c r="M95" s="602"/>
      <c r="N95" s="602"/>
      <c r="O95" s="601"/>
      <c r="P95" s="602"/>
      <c r="Q95" s="602"/>
      <c r="R95" s="602"/>
      <c r="S95" s="603"/>
      <c r="T95" s="520"/>
      <c r="U95" s="618">
        <v>52</v>
      </c>
      <c r="V95" s="1092"/>
      <c r="W95" s="1093"/>
      <c r="X95" s="1093"/>
      <c r="Y95" s="1093"/>
      <c r="Z95" s="1093"/>
      <c r="AA95" s="1094"/>
      <c r="AB95" s="1095" t="s">
        <v>361</v>
      </c>
      <c r="AC95" s="1096"/>
      <c r="AD95" s="1097" t="s">
        <v>361</v>
      </c>
      <c r="AE95" s="1098"/>
      <c r="AF95" s="1098"/>
      <c r="AG95" s="1099"/>
      <c r="AH95" s="520"/>
      <c r="AI95" s="520"/>
      <c r="AJ95" s="520"/>
      <c r="AK95" s="520"/>
      <c r="AL95" s="520"/>
      <c r="AM95" s="520"/>
      <c r="AN95" s="520"/>
      <c r="AO95" s="520"/>
      <c r="AP95" s="520"/>
      <c r="AQ95" s="520"/>
      <c r="AR95" s="520"/>
      <c r="AS95" s="520"/>
    </row>
    <row r="96" spans="1:45" ht="18" customHeight="1" thickBot="1" x14ac:dyDescent="0.2">
      <c r="A96" s="520"/>
      <c r="B96" s="520"/>
      <c r="C96" s="1109"/>
      <c r="D96" s="615"/>
      <c r="E96" s="608"/>
      <c r="F96" s="609"/>
      <c r="G96" s="609"/>
      <c r="H96" s="609"/>
      <c r="I96" s="608"/>
      <c r="J96" s="608"/>
      <c r="K96" s="608"/>
      <c r="L96" s="608"/>
      <c r="M96" s="608"/>
      <c r="N96" s="608"/>
      <c r="O96" s="609"/>
      <c r="P96" s="608"/>
      <c r="Q96" s="608"/>
      <c r="R96" s="608"/>
      <c r="S96" s="610"/>
      <c r="T96" s="561"/>
      <c r="U96" s="619">
        <v>53</v>
      </c>
      <c r="V96" s="1092"/>
      <c r="W96" s="1093"/>
      <c r="X96" s="1093"/>
      <c r="Y96" s="1093"/>
      <c r="Z96" s="1093"/>
      <c r="AA96" s="1094"/>
      <c r="AB96" s="1095" t="s">
        <v>361</v>
      </c>
      <c r="AC96" s="1096"/>
      <c r="AD96" s="1097" t="s">
        <v>361</v>
      </c>
      <c r="AE96" s="1098"/>
      <c r="AF96" s="1098"/>
      <c r="AG96" s="1099"/>
      <c r="AH96" s="520"/>
      <c r="AI96" s="520"/>
      <c r="AJ96" s="520"/>
      <c r="AK96" s="520"/>
      <c r="AL96" s="520"/>
      <c r="AM96" s="520"/>
      <c r="AN96" s="520"/>
      <c r="AO96" s="520"/>
      <c r="AP96" s="520"/>
      <c r="AQ96" s="520"/>
      <c r="AR96" s="520"/>
      <c r="AS96" s="520"/>
    </row>
    <row r="97" spans="1:45" ht="18" customHeight="1" thickBot="1" x14ac:dyDescent="0.2">
      <c r="A97" s="520"/>
      <c r="B97" s="520"/>
      <c r="C97" s="611"/>
      <c r="D97" s="561"/>
      <c r="E97" s="561"/>
      <c r="F97" s="561"/>
      <c r="G97" s="561"/>
      <c r="H97" s="561"/>
      <c r="I97" s="520"/>
      <c r="J97" s="520"/>
      <c r="K97" s="520"/>
      <c r="L97" s="520"/>
      <c r="M97" s="520"/>
      <c r="N97" s="520"/>
      <c r="O97" s="561"/>
      <c r="P97" s="520"/>
      <c r="Q97" s="520"/>
      <c r="R97" s="520"/>
      <c r="S97" s="520"/>
      <c r="T97" s="520"/>
      <c r="U97" s="619">
        <v>54</v>
      </c>
      <c r="V97" s="1092"/>
      <c r="W97" s="1093"/>
      <c r="X97" s="1093"/>
      <c r="Y97" s="1093"/>
      <c r="Z97" s="1093"/>
      <c r="AA97" s="1094"/>
      <c r="AB97" s="1095" t="s">
        <v>361</v>
      </c>
      <c r="AC97" s="1096"/>
      <c r="AD97" s="1097" t="s">
        <v>361</v>
      </c>
      <c r="AE97" s="1098"/>
      <c r="AF97" s="1098"/>
      <c r="AG97" s="1099"/>
      <c r="AH97" s="520"/>
      <c r="AI97" s="520"/>
      <c r="AJ97" s="520"/>
      <c r="AK97" s="520"/>
      <c r="AL97" s="520"/>
      <c r="AM97" s="520"/>
      <c r="AN97" s="520"/>
      <c r="AO97" s="520"/>
      <c r="AP97" s="520"/>
      <c r="AQ97" s="520"/>
      <c r="AR97" s="520"/>
      <c r="AS97" s="520"/>
    </row>
    <row r="98" spans="1:45" ht="18" customHeight="1" x14ac:dyDescent="0.15">
      <c r="A98" s="520"/>
      <c r="B98" s="520"/>
      <c r="C98" s="1110" t="s">
        <v>1382</v>
      </c>
      <c r="D98" s="566" t="s">
        <v>1383</v>
      </c>
      <c r="E98" s="589"/>
      <c r="F98" s="589"/>
      <c r="G98" s="589"/>
      <c r="H98" s="589"/>
      <c r="I98" s="613"/>
      <c r="J98" s="613"/>
      <c r="K98" s="613"/>
      <c r="L98" s="613"/>
      <c r="M98" s="613"/>
      <c r="N98" s="613"/>
      <c r="O98" s="589"/>
      <c r="P98" s="613"/>
      <c r="Q98" s="613"/>
      <c r="R98" s="613"/>
      <c r="S98" s="614"/>
      <c r="T98" s="520"/>
      <c r="U98" s="618">
        <v>55</v>
      </c>
      <c r="V98" s="1092"/>
      <c r="W98" s="1093"/>
      <c r="X98" s="1093"/>
      <c r="Y98" s="1093"/>
      <c r="Z98" s="1093"/>
      <c r="AA98" s="1094"/>
      <c r="AB98" s="1095" t="s">
        <v>361</v>
      </c>
      <c r="AC98" s="1096"/>
      <c r="AD98" s="1097" t="s">
        <v>361</v>
      </c>
      <c r="AE98" s="1098"/>
      <c r="AF98" s="1098"/>
      <c r="AG98" s="1099"/>
      <c r="AH98" s="520"/>
      <c r="AI98" s="520"/>
      <c r="AJ98" s="520"/>
      <c r="AK98" s="520"/>
      <c r="AL98" s="520"/>
      <c r="AM98" s="520"/>
      <c r="AN98" s="520"/>
      <c r="AO98" s="520"/>
      <c r="AP98" s="520"/>
      <c r="AQ98" s="520"/>
      <c r="AR98" s="520"/>
      <c r="AS98" s="520"/>
    </row>
    <row r="99" spans="1:45" ht="18" customHeight="1" x14ac:dyDescent="0.15">
      <c r="A99" s="520"/>
      <c r="B99" s="520"/>
      <c r="C99" s="1111"/>
      <c r="D99" s="578"/>
      <c r="E99" s="595"/>
      <c r="F99" s="595"/>
      <c r="G99" s="595"/>
      <c r="H99" s="595"/>
      <c r="I99" s="598"/>
      <c r="J99" s="598"/>
      <c r="K99" s="598"/>
      <c r="L99" s="598"/>
      <c r="M99" s="598"/>
      <c r="N99" s="598"/>
      <c r="O99" s="595"/>
      <c r="P99" s="598"/>
      <c r="Q99" s="598"/>
      <c r="R99" s="598"/>
      <c r="S99" s="599"/>
      <c r="T99" s="520"/>
      <c r="U99" s="619">
        <v>56</v>
      </c>
      <c r="V99" s="1092"/>
      <c r="W99" s="1093"/>
      <c r="X99" s="1093"/>
      <c r="Y99" s="1093"/>
      <c r="Z99" s="1093"/>
      <c r="AA99" s="1094"/>
      <c r="AB99" s="1095" t="s">
        <v>361</v>
      </c>
      <c r="AC99" s="1096"/>
      <c r="AD99" s="1097" t="s">
        <v>361</v>
      </c>
      <c r="AE99" s="1098"/>
      <c r="AF99" s="1098"/>
      <c r="AG99" s="1099"/>
      <c r="AH99" s="520"/>
      <c r="AI99" s="520"/>
      <c r="AJ99" s="520"/>
      <c r="AK99" s="520"/>
      <c r="AL99" s="520"/>
      <c r="AM99" s="520"/>
      <c r="AN99" s="520"/>
      <c r="AO99" s="520"/>
      <c r="AP99" s="520"/>
      <c r="AQ99" s="520"/>
      <c r="AR99" s="520"/>
      <c r="AS99" s="520"/>
    </row>
    <row r="100" spans="1:45" ht="18" customHeight="1" x14ac:dyDescent="0.15">
      <c r="A100" s="520"/>
      <c r="B100" s="520"/>
      <c r="C100" s="1108" t="s">
        <v>1384</v>
      </c>
      <c r="D100" s="579" t="s">
        <v>1385</v>
      </c>
      <c r="E100" s="601"/>
      <c r="F100" s="601"/>
      <c r="G100" s="601"/>
      <c r="H100" s="601"/>
      <c r="I100" s="602"/>
      <c r="J100" s="602"/>
      <c r="K100" s="602"/>
      <c r="L100" s="602"/>
      <c r="M100" s="602"/>
      <c r="N100" s="602"/>
      <c r="O100" s="601"/>
      <c r="P100" s="602"/>
      <c r="Q100" s="602"/>
      <c r="R100" s="602"/>
      <c r="S100" s="603"/>
      <c r="T100" s="520"/>
      <c r="U100" s="619">
        <v>57</v>
      </c>
      <c r="V100" s="1092"/>
      <c r="W100" s="1093"/>
      <c r="X100" s="1093"/>
      <c r="Y100" s="1093"/>
      <c r="Z100" s="1093"/>
      <c r="AA100" s="1094"/>
      <c r="AB100" s="1095" t="s">
        <v>361</v>
      </c>
      <c r="AC100" s="1096"/>
      <c r="AD100" s="1097" t="s">
        <v>361</v>
      </c>
      <c r="AE100" s="1098"/>
      <c r="AF100" s="1098"/>
      <c r="AG100" s="1099"/>
      <c r="AH100" s="520"/>
      <c r="AI100" s="520"/>
      <c r="AJ100" s="520"/>
      <c r="AK100" s="520"/>
      <c r="AL100" s="520"/>
      <c r="AM100" s="520"/>
      <c r="AN100" s="520"/>
      <c r="AO100" s="520"/>
      <c r="AP100" s="520"/>
      <c r="AQ100" s="520"/>
      <c r="AR100" s="520"/>
      <c r="AS100" s="520"/>
    </row>
    <row r="101" spans="1:45" ht="18" customHeight="1" x14ac:dyDescent="0.15">
      <c r="A101" s="520"/>
      <c r="B101" s="520"/>
      <c r="C101" s="1111"/>
      <c r="D101" s="570"/>
      <c r="E101" s="593"/>
      <c r="F101" s="593"/>
      <c r="G101" s="593"/>
      <c r="H101" s="593"/>
      <c r="I101" s="605"/>
      <c r="J101" s="605"/>
      <c r="K101" s="605"/>
      <c r="L101" s="605"/>
      <c r="M101" s="605"/>
      <c r="N101" s="605"/>
      <c r="O101" s="593"/>
      <c r="P101" s="605"/>
      <c r="Q101" s="605"/>
      <c r="R101" s="605"/>
      <c r="S101" s="606"/>
      <c r="T101" s="520"/>
      <c r="U101" s="618">
        <v>58</v>
      </c>
      <c r="V101" s="1092"/>
      <c r="W101" s="1093"/>
      <c r="X101" s="1093"/>
      <c r="Y101" s="1093"/>
      <c r="Z101" s="1093"/>
      <c r="AA101" s="1094"/>
      <c r="AB101" s="1095" t="s">
        <v>361</v>
      </c>
      <c r="AC101" s="1096"/>
      <c r="AD101" s="1097" t="s">
        <v>361</v>
      </c>
      <c r="AE101" s="1098"/>
      <c r="AF101" s="1098"/>
      <c r="AG101" s="1099"/>
      <c r="AH101" s="520"/>
      <c r="AI101" s="520"/>
      <c r="AJ101" s="520"/>
      <c r="AK101" s="520"/>
      <c r="AL101" s="520"/>
      <c r="AM101" s="520"/>
      <c r="AN101" s="520"/>
      <c r="AO101" s="520"/>
      <c r="AP101" s="520"/>
      <c r="AQ101" s="520"/>
      <c r="AR101" s="520"/>
      <c r="AS101" s="520"/>
    </row>
    <row r="102" spans="1:45" ht="18" customHeight="1" x14ac:dyDescent="0.15">
      <c r="A102" s="520"/>
      <c r="B102" s="520"/>
      <c r="C102" s="1108" t="s">
        <v>1386</v>
      </c>
      <c r="D102" s="574" t="s">
        <v>1387</v>
      </c>
      <c r="E102" s="595"/>
      <c r="F102" s="595"/>
      <c r="G102" s="595"/>
      <c r="H102" s="595"/>
      <c r="I102" s="598"/>
      <c r="J102" s="598"/>
      <c r="K102" s="598"/>
      <c r="L102" s="598"/>
      <c r="M102" s="598"/>
      <c r="N102" s="598"/>
      <c r="O102" s="595"/>
      <c r="P102" s="598"/>
      <c r="Q102" s="598"/>
      <c r="R102" s="598"/>
      <c r="S102" s="599"/>
      <c r="T102" s="520"/>
      <c r="U102" s="619">
        <v>59</v>
      </c>
      <c r="V102" s="1092"/>
      <c r="W102" s="1093"/>
      <c r="X102" s="1093"/>
      <c r="Y102" s="1093"/>
      <c r="Z102" s="1093"/>
      <c r="AA102" s="1094"/>
      <c r="AB102" s="1095" t="s">
        <v>361</v>
      </c>
      <c r="AC102" s="1096"/>
      <c r="AD102" s="1097" t="s">
        <v>361</v>
      </c>
      <c r="AE102" s="1098"/>
      <c r="AF102" s="1098"/>
      <c r="AG102" s="1099"/>
      <c r="AH102" s="520"/>
      <c r="AI102" s="520"/>
      <c r="AJ102" s="520"/>
      <c r="AK102" s="520"/>
      <c r="AL102" s="520"/>
      <c r="AM102" s="520"/>
      <c r="AN102" s="520"/>
      <c r="AO102" s="520"/>
      <c r="AP102" s="520"/>
      <c r="AQ102" s="520"/>
      <c r="AR102" s="520"/>
      <c r="AS102" s="520"/>
    </row>
    <row r="103" spans="1:45" ht="18" customHeight="1" x14ac:dyDescent="0.15">
      <c r="A103" s="520"/>
      <c r="B103" s="520"/>
      <c r="C103" s="1111"/>
      <c r="D103" s="578"/>
      <c r="E103" s="595"/>
      <c r="F103" s="595"/>
      <c r="G103" s="595"/>
      <c r="H103" s="595"/>
      <c r="I103" s="598"/>
      <c r="J103" s="598"/>
      <c r="K103" s="598"/>
      <c r="L103" s="598"/>
      <c r="M103" s="598"/>
      <c r="N103" s="598"/>
      <c r="O103" s="595"/>
      <c r="P103" s="598"/>
      <c r="Q103" s="598"/>
      <c r="R103" s="598"/>
      <c r="S103" s="599"/>
      <c r="T103" s="520"/>
      <c r="U103" s="619">
        <v>60</v>
      </c>
      <c r="V103" s="1092"/>
      <c r="W103" s="1093"/>
      <c r="X103" s="1093"/>
      <c r="Y103" s="1093"/>
      <c r="Z103" s="1093"/>
      <c r="AA103" s="1094"/>
      <c r="AB103" s="1095" t="s">
        <v>361</v>
      </c>
      <c r="AC103" s="1096"/>
      <c r="AD103" s="1097" t="s">
        <v>361</v>
      </c>
      <c r="AE103" s="1098"/>
      <c r="AF103" s="1098"/>
      <c r="AG103" s="1099"/>
      <c r="AH103" s="520"/>
      <c r="AI103" s="520"/>
      <c r="AJ103" s="520"/>
      <c r="AK103" s="520"/>
      <c r="AL103" s="520"/>
      <c r="AM103" s="520"/>
      <c r="AN103" s="520"/>
      <c r="AO103" s="520"/>
      <c r="AP103" s="520"/>
      <c r="AQ103" s="520"/>
      <c r="AR103" s="520"/>
      <c r="AS103" s="520"/>
    </row>
    <row r="104" spans="1:45" ht="18" customHeight="1" x14ac:dyDescent="0.15">
      <c r="A104" s="520"/>
      <c r="B104" s="520"/>
      <c r="C104" s="1108" t="s">
        <v>1388</v>
      </c>
      <c r="D104" s="579" t="s">
        <v>1389</v>
      </c>
      <c r="E104" s="601"/>
      <c r="F104" s="601"/>
      <c r="G104" s="601"/>
      <c r="H104" s="601"/>
      <c r="I104" s="602"/>
      <c r="J104" s="602"/>
      <c r="K104" s="602"/>
      <c r="L104" s="602"/>
      <c r="M104" s="602"/>
      <c r="N104" s="602"/>
      <c r="O104" s="601"/>
      <c r="P104" s="602"/>
      <c r="Q104" s="602"/>
      <c r="R104" s="602"/>
      <c r="S104" s="603"/>
      <c r="T104" s="520"/>
      <c r="U104" s="618">
        <v>61</v>
      </c>
      <c r="V104" s="1092"/>
      <c r="W104" s="1093"/>
      <c r="X104" s="1093"/>
      <c r="Y104" s="1093"/>
      <c r="Z104" s="1093"/>
      <c r="AA104" s="1094"/>
      <c r="AB104" s="1095" t="s">
        <v>361</v>
      </c>
      <c r="AC104" s="1096"/>
      <c r="AD104" s="1097" t="s">
        <v>361</v>
      </c>
      <c r="AE104" s="1098"/>
      <c r="AF104" s="1098"/>
      <c r="AG104" s="1099"/>
      <c r="AH104" s="520"/>
      <c r="AI104" s="520"/>
      <c r="AJ104" s="520"/>
      <c r="AK104" s="520"/>
      <c r="AL104" s="520"/>
      <c r="AM104" s="520"/>
      <c r="AN104" s="520"/>
      <c r="AO104" s="520"/>
      <c r="AP104" s="520"/>
      <c r="AQ104" s="520"/>
      <c r="AR104" s="520"/>
      <c r="AS104" s="520"/>
    </row>
    <row r="105" spans="1:45" ht="18" customHeight="1" x14ac:dyDescent="0.15">
      <c r="A105" s="520"/>
      <c r="B105" s="520"/>
      <c r="C105" s="1111"/>
      <c r="D105" s="570"/>
      <c r="E105" s="593"/>
      <c r="F105" s="593"/>
      <c r="G105" s="593"/>
      <c r="H105" s="593"/>
      <c r="I105" s="605"/>
      <c r="J105" s="605"/>
      <c r="K105" s="605"/>
      <c r="L105" s="605"/>
      <c r="M105" s="605"/>
      <c r="N105" s="605"/>
      <c r="O105" s="593"/>
      <c r="P105" s="605"/>
      <c r="Q105" s="605"/>
      <c r="R105" s="605"/>
      <c r="S105" s="606"/>
      <c r="T105" s="520"/>
      <c r="U105" s="619">
        <v>62</v>
      </c>
      <c r="V105" s="1092"/>
      <c r="W105" s="1093"/>
      <c r="X105" s="1093"/>
      <c r="Y105" s="1093"/>
      <c r="Z105" s="1093"/>
      <c r="AA105" s="1094"/>
      <c r="AB105" s="1095" t="s">
        <v>361</v>
      </c>
      <c r="AC105" s="1096"/>
      <c r="AD105" s="1097" t="s">
        <v>361</v>
      </c>
      <c r="AE105" s="1098"/>
      <c r="AF105" s="1098"/>
      <c r="AG105" s="1099"/>
      <c r="AH105" s="520"/>
      <c r="AI105" s="520"/>
      <c r="AJ105" s="520"/>
      <c r="AK105" s="520"/>
      <c r="AL105" s="520"/>
      <c r="AM105" s="520"/>
      <c r="AN105" s="520"/>
      <c r="AO105" s="520"/>
      <c r="AP105" s="520"/>
      <c r="AQ105" s="520"/>
      <c r="AR105" s="520"/>
      <c r="AS105" s="520"/>
    </row>
    <row r="106" spans="1:45" ht="18" customHeight="1" x14ac:dyDescent="0.15">
      <c r="A106" s="520"/>
      <c r="B106" s="520"/>
      <c r="C106" s="1108" t="s">
        <v>1390</v>
      </c>
      <c r="D106" s="574" t="s">
        <v>1391</v>
      </c>
      <c r="E106" s="595"/>
      <c r="F106" s="595"/>
      <c r="G106" s="595"/>
      <c r="H106" s="595"/>
      <c r="I106" s="598"/>
      <c r="J106" s="598"/>
      <c r="K106" s="598"/>
      <c r="L106" s="598"/>
      <c r="M106" s="598"/>
      <c r="N106" s="598"/>
      <c r="O106" s="595"/>
      <c r="P106" s="598"/>
      <c r="Q106" s="598"/>
      <c r="R106" s="598"/>
      <c r="S106" s="599"/>
      <c r="T106" s="520"/>
      <c r="U106" s="619">
        <v>63</v>
      </c>
      <c r="V106" s="1092"/>
      <c r="W106" s="1093"/>
      <c r="X106" s="1093"/>
      <c r="Y106" s="1093"/>
      <c r="Z106" s="1093"/>
      <c r="AA106" s="1094"/>
      <c r="AB106" s="1095" t="s">
        <v>361</v>
      </c>
      <c r="AC106" s="1096"/>
      <c r="AD106" s="1097" t="s">
        <v>361</v>
      </c>
      <c r="AE106" s="1098"/>
      <c r="AF106" s="1098"/>
      <c r="AG106" s="1099"/>
      <c r="AH106" s="520"/>
      <c r="AI106" s="520"/>
      <c r="AJ106" s="520"/>
      <c r="AK106" s="520"/>
      <c r="AL106" s="520"/>
      <c r="AM106" s="520"/>
      <c r="AN106" s="520"/>
      <c r="AO106" s="520"/>
      <c r="AP106" s="520"/>
      <c r="AQ106" s="520"/>
      <c r="AR106" s="520"/>
      <c r="AS106" s="520"/>
    </row>
    <row r="107" spans="1:45" ht="18" customHeight="1" thickBot="1" x14ac:dyDescent="0.2">
      <c r="A107" s="520"/>
      <c r="B107" s="520"/>
      <c r="C107" s="1109"/>
      <c r="D107" s="607"/>
      <c r="E107" s="609"/>
      <c r="F107" s="609"/>
      <c r="G107" s="609"/>
      <c r="H107" s="609"/>
      <c r="I107" s="608"/>
      <c r="J107" s="608"/>
      <c r="K107" s="608"/>
      <c r="L107" s="608"/>
      <c r="M107" s="608"/>
      <c r="N107" s="608"/>
      <c r="O107" s="609"/>
      <c r="P107" s="608"/>
      <c r="Q107" s="608"/>
      <c r="R107" s="608"/>
      <c r="S107" s="610"/>
      <c r="T107" s="520"/>
      <c r="U107" s="620">
        <v>64</v>
      </c>
      <c r="V107" s="1100"/>
      <c r="W107" s="1101"/>
      <c r="X107" s="1101"/>
      <c r="Y107" s="1101"/>
      <c r="Z107" s="1101"/>
      <c r="AA107" s="1102"/>
      <c r="AB107" s="1103" t="s">
        <v>361</v>
      </c>
      <c r="AC107" s="1104"/>
      <c r="AD107" s="1105" t="s">
        <v>361</v>
      </c>
      <c r="AE107" s="1106"/>
      <c r="AF107" s="1106"/>
      <c r="AG107" s="1107"/>
      <c r="AH107" s="520"/>
      <c r="AI107" s="520"/>
      <c r="AJ107" s="520"/>
      <c r="AK107" s="520"/>
      <c r="AL107" s="520"/>
      <c r="AM107" s="520"/>
      <c r="AN107" s="520"/>
      <c r="AO107" s="520"/>
      <c r="AP107" s="520"/>
      <c r="AQ107" s="520"/>
      <c r="AR107" s="520"/>
      <c r="AS107" s="520"/>
    </row>
    <row r="108" spans="1:45" x14ac:dyDescent="0.15">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c r="AE108" s="520"/>
      <c r="AF108" s="520"/>
      <c r="AG108" s="520"/>
      <c r="AH108" s="520"/>
      <c r="AI108" s="520"/>
      <c r="AJ108" s="520"/>
      <c r="AK108" s="520"/>
      <c r="AL108" s="520"/>
      <c r="AM108" s="520"/>
      <c r="AN108" s="520"/>
      <c r="AO108" s="520"/>
      <c r="AP108" s="520"/>
      <c r="AQ108" s="520"/>
      <c r="AR108" s="520"/>
      <c r="AS108" s="520"/>
    </row>
    <row r="109" spans="1:45" x14ac:dyDescent="0.15">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c r="AE109" s="520"/>
      <c r="AF109" s="520"/>
      <c r="AG109" s="520"/>
      <c r="AH109" s="520"/>
      <c r="AI109" s="520"/>
      <c r="AJ109" s="520"/>
      <c r="AK109" s="520"/>
      <c r="AL109" s="520"/>
      <c r="AM109" s="520"/>
      <c r="AN109" s="520"/>
      <c r="AO109" s="520"/>
      <c r="AP109" s="520"/>
      <c r="AQ109" s="520"/>
      <c r="AR109" s="520"/>
      <c r="AS109" s="520"/>
    </row>
    <row r="110" spans="1:45" x14ac:dyDescent="0.15">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c r="AE110" s="520"/>
      <c r="AF110" s="520"/>
      <c r="AG110" s="520"/>
      <c r="AH110" s="520"/>
      <c r="AI110" s="520"/>
      <c r="AJ110" s="520"/>
      <c r="AK110" s="520"/>
      <c r="AL110" s="520"/>
      <c r="AM110" s="520"/>
      <c r="AN110" s="520"/>
      <c r="AO110" s="520"/>
      <c r="AP110" s="520"/>
      <c r="AQ110" s="520"/>
      <c r="AR110" s="520"/>
      <c r="AS110" s="520"/>
    </row>
    <row r="111" spans="1:45" x14ac:dyDescent="0.15">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c r="AE111" s="520"/>
      <c r="AF111" s="520"/>
      <c r="AG111" s="520"/>
      <c r="AH111" s="520"/>
      <c r="AI111" s="520"/>
      <c r="AJ111" s="520"/>
      <c r="AK111" s="520"/>
      <c r="AL111" s="520"/>
      <c r="AM111" s="520"/>
      <c r="AN111" s="520"/>
      <c r="AO111" s="520"/>
      <c r="AP111" s="520"/>
      <c r="AQ111" s="520"/>
      <c r="AR111" s="520"/>
      <c r="AS111" s="520"/>
    </row>
    <row r="112" spans="1:45" x14ac:dyDescent="0.15">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c r="AE112" s="520"/>
      <c r="AF112" s="520"/>
      <c r="AG112" s="520"/>
      <c r="AH112" s="520"/>
      <c r="AI112" s="520"/>
      <c r="AJ112" s="520"/>
      <c r="AK112" s="520"/>
      <c r="AL112" s="520"/>
      <c r="AM112" s="520"/>
      <c r="AN112" s="520"/>
      <c r="AO112" s="520"/>
      <c r="AP112" s="520"/>
      <c r="AQ112" s="520"/>
      <c r="AR112" s="520"/>
      <c r="AS112" s="520"/>
    </row>
    <row r="113" spans="1:45" x14ac:dyDescent="0.15">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c r="AE113" s="520"/>
      <c r="AF113" s="520"/>
      <c r="AG113" s="520"/>
      <c r="AH113" s="520"/>
      <c r="AI113" s="520"/>
      <c r="AJ113" s="520"/>
      <c r="AK113" s="520"/>
      <c r="AL113" s="520"/>
      <c r="AM113" s="520"/>
      <c r="AN113" s="520"/>
      <c r="AO113" s="520"/>
      <c r="AP113" s="520"/>
      <c r="AQ113" s="520"/>
      <c r="AR113" s="520"/>
      <c r="AS113" s="520"/>
    </row>
    <row r="114" spans="1:45" x14ac:dyDescent="0.15">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c r="AE114" s="520"/>
      <c r="AF114" s="520"/>
      <c r="AG114" s="520"/>
      <c r="AH114" s="520"/>
      <c r="AI114" s="520"/>
      <c r="AJ114" s="520"/>
      <c r="AK114" s="520"/>
      <c r="AL114" s="520"/>
      <c r="AM114" s="520"/>
      <c r="AN114" s="520"/>
      <c r="AO114" s="520"/>
      <c r="AP114" s="520"/>
      <c r="AQ114" s="520"/>
      <c r="AR114" s="520"/>
      <c r="AS114" s="520"/>
    </row>
    <row r="115" spans="1:45" x14ac:dyDescent="0.15">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c r="AE115" s="520"/>
      <c r="AF115" s="520"/>
      <c r="AG115" s="520"/>
      <c r="AH115" s="520"/>
      <c r="AI115" s="520"/>
      <c r="AJ115" s="520"/>
      <c r="AK115" s="520"/>
      <c r="AL115" s="520"/>
      <c r="AM115" s="520"/>
      <c r="AN115" s="520"/>
      <c r="AO115" s="520"/>
      <c r="AP115" s="520"/>
      <c r="AQ115" s="520"/>
      <c r="AR115" s="520"/>
      <c r="AS115" s="520"/>
    </row>
  </sheetData>
  <mergeCells count="303">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 ref="D19:Q24"/>
    <mergeCell ref="S19:S24"/>
    <mergeCell ref="T19:X24"/>
    <mergeCell ref="AA19:AE19"/>
    <mergeCell ref="Z20:Z21"/>
    <mergeCell ref="AA20:AE21"/>
    <mergeCell ref="AA22:AE22"/>
    <mergeCell ref="AA23:AE23"/>
    <mergeCell ref="AA24:AE24"/>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C95:C96"/>
    <mergeCell ref="C98:C99"/>
    <mergeCell ref="C100:C101"/>
    <mergeCell ref="C102:C103"/>
    <mergeCell ref="C104:C105"/>
    <mergeCell ref="C106:C107"/>
    <mergeCell ref="C82:C83"/>
    <mergeCell ref="C84:C85"/>
    <mergeCell ref="C87:C88"/>
    <mergeCell ref="C89:C90"/>
    <mergeCell ref="C91:C92"/>
    <mergeCell ref="C93:C94"/>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V46:AA46"/>
    <mergeCell ref="AB46:AC46"/>
    <mergeCell ref="AD46:AG46"/>
    <mergeCell ref="V47:AA47"/>
    <mergeCell ref="AB47:AC47"/>
    <mergeCell ref="AD47:AG47"/>
    <mergeCell ref="V48:AA48"/>
    <mergeCell ref="AB48:AC48"/>
    <mergeCell ref="AD48:AG48"/>
    <mergeCell ref="V49:AA49"/>
    <mergeCell ref="AB49:AC49"/>
    <mergeCell ref="AD49:AG49"/>
    <mergeCell ref="V50:AA50"/>
    <mergeCell ref="AB50:AC50"/>
    <mergeCell ref="AD50:AG50"/>
    <mergeCell ref="V51:AA51"/>
    <mergeCell ref="AB51:AC51"/>
    <mergeCell ref="AD51:AG51"/>
    <mergeCell ref="V52:AA52"/>
    <mergeCell ref="AB52:AC52"/>
    <mergeCell ref="AD52:AG52"/>
    <mergeCell ref="V53:AA53"/>
    <mergeCell ref="AB53:AC53"/>
    <mergeCell ref="AD53:AG53"/>
    <mergeCell ref="V54:AA54"/>
    <mergeCell ref="AB54:AC54"/>
    <mergeCell ref="AD54:AG54"/>
    <mergeCell ref="V55:AA55"/>
    <mergeCell ref="AB55:AC55"/>
    <mergeCell ref="AD55:AG55"/>
    <mergeCell ref="V56:AA56"/>
    <mergeCell ref="AB56:AC56"/>
    <mergeCell ref="AD56:AG56"/>
    <mergeCell ref="V57:AA57"/>
    <mergeCell ref="AB57:AC57"/>
    <mergeCell ref="AD57:AG57"/>
    <mergeCell ref="V58:AA58"/>
    <mergeCell ref="AB58:AC58"/>
    <mergeCell ref="AD58:AG58"/>
    <mergeCell ref="V59:AA59"/>
    <mergeCell ref="AB59:AC59"/>
    <mergeCell ref="AD59:AG59"/>
    <mergeCell ref="V60:AA60"/>
    <mergeCell ref="AB60:AC60"/>
    <mergeCell ref="AD60:AG60"/>
    <mergeCell ref="V61:AA61"/>
    <mergeCell ref="AB61:AC61"/>
    <mergeCell ref="AD61:AG61"/>
    <mergeCell ref="V62:AA62"/>
    <mergeCell ref="AB62:AC62"/>
    <mergeCell ref="AD62:AG62"/>
    <mergeCell ref="V63:AA63"/>
    <mergeCell ref="AB63:AC63"/>
    <mergeCell ref="AD63:AG63"/>
    <mergeCell ref="V64:AA64"/>
    <mergeCell ref="AB64:AC64"/>
    <mergeCell ref="AD64:AG64"/>
    <mergeCell ref="V65:AA65"/>
    <mergeCell ref="AB65:AC65"/>
    <mergeCell ref="AD65:AG65"/>
    <mergeCell ref="V66:AA66"/>
    <mergeCell ref="AB66:AC66"/>
    <mergeCell ref="AD66:AG66"/>
    <mergeCell ref="V67:AA67"/>
    <mergeCell ref="AB67:AC67"/>
    <mergeCell ref="AD67:AG67"/>
    <mergeCell ref="V68:AA68"/>
    <mergeCell ref="AB68:AC68"/>
    <mergeCell ref="AD68:AG68"/>
    <mergeCell ref="V69:AA69"/>
    <mergeCell ref="AB69:AC69"/>
    <mergeCell ref="AD69:AG69"/>
    <mergeCell ref="V70:AA70"/>
    <mergeCell ref="AB70:AC70"/>
    <mergeCell ref="AD70:AG70"/>
    <mergeCell ref="V71:AA71"/>
    <mergeCell ref="AB71:AC71"/>
    <mergeCell ref="AD71:AG71"/>
    <mergeCell ref="V72:AA72"/>
    <mergeCell ref="AB72:AC72"/>
    <mergeCell ref="AD72:AG72"/>
    <mergeCell ref="V73:AA73"/>
    <mergeCell ref="AB73:AC73"/>
    <mergeCell ref="AD73:AG73"/>
    <mergeCell ref="V74:AA74"/>
    <mergeCell ref="AB74:AC74"/>
    <mergeCell ref="AD74:AG74"/>
    <mergeCell ref="V75:AA75"/>
    <mergeCell ref="AB75:AC75"/>
    <mergeCell ref="AD75:AG75"/>
    <mergeCell ref="V76:AA76"/>
    <mergeCell ref="AB76:AC76"/>
    <mergeCell ref="AD76:AG76"/>
    <mergeCell ref="V77:AA77"/>
    <mergeCell ref="AB77:AC77"/>
    <mergeCell ref="AD77:AG77"/>
    <mergeCell ref="V78:AA78"/>
    <mergeCell ref="AB78:AC78"/>
    <mergeCell ref="AD78:AG78"/>
    <mergeCell ref="V79:AA79"/>
    <mergeCell ref="AB79:AC79"/>
    <mergeCell ref="AD79:AG79"/>
    <mergeCell ref="V80:AA80"/>
    <mergeCell ref="AB80:AC80"/>
    <mergeCell ref="AD80:AG80"/>
    <mergeCell ref="V81:AA81"/>
    <mergeCell ref="AB81:AC81"/>
    <mergeCell ref="AD81:AG81"/>
    <mergeCell ref="V82:AA82"/>
    <mergeCell ref="AB82:AC82"/>
    <mergeCell ref="AD82:AG82"/>
    <mergeCell ref="V83:AA83"/>
    <mergeCell ref="AB83:AC83"/>
    <mergeCell ref="AD83:AG83"/>
    <mergeCell ref="V84:AA84"/>
    <mergeCell ref="AB84:AC84"/>
    <mergeCell ref="AD84:AG84"/>
    <mergeCell ref="V85:AA85"/>
    <mergeCell ref="AB85:AC85"/>
    <mergeCell ref="AD85:AG85"/>
    <mergeCell ref="V86:AA86"/>
    <mergeCell ref="AB86:AC86"/>
    <mergeCell ref="AD86:AG86"/>
    <mergeCell ref="V87:AA87"/>
    <mergeCell ref="AB87:AC87"/>
    <mergeCell ref="AD87:AG87"/>
    <mergeCell ref="V88:AA88"/>
    <mergeCell ref="AB88:AC88"/>
    <mergeCell ref="AD88:AG88"/>
    <mergeCell ref="V89:AA89"/>
    <mergeCell ref="AB89:AC89"/>
    <mergeCell ref="AD89:AG89"/>
    <mergeCell ref="V90:AA90"/>
    <mergeCell ref="AB90:AC90"/>
    <mergeCell ref="AD90:AG90"/>
    <mergeCell ref="V91:AA91"/>
    <mergeCell ref="AB91:AC91"/>
    <mergeCell ref="AD91:AG91"/>
    <mergeCell ref="V92:AA92"/>
    <mergeCell ref="AB92:AC92"/>
    <mergeCell ref="AD92:AG92"/>
    <mergeCell ref="V93:AA93"/>
    <mergeCell ref="AB93:AC93"/>
    <mergeCell ref="AD93:AG93"/>
    <mergeCell ref="V94:AA94"/>
    <mergeCell ref="AB94:AC94"/>
    <mergeCell ref="AD94:AG94"/>
    <mergeCell ref="V95:AA95"/>
    <mergeCell ref="AB95:AC95"/>
    <mergeCell ref="AD95:AG95"/>
    <mergeCell ref="V96:AA96"/>
    <mergeCell ref="AB96:AC96"/>
    <mergeCell ref="AD96:AG96"/>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AB44:AC44 AB46:AC107 AB45:AC45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topLeftCell="A22" workbookViewId="0">
      <selection activeCell="K48" sqref="K48"/>
    </sheetView>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6"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54" t="s">
        <v>986</v>
      </c>
      <c r="C3" s="1254"/>
      <c r="D3" s="441"/>
      <c r="E3" s="441"/>
      <c r="F3" s="441"/>
      <c r="G3" s="441"/>
      <c r="H3" s="441"/>
      <c r="I3" s="441"/>
      <c r="J3" s="441"/>
      <c r="K3" s="441"/>
      <c r="L3" s="441"/>
      <c r="M3" s="441"/>
      <c r="N3" s="441"/>
      <c r="O3" s="441"/>
      <c r="P3" s="441"/>
      <c r="Q3" s="441"/>
      <c r="R3" s="441"/>
      <c r="S3" s="441"/>
      <c r="T3" s="441"/>
      <c r="U3" s="441"/>
    </row>
    <row r="4" spans="1:21" ht="12.6"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4" x14ac:dyDescent="0.15">
      <c r="A5" s="441"/>
      <c r="B5" s="859" t="s">
        <v>990</v>
      </c>
      <c r="C5" s="859"/>
      <c r="D5" s="859"/>
      <c r="E5" s="859"/>
      <c r="F5" s="859"/>
      <c r="G5" s="1253" t="s">
        <v>991</v>
      </c>
      <c r="H5" s="1253"/>
      <c r="I5" s="457" t="s">
        <v>992</v>
      </c>
      <c r="J5" s="458" t="s">
        <v>993</v>
      </c>
      <c r="K5" s="441"/>
      <c r="L5" s="859" t="s">
        <v>990</v>
      </c>
      <c r="M5" s="859"/>
      <c r="N5" s="859"/>
      <c r="O5" s="859"/>
      <c r="P5" s="859"/>
      <c r="Q5" s="1253" t="s">
        <v>991</v>
      </c>
      <c r="R5" s="1253"/>
      <c r="S5" s="457" t="s">
        <v>992</v>
      </c>
      <c r="T5" s="458" t="s">
        <v>993</v>
      </c>
      <c r="U5" s="441"/>
    </row>
    <row r="6" spans="1:21" x14ac:dyDescent="0.15">
      <c r="A6" s="441"/>
      <c r="B6" s="812" t="s">
        <v>1514</v>
      </c>
      <c r="C6" s="812"/>
      <c r="D6" s="812"/>
      <c r="E6" s="812"/>
      <c r="F6" s="812"/>
      <c r="G6" s="1255" t="s">
        <v>1515</v>
      </c>
      <c r="H6" s="1255"/>
      <c r="I6" s="841" t="s">
        <v>1516</v>
      </c>
      <c r="J6" s="1252" t="s">
        <v>1517</v>
      </c>
      <c r="K6" s="441"/>
      <c r="L6" s="812"/>
      <c r="M6" s="812"/>
      <c r="N6" s="812"/>
      <c r="O6" s="812"/>
      <c r="P6" s="812"/>
      <c r="Q6" s="841" t="s">
        <v>19</v>
      </c>
      <c r="R6" s="841"/>
      <c r="S6" s="841" t="s">
        <v>429</v>
      </c>
      <c r="T6" s="1252" t="s">
        <v>361</v>
      </c>
      <c r="U6" s="441"/>
    </row>
    <row r="7" spans="1:21" x14ac:dyDescent="0.15">
      <c r="A7" s="441"/>
      <c r="B7" s="812"/>
      <c r="C7" s="812"/>
      <c r="D7" s="812"/>
      <c r="E7" s="812"/>
      <c r="F7" s="812"/>
      <c r="G7" s="1255"/>
      <c r="H7" s="1255"/>
      <c r="I7" s="841"/>
      <c r="J7" s="1252"/>
      <c r="K7" s="441"/>
      <c r="L7" s="812"/>
      <c r="M7" s="812"/>
      <c r="N7" s="812"/>
      <c r="O7" s="812"/>
      <c r="P7" s="812"/>
      <c r="Q7" s="841"/>
      <c r="R7" s="841"/>
      <c r="S7" s="841"/>
      <c r="T7" s="1252"/>
      <c r="U7" s="441"/>
    </row>
    <row r="8" spans="1:21" x14ac:dyDescent="0.15">
      <c r="A8" s="441"/>
      <c r="B8" s="812"/>
      <c r="C8" s="812"/>
      <c r="D8" s="812"/>
      <c r="E8" s="812"/>
      <c r="F8" s="812"/>
      <c r="G8" s="1255"/>
      <c r="H8" s="1255"/>
      <c r="I8" s="841"/>
      <c r="J8" s="1252"/>
      <c r="K8" s="441"/>
      <c r="L8" s="812"/>
      <c r="M8" s="812"/>
      <c r="N8" s="812"/>
      <c r="O8" s="812"/>
      <c r="P8" s="812"/>
      <c r="Q8" s="841"/>
      <c r="R8" s="841"/>
      <c r="S8" s="841"/>
      <c r="T8" s="1252"/>
      <c r="U8" s="441"/>
    </row>
    <row r="9" spans="1:21" x14ac:dyDescent="0.15">
      <c r="A9" s="441"/>
      <c r="B9" s="813" t="s">
        <v>994</v>
      </c>
      <c r="C9" s="813"/>
      <c r="D9" s="813"/>
      <c r="E9" s="813"/>
      <c r="F9" s="813"/>
      <c r="G9" s="813"/>
      <c r="H9" s="813"/>
      <c r="I9" s="813"/>
      <c r="J9" s="813"/>
      <c r="K9" s="441"/>
      <c r="L9" s="813" t="s">
        <v>994</v>
      </c>
      <c r="M9" s="813"/>
      <c r="N9" s="813"/>
      <c r="O9" s="813"/>
      <c r="P9" s="813"/>
      <c r="Q9" s="813"/>
      <c r="R9" s="813"/>
      <c r="S9" s="813"/>
      <c r="T9" s="813"/>
      <c r="U9" s="441"/>
    </row>
    <row r="10" spans="1:21" ht="12.6" thickBot="1" x14ac:dyDescent="0.2">
      <c r="A10" s="441"/>
      <c r="B10" s="1251" t="s">
        <v>1527</v>
      </c>
      <c r="C10" s="1251"/>
      <c r="D10" s="1251"/>
      <c r="E10" s="1251"/>
      <c r="F10" s="1251"/>
      <c r="G10" s="1251"/>
      <c r="H10" s="1251"/>
      <c r="I10" s="1251"/>
      <c r="J10" s="1251"/>
      <c r="K10" s="441"/>
      <c r="L10" s="1251"/>
      <c r="M10" s="1251"/>
      <c r="N10" s="1251"/>
      <c r="O10" s="1251"/>
      <c r="P10" s="1251"/>
      <c r="Q10" s="1251"/>
      <c r="R10" s="1251"/>
      <c r="S10" s="1251"/>
      <c r="T10" s="1251"/>
      <c r="U10" s="441"/>
    </row>
    <row r="11" spans="1:21" ht="12.6" thickBot="1" x14ac:dyDescent="0.2">
      <c r="A11" s="441"/>
      <c r="B11" s="1251"/>
      <c r="C11" s="1251"/>
      <c r="D11" s="1251"/>
      <c r="E11" s="1251"/>
      <c r="F11" s="1251"/>
      <c r="G11" s="1251"/>
      <c r="H11" s="1251"/>
      <c r="I11" s="1251"/>
      <c r="J11" s="1251"/>
      <c r="K11" s="441"/>
      <c r="L11" s="1251"/>
      <c r="M11" s="1251"/>
      <c r="N11" s="1251"/>
      <c r="O11" s="1251"/>
      <c r="P11" s="1251"/>
      <c r="Q11" s="1251"/>
      <c r="R11" s="1251"/>
      <c r="S11" s="1251"/>
      <c r="T11" s="1251"/>
      <c r="U11" s="441"/>
    </row>
    <row r="12" spans="1:21" ht="12.6" thickBot="1" x14ac:dyDescent="0.2">
      <c r="A12" s="441"/>
      <c r="B12" s="1251"/>
      <c r="C12" s="1251"/>
      <c r="D12" s="1251"/>
      <c r="E12" s="1251"/>
      <c r="F12" s="1251"/>
      <c r="G12" s="1251"/>
      <c r="H12" s="1251"/>
      <c r="I12" s="1251"/>
      <c r="J12" s="1251"/>
      <c r="K12" s="441"/>
      <c r="L12" s="1251"/>
      <c r="M12" s="1251"/>
      <c r="N12" s="1251"/>
      <c r="O12" s="1251"/>
      <c r="P12" s="1251"/>
      <c r="Q12" s="1251"/>
      <c r="R12" s="1251"/>
      <c r="S12" s="1251"/>
      <c r="T12" s="1251"/>
      <c r="U12" s="441"/>
    </row>
    <row r="13" spans="1:21" ht="12.6" thickBot="1" x14ac:dyDescent="0.2">
      <c r="A13" s="441"/>
      <c r="B13" s="1251"/>
      <c r="C13" s="1251"/>
      <c r="D13" s="1251"/>
      <c r="E13" s="1251"/>
      <c r="F13" s="1251"/>
      <c r="G13" s="1251"/>
      <c r="H13" s="1251"/>
      <c r="I13" s="1251"/>
      <c r="J13" s="1251"/>
      <c r="K13" s="441"/>
      <c r="L13" s="1251"/>
      <c r="M13" s="1251"/>
      <c r="N13" s="1251"/>
      <c r="O13" s="1251"/>
      <c r="P13" s="1251"/>
      <c r="Q13" s="1251"/>
      <c r="R13" s="1251"/>
      <c r="S13" s="1251"/>
      <c r="T13" s="1251"/>
      <c r="U13" s="441"/>
    </row>
    <row r="14" spans="1:21" ht="12.6" thickBot="1" x14ac:dyDescent="0.2">
      <c r="A14" s="441"/>
      <c r="B14" s="1251"/>
      <c r="C14" s="1251"/>
      <c r="D14" s="1251"/>
      <c r="E14" s="1251"/>
      <c r="F14" s="1251"/>
      <c r="G14" s="1251"/>
      <c r="H14" s="1251"/>
      <c r="I14" s="1251"/>
      <c r="J14" s="1251"/>
      <c r="K14" s="441"/>
      <c r="L14" s="1251"/>
      <c r="M14" s="1251"/>
      <c r="N14" s="1251"/>
      <c r="O14" s="1251"/>
      <c r="P14" s="1251"/>
      <c r="Q14" s="1251"/>
      <c r="R14" s="1251"/>
      <c r="S14" s="1251"/>
      <c r="T14" s="1251"/>
      <c r="U14" s="441"/>
    </row>
    <row r="15" spans="1:21" ht="12.6"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4" x14ac:dyDescent="0.15">
      <c r="A16" s="441"/>
      <c r="B16" s="859" t="s">
        <v>990</v>
      </c>
      <c r="C16" s="859"/>
      <c r="D16" s="859"/>
      <c r="E16" s="859"/>
      <c r="F16" s="859"/>
      <c r="G16" s="1253" t="s">
        <v>991</v>
      </c>
      <c r="H16" s="1253"/>
      <c r="I16" s="457" t="s">
        <v>992</v>
      </c>
      <c r="J16" s="458" t="s">
        <v>993</v>
      </c>
      <c r="K16" s="441"/>
      <c r="L16" s="859" t="s">
        <v>990</v>
      </c>
      <c r="M16" s="859"/>
      <c r="N16" s="859"/>
      <c r="O16" s="859"/>
      <c r="P16" s="859"/>
      <c r="Q16" s="1253" t="s">
        <v>991</v>
      </c>
      <c r="R16" s="1253"/>
      <c r="S16" s="457" t="s">
        <v>992</v>
      </c>
      <c r="T16" s="458" t="s">
        <v>993</v>
      </c>
      <c r="U16" s="441"/>
    </row>
    <row r="17" spans="1:21" x14ac:dyDescent="0.15">
      <c r="A17" s="441"/>
      <c r="B17" s="812" t="s">
        <v>1518</v>
      </c>
      <c r="C17" s="812"/>
      <c r="D17" s="812"/>
      <c r="E17" s="812"/>
      <c r="F17" s="812"/>
      <c r="G17" s="841" t="s">
        <v>1515</v>
      </c>
      <c r="H17" s="841"/>
      <c r="I17" s="841" t="s">
        <v>421</v>
      </c>
      <c r="J17" s="1252" t="s">
        <v>371</v>
      </c>
      <c r="K17" s="441"/>
      <c r="L17" s="812"/>
      <c r="M17" s="812"/>
      <c r="N17" s="812"/>
      <c r="O17" s="812"/>
      <c r="P17" s="812"/>
      <c r="Q17" s="841" t="s">
        <v>19</v>
      </c>
      <c r="R17" s="841"/>
      <c r="S17" s="841" t="s">
        <v>429</v>
      </c>
      <c r="T17" s="1252" t="s">
        <v>361</v>
      </c>
      <c r="U17" s="441"/>
    </row>
    <row r="18" spans="1:21" x14ac:dyDescent="0.15">
      <c r="A18" s="441"/>
      <c r="B18" s="812"/>
      <c r="C18" s="812"/>
      <c r="D18" s="812"/>
      <c r="E18" s="812"/>
      <c r="F18" s="812"/>
      <c r="G18" s="841"/>
      <c r="H18" s="841"/>
      <c r="I18" s="841"/>
      <c r="J18" s="1252"/>
      <c r="K18" s="441"/>
      <c r="L18" s="812"/>
      <c r="M18" s="812"/>
      <c r="N18" s="812"/>
      <c r="O18" s="812"/>
      <c r="P18" s="812"/>
      <c r="Q18" s="841"/>
      <c r="R18" s="841"/>
      <c r="S18" s="841"/>
      <c r="T18" s="1252"/>
      <c r="U18" s="441"/>
    </row>
    <row r="19" spans="1:21" x14ac:dyDescent="0.15">
      <c r="A19" s="441"/>
      <c r="B19" s="812"/>
      <c r="C19" s="812"/>
      <c r="D19" s="812"/>
      <c r="E19" s="812"/>
      <c r="F19" s="812"/>
      <c r="G19" s="841"/>
      <c r="H19" s="841"/>
      <c r="I19" s="841"/>
      <c r="J19" s="1252"/>
      <c r="K19" s="441"/>
      <c r="L19" s="812"/>
      <c r="M19" s="812"/>
      <c r="N19" s="812"/>
      <c r="O19" s="812"/>
      <c r="P19" s="812"/>
      <c r="Q19" s="841"/>
      <c r="R19" s="841"/>
      <c r="S19" s="841"/>
      <c r="T19" s="1252"/>
      <c r="U19" s="441"/>
    </row>
    <row r="20" spans="1:21" x14ac:dyDescent="0.15">
      <c r="A20" s="441"/>
      <c r="B20" s="813" t="s">
        <v>994</v>
      </c>
      <c r="C20" s="813"/>
      <c r="D20" s="813"/>
      <c r="E20" s="813"/>
      <c r="F20" s="813"/>
      <c r="G20" s="813"/>
      <c r="H20" s="813"/>
      <c r="I20" s="813"/>
      <c r="J20" s="813"/>
      <c r="K20" s="441"/>
      <c r="L20" s="813" t="s">
        <v>994</v>
      </c>
      <c r="M20" s="813"/>
      <c r="N20" s="813"/>
      <c r="O20" s="813"/>
      <c r="P20" s="813"/>
      <c r="Q20" s="813"/>
      <c r="R20" s="813"/>
      <c r="S20" s="813"/>
      <c r="T20" s="813"/>
      <c r="U20" s="441"/>
    </row>
    <row r="21" spans="1:21" ht="12.6" thickBot="1" x14ac:dyDescent="0.2">
      <c r="A21" s="441"/>
      <c r="B21" s="1251" t="s">
        <v>1519</v>
      </c>
      <c r="C21" s="1251"/>
      <c r="D21" s="1251"/>
      <c r="E21" s="1251"/>
      <c r="F21" s="1251"/>
      <c r="G21" s="1251"/>
      <c r="H21" s="1251"/>
      <c r="I21" s="1251"/>
      <c r="J21" s="1251"/>
      <c r="K21" s="441"/>
      <c r="L21" s="1251"/>
      <c r="M21" s="1251"/>
      <c r="N21" s="1251"/>
      <c r="O21" s="1251"/>
      <c r="P21" s="1251"/>
      <c r="Q21" s="1251"/>
      <c r="R21" s="1251"/>
      <c r="S21" s="1251"/>
      <c r="T21" s="1251"/>
      <c r="U21" s="441"/>
    </row>
    <row r="22" spans="1:21" ht="12.6" thickBot="1" x14ac:dyDescent="0.2">
      <c r="A22" s="441"/>
      <c r="B22" s="1251"/>
      <c r="C22" s="1251"/>
      <c r="D22" s="1251"/>
      <c r="E22" s="1251"/>
      <c r="F22" s="1251"/>
      <c r="G22" s="1251"/>
      <c r="H22" s="1251"/>
      <c r="I22" s="1251"/>
      <c r="J22" s="1251"/>
      <c r="K22" s="441"/>
      <c r="L22" s="1251"/>
      <c r="M22" s="1251"/>
      <c r="N22" s="1251"/>
      <c r="O22" s="1251"/>
      <c r="P22" s="1251"/>
      <c r="Q22" s="1251"/>
      <c r="R22" s="1251"/>
      <c r="S22" s="1251"/>
      <c r="T22" s="1251"/>
      <c r="U22" s="441"/>
    </row>
    <row r="23" spans="1:21" ht="12.6" thickBot="1" x14ac:dyDescent="0.2">
      <c r="A23" s="441"/>
      <c r="B23" s="1251"/>
      <c r="C23" s="1251"/>
      <c r="D23" s="1251"/>
      <c r="E23" s="1251"/>
      <c r="F23" s="1251"/>
      <c r="G23" s="1251"/>
      <c r="H23" s="1251"/>
      <c r="I23" s="1251"/>
      <c r="J23" s="1251"/>
      <c r="K23" s="441"/>
      <c r="L23" s="1251"/>
      <c r="M23" s="1251"/>
      <c r="N23" s="1251"/>
      <c r="O23" s="1251"/>
      <c r="P23" s="1251"/>
      <c r="Q23" s="1251"/>
      <c r="R23" s="1251"/>
      <c r="S23" s="1251"/>
      <c r="T23" s="1251"/>
      <c r="U23" s="441"/>
    </row>
    <row r="24" spans="1:21" ht="12.6" thickBot="1" x14ac:dyDescent="0.2">
      <c r="A24" s="441"/>
      <c r="B24" s="1251"/>
      <c r="C24" s="1251"/>
      <c r="D24" s="1251"/>
      <c r="E24" s="1251"/>
      <c r="F24" s="1251"/>
      <c r="G24" s="1251"/>
      <c r="H24" s="1251"/>
      <c r="I24" s="1251"/>
      <c r="J24" s="1251"/>
      <c r="K24" s="441"/>
      <c r="L24" s="1251"/>
      <c r="M24" s="1251"/>
      <c r="N24" s="1251"/>
      <c r="O24" s="1251"/>
      <c r="P24" s="1251"/>
      <c r="Q24" s="1251"/>
      <c r="R24" s="1251"/>
      <c r="S24" s="1251"/>
      <c r="T24" s="1251"/>
      <c r="U24" s="441"/>
    </row>
    <row r="25" spans="1:21" ht="12.6" thickBot="1" x14ac:dyDescent="0.2">
      <c r="A25" s="441"/>
      <c r="B25" s="1251"/>
      <c r="C25" s="1251"/>
      <c r="D25" s="1251"/>
      <c r="E25" s="1251"/>
      <c r="F25" s="1251"/>
      <c r="G25" s="1251"/>
      <c r="H25" s="1251"/>
      <c r="I25" s="1251"/>
      <c r="J25" s="1251"/>
      <c r="K25" s="441"/>
      <c r="L25" s="1251"/>
      <c r="M25" s="1251"/>
      <c r="N25" s="1251"/>
      <c r="O25" s="1251"/>
      <c r="P25" s="1251"/>
      <c r="Q25" s="1251"/>
      <c r="R25" s="1251"/>
      <c r="S25" s="1251"/>
      <c r="T25" s="1251"/>
      <c r="U25" s="441"/>
    </row>
    <row r="26" spans="1:21" ht="12.6"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4" x14ac:dyDescent="0.15">
      <c r="A27" s="441"/>
      <c r="B27" s="859" t="s">
        <v>990</v>
      </c>
      <c r="C27" s="859"/>
      <c r="D27" s="859"/>
      <c r="E27" s="859"/>
      <c r="F27" s="859"/>
      <c r="G27" s="1253" t="s">
        <v>991</v>
      </c>
      <c r="H27" s="1253"/>
      <c r="I27" s="457" t="s">
        <v>992</v>
      </c>
      <c r="J27" s="458" t="s">
        <v>993</v>
      </c>
      <c r="K27" s="441"/>
      <c r="L27" s="859" t="s">
        <v>990</v>
      </c>
      <c r="M27" s="859"/>
      <c r="N27" s="859"/>
      <c r="O27" s="859"/>
      <c r="P27" s="859"/>
      <c r="Q27" s="1253" t="s">
        <v>991</v>
      </c>
      <c r="R27" s="1253"/>
      <c r="S27" s="457" t="s">
        <v>992</v>
      </c>
      <c r="T27" s="458" t="s">
        <v>993</v>
      </c>
      <c r="U27" s="441"/>
    </row>
    <row r="28" spans="1:21" x14ac:dyDescent="0.15">
      <c r="A28" s="441"/>
      <c r="B28" s="812" t="s">
        <v>1521</v>
      </c>
      <c r="C28" s="812"/>
      <c r="D28" s="812"/>
      <c r="E28" s="812"/>
      <c r="F28" s="812"/>
      <c r="G28" s="841" t="s">
        <v>1520</v>
      </c>
      <c r="H28" s="841"/>
      <c r="I28" s="841" t="s">
        <v>438</v>
      </c>
      <c r="J28" s="1252" t="s">
        <v>371</v>
      </c>
      <c r="K28" s="441"/>
      <c r="L28" s="812"/>
      <c r="M28" s="812"/>
      <c r="N28" s="812"/>
      <c r="O28" s="812"/>
      <c r="P28" s="812"/>
      <c r="Q28" s="841" t="s">
        <v>19</v>
      </c>
      <c r="R28" s="841"/>
      <c r="S28" s="841" t="s">
        <v>429</v>
      </c>
      <c r="T28" s="1252" t="s">
        <v>361</v>
      </c>
      <c r="U28" s="441"/>
    </row>
    <row r="29" spans="1:21" x14ac:dyDescent="0.15">
      <c r="A29" s="441"/>
      <c r="B29" s="812"/>
      <c r="C29" s="812"/>
      <c r="D29" s="812"/>
      <c r="E29" s="812"/>
      <c r="F29" s="812"/>
      <c r="G29" s="841"/>
      <c r="H29" s="841"/>
      <c r="I29" s="841"/>
      <c r="J29" s="1252"/>
      <c r="K29" s="441"/>
      <c r="L29" s="812"/>
      <c r="M29" s="812"/>
      <c r="N29" s="812"/>
      <c r="O29" s="812"/>
      <c r="P29" s="812"/>
      <c r="Q29" s="841"/>
      <c r="R29" s="841"/>
      <c r="S29" s="841"/>
      <c r="T29" s="1252"/>
      <c r="U29" s="441"/>
    </row>
    <row r="30" spans="1:21" x14ac:dyDescent="0.15">
      <c r="A30" s="441"/>
      <c r="B30" s="812"/>
      <c r="C30" s="812"/>
      <c r="D30" s="812"/>
      <c r="E30" s="812"/>
      <c r="F30" s="812"/>
      <c r="G30" s="841"/>
      <c r="H30" s="841"/>
      <c r="I30" s="841"/>
      <c r="J30" s="1252"/>
      <c r="K30" s="441"/>
      <c r="L30" s="812"/>
      <c r="M30" s="812"/>
      <c r="N30" s="812"/>
      <c r="O30" s="812"/>
      <c r="P30" s="812"/>
      <c r="Q30" s="841"/>
      <c r="R30" s="841"/>
      <c r="S30" s="841"/>
      <c r="T30" s="1252"/>
      <c r="U30" s="441"/>
    </row>
    <row r="31" spans="1:21" x14ac:dyDescent="0.15">
      <c r="A31" s="441"/>
      <c r="B31" s="813" t="s">
        <v>994</v>
      </c>
      <c r="C31" s="813"/>
      <c r="D31" s="813"/>
      <c r="E31" s="813"/>
      <c r="F31" s="813"/>
      <c r="G31" s="813"/>
      <c r="H31" s="813"/>
      <c r="I31" s="813"/>
      <c r="J31" s="813"/>
      <c r="K31" s="441"/>
      <c r="L31" s="813" t="s">
        <v>994</v>
      </c>
      <c r="M31" s="813"/>
      <c r="N31" s="813"/>
      <c r="O31" s="813"/>
      <c r="P31" s="813"/>
      <c r="Q31" s="813"/>
      <c r="R31" s="813"/>
      <c r="S31" s="813"/>
      <c r="T31" s="813"/>
      <c r="U31" s="441"/>
    </row>
    <row r="32" spans="1:21" ht="12.6" thickBot="1" x14ac:dyDescent="0.2">
      <c r="A32" s="441"/>
      <c r="B32" s="1251" t="s">
        <v>1523</v>
      </c>
      <c r="C32" s="1251"/>
      <c r="D32" s="1251"/>
      <c r="E32" s="1251"/>
      <c r="F32" s="1251"/>
      <c r="G32" s="1251"/>
      <c r="H32" s="1251"/>
      <c r="I32" s="1251"/>
      <c r="J32" s="1251"/>
      <c r="K32" s="441"/>
      <c r="L32" s="1251"/>
      <c r="M32" s="1251"/>
      <c r="N32" s="1251"/>
      <c r="O32" s="1251"/>
      <c r="P32" s="1251"/>
      <c r="Q32" s="1251"/>
      <c r="R32" s="1251"/>
      <c r="S32" s="1251"/>
      <c r="T32" s="1251"/>
      <c r="U32" s="441"/>
    </row>
    <row r="33" spans="1:21" ht="12.6" thickBot="1" x14ac:dyDescent="0.2">
      <c r="A33" s="441"/>
      <c r="B33" s="1251"/>
      <c r="C33" s="1251"/>
      <c r="D33" s="1251"/>
      <c r="E33" s="1251"/>
      <c r="F33" s="1251"/>
      <c r="G33" s="1251"/>
      <c r="H33" s="1251"/>
      <c r="I33" s="1251"/>
      <c r="J33" s="1251"/>
      <c r="K33" s="441"/>
      <c r="L33" s="1251"/>
      <c r="M33" s="1251"/>
      <c r="N33" s="1251"/>
      <c r="O33" s="1251"/>
      <c r="P33" s="1251"/>
      <c r="Q33" s="1251"/>
      <c r="R33" s="1251"/>
      <c r="S33" s="1251"/>
      <c r="T33" s="1251"/>
      <c r="U33" s="441"/>
    </row>
    <row r="34" spans="1:21" ht="12.6" thickBot="1" x14ac:dyDescent="0.2">
      <c r="A34" s="441"/>
      <c r="B34" s="1251"/>
      <c r="C34" s="1251"/>
      <c r="D34" s="1251"/>
      <c r="E34" s="1251"/>
      <c r="F34" s="1251"/>
      <c r="G34" s="1251"/>
      <c r="H34" s="1251"/>
      <c r="I34" s="1251"/>
      <c r="J34" s="1251"/>
      <c r="K34" s="441"/>
      <c r="L34" s="1251"/>
      <c r="M34" s="1251"/>
      <c r="N34" s="1251"/>
      <c r="O34" s="1251"/>
      <c r="P34" s="1251"/>
      <c r="Q34" s="1251"/>
      <c r="R34" s="1251"/>
      <c r="S34" s="1251"/>
      <c r="T34" s="1251"/>
      <c r="U34" s="441"/>
    </row>
    <row r="35" spans="1:21" ht="12.6" thickBot="1" x14ac:dyDescent="0.2">
      <c r="A35" s="441"/>
      <c r="B35" s="1251"/>
      <c r="C35" s="1251"/>
      <c r="D35" s="1251"/>
      <c r="E35" s="1251"/>
      <c r="F35" s="1251"/>
      <c r="G35" s="1251"/>
      <c r="H35" s="1251"/>
      <c r="I35" s="1251"/>
      <c r="J35" s="1251"/>
      <c r="K35" s="441"/>
      <c r="L35" s="1251"/>
      <c r="M35" s="1251"/>
      <c r="N35" s="1251"/>
      <c r="O35" s="1251"/>
      <c r="P35" s="1251"/>
      <c r="Q35" s="1251"/>
      <c r="R35" s="1251"/>
      <c r="S35" s="1251"/>
      <c r="T35" s="1251"/>
      <c r="U35" s="441"/>
    </row>
    <row r="36" spans="1:21" ht="12.6" thickBot="1" x14ac:dyDescent="0.2">
      <c r="A36" s="441"/>
      <c r="B36" s="1251"/>
      <c r="C36" s="1251"/>
      <c r="D36" s="1251"/>
      <c r="E36" s="1251"/>
      <c r="F36" s="1251"/>
      <c r="G36" s="1251"/>
      <c r="H36" s="1251"/>
      <c r="I36" s="1251"/>
      <c r="J36" s="1251"/>
      <c r="K36" s="441"/>
      <c r="L36" s="1251"/>
      <c r="M36" s="1251"/>
      <c r="N36" s="1251"/>
      <c r="O36" s="1251"/>
      <c r="P36" s="1251"/>
      <c r="Q36" s="1251"/>
      <c r="R36" s="1251"/>
      <c r="S36" s="1251"/>
      <c r="T36" s="1251"/>
      <c r="U36" s="441"/>
    </row>
    <row r="37" spans="1:21" ht="12.6"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4" x14ac:dyDescent="0.15">
      <c r="A38" s="441"/>
      <c r="B38" s="859" t="s">
        <v>990</v>
      </c>
      <c r="C38" s="859"/>
      <c r="D38" s="859"/>
      <c r="E38" s="859"/>
      <c r="F38" s="859"/>
      <c r="G38" s="1253" t="s">
        <v>991</v>
      </c>
      <c r="H38" s="1253"/>
      <c r="I38" s="457" t="s">
        <v>992</v>
      </c>
      <c r="J38" s="458" t="s">
        <v>993</v>
      </c>
      <c r="K38" s="441"/>
      <c r="L38" s="859" t="s">
        <v>990</v>
      </c>
      <c r="M38" s="859"/>
      <c r="N38" s="859"/>
      <c r="O38" s="859"/>
      <c r="P38" s="859"/>
      <c r="Q38" s="1253" t="s">
        <v>991</v>
      </c>
      <c r="R38" s="1253"/>
      <c r="S38" s="457" t="s">
        <v>992</v>
      </c>
      <c r="T38" s="458" t="s">
        <v>993</v>
      </c>
      <c r="U38" s="441"/>
    </row>
    <row r="39" spans="1:21" x14ac:dyDescent="0.15">
      <c r="A39" s="441"/>
      <c r="B39" s="812" t="s">
        <v>1522</v>
      </c>
      <c r="C39" s="812"/>
      <c r="D39" s="812"/>
      <c r="E39" s="812"/>
      <c r="F39" s="812"/>
      <c r="G39" s="841" t="s">
        <v>1520</v>
      </c>
      <c r="H39" s="841"/>
      <c r="I39" s="841" t="s">
        <v>1516</v>
      </c>
      <c r="J39" s="1252" t="s">
        <v>361</v>
      </c>
      <c r="K39" s="441"/>
      <c r="L39" s="812"/>
      <c r="M39" s="812"/>
      <c r="N39" s="812"/>
      <c r="O39" s="812"/>
      <c r="P39" s="812"/>
      <c r="Q39" s="841" t="s">
        <v>19</v>
      </c>
      <c r="R39" s="841"/>
      <c r="S39" s="841" t="s">
        <v>429</v>
      </c>
      <c r="T39" s="1252" t="s">
        <v>361</v>
      </c>
      <c r="U39" s="441"/>
    </row>
    <row r="40" spans="1:21" x14ac:dyDescent="0.15">
      <c r="A40" s="441"/>
      <c r="B40" s="812"/>
      <c r="C40" s="812"/>
      <c r="D40" s="812"/>
      <c r="E40" s="812"/>
      <c r="F40" s="812"/>
      <c r="G40" s="841"/>
      <c r="H40" s="841"/>
      <c r="I40" s="841"/>
      <c r="J40" s="1252"/>
      <c r="K40" s="441"/>
      <c r="L40" s="812"/>
      <c r="M40" s="812"/>
      <c r="N40" s="812"/>
      <c r="O40" s="812"/>
      <c r="P40" s="812"/>
      <c r="Q40" s="841"/>
      <c r="R40" s="841"/>
      <c r="S40" s="841"/>
      <c r="T40" s="1252"/>
      <c r="U40" s="441"/>
    </row>
    <row r="41" spans="1:21" x14ac:dyDescent="0.15">
      <c r="A41" s="441"/>
      <c r="B41" s="812"/>
      <c r="C41" s="812"/>
      <c r="D41" s="812"/>
      <c r="E41" s="812"/>
      <c r="F41" s="812"/>
      <c r="G41" s="841"/>
      <c r="H41" s="841"/>
      <c r="I41" s="841"/>
      <c r="J41" s="1252"/>
      <c r="K41" s="441"/>
      <c r="L41" s="812"/>
      <c r="M41" s="812"/>
      <c r="N41" s="812"/>
      <c r="O41" s="812"/>
      <c r="P41" s="812"/>
      <c r="Q41" s="841"/>
      <c r="R41" s="841"/>
      <c r="S41" s="841"/>
      <c r="T41" s="1252"/>
      <c r="U41" s="441"/>
    </row>
    <row r="42" spans="1:21" x14ac:dyDescent="0.15">
      <c r="A42" s="441"/>
      <c r="B42" s="813" t="s">
        <v>994</v>
      </c>
      <c r="C42" s="813"/>
      <c r="D42" s="813"/>
      <c r="E42" s="813"/>
      <c r="F42" s="813"/>
      <c r="G42" s="813"/>
      <c r="H42" s="813"/>
      <c r="I42" s="813"/>
      <c r="J42" s="813"/>
      <c r="K42" s="441"/>
      <c r="L42" s="813" t="s">
        <v>994</v>
      </c>
      <c r="M42" s="813"/>
      <c r="N42" s="813"/>
      <c r="O42" s="813"/>
      <c r="P42" s="813"/>
      <c r="Q42" s="813"/>
      <c r="R42" s="813"/>
      <c r="S42" s="813"/>
      <c r="T42" s="813"/>
      <c r="U42" s="441"/>
    </row>
    <row r="43" spans="1:21" ht="12.6" thickBot="1" x14ac:dyDescent="0.2">
      <c r="A43" s="441"/>
      <c r="B43" s="1251" t="s">
        <v>1524</v>
      </c>
      <c r="C43" s="1251"/>
      <c r="D43" s="1251"/>
      <c r="E43" s="1251"/>
      <c r="F43" s="1251"/>
      <c r="G43" s="1251"/>
      <c r="H43" s="1251"/>
      <c r="I43" s="1251"/>
      <c r="J43" s="1251"/>
      <c r="K43" s="441"/>
      <c r="L43" s="1251"/>
      <c r="M43" s="1251"/>
      <c r="N43" s="1251"/>
      <c r="O43" s="1251"/>
      <c r="P43" s="1251"/>
      <c r="Q43" s="1251"/>
      <c r="R43" s="1251"/>
      <c r="S43" s="1251"/>
      <c r="T43" s="1251"/>
      <c r="U43" s="441"/>
    </row>
    <row r="44" spans="1:21" ht="12.6" thickBot="1" x14ac:dyDescent="0.2">
      <c r="A44" s="441"/>
      <c r="B44" s="1251"/>
      <c r="C44" s="1251"/>
      <c r="D44" s="1251"/>
      <c r="E44" s="1251"/>
      <c r="F44" s="1251"/>
      <c r="G44" s="1251"/>
      <c r="H44" s="1251"/>
      <c r="I44" s="1251"/>
      <c r="J44" s="1251"/>
      <c r="K44" s="441"/>
      <c r="L44" s="1251"/>
      <c r="M44" s="1251"/>
      <c r="N44" s="1251"/>
      <c r="O44" s="1251"/>
      <c r="P44" s="1251"/>
      <c r="Q44" s="1251"/>
      <c r="R44" s="1251"/>
      <c r="S44" s="1251"/>
      <c r="T44" s="1251"/>
      <c r="U44" s="441"/>
    </row>
    <row r="45" spans="1:21" ht="12.6" thickBot="1" x14ac:dyDescent="0.2">
      <c r="A45" s="441"/>
      <c r="B45" s="1251"/>
      <c r="C45" s="1251"/>
      <c r="D45" s="1251"/>
      <c r="E45" s="1251"/>
      <c r="F45" s="1251"/>
      <c r="G45" s="1251"/>
      <c r="H45" s="1251"/>
      <c r="I45" s="1251"/>
      <c r="J45" s="1251"/>
      <c r="K45" s="441"/>
      <c r="L45" s="1251"/>
      <c r="M45" s="1251"/>
      <c r="N45" s="1251"/>
      <c r="O45" s="1251"/>
      <c r="P45" s="1251"/>
      <c r="Q45" s="1251"/>
      <c r="R45" s="1251"/>
      <c r="S45" s="1251"/>
      <c r="T45" s="1251"/>
      <c r="U45" s="441"/>
    </row>
    <row r="46" spans="1:21" ht="12.6" thickBot="1" x14ac:dyDescent="0.2">
      <c r="A46" s="441"/>
      <c r="B46" s="1251"/>
      <c r="C46" s="1251"/>
      <c r="D46" s="1251"/>
      <c r="E46" s="1251"/>
      <c r="F46" s="1251"/>
      <c r="G46" s="1251"/>
      <c r="H46" s="1251"/>
      <c r="I46" s="1251"/>
      <c r="J46" s="1251"/>
      <c r="K46" s="441"/>
      <c r="L46" s="1251"/>
      <c r="M46" s="1251"/>
      <c r="N46" s="1251"/>
      <c r="O46" s="1251"/>
      <c r="P46" s="1251"/>
      <c r="Q46" s="1251"/>
      <c r="R46" s="1251"/>
      <c r="S46" s="1251"/>
      <c r="T46" s="1251"/>
      <c r="U46" s="441"/>
    </row>
    <row r="47" spans="1:21" ht="12.6" thickBot="1" x14ac:dyDescent="0.2">
      <c r="A47" s="441"/>
      <c r="B47" s="1251"/>
      <c r="C47" s="1251"/>
      <c r="D47" s="1251"/>
      <c r="E47" s="1251"/>
      <c r="F47" s="1251"/>
      <c r="G47" s="1251"/>
      <c r="H47" s="1251"/>
      <c r="I47" s="1251"/>
      <c r="J47" s="1251"/>
      <c r="K47" s="441"/>
      <c r="L47" s="1251"/>
      <c r="M47" s="1251"/>
      <c r="N47" s="1251"/>
      <c r="O47" s="1251"/>
      <c r="P47" s="1251"/>
      <c r="Q47" s="1251"/>
      <c r="R47" s="1251"/>
      <c r="S47" s="1251"/>
      <c r="T47" s="1251"/>
      <c r="U47" s="441"/>
    </row>
    <row r="48" spans="1:21" ht="12.6"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4" x14ac:dyDescent="0.15">
      <c r="A49" s="441"/>
      <c r="B49" s="859" t="s">
        <v>990</v>
      </c>
      <c r="C49" s="859"/>
      <c r="D49" s="859"/>
      <c r="E49" s="859"/>
      <c r="F49" s="859"/>
      <c r="G49" s="1253" t="s">
        <v>991</v>
      </c>
      <c r="H49" s="1253"/>
      <c r="I49" s="457" t="s">
        <v>992</v>
      </c>
      <c r="J49" s="458" t="s">
        <v>993</v>
      </c>
      <c r="K49" s="441"/>
      <c r="L49" s="859" t="s">
        <v>990</v>
      </c>
      <c r="M49" s="859"/>
      <c r="N49" s="859"/>
      <c r="O49" s="859"/>
      <c r="P49" s="859"/>
      <c r="Q49" s="1253" t="s">
        <v>991</v>
      </c>
      <c r="R49" s="1253"/>
      <c r="S49" s="457" t="s">
        <v>992</v>
      </c>
      <c r="T49" s="458" t="s">
        <v>993</v>
      </c>
      <c r="U49" s="441"/>
    </row>
    <row r="50" spans="1:21" x14ac:dyDescent="0.15">
      <c r="A50" s="441"/>
      <c r="B50" s="812"/>
      <c r="C50" s="812"/>
      <c r="D50" s="812"/>
      <c r="E50" s="812"/>
      <c r="F50" s="812"/>
      <c r="G50" s="841" t="s">
        <v>19</v>
      </c>
      <c r="H50" s="841"/>
      <c r="I50" s="841" t="s">
        <v>429</v>
      </c>
      <c r="J50" s="1252" t="s">
        <v>361</v>
      </c>
      <c r="K50" s="441"/>
      <c r="L50" s="812"/>
      <c r="M50" s="812"/>
      <c r="N50" s="812"/>
      <c r="O50" s="812"/>
      <c r="P50" s="812"/>
      <c r="Q50" s="841" t="s">
        <v>19</v>
      </c>
      <c r="R50" s="841"/>
      <c r="S50" s="841" t="s">
        <v>429</v>
      </c>
      <c r="T50" s="1252" t="s">
        <v>361</v>
      </c>
      <c r="U50" s="441"/>
    </row>
    <row r="51" spans="1:21" x14ac:dyDescent="0.15">
      <c r="A51" s="441"/>
      <c r="B51" s="812"/>
      <c r="C51" s="812"/>
      <c r="D51" s="812"/>
      <c r="E51" s="812"/>
      <c r="F51" s="812"/>
      <c r="G51" s="841"/>
      <c r="H51" s="841"/>
      <c r="I51" s="841"/>
      <c r="J51" s="1252"/>
      <c r="K51" s="441"/>
      <c r="L51" s="812"/>
      <c r="M51" s="812"/>
      <c r="N51" s="812"/>
      <c r="O51" s="812"/>
      <c r="P51" s="812"/>
      <c r="Q51" s="841"/>
      <c r="R51" s="841"/>
      <c r="S51" s="841"/>
      <c r="T51" s="1252"/>
      <c r="U51" s="441"/>
    </row>
    <row r="52" spans="1:21" x14ac:dyDescent="0.15">
      <c r="A52" s="441"/>
      <c r="B52" s="812"/>
      <c r="C52" s="812"/>
      <c r="D52" s="812"/>
      <c r="E52" s="812"/>
      <c r="F52" s="812"/>
      <c r="G52" s="841"/>
      <c r="H52" s="841"/>
      <c r="I52" s="841"/>
      <c r="J52" s="1252"/>
      <c r="K52" s="441"/>
      <c r="L52" s="812"/>
      <c r="M52" s="812"/>
      <c r="N52" s="812"/>
      <c r="O52" s="812"/>
      <c r="P52" s="812"/>
      <c r="Q52" s="841"/>
      <c r="R52" s="841"/>
      <c r="S52" s="841"/>
      <c r="T52" s="1252"/>
      <c r="U52" s="441"/>
    </row>
    <row r="53" spans="1:21" x14ac:dyDescent="0.15">
      <c r="A53" s="441"/>
      <c r="B53" s="813" t="s">
        <v>994</v>
      </c>
      <c r="C53" s="813"/>
      <c r="D53" s="813"/>
      <c r="E53" s="813"/>
      <c r="F53" s="813"/>
      <c r="G53" s="813"/>
      <c r="H53" s="813"/>
      <c r="I53" s="813"/>
      <c r="J53" s="813"/>
      <c r="K53" s="441"/>
      <c r="L53" s="813" t="s">
        <v>994</v>
      </c>
      <c r="M53" s="813"/>
      <c r="N53" s="813"/>
      <c r="O53" s="813"/>
      <c r="P53" s="813"/>
      <c r="Q53" s="813"/>
      <c r="R53" s="813"/>
      <c r="S53" s="813"/>
      <c r="T53" s="813"/>
      <c r="U53" s="441"/>
    </row>
    <row r="54" spans="1:21" ht="12.6" thickBot="1" x14ac:dyDescent="0.2">
      <c r="A54" s="441"/>
      <c r="B54" s="1251"/>
      <c r="C54" s="1251"/>
      <c r="D54" s="1251"/>
      <c r="E54" s="1251"/>
      <c r="F54" s="1251"/>
      <c r="G54" s="1251"/>
      <c r="H54" s="1251"/>
      <c r="I54" s="1251"/>
      <c r="J54" s="1251"/>
      <c r="K54" s="441"/>
      <c r="L54" s="1251"/>
      <c r="M54" s="1251"/>
      <c r="N54" s="1251"/>
      <c r="O54" s="1251"/>
      <c r="P54" s="1251"/>
      <c r="Q54" s="1251"/>
      <c r="R54" s="1251"/>
      <c r="S54" s="1251"/>
      <c r="T54" s="1251"/>
      <c r="U54" s="441"/>
    </row>
    <row r="55" spans="1:21" ht="12.6" thickBot="1" x14ac:dyDescent="0.2">
      <c r="A55" s="441"/>
      <c r="B55" s="1251"/>
      <c r="C55" s="1251"/>
      <c r="D55" s="1251"/>
      <c r="E55" s="1251"/>
      <c r="F55" s="1251"/>
      <c r="G55" s="1251"/>
      <c r="H55" s="1251"/>
      <c r="I55" s="1251"/>
      <c r="J55" s="1251"/>
      <c r="K55" s="441"/>
      <c r="L55" s="1251"/>
      <c r="M55" s="1251"/>
      <c r="N55" s="1251"/>
      <c r="O55" s="1251"/>
      <c r="P55" s="1251"/>
      <c r="Q55" s="1251"/>
      <c r="R55" s="1251"/>
      <c r="S55" s="1251"/>
      <c r="T55" s="1251"/>
      <c r="U55" s="441"/>
    </row>
    <row r="56" spans="1:21" ht="12.6" thickBot="1" x14ac:dyDescent="0.2">
      <c r="A56" s="441"/>
      <c r="B56" s="1251"/>
      <c r="C56" s="1251"/>
      <c r="D56" s="1251"/>
      <c r="E56" s="1251"/>
      <c r="F56" s="1251"/>
      <c r="G56" s="1251"/>
      <c r="H56" s="1251"/>
      <c r="I56" s="1251"/>
      <c r="J56" s="1251"/>
      <c r="K56" s="441"/>
      <c r="L56" s="1251"/>
      <c r="M56" s="1251"/>
      <c r="N56" s="1251"/>
      <c r="O56" s="1251"/>
      <c r="P56" s="1251"/>
      <c r="Q56" s="1251"/>
      <c r="R56" s="1251"/>
      <c r="S56" s="1251"/>
      <c r="T56" s="1251"/>
      <c r="U56" s="441"/>
    </row>
    <row r="57" spans="1:21" ht="12.6" thickBot="1" x14ac:dyDescent="0.2">
      <c r="A57" s="441"/>
      <c r="B57" s="1251"/>
      <c r="C57" s="1251"/>
      <c r="D57" s="1251"/>
      <c r="E57" s="1251"/>
      <c r="F57" s="1251"/>
      <c r="G57" s="1251"/>
      <c r="H57" s="1251"/>
      <c r="I57" s="1251"/>
      <c r="J57" s="1251"/>
      <c r="K57" s="441"/>
      <c r="L57" s="1251"/>
      <c r="M57" s="1251"/>
      <c r="N57" s="1251"/>
      <c r="O57" s="1251"/>
      <c r="P57" s="1251"/>
      <c r="Q57" s="1251"/>
      <c r="R57" s="1251"/>
      <c r="S57" s="1251"/>
      <c r="T57" s="1251"/>
      <c r="U57" s="441"/>
    </row>
    <row r="58" spans="1:21" ht="12.6" thickBot="1" x14ac:dyDescent="0.2">
      <c r="A58" s="441"/>
      <c r="B58" s="1251"/>
      <c r="C58" s="1251"/>
      <c r="D58" s="1251"/>
      <c r="E58" s="1251"/>
      <c r="F58" s="1251"/>
      <c r="G58" s="1251"/>
      <c r="H58" s="1251"/>
      <c r="I58" s="1251"/>
      <c r="J58" s="1251"/>
      <c r="K58" s="441"/>
      <c r="L58" s="1251"/>
      <c r="M58" s="1251"/>
      <c r="N58" s="1251"/>
      <c r="O58" s="1251"/>
      <c r="P58" s="1251"/>
      <c r="Q58" s="1251"/>
      <c r="R58" s="1251"/>
      <c r="S58" s="1251"/>
      <c r="T58" s="1251"/>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dataValidations count="2">
    <dataValidation type="list" allowBlank="1" showInputMessage="1" showErrorMessage="1" sqref="J6:J8" xr:uid="{BFE0E8A2-6658-4E86-83CD-C272436B3FC5}">
      <formula1>"-,PC,NPC"</formula1>
    </dataValidation>
    <dataValidation allowBlank="1" showDropDown="1" showInputMessage="1" showErrorMessage="1" sqref="G6:H8" xr:uid="{DBBF8D2B-2B21-4787-A20C-602162E4D16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showInputMessage="1" showErrorMessage="1" xr:uid="{DB787EC4-6E95-4D29-BB3A-0A92D394D431}">
          <x14:formula1>
            <xm:f>チラ裏ZONE!$V$44:$V$107</xm:f>
          </x14:formula1>
          <xm:sqref>Q6:R8 G50:H52 Q50:R52 Q17:R19 Q28:R30 Q39:R41</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election activeCell="U1" sqref="U1:AD1048576"/>
    </sheetView>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6"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54" t="s">
        <v>986</v>
      </c>
      <c r="C3" s="1254"/>
      <c r="D3" s="441"/>
      <c r="E3" s="441"/>
      <c r="F3" s="441"/>
      <c r="G3" s="441"/>
      <c r="H3" s="441"/>
      <c r="I3" s="441"/>
      <c r="J3" s="441"/>
      <c r="K3" s="441"/>
      <c r="L3" s="441"/>
      <c r="M3" s="441"/>
      <c r="N3" s="441"/>
      <c r="O3" s="441"/>
      <c r="P3" s="441"/>
      <c r="Q3" s="441"/>
      <c r="R3" s="441"/>
      <c r="S3" s="441"/>
      <c r="T3" s="441"/>
      <c r="U3" s="441"/>
    </row>
    <row r="4" spans="1:21" ht="12.6"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4" x14ac:dyDescent="0.15">
      <c r="A5" s="441"/>
      <c r="B5" s="859" t="s">
        <v>990</v>
      </c>
      <c r="C5" s="859"/>
      <c r="D5" s="859"/>
      <c r="E5" s="859"/>
      <c r="F5" s="859"/>
      <c r="G5" s="1253" t="s">
        <v>991</v>
      </c>
      <c r="H5" s="1253"/>
      <c r="I5" s="457" t="s">
        <v>992</v>
      </c>
      <c r="J5" s="458" t="s">
        <v>993</v>
      </c>
      <c r="K5" s="441"/>
      <c r="L5" s="859" t="s">
        <v>990</v>
      </c>
      <c r="M5" s="859"/>
      <c r="N5" s="859"/>
      <c r="O5" s="859"/>
      <c r="P5" s="859"/>
      <c r="Q5" s="1253" t="s">
        <v>991</v>
      </c>
      <c r="R5" s="1253"/>
      <c r="S5" s="457" t="s">
        <v>992</v>
      </c>
      <c r="T5" s="458" t="s">
        <v>993</v>
      </c>
      <c r="U5" s="441"/>
    </row>
    <row r="6" spans="1:21" x14ac:dyDescent="0.15">
      <c r="A6" s="441"/>
      <c r="B6" s="812"/>
      <c r="C6" s="812"/>
      <c r="D6" s="812"/>
      <c r="E6" s="812"/>
      <c r="F6" s="812"/>
      <c r="G6" s="841" t="s">
        <v>19</v>
      </c>
      <c r="H6" s="841"/>
      <c r="I6" s="841" t="s">
        <v>429</v>
      </c>
      <c r="J6" s="1252" t="s">
        <v>361</v>
      </c>
      <c r="K6" s="441"/>
      <c r="L6" s="812"/>
      <c r="M6" s="812"/>
      <c r="N6" s="812"/>
      <c r="O6" s="812"/>
      <c r="P6" s="812"/>
      <c r="Q6" s="841" t="s">
        <v>19</v>
      </c>
      <c r="R6" s="841"/>
      <c r="S6" s="841" t="s">
        <v>429</v>
      </c>
      <c r="T6" s="1252" t="s">
        <v>361</v>
      </c>
      <c r="U6" s="441"/>
    </row>
    <row r="7" spans="1:21" x14ac:dyDescent="0.15">
      <c r="A7" s="441"/>
      <c r="B7" s="812"/>
      <c r="C7" s="812"/>
      <c r="D7" s="812"/>
      <c r="E7" s="812"/>
      <c r="F7" s="812"/>
      <c r="G7" s="841"/>
      <c r="H7" s="841"/>
      <c r="I7" s="841"/>
      <c r="J7" s="1252"/>
      <c r="K7" s="441"/>
      <c r="L7" s="812"/>
      <c r="M7" s="812"/>
      <c r="N7" s="812"/>
      <c r="O7" s="812"/>
      <c r="P7" s="812"/>
      <c r="Q7" s="841"/>
      <c r="R7" s="841"/>
      <c r="S7" s="841"/>
      <c r="T7" s="1252"/>
      <c r="U7" s="441"/>
    </row>
    <row r="8" spans="1:21" x14ac:dyDescent="0.15">
      <c r="A8" s="441"/>
      <c r="B8" s="812"/>
      <c r="C8" s="812"/>
      <c r="D8" s="812"/>
      <c r="E8" s="812"/>
      <c r="F8" s="812"/>
      <c r="G8" s="841"/>
      <c r="H8" s="841"/>
      <c r="I8" s="841"/>
      <c r="J8" s="1252"/>
      <c r="K8" s="441"/>
      <c r="L8" s="812"/>
      <c r="M8" s="812"/>
      <c r="N8" s="812"/>
      <c r="O8" s="812"/>
      <c r="P8" s="812"/>
      <c r="Q8" s="841"/>
      <c r="R8" s="841"/>
      <c r="S8" s="841"/>
      <c r="T8" s="1252"/>
      <c r="U8" s="441"/>
    </row>
    <row r="9" spans="1:21" x14ac:dyDescent="0.15">
      <c r="A9" s="441"/>
      <c r="B9" s="813" t="s">
        <v>994</v>
      </c>
      <c r="C9" s="813"/>
      <c r="D9" s="813"/>
      <c r="E9" s="813"/>
      <c r="F9" s="813"/>
      <c r="G9" s="813"/>
      <c r="H9" s="813"/>
      <c r="I9" s="813"/>
      <c r="J9" s="813"/>
      <c r="K9" s="441"/>
      <c r="L9" s="813" t="s">
        <v>994</v>
      </c>
      <c r="M9" s="813"/>
      <c r="N9" s="813"/>
      <c r="O9" s="813"/>
      <c r="P9" s="813"/>
      <c r="Q9" s="813"/>
      <c r="R9" s="813"/>
      <c r="S9" s="813"/>
      <c r="T9" s="813"/>
      <c r="U9" s="441"/>
    </row>
    <row r="10" spans="1:21" ht="12.6" thickBot="1" x14ac:dyDescent="0.2">
      <c r="A10" s="441"/>
      <c r="B10" s="1251"/>
      <c r="C10" s="1251"/>
      <c r="D10" s="1251"/>
      <c r="E10" s="1251"/>
      <c r="F10" s="1251"/>
      <c r="G10" s="1251"/>
      <c r="H10" s="1251"/>
      <c r="I10" s="1251"/>
      <c r="J10" s="1251"/>
      <c r="K10" s="441"/>
      <c r="L10" s="1251"/>
      <c r="M10" s="1251"/>
      <c r="N10" s="1251"/>
      <c r="O10" s="1251"/>
      <c r="P10" s="1251"/>
      <c r="Q10" s="1251"/>
      <c r="R10" s="1251"/>
      <c r="S10" s="1251"/>
      <c r="T10" s="1251"/>
      <c r="U10" s="441"/>
    </row>
    <row r="11" spans="1:21" ht="12.6" thickBot="1" x14ac:dyDescent="0.2">
      <c r="A11" s="441"/>
      <c r="B11" s="1251"/>
      <c r="C11" s="1251"/>
      <c r="D11" s="1251"/>
      <c r="E11" s="1251"/>
      <c r="F11" s="1251"/>
      <c r="G11" s="1251"/>
      <c r="H11" s="1251"/>
      <c r="I11" s="1251"/>
      <c r="J11" s="1251"/>
      <c r="K11" s="441"/>
      <c r="L11" s="1251"/>
      <c r="M11" s="1251"/>
      <c r="N11" s="1251"/>
      <c r="O11" s="1251"/>
      <c r="P11" s="1251"/>
      <c r="Q11" s="1251"/>
      <c r="R11" s="1251"/>
      <c r="S11" s="1251"/>
      <c r="T11" s="1251"/>
      <c r="U11" s="441"/>
    </row>
    <row r="12" spans="1:21" ht="12.6" thickBot="1" x14ac:dyDescent="0.2">
      <c r="A12" s="441"/>
      <c r="B12" s="1251"/>
      <c r="C12" s="1251"/>
      <c r="D12" s="1251"/>
      <c r="E12" s="1251"/>
      <c r="F12" s="1251"/>
      <c r="G12" s="1251"/>
      <c r="H12" s="1251"/>
      <c r="I12" s="1251"/>
      <c r="J12" s="1251"/>
      <c r="K12" s="441"/>
      <c r="L12" s="1251"/>
      <c r="M12" s="1251"/>
      <c r="N12" s="1251"/>
      <c r="O12" s="1251"/>
      <c r="P12" s="1251"/>
      <c r="Q12" s="1251"/>
      <c r="R12" s="1251"/>
      <c r="S12" s="1251"/>
      <c r="T12" s="1251"/>
      <c r="U12" s="441"/>
    </row>
    <row r="13" spans="1:21" ht="12.6" thickBot="1" x14ac:dyDescent="0.2">
      <c r="A13" s="441"/>
      <c r="B13" s="1251"/>
      <c r="C13" s="1251"/>
      <c r="D13" s="1251"/>
      <c r="E13" s="1251"/>
      <c r="F13" s="1251"/>
      <c r="G13" s="1251"/>
      <c r="H13" s="1251"/>
      <c r="I13" s="1251"/>
      <c r="J13" s="1251"/>
      <c r="K13" s="441"/>
      <c r="L13" s="1251"/>
      <c r="M13" s="1251"/>
      <c r="N13" s="1251"/>
      <c r="O13" s="1251"/>
      <c r="P13" s="1251"/>
      <c r="Q13" s="1251"/>
      <c r="R13" s="1251"/>
      <c r="S13" s="1251"/>
      <c r="T13" s="1251"/>
      <c r="U13" s="441"/>
    </row>
    <row r="14" spans="1:21" ht="12.6" thickBot="1" x14ac:dyDescent="0.2">
      <c r="A14" s="441"/>
      <c r="B14" s="1251"/>
      <c r="C14" s="1251"/>
      <c r="D14" s="1251"/>
      <c r="E14" s="1251"/>
      <c r="F14" s="1251"/>
      <c r="G14" s="1251"/>
      <c r="H14" s="1251"/>
      <c r="I14" s="1251"/>
      <c r="J14" s="1251"/>
      <c r="K14" s="441"/>
      <c r="L14" s="1251"/>
      <c r="M14" s="1251"/>
      <c r="N14" s="1251"/>
      <c r="O14" s="1251"/>
      <c r="P14" s="1251"/>
      <c r="Q14" s="1251"/>
      <c r="R14" s="1251"/>
      <c r="S14" s="1251"/>
      <c r="T14" s="1251"/>
      <c r="U14" s="441"/>
    </row>
    <row r="15" spans="1:21" ht="12.6"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4" x14ac:dyDescent="0.15">
      <c r="A16" s="441"/>
      <c r="B16" s="859" t="s">
        <v>990</v>
      </c>
      <c r="C16" s="859"/>
      <c r="D16" s="859"/>
      <c r="E16" s="859"/>
      <c r="F16" s="859"/>
      <c r="G16" s="1253" t="s">
        <v>991</v>
      </c>
      <c r="H16" s="1253"/>
      <c r="I16" s="457" t="s">
        <v>992</v>
      </c>
      <c r="J16" s="458" t="s">
        <v>993</v>
      </c>
      <c r="K16" s="441"/>
      <c r="L16" s="859" t="s">
        <v>990</v>
      </c>
      <c r="M16" s="859"/>
      <c r="N16" s="859"/>
      <c r="O16" s="859"/>
      <c r="P16" s="859"/>
      <c r="Q16" s="1253" t="s">
        <v>991</v>
      </c>
      <c r="R16" s="1253"/>
      <c r="S16" s="457" t="s">
        <v>992</v>
      </c>
      <c r="T16" s="458" t="s">
        <v>993</v>
      </c>
      <c r="U16" s="441"/>
    </row>
    <row r="17" spans="1:21" x14ac:dyDescent="0.15">
      <c r="A17" s="441"/>
      <c r="B17" s="812"/>
      <c r="C17" s="812"/>
      <c r="D17" s="812"/>
      <c r="E17" s="812"/>
      <c r="F17" s="812"/>
      <c r="G17" s="841" t="s">
        <v>19</v>
      </c>
      <c r="H17" s="841"/>
      <c r="I17" s="841" t="s">
        <v>429</v>
      </c>
      <c r="J17" s="1252" t="s">
        <v>361</v>
      </c>
      <c r="K17" s="441"/>
      <c r="L17" s="812"/>
      <c r="M17" s="812"/>
      <c r="N17" s="812"/>
      <c r="O17" s="812"/>
      <c r="P17" s="812"/>
      <c r="Q17" s="841" t="s">
        <v>19</v>
      </c>
      <c r="R17" s="841"/>
      <c r="S17" s="841" t="s">
        <v>429</v>
      </c>
      <c r="T17" s="1252" t="s">
        <v>361</v>
      </c>
      <c r="U17" s="441"/>
    </row>
    <row r="18" spans="1:21" x14ac:dyDescent="0.15">
      <c r="A18" s="441"/>
      <c r="B18" s="812"/>
      <c r="C18" s="812"/>
      <c r="D18" s="812"/>
      <c r="E18" s="812"/>
      <c r="F18" s="812"/>
      <c r="G18" s="841"/>
      <c r="H18" s="841"/>
      <c r="I18" s="841"/>
      <c r="J18" s="1252"/>
      <c r="K18" s="441"/>
      <c r="L18" s="812"/>
      <c r="M18" s="812"/>
      <c r="N18" s="812"/>
      <c r="O18" s="812"/>
      <c r="P18" s="812"/>
      <c r="Q18" s="841"/>
      <c r="R18" s="841"/>
      <c r="S18" s="841"/>
      <c r="T18" s="1252"/>
      <c r="U18" s="441"/>
    </row>
    <row r="19" spans="1:21" x14ac:dyDescent="0.15">
      <c r="A19" s="441"/>
      <c r="B19" s="812"/>
      <c r="C19" s="812"/>
      <c r="D19" s="812"/>
      <c r="E19" s="812"/>
      <c r="F19" s="812"/>
      <c r="G19" s="841"/>
      <c r="H19" s="841"/>
      <c r="I19" s="841"/>
      <c r="J19" s="1252"/>
      <c r="K19" s="441"/>
      <c r="L19" s="812"/>
      <c r="M19" s="812"/>
      <c r="N19" s="812"/>
      <c r="O19" s="812"/>
      <c r="P19" s="812"/>
      <c r="Q19" s="841"/>
      <c r="R19" s="841"/>
      <c r="S19" s="841"/>
      <c r="T19" s="1252"/>
      <c r="U19" s="441"/>
    </row>
    <row r="20" spans="1:21" x14ac:dyDescent="0.15">
      <c r="A20" s="441"/>
      <c r="B20" s="813" t="s">
        <v>994</v>
      </c>
      <c r="C20" s="813"/>
      <c r="D20" s="813"/>
      <c r="E20" s="813"/>
      <c r="F20" s="813"/>
      <c r="G20" s="813"/>
      <c r="H20" s="813"/>
      <c r="I20" s="813"/>
      <c r="J20" s="813"/>
      <c r="K20" s="441"/>
      <c r="L20" s="813" t="s">
        <v>994</v>
      </c>
      <c r="M20" s="813"/>
      <c r="N20" s="813"/>
      <c r="O20" s="813"/>
      <c r="P20" s="813"/>
      <c r="Q20" s="813"/>
      <c r="R20" s="813"/>
      <c r="S20" s="813"/>
      <c r="T20" s="813"/>
      <c r="U20" s="441"/>
    </row>
    <row r="21" spans="1:21" ht="12.6" thickBot="1" x14ac:dyDescent="0.2">
      <c r="A21" s="441"/>
      <c r="B21" s="1251"/>
      <c r="C21" s="1251"/>
      <c r="D21" s="1251"/>
      <c r="E21" s="1251"/>
      <c r="F21" s="1251"/>
      <c r="G21" s="1251"/>
      <c r="H21" s="1251"/>
      <c r="I21" s="1251"/>
      <c r="J21" s="1251"/>
      <c r="K21" s="441"/>
      <c r="L21" s="1251"/>
      <c r="M21" s="1251"/>
      <c r="N21" s="1251"/>
      <c r="O21" s="1251"/>
      <c r="P21" s="1251"/>
      <c r="Q21" s="1251"/>
      <c r="R21" s="1251"/>
      <c r="S21" s="1251"/>
      <c r="T21" s="1251"/>
      <c r="U21" s="441"/>
    </row>
    <row r="22" spans="1:21" ht="12.6" thickBot="1" x14ac:dyDescent="0.2">
      <c r="A22" s="441"/>
      <c r="B22" s="1251"/>
      <c r="C22" s="1251"/>
      <c r="D22" s="1251"/>
      <c r="E22" s="1251"/>
      <c r="F22" s="1251"/>
      <c r="G22" s="1251"/>
      <c r="H22" s="1251"/>
      <c r="I22" s="1251"/>
      <c r="J22" s="1251"/>
      <c r="K22" s="441"/>
      <c r="L22" s="1251"/>
      <c r="M22" s="1251"/>
      <c r="N22" s="1251"/>
      <c r="O22" s="1251"/>
      <c r="P22" s="1251"/>
      <c r="Q22" s="1251"/>
      <c r="R22" s="1251"/>
      <c r="S22" s="1251"/>
      <c r="T22" s="1251"/>
      <c r="U22" s="441"/>
    </row>
    <row r="23" spans="1:21" ht="12.6" thickBot="1" x14ac:dyDescent="0.2">
      <c r="A23" s="441"/>
      <c r="B23" s="1251"/>
      <c r="C23" s="1251"/>
      <c r="D23" s="1251"/>
      <c r="E23" s="1251"/>
      <c r="F23" s="1251"/>
      <c r="G23" s="1251"/>
      <c r="H23" s="1251"/>
      <c r="I23" s="1251"/>
      <c r="J23" s="1251"/>
      <c r="K23" s="441"/>
      <c r="L23" s="1251"/>
      <c r="M23" s="1251"/>
      <c r="N23" s="1251"/>
      <c r="O23" s="1251"/>
      <c r="P23" s="1251"/>
      <c r="Q23" s="1251"/>
      <c r="R23" s="1251"/>
      <c r="S23" s="1251"/>
      <c r="T23" s="1251"/>
      <c r="U23" s="441"/>
    </row>
    <row r="24" spans="1:21" ht="12.6" thickBot="1" x14ac:dyDescent="0.2">
      <c r="A24" s="441"/>
      <c r="B24" s="1251"/>
      <c r="C24" s="1251"/>
      <c r="D24" s="1251"/>
      <c r="E24" s="1251"/>
      <c r="F24" s="1251"/>
      <c r="G24" s="1251"/>
      <c r="H24" s="1251"/>
      <c r="I24" s="1251"/>
      <c r="J24" s="1251"/>
      <c r="K24" s="441"/>
      <c r="L24" s="1251"/>
      <c r="M24" s="1251"/>
      <c r="N24" s="1251"/>
      <c r="O24" s="1251"/>
      <c r="P24" s="1251"/>
      <c r="Q24" s="1251"/>
      <c r="R24" s="1251"/>
      <c r="S24" s="1251"/>
      <c r="T24" s="1251"/>
      <c r="U24" s="441"/>
    </row>
    <row r="25" spans="1:21" ht="12.6" thickBot="1" x14ac:dyDescent="0.2">
      <c r="A25" s="441"/>
      <c r="B25" s="1251"/>
      <c r="C25" s="1251"/>
      <c r="D25" s="1251"/>
      <c r="E25" s="1251"/>
      <c r="F25" s="1251"/>
      <c r="G25" s="1251"/>
      <c r="H25" s="1251"/>
      <c r="I25" s="1251"/>
      <c r="J25" s="1251"/>
      <c r="K25" s="441"/>
      <c r="L25" s="1251"/>
      <c r="M25" s="1251"/>
      <c r="N25" s="1251"/>
      <c r="O25" s="1251"/>
      <c r="P25" s="1251"/>
      <c r="Q25" s="1251"/>
      <c r="R25" s="1251"/>
      <c r="S25" s="1251"/>
      <c r="T25" s="1251"/>
      <c r="U25" s="441"/>
    </row>
    <row r="26" spans="1:21" ht="12.6"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4" x14ac:dyDescent="0.15">
      <c r="A27" s="441"/>
      <c r="B27" s="859" t="s">
        <v>990</v>
      </c>
      <c r="C27" s="859"/>
      <c r="D27" s="859"/>
      <c r="E27" s="859"/>
      <c r="F27" s="859"/>
      <c r="G27" s="1253" t="s">
        <v>991</v>
      </c>
      <c r="H27" s="1253"/>
      <c r="I27" s="457" t="s">
        <v>992</v>
      </c>
      <c r="J27" s="458" t="s">
        <v>993</v>
      </c>
      <c r="K27" s="441"/>
      <c r="L27" s="859" t="s">
        <v>990</v>
      </c>
      <c r="M27" s="859"/>
      <c r="N27" s="859"/>
      <c r="O27" s="859"/>
      <c r="P27" s="859"/>
      <c r="Q27" s="1253" t="s">
        <v>991</v>
      </c>
      <c r="R27" s="1253"/>
      <c r="S27" s="457" t="s">
        <v>992</v>
      </c>
      <c r="T27" s="458" t="s">
        <v>993</v>
      </c>
      <c r="U27" s="441"/>
    </row>
    <row r="28" spans="1:21" x14ac:dyDescent="0.15">
      <c r="A28" s="441"/>
      <c r="B28" s="812"/>
      <c r="C28" s="812"/>
      <c r="D28" s="812"/>
      <c r="E28" s="812"/>
      <c r="F28" s="812"/>
      <c r="G28" s="841" t="s">
        <v>19</v>
      </c>
      <c r="H28" s="841"/>
      <c r="I28" s="841" t="s">
        <v>429</v>
      </c>
      <c r="J28" s="1252" t="s">
        <v>361</v>
      </c>
      <c r="K28" s="441"/>
      <c r="L28" s="812"/>
      <c r="M28" s="812"/>
      <c r="N28" s="812"/>
      <c r="O28" s="812"/>
      <c r="P28" s="812"/>
      <c r="Q28" s="841" t="s">
        <v>19</v>
      </c>
      <c r="R28" s="841"/>
      <c r="S28" s="841" t="s">
        <v>429</v>
      </c>
      <c r="T28" s="1252" t="s">
        <v>361</v>
      </c>
      <c r="U28" s="441"/>
    </row>
    <row r="29" spans="1:21" x14ac:dyDescent="0.15">
      <c r="A29" s="441"/>
      <c r="B29" s="812"/>
      <c r="C29" s="812"/>
      <c r="D29" s="812"/>
      <c r="E29" s="812"/>
      <c r="F29" s="812"/>
      <c r="G29" s="841"/>
      <c r="H29" s="841"/>
      <c r="I29" s="841"/>
      <c r="J29" s="1252"/>
      <c r="K29" s="441"/>
      <c r="L29" s="812"/>
      <c r="M29" s="812"/>
      <c r="N29" s="812"/>
      <c r="O29" s="812"/>
      <c r="P29" s="812"/>
      <c r="Q29" s="841"/>
      <c r="R29" s="841"/>
      <c r="S29" s="841"/>
      <c r="T29" s="1252"/>
      <c r="U29" s="441"/>
    </row>
    <row r="30" spans="1:21" x14ac:dyDescent="0.15">
      <c r="A30" s="441"/>
      <c r="B30" s="812"/>
      <c r="C30" s="812"/>
      <c r="D30" s="812"/>
      <c r="E30" s="812"/>
      <c r="F30" s="812"/>
      <c r="G30" s="841"/>
      <c r="H30" s="841"/>
      <c r="I30" s="841"/>
      <c r="J30" s="1252"/>
      <c r="K30" s="441"/>
      <c r="L30" s="812"/>
      <c r="M30" s="812"/>
      <c r="N30" s="812"/>
      <c r="O30" s="812"/>
      <c r="P30" s="812"/>
      <c r="Q30" s="841"/>
      <c r="R30" s="841"/>
      <c r="S30" s="841"/>
      <c r="T30" s="1252"/>
      <c r="U30" s="441"/>
    </row>
    <row r="31" spans="1:21" x14ac:dyDescent="0.15">
      <c r="A31" s="441"/>
      <c r="B31" s="813" t="s">
        <v>994</v>
      </c>
      <c r="C31" s="813"/>
      <c r="D31" s="813"/>
      <c r="E31" s="813"/>
      <c r="F31" s="813"/>
      <c r="G31" s="813"/>
      <c r="H31" s="813"/>
      <c r="I31" s="813"/>
      <c r="J31" s="813"/>
      <c r="K31" s="441"/>
      <c r="L31" s="813" t="s">
        <v>994</v>
      </c>
      <c r="M31" s="813"/>
      <c r="N31" s="813"/>
      <c r="O31" s="813"/>
      <c r="P31" s="813"/>
      <c r="Q31" s="813"/>
      <c r="R31" s="813"/>
      <c r="S31" s="813"/>
      <c r="T31" s="813"/>
      <c r="U31" s="441"/>
    </row>
    <row r="32" spans="1:21" ht="12.6" thickBot="1" x14ac:dyDescent="0.2">
      <c r="A32" s="441"/>
      <c r="B32" s="1251"/>
      <c r="C32" s="1251"/>
      <c r="D32" s="1251"/>
      <c r="E32" s="1251"/>
      <c r="F32" s="1251"/>
      <c r="G32" s="1251"/>
      <c r="H32" s="1251"/>
      <c r="I32" s="1251"/>
      <c r="J32" s="1251"/>
      <c r="K32" s="441"/>
      <c r="L32" s="1251"/>
      <c r="M32" s="1251"/>
      <c r="N32" s="1251"/>
      <c r="O32" s="1251"/>
      <c r="P32" s="1251"/>
      <c r="Q32" s="1251"/>
      <c r="R32" s="1251"/>
      <c r="S32" s="1251"/>
      <c r="T32" s="1251"/>
      <c r="U32" s="441"/>
    </row>
    <row r="33" spans="1:21" ht="12.6" thickBot="1" x14ac:dyDescent="0.2">
      <c r="A33" s="441"/>
      <c r="B33" s="1251"/>
      <c r="C33" s="1251"/>
      <c r="D33" s="1251"/>
      <c r="E33" s="1251"/>
      <c r="F33" s="1251"/>
      <c r="G33" s="1251"/>
      <c r="H33" s="1251"/>
      <c r="I33" s="1251"/>
      <c r="J33" s="1251"/>
      <c r="K33" s="441"/>
      <c r="L33" s="1251"/>
      <c r="M33" s="1251"/>
      <c r="N33" s="1251"/>
      <c r="O33" s="1251"/>
      <c r="P33" s="1251"/>
      <c r="Q33" s="1251"/>
      <c r="R33" s="1251"/>
      <c r="S33" s="1251"/>
      <c r="T33" s="1251"/>
      <c r="U33" s="441"/>
    </row>
    <row r="34" spans="1:21" ht="12.6" thickBot="1" x14ac:dyDescent="0.2">
      <c r="A34" s="441"/>
      <c r="B34" s="1251"/>
      <c r="C34" s="1251"/>
      <c r="D34" s="1251"/>
      <c r="E34" s="1251"/>
      <c r="F34" s="1251"/>
      <c r="G34" s="1251"/>
      <c r="H34" s="1251"/>
      <c r="I34" s="1251"/>
      <c r="J34" s="1251"/>
      <c r="K34" s="441"/>
      <c r="L34" s="1251"/>
      <c r="M34" s="1251"/>
      <c r="N34" s="1251"/>
      <c r="O34" s="1251"/>
      <c r="P34" s="1251"/>
      <c r="Q34" s="1251"/>
      <c r="R34" s="1251"/>
      <c r="S34" s="1251"/>
      <c r="T34" s="1251"/>
      <c r="U34" s="441"/>
    </row>
    <row r="35" spans="1:21" ht="12.6" thickBot="1" x14ac:dyDescent="0.2">
      <c r="A35" s="441"/>
      <c r="B35" s="1251"/>
      <c r="C35" s="1251"/>
      <c r="D35" s="1251"/>
      <c r="E35" s="1251"/>
      <c r="F35" s="1251"/>
      <c r="G35" s="1251"/>
      <c r="H35" s="1251"/>
      <c r="I35" s="1251"/>
      <c r="J35" s="1251"/>
      <c r="K35" s="441"/>
      <c r="L35" s="1251"/>
      <c r="M35" s="1251"/>
      <c r="N35" s="1251"/>
      <c r="O35" s="1251"/>
      <c r="P35" s="1251"/>
      <c r="Q35" s="1251"/>
      <c r="R35" s="1251"/>
      <c r="S35" s="1251"/>
      <c r="T35" s="1251"/>
      <c r="U35" s="441"/>
    </row>
    <row r="36" spans="1:21" ht="12.6" thickBot="1" x14ac:dyDescent="0.2">
      <c r="A36" s="441"/>
      <c r="B36" s="1251"/>
      <c r="C36" s="1251"/>
      <c r="D36" s="1251"/>
      <c r="E36" s="1251"/>
      <c r="F36" s="1251"/>
      <c r="G36" s="1251"/>
      <c r="H36" s="1251"/>
      <c r="I36" s="1251"/>
      <c r="J36" s="1251"/>
      <c r="K36" s="441"/>
      <c r="L36" s="1251"/>
      <c r="M36" s="1251"/>
      <c r="N36" s="1251"/>
      <c r="O36" s="1251"/>
      <c r="P36" s="1251"/>
      <c r="Q36" s="1251"/>
      <c r="R36" s="1251"/>
      <c r="S36" s="1251"/>
      <c r="T36" s="1251"/>
      <c r="U36" s="441"/>
    </row>
    <row r="37" spans="1:21" ht="12.6"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4" x14ac:dyDescent="0.15">
      <c r="A38" s="441"/>
      <c r="B38" s="859" t="s">
        <v>990</v>
      </c>
      <c r="C38" s="859"/>
      <c r="D38" s="859"/>
      <c r="E38" s="859"/>
      <c r="F38" s="859"/>
      <c r="G38" s="1253" t="s">
        <v>991</v>
      </c>
      <c r="H38" s="1253"/>
      <c r="I38" s="457" t="s">
        <v>992</v>
      </c>
      <c r="J38" s="458" t="s">
        <v>993</v>
      </c>
      <c r="K38" s="441"/>
      <c r="L38" s="859" t="s">
        <v>990</v>
      </c>
      <c r="M38" s="859"/>
      <c r="N38" s="859"/>
      <c r="O38" s="859"/>
      <c r="P38" s="859"/>
      <c r="Q38" s="1253" t="s">
        <v>991</v>
      </c>
      <c r="R38" s="1253"/>
      <c r="S38" s="457" t="s">
        <v>992</v>
      </c>
      <c r="T38" s="458" t="s">
        <v>993</v>
      </c>
      <c r="U38" s="441"/>
    </row>
    <row r="39" spans="1:21" x14ac:dyDescent="0.15">
      <c r="A39" s="441"/>
      <c r="B39" s="812"/>
      <c r="C39" s="812"/>
      <c r="D39" s="812"/>
      <c r="E39" s="812"/>
      <c r="F39" s="812"/>
      <c r="G39" s="841" t="s">
        <v>19</v>
      </c>
      <c r="H39" s="841"/>
      <c r="I39" s="841" t="s">
        <v>429</v>
      </c>
      <c r="J39" s="1252" t="s">
        <v>361</v>
      </c>
      <c r="K39" s="441"/>
      <c r="L39" s="812"/>
      <c r="M39" s="812"/>
      <c r="N39" s="812"/>
      <c r="O39" s="812"/>
      <c r="P39" s="812"/>
      <c r="Q39" s="841" t="s">
        <v>19</v>
      </c>
      <c r="R39" s="841"/>
      <c r="S39" s="841" t="s">
        <v>429</v>
      </c>
      <c r="T39" s="1252" t="s">
        <v>361</v>
      </c>
      <c r="U39" s="441"/>
    </row>
    <row r="40" spans="1:21" x14ac:dyDescent="0.15">
      <c r="A40" s="441"/>
      <c r="B40" s="812"/>
      <c r="C40" s="812"/>
      <c r="D40" s="812"/>
      <c r="E40" s="812"/>
      <c r="F40" s="812"/>
      <c r="G40" s="841"/>
      <c r="H40" s="841"/>
      <c r="I40" s="841"/>
      <c r="J40" s="1252"/>
      <c r="K40" s="441"/>
      <c r="L40" s="812"/>
      <c r="M40" s="812"/>
      <c r="N40" s="812"/>
      <c r="O40" s="812"/>
      <c r="P40" s="812"/>
      <c r="Q40" s="841"/>
      <c r="R40" s="841"/>
      <c r="S40" s="841"/>
      <c r="T40" s="1252"/>
      <c r="U40" s="441"/>
    </row>
    <row r="41" spans="1:21" x14ac:dyDescent="0.15">
      <c r="A41" s="441"/>
      <c r="B41" s="812"/>
      <c r="C41" s="812"/>
      <c r="D41" s="812"/>
      <c r="E41" s="812"/>
      <c r="F41" s="812"/>
      <c r="G41" s="841"/>
      <c r="H41" s="841"/>
      <c r="I41" s="841"/>
      <c r="J41" s="1252"/>
      <c r="K41" s="441"/>
      <c r="L41" s="812"/>
      <c r="M41" s="812"/>
      <c r="N41" s="812"/>
      <c r="O41" s="812"/>
      <c r="P41" s="812"/>
      <c r="Q41" s="841"/>
      <c r="R41" s="841"/>
      <c r="S41" s="841"/>
      <c r="T41" s="1252"/>
      <c r="U41" s="441"/>
    </row>
    <row r="42" spans="1:21" x14ac:dyDescent="0.15">
      <c r="A42" s="441"/>
      <c r="B42" s="813" t="s">
        <v>994</v>
      </c>
      <c r="C42" s="813"/>
      <c r="D42" s="813"/>
      <c r="E42" s="813"/>
      <c r="F42" s="813"/>
      <c r="G42" s="813"/>
      <c r="H42" s="813"/>
      <c r="I42" s="813"/>
      <c r="J42" s="813"/>
      <c r="K42" s="441"/>
      <c r="L42" s="813" t="s">
        <v>994</v>
      </c>
      <c r="M42" s="813"/>
      <c r="N42" s="813"/>
      <c r="O42" s="813"/>
      <c r="P42" s="813"/>
      <c r="Q42" s="813"/>
      <c r="R42" s="813"/>
      <c r="S42" s="813"/>
      <c r="T42" s="813"/>
      <c r="U42" s="441"/>
    </row>
    <row r="43" spans="1:21" ht="12.6" thickBot="1" x14ac:dyDescent="0.2">
      <c r="A43" s="441"/>
      <c r="B43" s="1251"/>
      <c r="C43" s="1251"/>
      <c r="D43" s="1251"/>
      <c r="E43" s="1251"/>
      <c r="F43" s="1251"/>
      <c r="G43" s="1251"/>
      <c r="H43" s="1251"/>
      <c r="I43" s="1251"/>
      <c r="J43" s="1251"/>
      <c r="K43" s="441"/>
      <c r="L43" s="1251"/>
      <c r="M43" s="1251"/>
      <c r="N43" s="1251"/>
      <c r="O43" s="1251"/>
      <c r="P43" s="1251"/>
      <c r="Q43" s="1251"/>
      <c r="R43" s="1251"/>
      <c r="S43" s="1251"/>
      <c r="T43" s="1251"/>
      <c r="U43" s="441"/>
    </row>
    <row r="44" spans="1:21" ht="12.6" thickBot="1" x14ac:dyDescent="0.2">
      <c r="A44" s="441"/>
      <c r="B44" s="1251"/>
      <c r="C44" s="1251"/>
      <c r="D44" s="1251"/>
      <c r="E44" s="1251"/>
      <c r="F44" s="1251"/>
      <c r="G44" s="1251"/>
      <c r="H44" s="1251"/>
      <c r="I44" s="1251"/>
      <c r="J44" s="1251"/>
      <c r="K44" s="441"/>
      <c r="L44" s="1251"/>
      <c r="M44" s="1251"/>
      <c r="N44" s="1251"/>
      <c r="O44" s="1251"/>
      <c r="P44" s="1251"/>
      <c r="Q44" s="1251"/>
      <c r="R44" s="1251"/>
      <c r="S44" s="1251"/>
      <c r="T44" s="1251"/>
      <c r="U44" s="441"/>
    </row>
    <row r="45" spans="1:21" ht="12.6" thickBot="1" x14ac:dyDescent="0.2">
      <c r="A45" s="441"/>
      <c r="B45" s="1251"/>
      <c r="C45" s="1251"/>
      <c r="D45" s="1251"/>
      <c r="E45" s="1251"/>
      <c r="F45" s="1251"/>
      <c r="G45" s="1251"/>
      <c r="H45" s="1251"/>
      <c r="I45" s="1251"/>
      <c r="J45" s="1251"/>
      <c r="K45" s="441"/>
      <c r="L45" s="1251"/>
      <c r="M45" s="1251"/>
      <c r="N45" s="1251"/>
      <c r="O45" s="1251"/>
      <c r="P45" s="1251"/>
      <c r="Q45" s="1251"/>
      <c r="R45" s="1251"/>
      <c r="S45" s="1251"/>
      <c r="T45" s="1251"/>
      <c r="U45" s="441"/>
    </row>
    <row r="46" spans="1:21" ht="12.6" thickBot="1" x14ac:dyDescent="0.2">
      <c r="A46" s="441"/>
      <c r="B46" s="1251"/>
      <c r="C46" s="1251"/>
      <c r="D46" s="1251"/>
      <c r="E46" s="1251"/>
      <c r="F46" s="1251"/>
      <c r="G46" s="1251"/>
      <c r="H46" s="1251"/>
      <c r="I46" s="1251"/>
      <c r="J46" s="1251"/>
      <c r="K46" s="441"/>
      <c r="L46" s="1251"/>
      <c r="M46" s="1251"/>
      <c r="N46" s="1251"/>
      <c r="O46" s="1251"/>
      <c r="P46" s="1251"/>
      <c r="Q46" s="1251"/>
      <c r="R46" s="1251"/>
      <c r="S46" s="1251"/>
      <c r="T46" s="1251"/>
      <c r="U46" s="441"/>
    </row>
    <row r="47" spans="1:21" ht="12.6" thickBot="1" x14ac:dyDescent="0.2">
      <c r="A47" s="441"/>
      <c r="B47" s="1251"/>
      <c r="C47" s="1251"/>
      <c r="D47" s="1251"/>
      <c r="E47" s="1251"/>
      <c r="F47" s="1251"/>
      <c r="G47" s="1251"/>
      <c r="H47" s="1251"/>
      <c r="I47" s="1251"/>
      <c r="J47" s="1251"/>
      <c r="K47" s="441"/>
      <c r="L47" s="1251"/>
      <c r="M47" s="1251"/>
      <c r="N47" s="1251"/>
      <c r="O47" s="1251"/>
      <c r="P47" s="1251"/>
      <c r="Q47" s="1251"/>
      <c r="R47" s="1251"/>
      <c r="S47" s="1251"/>
      <c r="T47" s="1251"/>
      <c r="U47" s="441"/>
    </row>
    <row r="48" spans="1:21" ht="12.6"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4" x14ac:dyDescent="0.15">
      <c r="A49" s="441"/>
      <c r="B49" s="859" t="s">
        <v>990</v>
      </c>
      <c r="C49" s="859"/>
      <c r="D49" s="859"/>
      <c r="E49" s="859"/>
      <c r="F49" s="859"/>
      <c r="G49" s="1253" t="s">
        <v>991</v>
      </c>
      <c r="H49" s="1253"/>
      <c r="I49" s="457" t="s">
        <v>992</v>
      </c>
      <c r="J49" s="458" t="s">
        <v>993</v>
      </c>
      <c r="K49" s="441"/>
      <c r="L49" s="859" t="s">
        <v>990</v>
      </c>
      <c r="M49" s="859"/>
      <c r="N49" s="859"/>
      <c r="O49" s="859"/>
      <c r="P49" s="859"/>
      <c r="Q49" s="1253" t="s">
        <v>991</v>
      </c>
      <c r="R49" s="1253"/>
      <c r="S49" s="457" t="s">
        <v>992</v>
      </c>
      <c r="T49" s="458" t="s">
        <v>993</v>
      </c>
      <c r="U49" s="441"/>
    </row>
    <row r="50" spans="1:21" x14ac:dyDescent="0.15">
      <c r="A50" s="441"/>
      <c r="B50" s="812"/>
      <c r="C50" s="812"/>
      <c r="D50" s="812"/>
      <c r="E50" s="812"/>
      <c r="F50" s="812"/>
      <c r="G50" s="841" t="s">
        <v>19</v>
      </c>
      <c r="H50" s="841"/>
      <c r="I50" s="841" t="s">
        <v>429</v>
      </c>
      <c r="J50" s="1252" t="s">
        <v>361</v>
      </c>
      <c r="K50" s="441"/>
      <c r="L50" s="812"/>
      <c r="M50" s="812"/>
      <c r="N50" s="812"/>
      <c r="O50" s="812"/>
      <c r="P50" s="812"/>
      <c r="Q50" s="841" t="s">
        <v>19</v>
      </c>
      <c r="R50" s="841"/>
      <c r="S50" s="841" t="s">
        <v>429</v>
      </c>
      <c r="T50" s="1252" t="s">
        <v>361</v>
      </c>
      <c r="U50" s="441"/>
    </row>
    <row r="51" spans="1:21" x14ac:dyDescent="0.15">
      <c r="A51" s="441"/>
      <c r="B51" s="812"/>
      <c r="C51" s="812"/>
      <c r="D51" s="812"/>
      <c r="E51" s="812"/>
      <c r="F51" s="812"/>
      <c r="G51" s="841"/>
      <c r="H51" s="841"/>
      <c r="I51" s="841"/>
      <c r="J51" s="1252"/>
      <c r="K51" s="441"/>
      <c r="L51" s="812"/>
      <c r="M51" s="812"/>
      <c r="N51" s="812"/>
      <c r="O51" s="812"/>
      <c r="P51" s="812"/>
      <c r="Q51" s="841"/>
      <c r="R51" s="841"/>
      <c r="S51" s="841"/>
      <c r="T51" s="1252"/>
      <c r="U51" s="441"/>
    </row>
    <row r="52" spans="1:21" x14ac:dyDescent="0.15">
      <c r="A52" s="441"/>
      <c r="B52" s="812"/>
      <c r="C52" s="812"/>
      <c r="D52" s="812"/>
      <c r="E52" s="812"/>
      <c r="F52" s="812"/>
      <c r="G52" s="841"/>
      <c r="H52" s="841"/>
      <c r="I52" s="841"/>
      <c r="J52" s="1252"/>
      <c r="K52" s="441"/>
      <c r="L52" s="812"/>
      <c r="M52" s="812"/>
      <c r="N52" s="812"/>
      <c r="O52" s="812"/>
      <c r="P52" s="812"/>
      <c r="Q52" s="841"/>
      <c r="R52" s="841"/>
      <c r="S52" s="841"/>
      <c r="T52" s="1252"/>
      <c r="U52" s="441"/>
    </row>
    <row r="53" spans="1:21" x14ac:dyDescent="0.15">
      <c r="A53" s="441"/>
      <c r="B53" s="813" t="s">
        <v>994</v>
      </c>
      <c r="C53" s="813"/>
      <c r="D53" s="813"/>
      <c r="E53" s="813"/>
      <c r="F53" s="813"/>
      <c r="G53" s="813"/>
      <c r="H53" s="813"/>
      <c r="I53" s="813"/>
      <c r="J53" s="813"/>
      <c r="K53" s="441"/>
      <c r="L53" s="813" t="s">
        <v>994</v>
      </c>
      <c r="M53" s="813"/>
      <c r="N53" s="813"/>
      <c r="O53" s="813"/>
      <c r="P53" s="813"/>
      <c r="Q53" s="813"/>
      <c r="R53" s="813"/>
      <c r="S53" s="813"/>
      <c r="T53" s="813"/>
      <c r="U53" s="441"/>
    </row>
    <row r="54" spans="1:21" ht="12.6" thickBot="1" x14ac:dyDescent="0.2">
      <c r="A54" s="441"/>
      <c r="B54" s="1251"/>
      <c r="C54" s="1251"/>
      <c r="D54" s="1251"/>
      <c r="E54" s="1251"/>
      <c r="F54" s="1251"/>
      <c r="G54" s="1251"/>
      <c r="H54" s="1251"/>
      <c r="I54" s="1251"/>
      <c r="J54" s="1251"/>
      <c r="K54" s="441"/>
      <c r="L54" s="1251"/>
      <c r="M54" s="1251"/>
      <c r="N54" s="1251"/>
      <c r="O54" s="1251"/>
      <c r="P54" s="1251"/>
      <c r="Q54" s="1251"/>
      <c r="R54" s="1251"/>
      <c r="S54" s="1251"/>
      <c r="T54" s="1251"/>
      <c r="U54" s="441"/>
    </row>
    <row r="55" spans="1:21" ht="12.6" thickBot="1" x14ac:dyDescent="0.2">
      <c r="A55" s="441"/>
      <c r="B55" s="1251"/>
      <c r="C55" s="1251"/>
      <c r="D55" s="1251"/>
      <c r="E55" s="1251"/>
      <c r="F55" s="1251"/>
      <c r="G55" s="1251"/>
      <c r="H55" s="1251"/>
      <c r="I55" s="1251"/>
      <c r="J55" s="1251"/>
      <c r="K55" s="441"/>
      <c r="L55" s="1251"/>
      <c r="M55" s="1251"/>
      <c r="N55" s="1251"/>
      <c r="O55" s="1251"/>
      <c r="P55" s="1251"/>
      <c r="Q55" s="1251"/>
      <c r="R55" s="1251"/>
      <c r="S55" s="1251"/>
      <c r="T55" s="1251"/>
      <c r="U55" s="441"/>
    </row>
    <row r="56" spans="1:21" ht="12.6" thickBot="1" x14ac:dyDescent="0.2">
      <c r="A56" s="441"/>
      <c r="B56" s="1251"/>
      <c r="C56" s="1251"/>
      <c r="D56" s="1251"/>
      <c r="E56" s="1251"/>
      <c r="F56" s="1251"/>
      <c r="G56" s="1251"/>
      <c r="H56" s="1251"/>
      <c r="I56" s="1251"/>
      <c r="J56" s="1251"/>
      <c r="K56" s="441"/>
      <c r="L56" s="1251"/>
      <c r="M56" s="1251"/>
      <c r="N56" s="1251"/>
      <c r="O56" s="1251"/>
      <c r="P56" s="1251"/>
      <c r="Q56" s="1251"/>
      <c r="R56" s="1251"/>
      <c r="S56" s="1251"/>
      <c r="T56" s="1251"/>
      <c r="U56" s="441"/>
    </row>
    <row r="57" spans="1:21" ht="12.6" thickBot="1" x14ac:dyDescent="0.2">
      <c r="A57" s="441"/>
      <c r="B57" s="1251"/>
      <c r="C57" s="1251"/>
      <c r="D57" s="1251"/>
      <c r="E57" s="1251"/>
      <c r="F57" s="1251"/>
      <c r="G57" s="1251"/>
      <c r="H57" s="1251"/>
      <c r="I57" s="1251"/>
      <c r="J57" s="1251"/>
      <c r="K57" s="441"/>
      <c r="L57" s="1251"/>
      <c r="M57" s="1251"/>
      <c r="N57" s="1251"/>
      <c r="O57" s="1251"/>
      <c r="P57" s="1251"/>
      <c r="Q57" s="1251"/>
      <c r="R57" s="1251"/>
      <c r="S57" s="1251"/>
      <c r="T57" s="1251"/>
      <c r="U57" s="441"/>
    </row>
    <row r="58" spans="1:21" ht="12.6" thickBot="1" x14ac:dyDescent="0.2">
      <c r="A58" s="441"/>
      <c r="B58" s="1251"/>
      <c r="C58" s="1251"/>
      <c r="D58" s="1251"/>
      <c r="E58" s="1251"/>
      <c r="F58" s="1251"/>
      <c r="G58" s="1251"/>
      <c r="H58" s="1251"/>
      <c r="I58" s="1251"/>
      <c r="J58" s="1251"/>
      <c r="K58" s="441"/>
      <c r="L58" s="1251"/>
      <c r="M58" s="1251"/>
      <c r="N58" s="1251"/>
      <c r="O58" s="1251"/>
      <c r="P58" s="1251"/>
      <c r="Q58" s="1251"/>
      <c r="R58" s="1251"/>
      <c r="S58" s="1251"/>
      <c r="T58" s="1251"/>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showInputMessage="1" showErrorMessage="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8671875" customWidth="1"/>
    <col min="3" max="3" width="14.33203125" customWidth="1"/>
    <col min="5" max="5" width="19.21875" customWidth="1"/>
    <col min="6" max="7" width="10.77734375" customWidth="1"/>
  </cols>
  <sheetData>
    <row r="1" spans="1:8" x14ac:dyDescent="0.15">
      <c r="A1" t="s">
        <v>1183</v>
      </c>
      <c r="B1" t="s">
        <v>1184</v>
      </c>
      <c r="C1" t="s">
        <v>1183</v>
      </c>
      <c r="D1" t="s">
        <v>1184</v>
      </c>
      <c r="E1" t="s">
        <v>1183</v>
      </c>
      <c r="F1" t="s">
        <v>1184</v>
      </c>
    </row>
    <row r="2" spans="1:8" x14ac:dyDescent="0.15">
      <c r="A2" t="s">
        <v>1185</v>
      </c>
      <c r="B2" s="467" t="s">
        <v>1198</v>
      </c>
      <c r="C2" t="s">
        <v>1260</v>
      </c>
      <c r="D2" t="s">
        <v>1261</v>
      </c>
      <c r="E2" t="s">
        <v>1310</v>
      </c>
      <c r="F2" t="s">
        <v>1317</v>
      </c>
      <c r="G2" t="s">
        <v>1341</v>
      </c>
      <c r="H2" t="s">
        <v>1340</v>
      </c>
    </row>
    <row r="3" spans="1:8" x14ac:dyDescent="0.15">
      <c r="A3" t="s">
        <v>1000</v>
      </c>
      <c r="B3" s="467" t="s">
        <v>1199</v>
      </c>
      <c r="C3" t="s">
        <v>1263</v>
      </c>
      <c r="D3" t="s">
        <v>1262</v>
      </c>
      <c r="E3" t="s">
        <v>1311</v>
      </c>
      <c r="F3" t="s">
        <v>1318</v>
      </c>
      <c r="G3" t="s">
        <v>1343</v>
      </c>
      <c r="H3" t="s">
        <v>1342</v>
      </c>
    </row>
    <row r="4" spans="1:8" x14ac:dyDescent="0.15">
      <c r="A4" t="s">
        <v>998</v>
      </c>
      <c r="B4" s="467" t="s">
        <v>1200</v>
      </c>
      <c r="C4" t="s">
        <v>1265</v>
      </c>
      <c r="D4" t="s">
        <v>1264</v>
      </c>
      <c r="E4" t="s">
        <v>1312</v>
      </c>
      <c r="F4" t="s">
        <v>1319</v>
      </c>
    </row>
    <row r="5" spans="1:8" x14ac:dyDescent="0.15">
      <c r="A5" t="s">
        <v>999</v>
      </c>
      <c r="B5" s="467" t="s">
        <v>1201</v>
      </c>
      <c r="C5" t="s">
        <v>1269</v>
      </c>
      <c r="D5" t="s">
        <v>1266</v>
      </c>
      <c r="E5" t="s">
        <v>1313</v>
      </c>
      <c r="F5" t="s">
        <v>1320</v>
      </c>
    </row>
    <row r="6" spans="1:8" x14ac:dyDescent="0.15">
      <c r="A6" t="s">
        <v>1186</v>
      </c>
      <c r="B6" s="467" t="s">
        <v>1202</v>
      </c>
      <c r="C6" t="s">
        <v>1270</v>
      </c>
      <c r="D6" t="s">
        <v>1267</v>
      </c>
      <c r="E6" t="s">
        <v>1314</v>
      </c>
      <c r="F6" t="s">
        <v>1321</v>
      </c>
    </row>
    <row r="7" spans="1:8" x14ac:dyDescent="0.15">
      <c r="A7" t="s">
        <v>1001</v>
      </c>
      <c r="B7" s="467" t="s">
        <v>1203</v>
      </c>
      <c r="C7" t="s">
        <v>1271</v>
      </c>
      <c r="D7" t="s">
        <v>1268</v>
      </c>
      <c r="E7" t="s">
        <v>1213</v>
      </c>
      <c r="F7" t="s">
        <v>1322</v>
      </c>
    </row>
    <row r="8" spans="1:8" x14ac:dyDescent="0.15">
      <c r="A8" t="s">
        <v>996</v>
      </c>
      <c r="B8" s="467" t="s">
        <v>1204</v>
      </c>
      <c r="C8" t="s">
        <v>1272</v>
      </c>
      <c r="D8" t="s">
        <v>1293</v>
      </c>
      <c r="E8" t="s">
        <v>1315</v>
      </c>
      <c r="F8" t="s">
        <v>1323</v>
      </c>
    </row>
    <row r="9" spans="1:8" x14ac:dyDescent="0.15">
      <c r="A9" t="s">
        <v>995</v>
      </c>
      <c r="B9" s="467" t="s">
        <v>1205</v>
      </c>
      <c r="C9" t="s">
        <v>1273</v>
      </c>
      <c r="D9" t="s">
        <v>1294</v>
      </c>
      <c r="E9" t="s">
        <v>1316</v>
      </c>
      <c r="F9" t="s">
        <v>1324</v>
      </c>
    </row>
    <row r="10" spans="1:8" x14ac:dyDescent="0.15">
      <c r="A10" t="s">
        <v>1187</v>
      </c>
      <c r="B10" s="467" t="s">
        <v>1206</v>
      </c>
      <c r="C10" t="s">
        <v>1274</v>
      </c>
      <c r="D10" t="s">
        <v>1295</v>
      </c>
      <c r="E10" t="s">
        <v>1260</v>
      </c>
      <c r="F10" t="s">
        <v>1330</v>
      </c>
    </row>
    <row r="11" spans="1:8" x14ac:dyDescent="0.15">
      <c r="A11" t="s">
        <v>1189</v>
      </c>
      <c r="B11" s="467" t="s">
        <v>1207</v>
      </c>
      <c r="C11" t="s">
        <v>1275</v>
      </c>
      <c r="D11" t="s">
        <v>1296</v>
      </c>
      <c r="E11" t="s">
        <v>1263</v>
      </c>
      <c r="F11" t="s">
        <v>1335</v>
      </c>
    </row>
    <row r="12" spans="1:8" x14ac:dyDescent="0.15">
      <c r="A12" t="s">
        <v>1188</v>
      </c>
      <c r="B12" s="467" t="s">
        <v>1208</v>
      </c>
      <c r="C12" t="s">
        <v>1276</v>
      </c>
      <c r="D12" t="s">
        <v>1297</v>
      </c>
      <c r="E12" t="s">
        <v>1265</v>
      </c>
      <c r="F12" t="s">
        <v>1325</v>
      </c>
    </row>
    <row r="13" spans="1:8" x14ac:dyDescent="0.15">
      <c r="A13" t="s">
        <v>1190</v>
      </c>
      <c r="B13" s="467" t="s">
        <v>1209</v>
      </c>
      <c r="C13" t="s">
        <v>1277</v>
      </c>
      <c r="D13" t="s">
        <v>1298</v>
      </c>
      <c r="E13" t="s">
        <v>1269</v>
      </c>
      <c r="F13" t="s">
        <v>1331</v>
      </c>
    </row>
    <row r="14" spans="1:8" x14ac:dyDescent="0.15">
      <c r="A14" t="s">
        <v>1191</v>
      </c>
      <c r="B14" s="467" t="s">
        <v>1210</v>
      </c>
      <c r="C14" t="s">
        <v>1278</v>
      </c>
      <c r="D14" t="s">
        <v>1290</v>
      </c>
      <c r="E14" t="s">
        <v>1270</v>
      </c>
      <c r="F14" t="s">
        <v>1336</v>
      </c>
    </row>
    <row r="15" spans="1:8" x14ac:dyDescent="0.15">
      <c r="A15" t="s">
        <v>1002</v>
      </c>
      <c r="B15" s="467" t="s">
        <v>1211</v>
      </c>
      <c r="C15" t="s">
        <v>1279</v>
      </c>
      <c r="D15" t="s">
        <v>1291</v>
      </c>
      <c r="E15" t="s">
        <v>1271</v>
      </c>
      <c r="F15" t="s">
        <v>1326</v>
      </c>
    </row>
    <row r="16" spans="1:8" x14ac:dyDescent="0.15">
      <c r="A16" t="s">
        <v>1213</v>
      </c>
      <c r="B16" s="467" t="s">
        <v>1212</v>
      </c>
      <c r="C16" t="s">
        <v>1280</v>
      </c>
      <c r="D16" t="s">
        <v>1292</v>
      </c>
      <c r="E16" t="s">
        <v>1272</v>
      </c>
      <c r="F16" t="s">
        <v>1332</v>
      </c>
    </row>
    <row r="17" spans="1:6" x14ac:dyDescent="0.15">
      <c r="A17" t="s">
        <v>997</v>
      </c>
      <c r="B17" s="467" t="s">
        <v>1239</v>
      </c>
      <c r="C17" t="s">
        <v>1281</v>
      </c>
      <c r="D17" t="s">
        <v>1299</v>
      </c>
      <c r="E17" t="s">
        <v>1273</v>
      </c>
      <c r="F17" t="s">
        <v>1337</v>
      </c>
    </row>
    <row r="18" spans="1:6" x14ac:dyDescent="0.15">
      <c r="A18" t="s">
        <v>1192</v>
      </c>
      <c r="B18" s="467" t="s">
        <v>1232</v>
      </c>
      <c r="C18" t="s">
        <v>1282</v>
      </c>
      <c r="D18" t="s">
        <v>1300</v>
      </c>
      <c r="E18" t="s">
        <v>1274</v>
      </c>
      <c r="F18" t="s">
        <v>1327</v>
      </c>
    </row>
    <row r="19" spans="1:6" x14ac:dyDescent="0.15">
      <c r="A19" t="s">
        <v>1193</v>
      </c>
      <c r="B19" s="467" t="s">
        <v>1233</v>
      </c>
      <c r="C19" t="s">
        <v>1283</v>
      </c>
      <c r="D19" t="s">
        <v>1301</v>
      </c>
      <c r="E19" t="s">
        <v>1275</v>
      </c>
      <c r="F19" t="s">
        <v>1333</v>
      </c>
    </row>
    <row r="20" spans="1:6" x14ac:dyDescent="0.15">
      <c r="A20" t="s">
        <v>1194</v>
      </c>
      <c r="B20" s="467" t="s">
        <v>1234</v>
      </c>
      <c r="C20" t="s">
        <v>1284</v>
      </c>
      <c r="D20" t="s">
        <v>1302</v>
      </c>
      <c r="E20" t="s">
        <v>1276</v>
      </c>
      <c r="F20" t="s">
        <v>1338</v>
      </c>
    </row>
    <row r="21" spans="1:6" x14ac:dyDescent="0.15">
      <c r="A21" t="s">
        <v>1195</v>
      </c>
      <c r="B21" s="467" t="s">
        <v>1235</v>
      </c>
      <c r="C21" t="s">
        <v>1285</v>
      </c>
      <c r="D21" t="s">
        <v>1303</v>
      </c>
      <c r="E21" t="s">
        <v>1277</v>
      </c>
      <c r="F21" t="s">
        <v>1328</v>
      </c>
    </row>
    <row r="22" spans="1:6" x14ac:dyDescent="0.15">
      <c r="A22" t="s">
        <v>1196</v>
      </c>
      <c r="B22" s="467" t="s">
        <v>1236</v>
      </c>
      <c r="C22" t="s">
        <v>1286</v>
      </c>
      <c r="D22" t="s">
        <v>1304</v>
      </c>
      <c r="E22" t="s">
        <v>1278</v>
      </c>
      <c r="F22" t="s">
        <v>1334</v>
      </c>
    </row>
    <row r="23" spans="1:6" x14ac:dyDescent="0.15">
      <c r="A23" t="s">
        <v>1197</v>
      </c>
      <c r="B23" s="467" t="s">
        <v>1237</v>
      </c>
      <c r="C23" t="s">
        <v>1287</v>
      </c>
      <c r="D23" t="s">
        <v>1305</v>
      </c>
      <c r="E23" t="s">
        <v>1279</v>
      </c>
      <c r="F23" t="s">
        <v>1339</v>
      </c>
    </row>
    <row r="24" spans="1:6" x14ac:dyDescent="0.15">
      <c r="A24" t="s">
        <v>1253</v>
      </c>
      <c r="B24" s="467" t="s">
        <v>1251</v>
      </c>
      <c r="C24" t="s">
        <v>1288</v>
      </c>
      <c r="D24" t="s">
        <v>1306</v>
      </c>
      <c r="E24" t="s">
        <v>1280</v>
      </c>
      <c r="F24" t="s">
        <v>1329</v>
      </c>
    </row>
    <row r="25" spans="1:6" x14ac:dyDescent="0.15">
      <c r="A25" t="s">
        <v>1254</v>
      </c>
      <c r="B25" s="467" t="s">
        <v>1252</v>
      </c>
      <c r="C25" t="s">
        <v>1289</v>
      </c>
      <c r="D25" t="s">
        <v>1307</v>
      </c>
    </row>
    <row r="26" spans="1:6" x14ac:dyDescent="0.15">
      <c r="A26" t="s">
        <v>1238</v>
      </c>
      <c r="B26" s="467" t="s">
        <v>1255</v>
      </c>
      <c r="C26" t="s">
        <v>1309</v>
      </c>
      <c r="D26" t="s">
        <v>1308</v>
      </c>
    </row>
    <row r="27" spans="1:6" x14ac:dyDescent="0.15">
      <c r="A27" t="s">
        <v>1241</v>
      </c>
      <c r="B27" s="467" t="s">
        <v>1240</v>
      </c>
    </row>
    <row r="28" spans="1:6" x14ac:dyDescent="0.15">
      <c r="A28" t="s">
        <v>1243</v>
      </c>
      <c r="B28" s="467" t="s">
        <v>1242</v>
      </c>
    </row>
    <row r="29" spans="1:6" x14ac:dyDescent="0.15">
      <c r="A29" t="s">
        <v>1214</v>
      </c>
      <c r="B29" s="467" t="s">
        <v>1215</v>
      </c>
    </row>
    <row r="30" spans="1:6" x14ac:dyDescent="0.15">
      <c r="A30" t="s">
        <v>1216</v>
      </c>
      <c r="B30" t="s">
        <v>1224</v>
      </c>
      <c r="C30" t="str">
        <f>"B"&amp;D24&amp;"：H"&amp;E24</f>
        <v>BB89：J90：H効果補足５</v>
      </c>
    </row>
    <row r="31" spans="1:6" x14ac:dyDescent="0.15">
      <c r="A31" t="s">
        <v>1217</v>
      </c>
      <c r="B31" t="s">
        <v>1225</v>
      </c>
      <c r="C31" t="str">
        <f>"B"&amp;G24&amp;"：J"&amp;H24</f>
        <v>B：J</v>
      </c>
    </row>
    <row r="32" spans="1:6" x14ac:dyDescent="0.15">
      <c r="A32" t="s">
        <v>1218</v>
      </c>
      <c r="B32" t="s">
        <v>1226</v>
      </c>
      <c r="C32" t="str">
        <f>"B"&amp;I24&amp;"：B"&amp;J24</f>
        <v>B：B</v>
      </c>
    </row>
    <row r="33" spans="1:2" x14ac:dyDescent="0.15">
      <c r="A33" t="s">
        <v>1219</v>
      </c>
      <c r="B33" t="s">
        <v>1227</v>
      </c>
    </row>
    <row r="34" spans="1:2" x14ac:dyDescent="0.15">
      <c r="A34" t="s">
        <v>1220</v>
      </c>
      <c r="B34" t="s">
        <v>1228</v>
      </c>
    </row>
    <row r="35" spans="1:2" x14ac:dyDescent="0.15">
      <c r="A35" t="s">
        <v>1221</v>
      </c>
      <c r="B35" t="s">
        <v>1229</v>
      </c>
    </row>
    <row r="36" spans="1:2" x14ac:dyDescent="0.15">
      <c r="A36" t="s">
        <v>1222</v>
      </c>
      <c r="B36" t="s">
        <v>1230</v>
      </c>
    </row>
    <row r="37" spans="1:2" x14ac:dyDescent="0.15">
      <c r="A37" t="s">
        <v>1223</v>
      </c>
      <c r="B37" t="s">
        <v>1231</v>
      </c>
    </row>
    <row r="38" spans="1:2" x14ac:dyDescent="0.15">
      <c r="A38" t="s">
        <v>1244</v>
      </c>
      <c r="B38" t="s">
        <v>1256</v>
      </c>
    </row>
    <row r="39" spans="1:2" x14ac:dyDescent="0.15">
      <c r="A39" t="s">
        <v>1245</v>
      </c>
      <c r="B39" t="s">
        <v>1257</v>
      </c>
    </row>
    <row r="40" spans="1:2" x14ac:dyDescent="0.15">
      <c r="A40" t="s">
        <v>1246</v>
      </c>
      <c r="B40" t="s">
        <v>1247</v>
      </c>
    </row>
    <row r="41" spans="1:2" x14ac:dyDescent="0.15">
      <c r="A41" t="s">
        <v>1250</v>
      </c>
      <c r="B41" t="s">
        <v>1248</v>
      </c>
    </row>
    <row r="42" spans="1:2" x14ac:dyDescent="0.15">
      <c r="A42" t="s">
        <v>1258</v>
      </c>
      <c r="B42" t="s">
        <v>1249</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はむぱん</cp:lastModifiedBy>
  <dcterms:created xsi:type="dcterms:W3CDTF">2014-07-16T12:26:50Z</dcterms:created>
  <dcterms:modified xsi:type="dcterms:W3CDTF">2024-04-04T14:34:48Z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