
<file path=[Content_Types].xml><?xml version="1.0" encoding="utf-8"?>
<Types xmlns="http://schemas.openxmlformats.org/package/2006/content-types">
  <Default Extension="wmf" ContentType="image/x-wmf"/>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800" windowHeight="8385" tabRatio="526" firstSheet="1" activeTab="1"/>
  </bookViews>
  <sheets>
    <sheet name="リスト" sheetId="1" state="hidden" r:id="rId1"/>
    <sheet name="キャラシート" sheetId="2" r:id="rId2"/>
    <sheet name="応用技" sheetId="3" r:id="rId3"/>
    <sheet name="クリーチャー" sheetId="4" r:id="rId4"/>
    <sheet name="クリーチャー_2" sheetId="5" r:id="rId5"/>
    <sheet name="クリーチャー_3" sheetId="6" r:id="rId6"/>
    <sheet name="進行表" sheetId="7" r:id="rId7"/>
    <sheet name="質疑応答" sheetId="8" r:id="rId8"/>
    <sheet name="軌跡" sheetId="9" r:id="rId9"/>
    <sheet name="人物総評" sheetId="11" r:id="rId10"/>
    <sheet name="貼り付け用" sheetId="10" r:id="rId11"/>
  </sheets>
  <externalReferences>
    <externalReference r:id="rId12"/>
    <externalReference r:id="rId13"/>
  </externalReferences>
  <definedNames>
    <definedName name="攻撃スタイル">リスト!$C$3:$C$5</definedName>
    <definedName name="身体タイプ">リスト!$F$3:$F$5</definedName>
    <definedName name="能力タイプ">リスト!$A$3:$A$8</definedName>
    <definedName name="能力分類" localSheetId="9">[2]リスト!$A$3:$A$8</definedName>
    <definedName name="能力分類" localSheetId="10">[1]リスト!$A$3:$A$8</definedName>
    <definedName name="能力分類">リスト!$A$3:$A$8</definedName>
  </definedNames>
  <calcPr calcId="144525"/>
</workbook>
</file>

<file path=xl/sharedStrings.xml><?xml version="1.0" encoding="utf-8"?>
<sst xmlns="http://schemas.openxmlformats.org/spreadsheetml/2006/main" count="1070">
  <si>
    <t>能力タイプ</t>
  </si>
  <si>
    <t>活性タイプ</t>
  </si>
  <si>
    <t>身体タイプ</t>
  </si>
  <si>
    <t>在住エリア</t>
  </si>
  <si>
    <t>ＳＰＥ</t>
  </si>
  <si>
    <t>所属</t>
  </si>
  <si>
    <t>判定ダイス</t>
  </si>
  <si>
    <t>幸運ボーナス</t>
  </si>
  <si>
    <t>容姿</t>
  </si>
  <si>
    <t>発動系統</t>
  </si>
  <si>
    <t>付加効果</t>
  </si>
  <si>
    <t>ＳＥ</t>
  </si>
  <si>
    <t>特殊武装</t>
  </si>
  <si>
    <t>ライフ＆ライフ</t>
  </si>
  <si>
    <t>スタンス＆トゥルー</t>
  </si>
  <si>
    <t>カルマ</t>
  </si>
  <si>
    <t>崩壊症状</t>
  </si>
  <si>
    <t>消費アイテム</t>
  </si>
  <si>
    <t>フレーバー</t>
  </si>
  <si>
    <t>－</t>
  </si>
  <si>
    <t>１Ｄ６</t>
  </si>
  <si>
    <t>ノーマル</t>
  </si>
  <si>
    <t>覚醒型</t>
  </si>
  <si>
    <t>増強型</t>
  </si>
  <si>
    <t>ナチュラル</t>
  </si>
  <si>
    <t>上層【アースガルズ】</t>
  </si>
  <si>
    <t>奇跡</t>
  </si>
  <si>
    <t>司法機関グングニル</t>
  </si>
  <si>
    <t>２Ｄ６</t>
  </si>
  <si>
    <t>Ｓ</t>
  </si>
  <si>
    <t>攻撃発動</t>
  </si>
  <si>
    <t>強化【行】</t>
  </si>
  <si>
    <t>トラップ</t>
  </si>
  <si>
    <t>攻撃型</t>
  </si>
  <si>
    <t>力技</t>
  </si>
  <si>
    <t>アタッチメント【スペック－０】</t>
  </si>
  <si>
    <t>異形</t>
  </si>
  <si>
    <t>正義</t>
  </si>
  <si>
    <t>昇華者【リバーサー】</t>
  </si>
  <si>
    <t>聴覚崩壊</t>
  </si>
  <si>
    <t>昇華者
【リバーサー】</t>
  </si>
  <si>
    <t>マグタフ　【因子１】</t>
  </si>
  <si>
    <t>行為発動</t>
  </si>
  <si>
    <t>サイキッカー</t>
  </si>
  <si>
    <t>反応型</t>
  </si>
  <si>
    <t>コーディネーター</t>
  </si>
  <si>
    <t>中層【ミズガルズ】</t>
  </si>
  <si>
    <t>悪運</t>
  </si>
  <si>
    <t>民主機構オルレアン</t>
  </si>
  <si>
    <t>３Ｄ６</t>
  </si>
  <si>
    <t>Ａ</t>
  </si>
  <si>
    <t>精神発動</t>
  </si>
  <si>
    <t>強化【攻】</t>
  </si>
  <si>
    <t>チャージ</t>
  </si>
  <si>
    <t>速度型</t>
  </si>
  <si>
    <t>ロケットランチャー【スペック－４】</t>
  </si>
  <si>
    <t>暴走</t>
  </si>
  <si>
    <t>中庸</t>
  </si>
  <si>
    <t>駆け出し【ルーキー】</t>
  </si>
  <si>
    <t>視覚崩壊</t>
  </si>
  <si>
    <t>駆け出し
【ルーキー】</t>
  </si>
  <si>
    <t>マグタフＥＸ　【因子１】</t>
  </si>
  <si>
    <t>チェイン発動</t>
  </si>
  <si>
    <t>エスパー</t>
  </si>
  <si>
    <t>感覚型</t>
  </si>
  <si>
    <t>サイボーグ</t>
  </si>
  <si>
    <t>下層【ヘルヘイム】</t>
  </si>
  <si>
    <t>闘志</t>
  </si>
  <si>
    <t>抑制機構テセウス</t>
  </si>
  <si>
    <t>Ｂ</t>
  </si>
  <si>
    <t>防御発動</t>
  </si>
  <si>
    <t>強化【防】</t>
  </si>
  <si>
    <t>ドレイン</t>
  </si>
  <si>
    <t>探索型</t>
  </si>
  <si>
    <t>パイルバンカー【スペック－３】</t>
  </si>
  <si>
    <t>崩壊</t>
  </si>
  <si>
    <t>悪徳</t>
  </si>
  <si>
    <t>新鋭【ニューフェイス】</t>
  </si>
  <si>
    <t>言語崩壊</t>
  </si>
  <si>
    <t>新鋭
【ニューフェイス】</t>
  </si>
  <si>
    <t>マグタフＺ　【因子２】</t>
  </si>
  <si>
    <t>【ＳＰＥ】
奇跡</t>
  </si>
  <si>
    <t>トランサー</t>
  </si>
  <si>
    <t>回復型</t>
  </si>
  <si>
    <t>ハイブリッド</t>
  </si>
  <si>
    <t>不明</t>
  </si>
  <si>
    <t>リベンジ</t>
  </si>
  <si>
    <t>ルーン企業連</t>
  </si>
  <si>
    <t>Ｃ</t>
  </si>
  <si>
    <t>付加発動</t>
  </si>
  <si>
    <t>強化【抵】</t>
  </si>
  <si>
    <t>ブレイク</t>
  </si>
  <si>
    <t>威圧</t>
  </si>
  <si>
    <t>荷電粒子砲【スペック－３】</t>
  </si>
  <si>
    <t>恩恵</t>
  </si>
  <si>
    <t>優柔不断</t>
  </si>
  <si>
    <t>初心【ビギナーズラック】</t>
  </si>
  <si>
    <t>身体崩壊</t>
  </si>
  <si>
    <t>初心
【ビギナーズラック】</t>
  </si>
  <si>
    <t>トランス　【因子１】</t>
  </si>
  <si>
    <t>【ＳＰＥ】
悪運</t>
  </si>
  <si>
    <t>クリエイター</t>
  </si>
  <si>
    <t>アンドロイド</t>
  </si>
  <si>
    <t>リテイク</t>
  </si>
  <si>
    <t>チーム世紀末覇者</t>
  </si>
  <si>
    <t>Ｄ</t>
  </si>
  <si>
    <t>強化【命】</t>
  </si>
  <si>
    <t>ペネトレイション</t>
  </si>
  <si>
    <t>手榴弾【スペック－３】</t>
  </si>
  <si>
    <t>実験</t>
  </si>
  <si>
    <t>唯我独尊</t>
  </si>
  <si>
    <t>失敗談【ミステイク】</t>
  </si>
  <si>
    <t>精神崩壊</t>
  </si>
  <si>
    <t>失敗談
【ミステイク】</t>
  </si>
  <si>
    <t>ライズ　【因子２】</t>
  </si>
  <si>
    <t>【ＳＰＥ】
闘志</t>
  </si>
  <si>
    <t>アンノウン</t>
  </si>
  <si>
    <t>ロボット</t>
  </si>
  <si>
    <t>逆転</t>
  </si>
  <si>
    <t>スヴァルトアルフ</t>
  </si>
  <si>
    <t>Ｅ</t>
  </si>
  <si>
    <t>ＡＥ【重撃】</t>
  </si>
  <si>
    <t>強化【回】</t>
  </si>
  <si>
    <t>オールレンジ</t>
  </si>
  <si>
    <t>トラップボム【スペック－３】</t>
  </si>
  <si>
    <t>才能</t>
  </si>
  <si>
    <t>天真爛漫</t>
  </si>
  <si>
    <t>伏兵【ダークホース】</t>
  </si>
  <si>
    <t>記憶崩壊</t>
  </si>
  <si>
    <t>伏兵
【ダークホース】</t>
  </si>
  <si>
    <t>ネクスト　【因子３】</t>
  </si>
  <si>
    <t>【ＳＰＥ】
リベンジ</t>
  </si>
  <si>
    <t>絆</t>
  </si>
  <si>
    <t>フリーランス</t>
  </si>
  <si>
    <t>強化【技】</t>
  </si>
  <si>
    <t>コンティニュー</t>
  </si>
  <si>
    <t>観察眼</t>
  </si>
  <si>
    <t>レールガン【スペック－３】</t>
  </si>
  <si>
    <t>喪失</t>
  </si>
  <si>
    <t>家族</t>
  </si>
  <si>
    <t>調律者【バランサー】</t>
  </si>
  <si>
    <t>調律者
【バランサー】</t>
  </si>
  <si>
    <t>ユートピア　【因子１】</t>
  </si>
  <si>
    <t>【ＳＰＥ】
リテイク</t>
  </si>
  <si>
    <t>激励</t>
  </si>
  <si>
    <t>特殊技</t>
  </si>
  <si>
    <t>強化【解】</t>
  </si>
  <si>
    <t>テリトリー</t>
  </si>
  <si>
    <t>ドリル【スペック－３】</t>
  </si>
  <si>
    <t>復讐</t>
  </si>
  <si>
    <t>友情</t>
  </si>
  <si>
    <t>崩壊者【ディケイド】</t>
  </si>
  <si>
    <t>崩壊者
【ディケイド】</t>
  </si>
  <si>
    <t>パンドラ　【因子１】</t>
  </si>
  <si>
    <t>【ＳＰＥ】
逆転</t>
  </si>
  <si>
    <t>活性</t>
  </si>
  <si>
    <t>不屈</t>
  </si>
  <si>
    <t>減衰【行】</t>
  </si>
  <si>
    <t>リスク</t>
  </si>
  <si>
    <t>ブラスター【スペック－２】</t>
  </si>
  <si>
    <t>逃亡</t>
  </si>
  <si>
    <t>愛</t>
  </si>
  <si>
    <t>喪失者【ミッシング】</t>
  </si>
  <si>
    <t>喪失者
【ミッシング】</t>
  </si>
  <si>
    <t>マグタフ黒　【因子４】</t>
  </si>
  <si>
    <t>【ＳＰＥ】
絆</t>
  </si>
  <si>
    <t>暴走症状</t>
  </si>
  <si>
    <t>次回追加</t>
  </si>
  <si>
    <t>瞑想</t>
  </si>
  <si>
    <t>減衰【攻】</t>
  </si>
  <si>
    <t>オート</t>
  </si>
  <si>
    <t>察知</t>
  </si>
  <si>
    <t>高周波ブレード【スペック－２】</t>
  </si>
  <si>
    <t>傷病</t>
  </si>
  <si>
    <t>仁義</t>
  </si>
  <si>
    <t>突然変異【アナザー】</t>
  </si>
  <si>
    <t>突然変異
【アナザー】</t>
  </si>
  <si>
    <t>使い捨てランチャー　【因子１０】</t>
  </si>
  <si>
    <t>【ＳＰＥ】
激励</t>
  </si>
  <si>
    <t>＋１</t>
  </si>
  <si>
    <t>鎮静</t>
  </si>
  <si>
    <t>減衰【防】</t>
  </si>
  <si>
    <t>セミオート</t>
  </si>
  <si>
    <t>火炎放射器【スペック－２】</t>
  </si>
  <si>
    <t>贖罪</t>
  </si>
  <si>
    <t>礼節</t>
  </si>
  <si>
    <t>覚醒者【アクトレイザー】</t>
  </si>
  <si>
    <t>覚醒者
【アクトレイザー】</t>
  </si>
  <si>
    <t>違法グレネード　【因子４】</t>
  </si>
  <si>
    <t>【ＳＰＥ】
不屈</t>
  </si>
  <si>
    <t>制御異常</t>
  </si>
  <si>
    <t>生還者（補正なし）</t>
  </si>
  <si>
    <t>＋２</t>
  </si>
  <si>
    <t>精神凌駕</t>
  </si>
  <si>
    <t>減衰【抵】</t>
  </si>
  <si>
    <t>リフレクション</t>
  </si>
  <si>
    <t>電子ドラッグ【スペック－２】</t>
  </si>
  <si>
    <t>裏切り</t>
  </si>
  <si>
    <t>誇り</t>
  </si>
  <si>
    <t>探索者【シャープネス】</t>
  </si>
  <si>
    <t>探索者
【シャープネス】</t>
  </si>
  <si>
    <t>ＥＣＭ【Ｐ】　【因子４】</t>
  </si>
  <si>
    <t>【ＳＰＥ】
瞑想</t>
  </si>
  <si>
    <t>過負荷</t>
  </si>
  <si>
    <t>初期暴走率＋５％</t>
  </si>
  <si>
    <t>＋３</t>
  </si>
  <si>
    <t>ＡＥ</t>
  </si>
  <si>
    <t>減衰【命】</t>
  </si>
  <si>
    <t>パーフェクト</t>
  </si>
  <si>
    <t>知識</t>
  </si>
  <si>
    <t>スタンガン【スペック－１】</t>
  </si>
  <si>
    <t>名声</t>
  </si>
  <si>
    <t>男性的</t>
  </si>
  <si>
    <t>修羅【アタッカー】</t>
  </si>
  <si>
    <t>修羅
【アタッカー】</t>
  </si>
  <si>
    <t>ＥＣＭ【Ｅ】　【因子４】</t>
  </si>
  <si>
    <t>【ＳＰＥ】
鎮静</t>
  </si>
  <si>
    <t>聴覚異常</t>
  </si>
  <si>
    <t>初期暴走率＋１０％</t>
  </si>
  <si>
    <t>瞬動</t>
  </si>
  <si>
    <t>ＮＰＣ Lv.1　上限10pt</t>
  </si>
  <si>
    <t>減衰【回】</t>
  </si>
  <si>
    <t>ワイヤートラップ【スペック－１】</t>
  </si>
  <si>
    <t>悪名</t>
  </si>
  <si>
    <t>中性的</t>
  </si>
  <si>
    <t>寵愛【アイドル】</t>
  </si>
  <si>
    <t>寵愛
【アイドル】</t>
  </si>
  <si>
    <t>ＥＣＭ【Ｔ】　【因子４】</t>
  </si>
  <si>
    <t>【ＳＰＥ】
精神凌駕</t>
  </si>
  <si>
    <t>視覚異常</t>
  </si>
  <si>
    <t>初期暴走率＋１５％</t>
  </si>
  <si>
    <t>限界突破</t>
  </si>
  <si>
    <t>ＮＰＣ Lv.2　上限15pt</t>
  </si>
  <si>
    <t>コンセ</t>
  </si>
  <si>
    <t>減衰【技】</t>
  </si>
  <si>
    <t>フラッシュガン【スペック－２】</t>
  </si>
  <si>
    <t>孤独</t>
  </si>
  <si>
    <t>女性的</t>
  </si>
  <si>
    <t>英雄【ブレイブ】</t>
  </si>
  <si>
    <t>英雄
【ブレイブ】</t>
  </si>
  <si>
    <t>ＥＣＭ【Ｃ】　【因子４】</t>
  </si>
  <si>
    <t>【ＳＰＥ】
愛</t>
  </si>
  <si>
    <t>身体異常</t>
  </si>
  <si>
    <t>初期暴走率＋２０％</t>
  </si>
  <si>
    <t>防衛本能</t>
  </si>
  <si>
    <t>ＮＰＣ Lv.3　上限20pt</t>
  </si>
  <si>
    <t>ブースト</t>
  </si>
  <si>
    <t>減衰【解】</t>
  </si>
  <si>
    <t>技術</t>
  </si>
  <si>
    <t>増強アンプル【スペック－1】</t>
  </si>
  <si>
    <t>義理の家族</t>
  </si>
  <si>
    <t>一途</t>
  </si>
  <si>
    <t>凡骨【ナチュラルボーン】</t>
  </si>
  <si>
    <t>凡骨
【ナチュラルボーン】</t>
  </si>
  <si>
    <t>パイル予備弾　【因子２】</t>
  </si>
  <si>
    <t>【ＳＰＥ】
瞬動</t>
  </si>
  <si>
    <t>能力異常</t>
  </si>
  <si>
    <t>暴走崩壊者</t>
  </si>
  <si>
    <t>共鳴</t>
  </si>
  <si>
    <t>ＮＰＣ Lv.4　上限25pt</t>
  </si>
  <si>
    <t>エール</t>
  </si>
  <si>
    <t>回復</t>
  </si>
  <si>
    <t>強化シナプス【スペック－1】</t>
  </si>
  <si>
    <t>機械化</t>
  </si>
  <si>
    <t>好色</t>
  </si>
  <si>
    <t>殺し屋【ザ・キラー】</t>
  </si>
  <si>
    <t>殺し屋
【ザ・キラー】</t>
  </si>
  <si>
    <t>荷電粒子予備弾　【因子２】</t>
  </si>
  <si>
    <t>【ＳＰＥ】
限界突破</t>
  </si>
  <si>
    <t>言語異常</t>
  </si>
  <si>
    <t>パージ</t>
  </si>
  <si>
    <t>ＮＰＣ Lv.5　上限30pt</t>
  </si>
  <si>
    <t>死力</t>
  </si>
  <si>
    <t>拡張</t>
  </si>
  <si>
    <t>スモーク【スペック－1】</t>
  </si>
  <si>
    <t>被害者</t>
  </si>
  <si>
    <t>同性愛</t>
  </si>
  <si>
    <t>武器屋【マスター】</t>
  </si>
  <si>
    <t>武器屋
【マスター】</t>
  </si>
  <si>
    <t>スタン予備弾　【因子２】</t>
  </si>
  <si>
    <t>【ＳＰＥ】
防衛本能</t>
  </si>
  <si>
    <t>記憶異常</t>
  </si>
  <si>
    <t>持ち越し抑制ダイス</t>
  </si>
  <si>
    <t>奥義</t>
  </si>
  <si>
    <t>ＮＰＣ Lv.MAX　ALL12</t>
  </si>
  <si>
    <t>怪力乱神</t>
  </si>
  <si>
    <t>制限</t>
  </si>
  <si>
    <t>隠密</t>
  </si>
  <si>
    <t>サイキックジャミング【スペック－1】</t>
  </si>
  <si>
    <t>成功</t>
  </si>
  <si>
    <t>倹約</t>
  </si>
  <si>
    <t>守護者【イージス】</t>
  </si>
  <si>
    <t>守護者
【イージス】</t>
  </si>
  <si>
    <t>フラッシュ予備弾　【因子２】</t>
  </si>
  <si>
    <t>【ＳＰＥ】
共鳴</t>
  </si>
  <si>
    <t>精神異常</t>
  </si>
  <si>
    <t>大器</t>
  </si>
  <si>
    <t>臥薪嘗胆</t>
  </si>
  <si>
    <t>幸運</t>
  </si>
  <si>
    <t>神経ジャマー【スペック－1】</t>
  </si>
  <si>
    <t>没落</t>
  </si>
  <si>
    <t>几帳面</t>
  </si>
  <si>
    <t>反撃者【リベリオン】</t>
  </si>
  <si>
    <t>反撃者
【リベリオン】</t>
  </si>
  <si>
    <t>バーサーカー　【因子１】</t>
  </si>
  <si>
    <t>【ＳＰＥ】
パージ</t>
  </si>
  <si>
    <t>忘我</t>
  </si>
  <si>
    <t>熟練</t>
  </si>
  <si>
    <t>才気煥発</t>
  </si>
  <si>
    <t>追加【命】</t>
  </si>
  <si>
    <t>トランスキャンセラー【スペック－1】</t>
  </si>
  <si>
    <t>権力</t>
  </si>
  <si>
    <t>独立</t>
  </si>
  <si>
    <t>影の者【アサシン】</t>
  </si>
  <si>
    <t>影の者
【アサシン】</t>
  </si>
  <si>
    <t>ハイウェイ 　【因子１】</t>
  </si>
  <si>
    <t>【ＳＰＥ】
奥義</t>
  </si>
  <si>
    <t>エキスパート</t>
  </si>
  <si>
    <t>明鏡止水</t>
  </si>
  <si>
    <t>追加【回】</t>
  </si>
  <si>
    <t>俊敏</t>
  </si>
  <si>
    <t>クリエイトノイザー【スペック－1】</t>
  </si>
  <si>
    <t>勤労</t>
  </si>
  <si>
    <t>物欲</t>
  </si>
  <si>
    <t>癒し手【ヒーラー】</t>
  </si>
  <si>
    <t>癒し手
【ヒーラー】</t>
  </si>
  <si>
    <t>煙幕 　【因子１】</t>
  </si>
  <si>
    <t>【ＳＰＥ】
大器</t>
  </si>
  <si>
    <t>技系統</t>
  </si>
  <si>
    <t>画竜点睛</t>
  </si>
  <si>
    <t>追加【技】</t>
  </si>
  <si>
    <t>アーマー【スペック－1】</t>
  </si>
  <si>
    <t>無名</t>
  </si>
  <si>
    <t>リーダーシップ</t>
  </si>
  <si>
    <t>使役者【ブリーダー】</t>
  </si>
  <si>
    <t>使役者
【ブリーダー】</t>
  </si>
  <si>
    <t>【ＳＰＥ】
熟練</t>
  </si>
  <si>
    <t>電光石火</t>
  </si>
  <si>
    <t>追加【解】</t>
  </si>
  <si>
    <t>ブラックボックス【スペック－1】</t>
  </si>
  <si>
    <t>裏社会</t>
  </si>
  <si>
    <t>慎重</t>
  </si>
  <si>
    <t>不幸【アンラッキー】</t>
  </si>
  <si>
    <t>不幸
【アンラッキー】</t>
  </si>
  <si>
    <t>【ＳＰＥ】
エキスパート</t>
  </si>
  <si>
    <t>攻撃</t>
  </si>
  <si>
    <t>運否天賦</t>
  </si>
  <si>
    <t>混乱</t>
  </si>
  <si>
    <t>話術</t>
  </si>
  <si>
    <t>パワードスーツ【スペック－1】</t>
  </si>
  <si>
    <t>平凡</t>
  </si>
  <si>
    <t>豪胆</t>
  </si>
  <si>
    <t>抗体【アンチボディ】</t>
  </si>
  <si>
    <t>抗体
【アンチボディ】</t>
  </si>
  <si>
    <t>【カルマ】
昇華者</t>
  </si>
  <si>
    <t>待機</t>
  </si>
  <si>
    <t>複製</t>
  </si>
  <si>
    <t>スキャンスコープ【スペック－1】</t>
  </si>
  <si>
    <t>商人</t>
  </si>
  <si>
    <t>ポジティブ</t>
  </si>
  <si>
    <t>愚者【トラブルメイカー】</t>
  </si>
  <si>
    <t>愚者
【トラブルメイカー】</t>
  </si>
  <si>
    <t>【カルマ】
駆け出し</t>
  </si>
  <si>
    <t>-</t>
  </si>
  <si>
    <t>防御</t>
  </si>
  <si>
    <t>移動</t>
  </si>
  <si>
    <t>制止</t>
  </si>
  <si>
    <t>高感度センサー【スペック－1】</t>
  </si>
  <si>
    <t>犯罪</t>
  </si>
  <si>
    <t>自由</t>
  </si>
  <si>
    <t>不死身【アンデッド】</t>
  </si>
  <si>
    <t>不死身
【アンデッド】</t>
  </si>
  <si>
    <t>【カルマ】
新鋭</t>
  </si>
  <si>
    <t>ＰＣ</t>
  </si>
  <si>
    <t>補正</t>
  </si>
  <si>
    <t>移動攻撃</t>
  </si>
  <si>
    <t>継続</t>
  </si>
  <si>
    <t>読心</t>
  </si>
  <si>
    <t>高演算電脳【スペック－1】</t>
  </si>
  <si>
    <t>技術者</t>
  </si>
  <si>
    <t>お人好し</t>
  </si>
  <si>
    <t>奉仕者【トレーダー】</t>
  </si>
  <si>
    <t>奉仕者
【トレーダー】</t>
  </si>
  <si>
    <t>【カルマ】
初心</t>
  </si>
  <si>
    <t>ＮＰＣ</t>
  </si>
  <si>
    <t>状態異常</t>
  </si>
  <si>
    <t>離脱</t>
  </si>
  <si>
    <t>操作</t>
  </si>
  <si>
    <t>高性能マニピュレーター【スペック－1】</t>
  </si>
  <si>
    <t>宗教</t>
  </si>
  <si>
    <t>目立ちたがり</t>
  </si>
  <si>
    <t>闇商人【ディーラー】</t>
  </si>
  <si>
    <t>闇商人
【ディーラー】</t>
  </si>
  <si>
    <t>【カルマ】
失敗談</t>
  </si>
  <si>
    <t>親愛</t>
  </si>
  <si>
    <t>他に代えがたいほど友情を感じている。最早家族のような存在である。</t>
  </si>
  <si>
    <t>創造</t>
  </si>
  <si>
    <t>参戦</t>
  </si>
  <si>
    <t>光学迷彩【スペック－1】</t>
  </si>
  <si>
    <t>芸術</t>
  </si>
  <si>
    <t>友好</t>
  </si>
  <si>
    <t>破壊者【デストロイヤー】</t>
  </si>
  <si>
    <t>破壊者
【デストロイヤー】</t>
  </si>
  <si>
    <t>【カルマ】
伏兵</t>
  </si>
  <si>
    <t>敬愛</t>
  </si>
  <si>
    <t>ただ仲が良いということではなく、一人の人間として敬意を払っている。</t>
  </si>
  <si>
    <t>その他</t>
  </si>
  <si>
    <t>参戦攻撃</t>
  </si>
  <si>
    <t>性質【威力】</t>
  </si>
  <si>
    <t>閃き</t>
  </si>
  <si>
    <t>高出力ブースター【スペック－1】</t>
  </si>
  <si>
    <t>忠誠</t>
  </si>
  <si>
    <t>臆病</t>
  </si>
  <si>
    <t>職人【プロフェッショナル】</t>
  </si>
  <si>
    <t>職人
【プロフェッショナル】</t>
  </si>
  <si>
    <t>【カルマ】
調律者</t>
  </si>
  <si>
    <t>友人</t>
  </si>
  <si>
    <t>知り合いの中でも特に仲が良い。友達。</t>
  </si>
  <si>
    <t>回避放棄</t>
  </si>
  <si>
    <t>性質【反応】</t>
  </si>
  <si>
    <t>心拍スカウター【スペック－1】</t>
  </si>
  <si>
    <t>野心</t>
  </si>
  <si>
    <t>ネガティブ</t>
  </si>
  <si>
    <t>鷹の目【ホークアイ】</t>
  </si>
  <si>
    <t>鷹の目
【ホークアイ】</t>
  </si>
  <si>
    <t>【カルマ】
崩壊者</t>
  </si>
  <si>
    <t>好感</t>
  </si>
  <si>
    <t>カバーリング</t>
  </si>
  <si>
    <t>性質【耐性】</t>
  </si>
  <si>
    <t>秘密</t>
  </si>
  <si>
    <t>寂しがり屋</t>
  </si>
  <si>
    <t>幻影【ファントム】</t>
  </si>
  <si>
    <t>幻影
【ファントム】</t>
  </si>
  <si>
    <t>【カルマ】
喪失者</t>
  </si>
  <si>
    <t>普通</t>
  </si>
  <si>
    <t>知り合い。顔見知り。</t>
  </si>
  <si>
    <t>カバー態勢</t>
  </si>
  <si>
    <t>性質【感覚】</t>
  </si>
  <si>
    <t>探求</t>
  </si>
  <si>
    <t>嫉妬</t>
  </si>
  <si>
    <t>無血開城【ピースメイカー】</t>
  </si>
  <si>
    <t>無血開城
【ピースメイカー】</t>
  </si>
  <si>
    <t>【カルマ】
突然変異</t>
  </si>
  <si>
    <t>反感</t>
  </si>
  <si>
    <t>手加減</t>
  </si>
  <si>
    <t>性質【幸運】</t>
  </si>
  <si>
    <t>武道</t>
  </si>
  <si>
    <t>疑心</t>
  </si>
  <si>
    <t>人外【レジェンド】</t>
  </si>
  <si>
    <t>人外
【レジェンド】</t>
  </si>
  <si>
    <t>【カルマ】
覚醒者</t>
  </si>
  <si>
    <t>嫌悪</t>
  </si>
  <si>
    <t>正直、あまり一緒にいたくはない。</t>
  </si>
  <si>
    <t>カウンター</t>
  </si>
  <si>
    <t>限定耐性</t>
  </si>
  <si>
    <t>研究</t>
  </si>
  <si>
    <t>虚偽</t>
  </si>
  <si>
    <t>希少種【レア】</t>
  </si>
  <si>
    <t>希少種
【レア】</t>
  </si>
  <si>
    <t>【カルマ】
探索者</t>
  </si>
  <si>
    <t>憎悪</t>
  </si>
  <si>
    <t>敵対的な心理を明確に抱いている。</t>
  </si>
  <si>
    <t>不意打ち</t>
  </si>
  <si>
    <t>限定無効</t>
  </si>
  <si>
    <t>温厚</t>
  </si>
  <si>
    <t>勇猛【ベルセルク】</t>
  </si>
  <si>
    <t>勇猛
【ベルセルク】</t>
  </si>
  <si>
    <t>【カルマ】
修羅</t>
  </si>
  <si>
    <t>殺意</t>
  </si>
  <si>
    <t>殺したいほど憎い相手。</t>
  </si>
  <si>
    <t>ノックアウト</t>
  </si>
  <si>
    <t>限定吸収</t>
  </si>
  <si>
    <t>慈愛</t>
  </si>
  <si>
    <t>魔性【フェロモン】</t>
  </si>
  <si>
    <t>魔性
【フェロモン】</t>
  </si>
  <si>
    <t>【カルマ】
寵愛</t>
  </si>
  <si>
    <t>ヘッドショット</t>
  </si>
  <si>
    <t>貫通無効</t>
  </si>
  <si>
    <t>奉仕</t>
  </si>
  <si>
    <t>下心【セクシゃル】</t>
  </si>
  <si>
    <t>下心
【セクシゃル】</t>
  </si>
  <si>
    <t>【カルマ】
英雄</t>
  </si>
  <si>
    <t>ホールド</t>
  </si>
  <si>
    <t>領域無効</t>
  </si>
  <si>
    <t>平和主義</t>
  </si>
  <si>
    <t>献身【サクリファイス】</t>
  </si>
  <si>
    <t>献身
【サクリファイス】</t>
  </si>
  <si>
    <t>【カルマ】
凡骨</t>
  </si>
  <si>
    <t>締め付け</t>
  </si>
  <si>
    <t>影響無効</t>
  </si>
  <si>
    <t>マイペース</t>
  </si>
  <si>
    <t>孤高【ロンリーウルフ】</t>
  </si>
  <si>
    <t>孤高
【ロンリーウルフ】</t>
  </si>
  <si>
    <t>【カルマ】
殺し屋</t>
  </si>
  <si>
    <t>転換</t>
  </si>
  <si>
    <t>精神無効</t>
  </si>
  <si>
    <t>八方美人</t>
  </si>
  <si>
    <t>恋愛【ラバーズ】</t>
  </si>
  <si>
    <t>恋愛
【ラバーズ】</t>
  </si>
  <si>
    <t>【カルマ】
武器屋</t>
  </si>
  <si>
    <t>解放</t>
  </si>
  <si>
    <t>物理無効</t>
  </si>
  <si>
    <t>厳格</t>
  </si>
  <si>
    <t>交渉人【ネゴシエイター】</t>
  </si>
  <si>
    <t>交渉人
【ネゴシエイター】</t>
  </si>
  <si>
    <t>【カルマ】
守護者</t>
  </si>
  <si>
    <t>守護</t>
  </si>
  <si>
    <t>系統無効</t>
  </si>
  <si>
    <t>頑固</t>
  </si>
  <si>
    <t>二枚舌【ライアー】</t>
  </si>
  <si>
    <t>二枚舌
【ライアー】</t>
  </si>
  <si>
    <t>【カルマ】
反撃者</t>
  </si>
  <si>
    <t>供給</t>
  </si>
  <si>
    <t>激情</t>
  </si>
  <si>
    <t>魔術師【プロフェッサー】</t>
  </si>
  <si>
    <t>魔術師
【プロフェッサー】</t>
  </si>
  <si>
    <t>【カルマ】
影の者</t>
  </si>
  <si>
    <t>好戦的</t>
  </si>
  <si>
    <t>道化師【トリックスター】</t>
  </si>
  <si>
    <t>道化師
【トリックスター】</t>
  </si>
  <si>
    <t>【カルマ】
癒し手</t>
  </si>
  <si>
    <t>反発</t>
  </si>
  <si>
    <t>狂人【マッドネス】</t>
  </si>
  <si>
    <t>狂人
【マッドネス】</t>
  </si>
  <si>
    <t>【カルマ】
使役者</t>
  </si>
  <si>
    <t>騒然</t>
  </si>
  <si>
    <t>風雲児【ヒーロー】</t>
  </si>
  <si>
    <t>風雲児
【ヒーロー】</t>
  </si>
  <si>
    <t>【カルマ】
不幸</t>
  </si>
  <si>
    <t>単純</t>
  </si>
  <si>
    <t>無頼漢【フーリガン】</t>
  </si>
  <si>
    <t>無頼漢
【フーリガン】</t>
  </si>
  <si>
    <t>【カルマ】
抗体</t>
  </si>
  <si>
    <t>自信家</t>
  </si>
  <si>
    <t>小心翼翼【チキンハート】</t>
  </si>
  <si>
    <t>小心翼翼
【チキンハート】</t>
  </si>
  <si>
    <t>【カルマ】
愚者</t>
  </si>
  <si>
    <t>無鉄砲</t>
  </si>
  <si>
    <t>芸人【エンターテイナー】</t>
  </si>
  <si>
    <t>芸人
【エンターテイナー】</t>
  </si>
  <si>
    <t>【カルマ】
不死身</t>
  </si>
  <si>
    <t>気分屋</t>
  </si>
  <si>
    <t>泥酔【ドランカー】</t>
  </si>
  <si>
    <t>泥酔
【ドランカー】</t>
  </si>
  <si>
    <t>【カルマ】
奉仕者</t>
  </si>
  <si>
    <t>努力家</t>
  </si>
  <si>
    <t>自己愛【ナルシスト】</t>
  </si>
  <si>
    <t>自己愛
【ナルシスト】</t>
  </si>
  <si>
    <t>【カルマ】
闇商人</t>
  </si>
  <si>
    <t>敏感</t>
  </si>
  <si>
    <t>演技派【プレゼンター】</t>
  </si>
  <si>
    <t>演技派
【プレゼンター】</t>
  </si>
  <si>
    <t>【カルマ】
破壊者</t>
  </si>
  <si>
    <t>寡黙</t>
  </si>
  <si>
    <t>中二病【ファイナルジャッジメント】</t>
  </si>
  <si>
    <t>中二病
【ファイナルジャッジメント】</t>
  </si>
  <si>
    <t>【カルマ】
職人</t>
  </si>
  <si>
    <t>一匹狼</t>
  </si>
  <si>
    <t>ダイスの女神様【フォーチュン】</t>
  </si>
  <si>
    <t>ダイスの女神様
【フォーチュン】</t>
  </si>
  <si>
    <t>【カルマ】
鷹の目</t>
  </si>
  <si>
    <t>冷徹</t>
  </si>
  <si>
    <t>【カルマ】
幻影</t>
  </si>
  <si>
    <t>静観</t>
  </si>
  <si>
    <t>【カルマ】
無血開城</t>
  </si>
  <si>
    <t>怠け者</t>
  </si>
  <si>
    <t>昇華者</t>
  </si>
  <si>
    <t>【カルマ】
人外</t>
  </si>
  <si>
    <t>鈍感</t>
  </si>
  <si>
    <t>駆け出し</t>
  </si>
  <si>
    <t>【カルマ】
希少種</t>
  </si>
  <si>
    <t>常識</t>
  </si>
  <si>
    <t>新鋭</t>
  </si>
  <si>
    <t>【カルマ】
勇猛</t>
  </si>
  <si>
    <t>愚直</t>
  </si>
  <si>
    <t>初心</t>
  </si>
  <si>
    <t>【カルマ】
魔性</t>
  </si>
  <si>
    <t>規律</t>
  </si>
  <si>
    <t>失敗談</t>
  </si>
  <si>
    <t>【カルマ】
下心</t>
  </si>
  <si>
    <t>気品</t>
  </si>
  <si>
    <t>伏兵</t>
  </si>
  <si>
    <t>【カルマ】
献身</t>
  </si>
  <si>
    <t>現実主義</t>
  </si>
  <si>
    <t>調律者</t>
  </si>
  <si>
    <t>【カルマ
】孤高</t>
  </si>
  <si>
    <t>誠実</t>
  </si>
  <si>
    <t>崩壊者</t>
  </si>
  <si>
    <t>【カルマ】
恋愛</t>
  </si>
  <si>
    <t>偏屈</t>
  </si>
  <si>
    <t>喪失者</t>
  </si>
  <si>
    <t>【カルマ】
交渉人</t>
  </si>
  <si>
    <t>依存</t>
  </si>
  <si>
    <t>突然変異</t>
  </si>
  <si>
    <t>【カルマ】
二枚舌</t>
  </si>
  <si>
    <t>ズボラ</t>
  </si>
  <si>
    <t>覚醒者</t>
  </si>
  <si>
    <t>【カルマ】
魔術師</t>
  </si>
  <si>
    <t>下賤</t>
  </si>
  <si>
    <t>探索者</t>
  </si>
  <si>
    <t>【カルマ】
道化師</t>
  </si>
  <si>
    <t>ロマンティスト</t>
  </si>
  <si>
    <t>修羅</t>
  </si>
  <si>
    <t>【カルマ】
狂人</t>
  </si>
  <si>
    <t>浪費</t>
  </si>
  <si>
    <t>寵愛</t>
  </si>
  <si>
    <t>【カルマ】
風雲児</t>
  </si>
  <si>
    <t>英雄</t>
  </si>
  <si>
    <t>【カルマ】
無頼漢</t>
  </si>
  <si>
    <t>凡骨</t>
  </si>
  <si>
    <t>【カルマ】
小心翼翼</t>
  </si>
  <si>
    <t>殺し屋</t>
  </si>
  <si>
    <t>【カルマ】
芸人</t>
  </si>
  <si>
    <t>武器屋</t>
  </si>
  <si>
    <t>【カルマ】
泥酔</t>
  </si>
  <si>
    <t>守護者</t>
  </si>
  <si>
    <t>【カルマ】
自己愛</t>
  </si>
  <si>
    <t>反撃者</t>
  </si>
  <si>
    <t>【カルマ】
演技派</t>
  </si>
  <si>
    <t>影の者</t>
  </si>
  <si>
    <t>【カルマ】
中二病</t>
  </si>
  <si>
    <t>癒し手</t>
  </si>
  <si>
    <t>【カルマ】
ダイスの女神様</t>
  </si>
  <si>
    <t>使役者</t>
  </si>
  <si>
    <t>【特殊武装】
アタッチメント</t>
  </si>
  <si>
    <t>不幸</t>
  </si>
  <si>
    <t>【特殊武装】
ロケットランチャー</t>
  </si>
  <si>
    <t>抗体</t>
  </si>
  <si>
    <t>【特殊武装】
パイルバンカー</t>
  </si>
  <si>
    <t>愚者</t>
  </si>
  <si>
    <t>【特殊武装】
荷電粒子砲</t>
  </si>
  <si>
    <t>不死身</t>
  </si>
  <si>
    <t>【特殊武装】
手榴弾</t>
  </si>
  <si>
    <t>奉仕者</t>
  </si>
  <si>
    <t>【特殊武装】
トラップボム</t>
  </si>
  <si>
    <t>闇商人</t>
  </si>
  <si>
    <t>【特殊武装】
レールガン</t>
  </si>
  <si>
    <t>破壊者</t>
  </si>
  <si>
    <t>【特殊武装】
ドリル</t>
  </si>
  <si>
    <t>職人</t>
  </si>
  <si>
    <t>【特殊武装】
ブラスター</t>
  </si>
  <si>
    <t>鷹の目</t>
  </si>
  <si>
    <t>【特殊武装】
高周波ブレード</t>
  </si>
  <si>
    <t>幻影</t>
  </si>
  <si>
    <t>【特殊武装】
火炎放射器</t>
  </si>
  <si>
    <t>無血開城</t>
  </si>
  <si>
    <t>【特殊武装】
電子ドラッグ</t>
  </si>
  <si>
    <t>人外</t>
  </si>
  <si>
    <t>【特殊武装】
スタンガン</t>
  </si>
  <si>
    <t>希少種</t>
  </si>
  <si>
    <t>【特殊武装】
ワイヤートラップ</t>
  </si>
  <si>
    <t>勇猛</t>
  </si>
  <si>
    <t>【特殊武装】
フラッシュガン</t>
  </si>
  <si>
    <t>魔性</t>
  </si>
  <si>
    <t>【特殊武装】
増強アンプル</t>
  </si>
  <si>
    <t>下心</t>
  </si>
  <si>
    <t>【特殊武装】
強化シナプス</t>
  </si>
  <si>
    <t>献身</t>
  </si>
  <si>
    <t>【特殊武装】
スモーク</t>
  </si>
  <si>
    <t>孤高</t>
  </si>
  <si>
    <t>【特殊武装】
サイキックジャミング</t>
  </si>
  <si>
    <t>恋愛</t>
  </si>
  <si>
    <t>【特殊武装】
神経ジャマー</t>
  </si>
  <si>
    <t>交渉人</t>
  </si>
  <si>
    <t>【特殊武装】
トランスキャンセラー</t>
  </si>
  <si>
    <t>二枚舌</t>
  </si>
  <si>
    <t>【特殊武装】
クリエイトノイザー</t>
  </si>
  <si>
    <t>魔術師</t>
  </si>
  <si>
    <t>【特殊武装】
アーマー</t>
  </si>
  <si>
    <t>道化師</t>
  </si>
  <si>
    <t>【特殊武装】
ブラックボックス</t>
  </si>
  <si>
    <t>狂人</t>
  </si>
  <si>
    <t>【特殊武装】
パワードスーツ</t>
  </si>
  <si>
    <t>風雲児</t>
  </si>
  <si>
    <t>【特殊武装】
スキャンスコープ</t>
  </si>
  <si>
    <t>無頼漢</t>
  </si>
  <si>
    <t>【特殊武装】
高感度センサー</t>
  </si>
  <si>
    <t>小心翼翼</t>
  </si>
  <si>
    <t>【特殊武装】
高演算電脳</t>
  </si>
  <si>
    <t>芸人</t>
  </si>
  <si>
    <t>【特殊武装】
高性能マニピュレーター</t>
  </si>
  <si>
    <t>泥酔</t>
  </si>
  <si>
    <t>【特殊武装】
光学迷彩</t>
  </si>
  <si>
    <t>自己愛</t>
  </si>
  <si>
    <t>【特殊武装】
高出力ブースター</t>
  </si>
  <si>
    <t>演技派</t>
  </si>
  <si>
    <t>【特殊武装】
心拍スカウター</t>
  </si>
  <si>
    <t>中二病</t>
  </si>
  <si>
    <t>【ＡＥ】
コンセントレイション</t>
  </si>
  <si>
    <t>ダイスの女神様</t>
  </si>
  <si>
    <t>【ＡＥ】
ブースト</t>
  </si>
  <si>
    <t>【ＡＥ】
エール</t>
  </si>
  <si>
    <t>【ＡＥ】
死力</t>
  </si>
  <si>
    <t>【ＡＥ】
怪力乱神</t>
  </si>
  <si>
    <t>【ＡＥ】
臥薪嘗胆</t>
  </si>
  <si>
    <t>【ＡＥ】
才気煥発</t>
  </si>
  <si>
    <t>【ＡＥ】
明鏡止水</t>
  </si>
  <si>
    <t>【ＡＥ】
画竜点睛</t>
  </si>
  <si>
    <t>【ＡＥ】
電光石火</t>
  </si>
  <si>
    <t>【ＡＥ】
運否天賦</t>
  </si>
  <si>
    <t>【ＡＥ】
待機</t>
  </si>
  <si>
    <t>【ＡＥ】
移動</t>
  </si>
  <si>
    <t>【ＡＥ】
移動攻撃</t>
  </si>
  <si>
    <t>【ＡＥ】
離脱</t>
  </si>
  <si>
    <t>【ＡＥ】
参戦</t>
  </si>
  <si>
    <t>【ＡＥ】
参戦攻撃</t>
  </si>
  <si>
    <t>【ＡＥ】
回避放棄</t>
  </si>
  <si>
    <t>【ＡＥ】
カバーリング</t>
  </si>
  <si>
    <t>【ＡＥ】
カバー態勢</t>
  </si>
  <si>
    <t>【ＡＥ】
手加減</t>
  </si>
  <si>
    <t>【ＡＥ】
カウンター</t>
  </si>
  <si>
    <t>【ＡＥ】
不意打ち</t>
  </si>
  <si>
    <t>【ＡＥ】
ノックアウト</t>
  </si>
  <si>
    <t>【ＡＥ】
ヘッドショット</t>
  </si>
  <si>
    <t>【ＡＥ】
ホールド</t>
  </si>
  <si>
    <t>【ＡＥ】
締め付け</t>
  </si>
  <si>
    <t>【ＡＥ】
転換</t>
  </si>
  <si>
    <t>【ＡＥ】
解放</t>
  </si>
  <si>
    <t>【ＡＥ】
守護</t>
  </si>
  <si>
    <t>【ＡＥ】
供給</t>
  </si>
  <si>
    <t>復活バースト</t>
  </si>
  <si>
    <t>ダメージバースト</t>
  </si>
  <si>
    <t>抑制バースト</t>
  </si>
  <si>
    <t>発動バースト</t>
  </si>
  <si>
    <t>暴走バースト</t>
  </si>
  <si>
    <t>解除バースト</t>
  </si>
  <si>
    <t>連携バースト</t>
  </si>
  <si>
    <t>判定バースト</t>
  </si>
  <si>
    <t>ＨＰバースト</t>
  </si>
  <si>
    <t>ＰＰバースト</t>
  </si>
  <si>
    <t>キャラクター名</t>
  </si>
  <si>
    <t>ＰＬ名</t>
  </si>
  <si>
    <t>次回セッション</t>
  </si>
  <si>
    <t>※先にこちらの欄を入力する事で左欄にある程度数値が自動反映されます</t>
  </si>
  <si>
    <t>シテ＝ヤンヨ</t>
  </si>
  <si>
    <t>次回状態</t>
  </si>
  <si>
    <t>基礎技能値</t>
  </si>
  <si>
    <t>運ボーナス</t>
  </si>
  <si>
    <t>持ち越し因子ダイス</t>
  </si>
  <si>
    <t>→手入力</t>
  </si>
  <si>
    <t>→選択入力</t>
  </si>
  <si>
    <t>→自動反映</t>
  </si>
  <si>
    <t>→反映結果</t>
  </si>
  <si>
    <t>性別</t>
  </si>
  <si>
    <t>年齢</t>
  </si>
  <si>
    <t>身長</t>
  </si>
  <si>
    <t>崩壊深度</t>
  </si>
  <si>
    <t>？</t>
  </si>
  <si>
    <t>202cm</t>
  </si>
  <si>
    <t>後遺症</t>
  </si>
  <si>
    <t>▼ステータス計算</t>
  </si>
  <si>
    <t>職業</t>
  </si>
  <si>
    <t>壁殴り代行業者</t>
  </si>
  <si>
    <t>基礎パラメーター</t>
  </si>
  <si>
    <t>総パラ</t>
  </si>
  <si>
    <t>基礎pt</t>
  </si>
  <si>
    <t>フリーpt</t>
  </si>
  <si>
    <t>計①</t>
  </si>
  <si>
    <t>能力者付与pt</t>
  </si>
  <si>
    <t>ノーマル付与pt</t>
  </si>
  <si>
    <t>身体付与pt</t>
  </si>
  <si>
    <t>①＋②</t>
  </si>
  <si>
    <t>ライフパス</t>
  </si>
  <si>
    <t>筋力</t>
  </si>
  <si>
    <t>スタンス</t>
  </si>
  <si>
    <t>耐久</t>
  </si>
  <si>
    <t>トゥルー</t>
  </si>
  <si>
    <t>知力</t>
  </si>
  <si>
    <t>パラメーター基準値</t>
  </si>
  <si>
    <t>キャライメージ</t>
  </si>
  <si>
    <t>エキスパ</t>
  </si>
  <si>
    <t>精神</t>
  </si>
  <si>
    <t>無能</t>
  </si>
  <si>
    <t>貧弱</t>
  </si>
  <si>
    <t>常人</t>
  </si>
  <si>
    <t>秀才</t>
  </si>
  <si>
    <t>達人</t>
  </si>
  <si>
    <t>天才</t>
  </si>
  <si>
    <t>探索技能</t>
  </si>
  <si>
    <t>ＳＰＥ補正</t>
  </si>
  <si>
    <t>器用</t>
  </si>
  <si>
    <t>1～２</t>
  </si>
  <si>
    <t>３～４</t>
  </si>
  <si>
    <t>５～９</t>
  </si>
  <si>
    <t>１０～１３</t>
  </si>
  <si>
    <t>１４～１７</t>
  </si>
  <si>
    <t>１８～</t>
  </si>
  <si>
    <t>敏捷</t>
  </si>
  <si>
    <t>ステータス</t>
  </si>
  <si>
    <t>パラメーター</t>
  </si>
  <si>
    <t>運</t>
  </si>
  <si>
    <t>HP</t>
  </si>
  <si>
    <t>計</t>
  </si>
  <si>
    <t>基礎Pt</t>
  </si>
  <si>
    <t>運１～２</t>
  </si>
  <si>
    <t>―</t>
  </si>
  <si>
    <t>基礎技能値－２</t>
  </si>
  <si>
    <t>PP</t>
  </si>
  <si>
    <t>↑フリーpt入力計↑
計①がゼロ以下はＮＧ</t>
  </si>
  <si>
    <t>↑身体・能力タイプｐｔ↑
ノーマルは手入力</t>
  </si>
  <si>
    <t>運３～４</t>
  </si>
  <si>
    <t>基礎技能値－１</t>
  </si>
  <si>
    <t>運５～９</t>
  </si>
  <si>
    <t>暴走率</t>
  </si>
  <si>
    <t>運１０～１３</t>
  </si>
  <si>
    <t>基礎技能値+１</t>
  </si>
  <si>
    <t>キャラ特性付与パラメーター</t>
  </si>
  <si>
    <t>キャラpt</t>
  </si>
  <si>
    <t>運１４～１７</t>
  </si>
  <si>
    <t>命中・回避判定ダイス＋１Ｄ６</t>
  </si>
  <si>
    <t>基礎技能値+２</t>
  </si>
  <si>
    <t>防御力</t>
  </si>
  <si>
    <t>キャラ特性</t>
  </si>
  <si>
    <t>NPC</t>
  </si>
  <si>
    <t>計②</t>
  </si>
  <si>
    <t>運１８～２０</t>
  </si>
  <si>
    <t>基礎技能値+３</t>
  </si>
  <si>
    <t>精神抵抗</t>
  </si>
  <si>
    <t>能力精度</t>
  </si>
  <si>
    <t>行動値</t>
  </si>
  <si>
    <t>発動スペック</t>
  </si>
  <si>
    <t>◆　探索技能補足説明　◆</t>
  </si>
  <si>
    <t>技能名</t>
  </si>
  <si>
    <t>説明</t>
  </si>
  <si>
    <t>命中・回避</t>
  </si>
  <si>
    <t>攻撃力</t>
  </si>
  <si>
    <t>物を動かす、ドアを破るなど、力で物事を突破する際に必要な判定技能。</t>
  </si>
  <si>
    <t>ＳＳ</t>
  </si>
  <si>
    <t>格闘</t>
  </si>
  <si>
    <t>消費pt</t>
  </si>
  <si>
    <t>物事・現場を観察し、何かに気づけるかどうかの判定技能。</t>
  </si>
  <si>
    <t>推理・考察時に何かを思い付けるかどうかの判定技能。</t>
  </si>
  <si>
    <t>命中力</t>
  </si>
  <si>
    <t>武器</t>
  </si>
  <si>
    <r>
      <rPr>
        <b/>
        <sz val="12"/>
        <rFont val="ＭＳ Ｐゴシック"/>
        <charset val="128"/>
      </rPr>
      <t xml:space="preserve">攻撃力取得
</t>
    </r>
    <r>
      <rPr>
        <sz val="10"/>
        <color indexed="30"/>
        <rFont val="ＭＳ Ｐゴシック"/>
        <charset val="128"/>
      </rPr>
      <t>1D6/3点　固定値１/1点　点移行/2点</t>
    </r>
  </si>
  <si>
    <t>突然の出来事・気配等に反応できるか・気づけるかどうかの判定技能。</t>
  </si>
  <si>
    <t>アライメント</t>
  </si>
  <si>
    <t>睡眠回復量</t>
  </si>
  <si>
    <t>物事・情報・使用方法などについて知っているかどうかの判定技能。</t>
  </si>
  <si>
    <t>回避力</t>
  </si>
  <si>
    <t>能力</t>
  </si>
  <si>
    <t>ＨＰ＆ＰＰ回復量</t>
  </si>
  <si>
    <t>取得結果</t>
  </si>
  <si>
    <t>取得点</t>
  </si>
  <si>
    <t>機械を修理する、鍵開けを行うなど、技術を要求される場合の判定技能。</t>
  </si>
  <si>
    <t>暴走率回復量</t>
  </si>
  <si>
    <t>格闘点</t>
  </si>
  <si>
    <t>武器点</t>
  </si>
  <si>
    <t>能力点</t>
  </si>
  <si>
    <t>身を隠す、対象を追跡する、物を隠す際の判定技能。</t>
  </si>
  <si>
    <t>取得ダイス</t>
  </si>
  <si>
    <t>取得固定値</t>
  </si>
  <si>
    <t>移行結果</t>
  </si>
  <si>
    <t>逃げる、対象を追いかける、高所からの着地ができるかなどの判定技能。</t>
  </si>
  <si>
    <t>アイテム</t>
  </si>
  <si>
    <t>能力名</t>
  </si>
  <si>
    <t>格闘攻撃</t>
  </si>
  <si>
    <t>強制的に対象を従わせる、威嚇などで黙らせるなどに必要な判定技能。</t>
  </si>
  <si>
    <t>消費アイテム／アタッチメント</t>
  </si>
  <si>
    <t>所持品</t>
  </si>
  <si>
    <t>武器攻撃</t>
  </si>
  <si>
    <t>説得・言いくるめ・交渉など、話術が必要な際の判定技能。</t>
  </si>
  <si>
    <t>能力攻撃</t>
  </si>
  <si>
    <t>対象が嘘をついているかなど、相手の心情を察する判定技能。</t>
  </si>
  <si>
    <t>↑数値のみ入力でＯＫ</t>
  </si>
  <si>
    <t>▼　　　▼　　　▼　　　▼</t>
  </si>
  <si>
    <t>運が試される際の判定技能。</t>
  </si>
  <si>
    <t>能力説明</t>
  </si>
  <si>
    <t>↓　移行取得結果　↓</t>
  </si>
  <si>
    <t>■　技能判定 目安表　■</t>
  </si>
  <si>
    <t>技能判定値</t>
  </si>
  <si>
    <t>技能ランク</t>
  </si>
  <si>
    <t>難易度</t>
  </si>
  <si>
    <t>Ｎ</t>
  </si>
  <si>
    <t>Ｈ</t>
  </si>
  <si>
    <t>残り点</t>
  </si>
  <si>
    <t>ＡＥなし
ノーマル目標</t>
  </si>
  <si>
    <t>コンセLv.5
難易度ハード</t>
  </si>
  <si>
    <t>コンセLv.10
スーパーハード</t>
  </si>
  <si>
    <t>【　無能レベル　】誰もができて当然</t>
  </si>
  <si>
    <t>４～５</t>
  </si>
  <si>
    <t>９～１０</t>
  </si>
  <si>
    <t>１４～１５</t>
  </si>
  <si>
    <t>パラ依存</t>
  </si>
  <si>
    <t>コンディション</t>
  </si>
  <si>
    <t>特化補正</t>
  </si>
  <si>
    <t>その他補正</t>
  </si>
  <si>
    <t>【　貧弱レベル　】簡単にできる範囲</t>
  </si>
  <si>
    <t>６～７</t>
  </si>
  <si>
    <t>１１～１２</t>
  </si>
  <si>
    <t>１６～１７</t>
  </si>
  <si>
    <t>５～８</t>
  </si>
  <si>
    <t>【　常人レベル　】普通の人なら可能</t>
  </si>
  <si>
    <t>８～１１</t>
  </si>
  <si>
    <t>１３～１６</t>
  </si>
  <si>
    <t>１８～２１</t>
  </si>
  <si>
    <t>９～１１</t>
  </si>
  <si>
    <t>【　秀才レベル　】得意な人の範囲</t>
  </si>
  <si>
    <t>１２～１４</t>
  </si>
  <si>
    <t>１７～１９</t>
  </si>
  <si>
    <t>２２～２４</t>
  </si>
  <si>
    <t>【　達人レベル　】プロレベル　</t>
  </si>
  <si>
    <t>１５～１７</t>
  </si>
  <si>
    <t>２０～２２</t>
  </si>
  <si>
    <t>２５～２７</t>
  </si>
  <si>
    <t>キャラクター説明・補足</t>
  </si>
  <si>
    <t>１５～</t>
  </si>
  <si>
    <t>【　天才レベル　】常人では達成困難</t>
  </si>
  <si>
    <t>２３～</t>
  </si>
  <si>
    <t>２８～</t>
  </si>
  <si>
    <t>キャラのセリフをお好みでこの欄に入れて下さい。</t>
  </si>
  <si>
    <t>SS</t>
  </si>
  <si>
    <t>命中</t>
  </si>
  <si>
    <t>回避</t>
  </si>
  <si>
    <t>攻撃力取得点</t>
  </si>
  <si>
    <t>主攻撃値</t>
  </si>
  <si>
    <t>補助攻撃値</t>
  </si>
  <si>
    <t>能力ボーナス</t>
  </si>
  <si>
    <t>格闘取得点</t>
  </si>
  <si>
    <t>+１Ｄ６</t>
  </si>
  <si>
    <t>武器取得点</t>
  </si>
  <si>
    <t>能力取得点</t>
  </si>
  <si>
    <r>
      <rPr>
        <b/>
        <sz val="12"/>
        <rFont val="ＭＳ Ｐゴシック"/>
        <charset val="128"/>
      </rPr>
      <t xml:space="preserve">能力応用技 
</t>
    </r>
    <r>
      <rPr>
        <sz val="10"/>
        <color indexed="20"/>
        <rFont val="ＭＳ Ｐゴシック"/>
        <charset val="128"/>
      </rPr>
      <t>※応用技は最大８個まで</t>
    </r>
  </si>
  <si>
    <r>
      <rPr>
        <b/>
        <sz val="12"/>
        <rFont val="ＭＳ Ｐゴシック"/>
        <charset val="128"/>
      </rPr>
      <t xml:space="preserve">行為発動・特殊技
</t>
    </r>
    <r>
      <rPr>
        <sz val="10"/>
        <color indexed="20"/>
        <rFont val="ＭＳ Ｐゴシック"/>
        <charset val="128"/>
      </rPr>
      <t>※フレーバーの行為発動や、技組合せのチェイン発動、
ＡＥ・ＳＰＥを演出の特殊技、特殊武装などをフレーバー技として明記したい場合に入力下さい。</t>
    </r>
  </si>
  <si>
    <t>防御発動量</t>
  </si>
  <si>
    <t>付加補正量</t>
  </si>
  <si>
    <t>技名</t>
  </si>
  <si>
    <t>射程</t>
  </si>
  <si>
    <t>消費</t>
  </si>
  <si>
    <t>必要スペック</t>
  </si>
  <si>
    <t>演出</t>
  </si>
  <si>
    <t>効果補足</t>
  </si>
  <si>
    <t>※この行には具体的な補正量やトリガー条件などをお書き下さい。</t>
  </si>
  <si>
    <t>※この行には具体的な効果やチェイン発動の組合せをお書き下さい。</t>
  </si>
  <si>
    <t>クリーチャー名</t>
  </si>
  <si>
    <t>創造タイプ</t>
  </si>
  <si>
    <t>使用PP</t>
  </si>
  <si>
    <t>クリーチャー判定値</t>
  </si>
  <si>
    <t>クリーチャー能力タイプ</t>
  </si>
  <si>
    <t>取得探索技能</t>
  </si>
  <si>
    <t>クリーチャーイメージ</t>
  </si>
  <si>
    <t>変動値</t>
  </si>
  <si>
    <t>取得可能数</t>
  </si>
  <si>
    <t>ダメージボーナス</t>
  </si>
  <si>
    <t>命中回避ダイス</t>
  </si>
  <si>
    <t>探索判定ダイス</t>
  </si>
  <si>
    <t>クリーチャー説明</t>
  </si>
  <si>
    <t>●補正部分は【　活性タイプ　】を選択したら、暴走率によって自動反映します。</t>
  </si>
  <si>
    <t>●ＳＳ・命中・回避の入力は【　2桁以上の数字　】を入力する事で自動変換の入力補助になってます。</t>
  </si>
  <si>
    <t>※「101」と入力したら「10＋1D6」と反映。下1桁がダイス数扱いとなる。</t>
  </si>
  <si>
    <t>●上記同様に攻撃力の入力は【　3桁の数字　】を入力する事で自動変換の入力補助になってます。</t>
  </si>
  <si>
    <t>※「101」と入力したら「1D6+１」と反映。仮に4桁の「1011」と入力したら「10D6+11」と反映される。</t>
  </si>
  <si>
    <t>共有メモ</t>
  </si>
  <si>
    <t>メモ欄</t>
  </si>
  <si>
    <t>→</t>
  </si>
  <si>
    <t>→ＨＰ結果</t>
  </si>
  <si>
    <t>→ＰＰ結果</t>
  </si>
  <si>
    <t>→暴走率結果</t>
  </si>
  <si>
    <t>次回持ち越し</t>
  </si>
  <si>
    <t>ＨＰ</t>
  </si>
  <si>
    <t>70%発症</t>
  </si>
  <si>
    <t>90%発症</t>
  </si>
  <si>
    <t>総消費PP</t>
  </si>
  <si>
    <t>因子Ｄ</t>
  </si>
  <si>
    <t>性質系</t>
  </si>
  <si>
    <t>因子Ｄ増減欄⇒</t>
  </si>
  <si>
    <t>condition</t>
  </si>
  <si>
    <t>±入力</t>
  </si>
  <si>
    <t>ＨＰ変動欄⇒</t>
  </si>
  <si>
    <t>素HP</t>
  </si>
  <si>
    <t>追加HP</t>
  </si>
  <si>
    <t>消費ＰＰ欄⇒</t>
  </si>
  <si>
    <t>プラス入力のみ</t>
  </si>
  <si>
    <t>精度</t>
  </si>
  <si>
    <t>回復ＰＰ欄⇒</t>
  </si>
  <si>
    <r>
      <rPr>
        <sz val="9"/>
        <rFont val="ＭＳ Ｐゴシック"/>
        <charset val="134"/>
      </rPr>
      <t>素</t>
    </r>
    <r>
      <rPr>
        <sz val="9"/>
        <rFont val="ＭＳ Ｐゴシック"/>
        <charset val="128"/>
      </rPr>
      <t>PP</t>
    </r>
  </si>
  <si>
    <r>
      <rPr>
        <sz val="9"/>
        <rFont val="ＭＳ Ｐゴシック"/>
        <charset val="134"/>
      </rPr>
      <t>追加</t>
    </r>
    <r>
      <rPr>
        <sz val="9"/>
        <rFont val="ＭＳ Ｐゴシック"/>
        <charset val="128"/>
      </rPr>
      <t>PP</t>
    </r>
  </si>
  <si>
    <t>抵抗</t>
  </si>
  <si>
    <t>スペック</t>
  </si>
  <si>
    <t>暴走率変動欄⇒</t>
  </si>
  <si>
    <t>素暴走</t>
  </si>
  <si>
    <t>追加暴走</t>
  </si>
  <si>
    <t>命中回避
ダイス</t>
  </si>
  <si>
    <t>取得技能</t>
  </si>
  <si>
    <t>探索
ダイス</t>
  </si>
  <si>
    <t>判定値</t>
  </si>
  <si>
    <t>　夢を見ている。</t>
  </si>
  <si>
    <t>　透き通った海の中を漂うような、奇妙な浮遊感の中。あなたの脳内に、幼い子供の声が響くのだ。</t>
  </si>
  <si>
    <t>「あなたの事、知りたいな」</t>
  </si>
  <si>
    <t>　――あなたは、この質問に答えなければならない。</t>
  </si>
  <si>
    <t>　嘘をつくかどうかは自由だ。だが本当の事を言っても不都合はない。ただ思うままに、答えていくといい。</t>
  </si>
  <si>
    <t>[01]　あなたはどこで生まれたの？</t>
  </si>
  <si>
    <t>[02]　あなたはどうやって育ったの？</t>
  </si>
  <si>
    <t>[03]　あなたのお仕事は？</t>
  </si>
  <si>
    <t>[04]　どうしてそのお仕事をしようと思ったの？</t>
  </si>
  <si>
    <t>[05]　あなたの将来の夢って？</t>
  </si>
  <si>
    <t>[06-a]　あなたはいつ、何故その能力を手に入れたの？</t>
  </si>
  <si>
    <t>[07-a]　初めてその能力に気付いた時、どう思った？</t>
  </si>
  <si>
    <t>[08-a]　ズバリ、その能力って役に立ってる？</t>
  </si>
  <si>
    <t>[09-a]　今後、その能力を使ってどうしようと思ってるの？</t>
  </si>
  <si>
    <t>[10-a]　もし、あなたが能力を持っていないとしたら？</t>
  </si>
  <si>
    <t>[06-b]　自分が無能力者である事について、どう思う？</t>
  </si>
  <si>
    <t>[07-b]　能力者の存在を知った時、どう思った？</t>
  </si>
  <si>
    <t>[08-b]　自分に能力が発現しないのはなぜだと思う？</t>
  </si>
  <si>
    <t>[09-b]　正直、能力って欲しい？</t>
  </si>
  <si>
    <t>[10-b]　じゃああなたにとって、「能力者」ってなに？</t>
  </si>
  <si>
    <t>[11]　趣味とかあるなら教えてほしいな。</t>
  </si>
  <si>
    <t>[12]　好きなものはなに？</t>
  </si>
  <si>
    <t>[13]　嫌いなものも教えて！</t>
  </si>
  <si>
    <t>[14]　誰にも言えない秘密とか、ある？</t>
  </si>
  <si>
    <t>[15]　あなたの大切なものって、何？</t>
  </si>
  <si>
    <t>[16]　あなたが喜ぶとすれば、それは何故？</t>
  </si>
  <si>
    <t>[17]　あなたが怒るとすれば、それは何故？</t>
  </si>
  <si>
    <t>[18]　あなたが悲しむとすれば、それは何故？</t>
  </si>
  <si>
    <t>[19]　あなたが楽しいとすれば、それは何故？</t>
  </si>
  <si>
    <t>[20]　回答おつかれさま。何か一言！</t>
  </si>
  <si>
    <t>卓名</t>
  </si>
  <si>
    <t>受賞</t>
  </si>
  <si>
    <t>取得カルマ</t>
  </si>
  <si>
    <t>人物寸評</t>
  </si>
  <si>
    <t>名前</t>
  </si>
  <si>
    <t>関連卓</t>
  </si>
  <si>
    <t>感情</t>
  </si>
  <si>
    <t>分類</t>
  </si>
  <si>
    <t>感想</t>
  </si>
  <si>
    <t>PC</t>
  </si>
  <si>
    <t>クリーチャー1</t>
  </si>
  <si>
    <t>クリーチャー2</t>
  </si>
  <si>
    <t>クリーチャー3</t>
  </si>
  <si>
    <t>取得技能：</t>
  </si>
  <si>
    <t>応用技１</t>
  </si>
  <si>
    <t>応用技２</t>
  </si>
  <si>
    <t>応用技３</t>
  </si>
  <si>
    <t>応用技４</t>
  </si>
  <si>
    <t>応用技５</t>
  </si>
  <si>
    <t>応用技６</t>
  </si>
  <si>
    <t>応用技７</t>
  </si>
  <si>
    <t>応用技８</t>
  </si>
  <si>
    <t>特殊武装1</t>
  </si>
  <si>
    <t>消費アイテム1</t>
  </si>
  <si>
    <t>特殊武装2</t>
  </si>
  <si>
    <t>消費アイテム2</t>
  </si>
  <si>
    <t>特殊武装3</t>
  </si>
  <si>
    <t>消費アイテム3</t>
  </si>
  <si>
    <t>特殊武装4</t>
  </si>
  <si>
    <t>消費アイテム4</t>
  </si>
  <si>
    <t>特殊武装5</t>
  </si>
  <si>
    <t>消費アイテム5</t>
  </si>
  <si>
    <t>特殊武装6</t>
  </si>
  <si>
    <t>消費アイテム6</t>
  </si>
  <si>
    <t>特殊武装7</t>
  </si>
  <si>
    <t>消費アイテム7</t>
  </si>
  <si>
    <t>特殊武装8</t>
  </si>
  <si>
    <t>消費アイテム8</t>
  </si>
  <si>
    <t>特殊武装9</t>
  </si>
  <si>
    <t>消費アイテム9</t>
  </si>
  <si>
    <t>特殊武装10</t>
  </si>
  <si>
    <t>消費アイテム10</t>
  </si>
  <si>
    <t>特殊武装11</t>
  </si>
  <si>
    <t>アタッチメント1</t>
  </si>
  <si>
    <t>特殊武装12</t>
  </si>
  <si>
    <t>アタッチメント2</t>
  </si>
  <si>
    <t>特殊技１</t>
  </si>
  <si>
    <t>特殊技２</t>
  </si>
  <si>
    <t>特殊技３</t>
  </si>
  <si>
    <t>特殊技４</t>
  </si>
  <si>
    <t>特殊技５</t>
  </si>
  <si>
    <t>特殊技６</t>
  </si>
  <si>
    <t>特殊技７</t>
  </si>
  <si>
    <t>特殊技８</t>
  </si>
</sst>
</file>

<file path=xl/styles.xml><?xml version="1.0" encoding="utf-8"?>
<styleSheet xmlns="http://schemas.openxmlformats.org/spreadsheetml/2006/main">
  <numFmts count="20">
    <numFmt numFmtId="176" formatCode="&quot;+ &quot;0;&quot;- &quot;0;&quot;±&quot;0"/>
    <numFmt numFmtId="177" formatCode="&quot;＋&quot;General"/>
    <numFmt numFmtId="178" formatCode="General&quot;％　⇒&quot;"/>
    <numFmt numFmtId="179" formatCode="&quot;深度&quot;General"/>
    <numFmt numFmtId="180" formatCode="#\+#&quot;D6&quot;"/>
    <numFmt numFmtId="181" formatCode="_-&quot;\&quot;* #,##0_-\ ;\-&quot;\&quot;* #,##0_-\ ;_-&quot;\&quot;* &quot;-&quot;??_-\ ;_-@_-"/>
    <numFmt numFmtId="182" formatCode="&quot;／&quot;General"/>
    <numFmt numFmtId="183" formatCode="General&quot;点&quot;"/>
    <numFmt numFmtId="184" formatCode="@&quot;　&quot;"/>
    <numFmt numFmtId="185" formatCode="&quot;創造PP:&quot;0"/>
    <numFmt numFmtId="186" formatCode="&quot;TRUE&quot;;&quot;TRUE&quot;;&quot;FALSE&quot;"/>
    <numFmt numFmtId="187" formatCode="_-&quot;\&quot;* #,##0.00_-\ ;\-&quot;\&quot;* #,##0.00_-\ ;_-&quot;\&quot;* &quot;-&quot;??_-\ ;_-@_-"/>
    <numFmt numFmtId="188" formatCode="General&quot;Ｄ６&quot;"/>
    <numFmt numFmtId="189" formatCode="General&quot;D6&quot;"/>
    <numFmt numFmtId="43" formatCode="_ * #,##0.00_ ;_ * \-#,##0.00_ ;_ * &quot;-&quot;??_ ;_ @_ "/>
    <numFmt numFmtId="190" formatCode="_ * #,##0_ ;_ * \-#,##0_ ;_ * &quot;-&quot;??_ ;_ @_ "/>
    <numFmt numFmtId="191" formatCode="General&quot; +２Ｄ６&quot;"/>
    <numFmt numFmtId="192" formatCode="&quot;＋&quot;General&quot;Ｄ６&quot;"/>
    <numFmt numFmtId="193" formatCode="General&quot;％&quot;"/>
    <numFmt numFmtId="194" formatCode="##&quot;D6+&quot;##"/>
  </numFmts>
  <fonts count="73">
    <font>
      <sz val="10"/>
      <name val="ＭＳ Ｐゴシック"/>
      <charset val="128"/>
    </font>
    <font>
      <sz val="8"/>
      <name val="ＭＳ Ｐゴシック"/>
      <charset val="128"/>
    </font>
    <font>
      <b/>
      <sz val="12"/>
      <name val="ＭＳ Ｐゴシック"/>
      <charset val="128"/>
    </font>
    <font>
      <b/>
      <sz val="12"/>
      <color indexed="9"/>
      <name val="ＭＳ Ｐゴシック"/>
      <charset val="128"/>
    </font>
    <font>
      <b/>
      <sz val="12"/>
      <color indexed="8"/>
      <name val="ＭＳ Ｐゴシック"/>
      <charset val="128"/>
    </font>
    <font>
      <b/>
      <sz val="15"/>
      <name val="ＭＳ Ｐゴシック"/>
      <charset val="128"/>
    </font>
    <font>
      <b/>
      <sz val="15"/>
      <color indexed="21"/>
      <name val="ＭＳ Ｐゴシック"/>
      <charset val="128"/>
    </font>
    <font>
      <sz val="10"/>
      <color indexed="9"/>
      <name val="ＭＳ Ｐゴシック"/>
      <charset val="128"/>
    </font>
    <font>
      <sz val="11"/>
      <name val="ＭＳ Ｐゴシック"/>
      <charset val="128"/>
    </font>
    <font>
      <sz val="10"/>
      <name val="ＭＳ Ｐゴシック"/>
      <charset val="134"/>
    </font>
    <font>
      <sz val="9"/>
      <name val="ＭＳ Ｐゴシック"/>
      <charset val="128"/>
    </font>
    <font>
      <sz val="12"/>
      <color indexed="8"/>
      <name val="ＭＳ Ｐゴシック"/>
      <charset val="128"/>
    </font>
    <font>
      <sz val="10"/>
      <color indexed="8"/>
      <name val="ＭＳ Ｐゴシック"/>
      <charset val="128"/>
    </font>
    <font>
      <sz val="9"/>
      <color indexed="9"/>
      <name val="ＭＳ Ｐゴシック"/>
      <charset val="128"/>
    </font>
    <font>
      <sz val="9"/>
      <color indexed="9"/>
      <name val="ＭＳ Ｐゴシック"/>
      <charset val="134"/>
    </font>
    <font>
      <i/>
      <sz val="9"/>
      <name val="ＭＳ Ｐゴシック"/>
      <charset val="128"/>
    </font>
    <font>
      <b/>
      <sz val="9"/>
      <name val="ＭＳ Ｐゴシック"/>
      <charset val="128"/>
    </font>
    <font>
      <sz val="9"/>
      <color indexed="63"/>
      <name val="ＭＳ Ｐゴシック"/>
      <charset val="128"/>
    </font>
    <font>
      <sz val="9"/>
      <name val="ＭＳ Ｐゴシック"/>
      <charset val="134"/>
    </font>
    <font>
      <b/>
      <sz val="11"/>
      <name val="ＭＳ Ｐゴシック"/>
      <charset val="128"/>
    </font>
    <font>
      <sz val="10"/>
      <color indexed="8"/>
      <name val="ＭＳ Ｐゴシック"/>
      <charset val="134"/>
    </font>
    <font>
      <b/>
      <sz val="10"/>
      <color indexed="9"/>
      <name val="ＭＳ Ｐゴシック"/>
      <charset val="128"/>
    </font>
    <font>
      <b/>
      <sz val="10"/>
      <name val="ＭＳ Ｐゴシック"/>
      <charset val="128"/>
    </font>
    <font>
      <b/>
      <sz val="11"/>
      <color indexed="8"/>
      <name val="ＭＳ Ｐゴシック"/>
      <charset val="128"/>
    </font>
    <font>
      <b/>
      <sz val="12"/>
      <color indexed="9"/>
      <name val="ＭＳ Ｐゴシック"/>
      <charset val="134"/>
    </font>
    <font>
      <b/>
      <sz val="12"/>
      <color indexed="8"/>
      <name val="ＭＳ Ｐゴシック"/>
      <charset val="134"/>
    </font>
    <font>
      <sz val="10"/>
      <color indexed="9"/>
      <name val="ＭＳ Ｐゴシック"/>
      <charset val="134"/>
    </font>
    <font>
      <b/>
      <sz val="11"/>
      <color indexed="8"/>
      <name val="メイリオ"/>
      <charset val="128"/>
    </font>
    <font>
      <b/>
      <i/>
      <sz val="12"/>
      <color indexed="21"/>
      <name val="ＭＳ Ｐゴシック"/>
      <charset val="128"/>
    </font>
    <font>
      <sz val="12"/>
      <name val="ＭＳ Ｐゴシック"/>
      <charset val="128"/>
    </font>
    <font>
      <b/>
      <sz val="11"/>
      <color indexed="9"/>
      <name val="ＭＳ Ｐゴシック"/>
      <charset val="128"/>
    </font>
    <font>
      <b/>
      <sz val="15"/>
      <color indexed="8"/>
      <name val="ＭＳ Ｐゴシック"/>
      <charset val="128"/>
    </font>
    <font>
      <sz val="11"/>
      <color indexed="8"/>
      <name val="ＭＳ Ｐゴシック"/>
      <charset val="128"/>
    </font>
    <font>
      <b/>
      <i/>
      <sz val="11"/>
      <color indexed="9"/>
      <name val="ＭＳ Ｐゴシック"/>
      <charset val="128"/>
    </font>
    <font>
      <b/>
      <sz val="14"/>
      <color indexed="8"/>
      <name val="ＭＳ Ｐゴシック"/>
      <charset val="128"/>
    </font>
    <font>
      <b/>
      <sz val="14"/>
      <name val="ＭＳ Ｐゴシック"/>
      <charset val="128"/>
    </font>
    <font>
      <i/>
      <sz val="10"/>
      <name val="ＭＳ Ｐゴシック"/>
      <charset val="128"/>
    </font>
    <font>
      <sz val="24"/>
      <name val="ＭＳ Ｐゴシック"/>
      <charset val="128"/>
    </font>
    <font>
      <sz val="12"/>
      <color indexed="8"/>
      <name val="ＭＳ Ｐゴシック"/>
      <charset val="134"/>
    </font>
    <font>
      <b/>
      <sz val="10"/>
      <color indexed="8"/>
      <name val="ＭＳ Ｐゴシック"/>
      <charset val="128"/>
    </font>
    <font>
      <b/>
      <sz val="12"/>
      <color indexed="9"/>
      <name val="ＭＳ Ｐゴシック"/>
      <charset val="128"/>
    </font>
    <font>
      <b/>
      <sz val="12"/>
      <name val="ＭＳ Ｐゴシック"/>
      <charset val="128"/>
    </font>
    <font>
      <sz val="10.5"/>
      <name val="ＭＳ Ｐゴシック"/>
      <charset val="128"/>
    </font>
    <font>
      <b/>
      <sz val="12"/>
      <color indexed="10"/>
      <name val="ＭＳ Ｐゴシック"/>
      <charset val="128"/>
    </font>
    <font>
      <sz val="11"/>
      <name val="ＭＳ Ｐゴシック"/>
      <charset val="134"/>
    </font>
    <font>
      <sz val="10"/>
      <color indexed="30"/>
      <name val="ＭＳ Ｐゴシック"/>
      <charset val="128"/>
    </font>
    <font>
      <sz val="10.5"/>
      <color indexed="8"/>
      <name val="ＭＳ Ｐゴシック"/>
      <charset val="128"/>
    </font>
    <font>
      <sz val="11"/>
      <color indexed="8"/>
      <name val="ＭＳ Ｐ明朝"/>
      <charset val="128"/>
    </font>
    <font>
      <sz val="11"/>
      <color indexed="8"/>
      <name val="ＭＳ Ｐゴシック"/>
      <charset val="134"/>
    </font>
    <font>
      <sz val="9"/>
      <color indexed="8"/>
      <name val="ＭＳ Ｐゴシック"/>
      <charset val="128"/>
    </font>
    <font>
      <sz val="7"/>
      <color indexed="8"/>
      <name val="ＭＳ Ｐゴシック"/>
      <charset val="128"/>
    </font>
    <font>
      <sz val="12"/>
      <color indexed="8"/>
      <name val="ＭＳ Ｐ明朝"/>
      <charset val="128"/>
    </font>
    <font>
      <sz val="11"/>
      <color theme="0"/>
      <name val="游ゴシック"/>
      <charset val="0"/>
      <scheme val="minor"/>
    </font>
    <font>
      <b/>
      <sz val="11"/>
      <color theme="1"/>
      <name val="游ゴシック"/>
      <charset val="0"/>
      <scheme val="minor"/>
    </font>
    <font>
      <b/>
      <sz val="15"/>
      <color theme="3"/>
      <name val="游ゴシック"/>
      <charset val="134"/>
      <scheme val="minor"/>
    </font>
    <font>
      <sz val="11"/>
      <color theme="1"/>
      <name val="游ゴシック"/>
      <charset val="134"/>
      <scheme val="minor"/>
    </font>
    <font>
      <sz val="11"/>
      <color theme="1"/>
      <name val="游ゴシック"/>
      <charset val="0"/>
      <scheme val="minor"/>
    </font>
    <font>
      <sz val="11"/>
      <color rgb="FFFA7D00"/>
      <name val="游ゴシック"/>
      <charset val="0"/>
      <scheme val="minor"/>
    </font>
    <font>
      <b/>
      <sz val="11"/>
      <color rgb="FFFFFFFF"/>
      <name val="游ゴシック"/>
      <charset val="0"/>
      <scheme val="minor"/>
    </font>
    <font>
      <u/>
      <sz val="11"/>
      <color rgb="FF0000FF"/>
      <name val="游ゴシック"/>
      <charset val="0"/>
      <scheme val="minor"/>
    </font>
    <font>
      <sz val="11"/>
      <color rgb="FF9C6500"/>
      <name val="游ゴシック"/>
      <charset val="0"/>
      <scheme val="minor"/>
    </font>
    <font>
      <sz val="11"/>
      <color rgb="FF3F3F76"/>
      <name val="游ゴシック"/>
      <charset val="0"/>
      <scheme val="minor"/>
    </font>
    <font>
      <b/>
      <sz val="11"/>
      <color theme="3"/>
      <name val="游ゴシック"/>
      <charset val="134"/>
      <scheme val="minor"/>
    </font>
    <font>
      <b/>
      <sz val="11"/>
      <color rgb="FFFA7D00"/>
      <name val="游ゴシック"/>
      <charset val="0"/>
      <scheme val="minor"/>
    </font>
    <font>
      <i/>
      <sz val="11"/>
      <color rgb="FF7F7F7F"/>
      <name val="游ゴシック"/>
      <charset val="0"/>
      <scheme val="minor"/>
    </font>
    <font>
      <u/>
      <sz val="11"/>
      <color rgb="FF800080"/>
      <name val="游ゴシック"/>
      <charset val="0"/>
      <scheme val="minor"/>
    </font>
    <font>
      <b/>
      <sz val="11"/>
      <color rgb="FF3F3F3F"/>
      <name val="游ゴシック"/>
      <charset val="0"/>
      <scheme val="minor"/>
    </font>
    <font>
      <sz val="11"/>
      <color rgb="FF006100"/>
      <name val="游ゴシック"/>
      <charset val="0"/>
      <scheme val="minor"/>
    </font>
    <font>
      <sz val="11"/>
      <color rgb="FF9C0006"/>
      <name val="游ゴシック"/>
      <charset val="0"/>
      <scheme val="minor"/>
    </font>
    <font>
      <b/>
      <sz val="13"/>
      <color theme="3"/>
      <name val="游ゴシック"/>
      <charset val="134"/>
      <scheme val="minor"/>
    </font>
    <font>
      <sz val="11"/>
      <color rgb="FFFF0000"/>
      <name val="游ゴシック"/>
      <charset val="0"/>
      <scheme val="minor"/>
    </font>
    <font>
      <b/>
      <sz val="18"/>
      <color theme="3"/>
      <name val="游ゴシック"/>
      <charset val="134"/>
      <scheme val="minor"/>
    </font>
    <font>
      <sz val="10"/>
      <color indexed="20"/>
      <name val="ＭＳ Ｐゴシック"/>
      <charset val="128"/>
    </font>
  </fonts>
  <fills count="6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indexed="46"/>
        <bgColor indexed="22"/>
      </patternFill>
    </fill>
    <fill>
      <patternFill patternType="solid">
        <fgColor indexed="31"/>
        <bgColor indexed="22"/>
      </patternFill>
    </fill>
    <fill>
      <patternFill patternType="solid">
        <fgColor indexed="62"/>
        <bgColor indexed="59"/>
      </patternFill>
    </fill>
    <fill>
      <patternFill patternType="solid">
        <fgColor indexed="9"/>
        <bgColor indexed="41"/>
      </patternFill>
    </fill>
    <fill>
      <patternFill patternType="solid">
        <fgColor indexed="43"/>
        <bgColor indexed="26"/>
      </patternFill>
    </fill>
    <fill>
      <patternFill patternType="solid">
        <fgColor indexed="23"/>
        <bgColor indexed="55"/>
      </patternFill>
    </fill>
    <fill>
      <patternFill patternType="solid">
        <fgColor indexed="43"/>
        <bgColor indexed="13"/>
      </patternFill>
    </fill>
    <fill>
      <patternFill patternType="solid">
        <fgColor indexed="42"/>
        <bgColor indexed="41"/>
      </patternFill>
    </fill>
    <fill>
      <patternFill patternType="solid">
        <fgColor indexed="55"/>
        <bgColor indexed="23"/>
      </patternFill>
    </fill>
    <fill>
      <patternFill patternType="solid">
        <fgColor indexed="27"/>
        <bgColor indexed="41"/>
      </patternFill>
    </fill>
    <fill>
      <patternFill patternType="solid">
        <fgColor indexed="47"/>
        <bgColor indexed="42"/>
      </patternFill>
    </fill>
    <fill>
      <patternFill patternType="solid">
        <fgColor indexed="9"/>
        <bgColor indexed="26"/>
      </patternFill>
    </fill>
    <fill>
      <patternFill patternType="solid">
        <fgColor indexed="13"/>
        <bgColor indexed="43"/>
      </patternFill>
    </fill>
    <fill>
      <patternFill patternType="solid">
        <fgColor indexed="53"/>
        <bgColor indexed="29"/>
      </patternFill>
    </fill>
    <fill>
      <patternFill patternType="solid">
        <fgColor indexed="29"/>
        <bgColor indexed="53"/>
      </patternFill>
    </fill>
    <fill>
      <patternFill patternType="solid">
        <fgColor indexed="22"/>
        <bgColor indexed="31"/>
      </patternFill>
    </fill>
    <fill>
      <patternFill patternType="solid">
        <fgColor indexed="8"/>
        <bgColor indexed="58"/>
      </patternFill>
    </fill>
    <fill>
      <patternFill patternType="solid">
        <fgColor indexed="41"/>
        <bgColor indexed="42"/>
      </patternFill>
    </fill>
    <fill>
      <patternFill patternType="solid">
        <fgColor indexed="50"/>
        <bgColor indexed="46"/>
      </patternFill>
    </fill>
    <fill>
      <patternFill patternType="solid">
        <fgColor indexed="24"/>
        <bgColor indexed="55"/>
      </patternFill>
    </fill>
    <fill>
      <patternFill patternType="solid">
        <fgColor indexed="44"/>
        <bgColor indexed="24"/>
      </patternFill>
    </fill>
    <fill>
      <patternFill patternType="solid">
        <fgColor theme="0"/>
        <bgColor indexed="31"/>
      </patternFill>
    </fill>
    <fill>
      <patternFill patternType="solid">
        <fgColor indexed="40"/>
        <bgColor indexed="21"/>
      </patternFill>
    </fill>
    <fill>
      <patternFill patternType="solid">
        <fgColor indexed="25"/>
        <bgColor indexed="29"/>
      </patternFill>
    </fill>
    <fill>
      <patternFill patternType="solid">
        <fgColor indexed="59"/>
        <bgColor indexed="63"/>
      </patternFill>
    </fill>
    <fill>
      <patternFill patternType="solid">
        <fgColor theme="4" tint="0.399975585192419"/>
        <bgColor indexed="64"/>
      </patternFill>
    </fill>
    <fill>
      <patternFill patternType="solid">
        <fgColor theme="8"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6"/>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rgb="FFC6EFCE"/>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theme="5"/>
        <bgColor indexed="64"/>
      </patternFill>
    </fill>
    <fill>
      <patternFill patternType="solid">
        <fgColor theme="9"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4"/>
        <bgColor indexed="64"/>
      </patternFill>
    </fill>
    <fill>
      <patternFill patternType="solid">
        <fgColor theme="4" tint="0.599993896298105"/>
        <bgColor indexed="64"/>
      </patternFill>
    </fill>
  </fills>
  <borders count="17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indexed="8"/>
      </left>
      <right style="medium">
        <color indexed="8"/>
      </right>
      <top style="medium">
        <color indexed="8"/>
      </top>
      <bottom style="medium">
        <color indexed="8"/>
      </bottom>
      <diagonal/>
    </border>
    <border>
      <left style="medium">
        <color indexed="8"/>
      </left>
      <right style="thin">
        <color indexed="23"/>
      </right>
      <top style="medium">
        <color indexed="8"/>
      </top>
      <bottom style="thin">
        <color indexed="23"/>
      </bottom>
      <diagonal/>
    </border>
    <border>
      <left style="thin">
        <color indexed="23"/>
      </left>
      <right style="thin">
        <color indexed="23"/>
      </right>
      <top style="medium">
        <color indexed="8"/>
      </top>
      <bottom style="thin">
        <color indexed="23"/>
      </bottom>
      <diagonal/>
    </border>
    <border>
      <left style="medium">
        <color indexed="8"/>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medium">
        <color indexed="8"/>
      </left>
      <right style="medium">
        <color indexed="8"/>
      </right>
      <top style="thin">
        <color indexed="23"/>
      </top>
      <bottom style="thin">
        <color indexed="23"/>
      </bottom>
      <diagonal/>
    </border>
    <border>
      <left style="medium">
        <color indexed="8"/>
      </left>
      <right style="medium">
        <color indexed="8"/>
      </right>
      <top style="thin">
        <color indexed="23"/>
      </top>
      <bottom style="medium">
        <color indexed="8"/>
      </bottom>
      <diagonal/>
    </border>
    <border>
      <left style="thin">
        <color indexed="23"/>
      </left>
      <right style="medium">
        <color indexed="8"/>
      </right>
      <top style="medium">
        <color indexed="8"/>
      </top>
      <bottom style="thin">
        <color indexed="23"/>
      </bottom>
      <diagonal/>
    </border>
    <border>
      <left style="thin">
        <color indexed="23"/>
      </left>
      <right style="medium">
        <color indexed="8"/>
      </right>
      <top style="thin">
        <color indexed="23"/>
      </top>
      <bottom style="thin">
        <color indexed="23"/>
      </bottom>
      <diagonal/>
    </border>
    <border>
      <left style="medium">
        <color indexed="8"/>
      </left>
      <right style="hair">
        <color indexed="8"/>
      </right>
      <top style="medium">
        <color indexed="8"/>
      </top>
      <bottom style="hair">
        <color indexed="8"/>
      </bottom>
      <diagonal/>
    </border>
    <border>
      <left style="hair">
        <color indexed="8"/>
      </left>
      <right style="thin">
        <color indexed="8"/>
      </right>
      <top style="medium">
        <color indexed="8"/>
      </top>
      <bottom style="hair">
        <color indexed="8"/>
      </bottom>
      <diagonal/>
    </border>
    <border>
      <left style="thin">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thin">
        <color indexed="8"/>
      </right>
      <top style="hair">
        <color indexed="8"/>
      </top>
      <bottom style="medium">
        <color indexed="8"/>
      </bottom>
      <diagonal/>
    </border>
    <border>
      <left style="thin">
        <color indexed="8"/>
      </left>
      <right style="medium">
        <color indexed="8"/>
      </right>
      <top style="hair">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hair">
        <color indexed="8"/>
      </right>
      <top style="medium">
        <color indexed="8"/>
      </top>
      <bottom style="thin">
        <color indexed="23"/>
      </bottom>
      <diagonal/>
    </border>
    <border>
      <left style="thin">
        <color indexed="8"/>
      </left>
      <right style="medium">
        <color indexed="8"/>
      </right>
      <top style="medium">
        <color indexed="8"/>
      </top>
      <bottom style="thin">
        <color indexed="23"/>
      </bottom>
      <diagonal/>
    </border>
    <border>
      <left style="medium">
        <color indexed="8"/>
      </left>
      <right style="hair">
        <color indexed="8"/>
      </right>
      <top style="thin">
        <color indexed="23"/>
      </top>
      <bottom style="medium">
        <color indexed="8"/>
      </bottom>
      <diagonal/>
    </border>
    <border>
      <left style="thin">
        <color indexed="8"/>
      </left>
      <right style="medium">
        <color indexed="8"/>
      </right>
      <top style="thin">
        <color indexed="23"/>
      </top>
      <bottom style="medium">
        <color indexed="8"/>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medium">
        <color indexed="8"/>
      </right>
      <top style="thin">
        <color indexed="8"/>
      </top>
      <bottom style="thin">
        <color indexed="8"/>
      </bottom>
      <diagonal/>
    </border>
    <border>
      <left style="medium">
        <color indexed="8"/>
      </left>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right style="medium">
        <color indexed="8"/>
      </right>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thin">
        <color indexed="8"/>
      </right>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right style="medium">
        <color indexed="8"/>
      </right>
      <top/>
      <bottom/>
      <diagonal/>
    </border>
    <border>
      <left style="medium">
        <color indexed="8"/>
      </left>
      <right style="hair">
        <color indexed="8"/>
      </right>
      <top style="medium">
        <color indexed="8"/>
      </top>
      <bottom style="thin">
        <color indexed="8"/>
      </bottom>
      <diagonal/>
    </border>
    <border>
      <left style="hair">
        <color indexed="8"/>
      </left>
      <right style="hair">
        <color indexed="8"/>
      </right>
      <top style="medium">
        <color indexed="8"/>
      </top>
      <bottom style="thin">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thin">
        <color indexed="8"/>
      </bottom>
      <diagonal/>
    </border>
    <border>
      <left style="medium">
        <color indexed="8"/>
      </left>
      <right/>
      <top style="hair">
        <color indexed="8"/>
      </top>
      <bottom style="hair">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style="thin">
        <color indexed="8"/>
      </top>
      <bottom style="hair">
        <color indexed="8"/>
      </bottom>
      <diagonal/>
    </border>
    <border>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medium">
        <color indexed="8"/>
      </left>
      <right style="thin">
        <color indexed="8"/>
      </right>
      <top style="thin">
        <color indexed="8"/>
      </top>
      <bottom/>
      <diagonal/>
    </border>
    <border>
      <left style="thin">
        <color indexed="8"/>
      </left>
      <right style="hair">
        <color indexed="8"/>
      </right>
      <top style="hair">
        <color indexed="8"/>
      </top>
      <bottom style="thin">
        <color indexed="8"/>
      </bottom>
      <diagonal/>
    </border>
    <border>
      <left style="medium">
        <color indexed="8"/>
      </left>
      <right style="thin">
        <color indexed="8"/>
      </right>
      <top style="hair">
        <color indexed="8"/>
      </top>
      <bottom style="thin">
        <color indexed="8"/>
      </bottom>
      <diagonal/>
    </border>
    <border>
      <left style="thin">
        <color indexed="8"/>
      </left>
      <right style="thin">
        <color indexed="8"/>
      </right>
      <top style="hair">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hair">
        <color indexed="8"/>
      </right>
      <top style="thin">
        <color indexed="8"/>
      </top>
      <bottom style="medium">
        <color indexed="8"/>
      </bottom>
      <diagonal/>
    </border>
    <border>
      <left/>
      <right/>
      <top/>
      <bottom style="medium">
        <color indexed="8"/>
      </bottom>
      <diagonal/>
    </border>
    <border>
      <left style="medium">
        <color indexed="8"/>
      </left>
      <right style="thin">
        <color indexed="8"/>
      </right>
      <top style="medium">
        <color indexed="8"/>
      </top>
      <bottom style="medium">
        <color indexed="8"/>
      </bottom>
      <diagonal/>
    </border>
    <border>
      <left style="medium">
        <color indexed="8"/>
      </left>
      <right style="thin">
        <color indexed="8"/>
      </right>
      <top/>
      <bottom style="thin">
        <color indexed="8"/>
      </bottom>
      <diagonal/>
    </border>
    <border>
      <left style="thin">
        <color indexed="8"/>
      </left>
      <right style="medium">
        <color indexed="8"/>
      </right>
      <top/>
      <bottom style="thin">
        <color indexed="8"/>
      </bottom>
      <diagonal/>
    </border>
    <border>
      <left/>
      <right style="thin">
        <color indexed="8"/>
      </right>
      <top style="thin">
        <color indexed="8"/>
      </top>
      <bottom style="thin">
        <color indexed="8"/>
      </bottom>
      <diagonal/>
    </border>
    <border>
      <left/>
      <right style="thin">
        <color indexed="8"/>
      </right>
      <top style="thin">
        <color indexed="8"/>
      </top>
      <bottom style="medium">
        <color indexed="8"/>
      </bottom>
      <diagonal/>
    </border>
    <border>
      <left style="hair">
        <color indexed="8"/>
      </left>
      <right style="hair">
        <color indexed="8"/>
      </right>
      <top style="hair">
        <color indexed="8"/>
      </top>
      <bottom style="thin">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23"/>
      </right>
      <top style="medium">
        <color indexed="8"/>
      </top>
      <bottom style="medium">
        <color indexed="8"/>
      </bottom>
      <diagonal/>
    </border>
    <border>
      <left style="thin">
        <color indexed="23"/>
      </left>
      <right style="thin">
        <color indexed="23"/>
      </right>
      <top style="medium">
        <color indexed="8"/>
      </top>
      <bottom style="medium">
        <color indexed="8"/>
      </bottom>
      <diagonal/>
    </border>
    <border>
      <left style="thin">
        <color indexed="23"/>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23"/>
      </bottom>
      <diagonal/>
    </border>
    <border>
      <left style="medium">
        <color indexed="8"/>
      </left>
      <right style="thin">
        <color indexed="23"/>
      </right>
      <top style="thin">
        <color indexed="23"/>
      </top>
      <bottom style="medium">
        <color indexed="8"/>
      </bottom>
      <diagonal/>
    </border>
    <border>
      <left style="thin">
        <color indexed="23"/>
      </left>
      <right style="thin">
        <color indexed="23"/>
      </right>
      <top style="thin">
        <color indexed="23"/>
      </top>
      <bottom style="medium">
        <color indexed="8"/>
      </bottom>
      <diagonal/>
    </border>
    <border>
      <left style="thin">
        <color indexed="23"/>
      </left>
      <right style="medium">
        <color indexed="8"/>
      </right>
      <top style="thin">
        <color indexed="23"/>
      </top>
      <bottom style="medium">
        <color indexed="8"/>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8"/>
      </left>
      <right/>
      <top style="thin">
        <color indexed="23"/>
      </top>
      <bottom style="medium">
        <color indexed="8"/>
      </bottom>
      <diagonal/>
    </border>
    <border>
      <left/>
      <right style="thin">
        <color indexed="23"/>
      </right>
      <top style="thin">
        <color indexed="23"/>
      </top>
      <bottom style="medium">
        <color indexed="8"/>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medium">
        <color indexed="8"/>
      </right>
      <top style="thin">
        <color indexed="23"/>
      </top>
      <bottom/>
      <diagonal/>
    </border>
    <border>
      <left style="medium">
        <color indexed="8"/>
      </left>
      <right style="medium">
        <color indexed="8"/>
      </right>
      <top/>
      <bottom style="medium">
        <color indexed="8"/>
      </bottom>
      <diagonal/>
    </border>
    <border>
      <left style="thin">
        <color indexed="23"/>
      </left>
      <right style="thin">
        <color indexed="8"/>
      </right>
      <top style="medium">
        <color indexed="8"/>
      </top>
      <bottom style="thin">
        <color indexed="23"/>
      </bottom>
      <diagonal/>
    </border>
    <border>
      <left style="thin">
        <color indexed="23"/>
      </left>
      <right style="thin">
        <color indexed="8"/>
      </right>
      <top style="thin">
        <color indexed="23"/>
      </top>
      <bottom style="thin">
        <color indexed="23"/>
      </bottom>
      <diagonal/>
    </border>
    <border>
      <left/>
      <right style="medium">
        <color indexed="8"/>
      </right>
      <top style="medium">
        <color indexed="8"/>
      </top>
      <bottom style="medium">
        <color indexed="8"/>
      </bottom>
      <diagonal/>
    </border>
    <border>
      <left style="thin">
        <color indexed="23"/>
      </left>
      <right/>
      <top style="thin">
        <color indexed="23"/>
      </top>
      <bottom style="thin">
        <color indexed="23"/>
      </bottom>
      <diagonal/>
    </border>
    <border>
      <left/>
      <right style="medium">
        <color indexed="8"/>
      </right>
      <top style="thin">
        <color indexed="23"/>
      </top>
      <bottom style="thin">
        <color indexed="23"/>
      </bottom>
      <diagonal/>
    </border>
    <border>
      <left style="thin">
        <color indexed="23"/>
      </left>
      <right/>
      <top style="thin">
        <color indexed="23"/>
      </top>
      <bottom style="medium">
        <color indexed="8"/>
      </bottom>
      <diagonal/>
    </border>
    <border>
      <left/>
      <right style="medium">
        <color indexed="8"/>
      </right>
      <top style="thin">
        <color indexed="23"/>
      </top>
      <bottom style="medium">
        <color indexed="8"/>
      </bottom>
      <diagonal/>
    </border>
    <border>
      <left style="medium">
        <color indexed="8"/>
      </left>
      <right style="hair">
        <color indexed="23"/>
      </right>
      <top style="hair">
        <color indexed="23"/>
      </top>
      <bottom style="medium">
        <color indexed="8"/>
      </bottom>
      <diagonal/>
    </border>
    <border>
      <left style="thin">
        <color indexed="23"/>
      </left>
      <right style="medium">
        <color indexed="8"/>
      </right>
      <top style="hair">
        <color indexed="23"/>
      </top>
      <bottom style="medium">
        <color indexed="8"/>
      </bottom>
      <diagonal/>
    </border>
    <border>
      <left style="medium">
        <color indexed="8"/>
      </left>
      <right style="thin">
        <color indexed="8"/>
      </right>
      <top style="medium">
        <color indexed="8"/>
      </top>
      <bottom style="thin">
        <color indexed="23"/>
      </bottom>
      <diagonal/>
    </border>
    <border>
      <left style="thin">
        <color indexed="8"/>
      </left>
      <right style="thin">
        <color indexed="55"/>
      </right>
      <top style="medium">
        <color indexed="8"/>
      </top>
      <bottom style="thin">
        <color indexed="23"/>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thin">
        <color indexed="23"/>
      </left>
      <right style="thin">
        <color indexed="23"/>
      </right>
      <top style="medium">
        <color indexed="8"/>
      </top>
      <bottom/>
      <diagonal/>
    </border>
    <border>
      <left style="medium">
        <color auto="1"/>
      </left>
      <right style="medium">
        <color indexed="8"/>
      </right>
      <top style="medium">
        <color auto="1"/>
      </top>
      <bottom/>
      <diagonal/>
    </border>
    <border>
      <left style="medium">
        <color indexed="8"/>
      </left>
      <right style="medium">
        <color indexed="8"/>
      </right>
      <top style="medium">
        <color auto="1"/>
      </top>
      <bottom/>
      <diagonal/>
    </border>
    <border>
      <left style="medium">
        <color auto="1"/>
      </left>
      <right style="double">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medium">
        <color auto="1"/>
      </left>
      <right style="double">
        <color indexed="8"/>
      </right>
      <top style="thin">
        <color indexed="8"/>
      </top>
      <bottom style="thin">
        <color indexed="8"/>
      </bottom>
      <diagonal/>
    </border>
    <border>
      <left style="thin">
        <color indexed="8"/>
      </left>
      <right style="double">
        <color indexed="8"/>
      </right>
      <top style="thin">
        <color indexed="8"/>
      </top>
      <bottom style="thin">
        <color indexed="8"/>
      </bottom>
      <diagonal/>
    </border>
    <border>
      <left style="thin">
        <color indexed="55"/>
      </left>
      <right style="medium">
        <color indexed="8"/>
      </right>
      <top style="medium">
        <color indexed="8"/>
      </top>
      <bottom style="thin">
        <color indexed="23"/>
      </bottom>
      <diagonal/>
    </border>
    <border>
      <left style="medium">
        <color auto="1"/>
      </left>
      <right style="double">
        <color indexed="8"/>
      </right>
      <top/>
      <bottom style="medium">
        <color auto="1"/>
      </bottom>
      <diagonal/>
    </border>
    <border>
      <left style="thin">
        <color indexed="8"/>
      </left>
      <right style="thin">
        <color indexed="8"/>
      </right>
      <top/>
      <bottom style="medium">
        <color auto="1"/>
      </bottom>
      <diagonal/>
    </border>
    <border>
      <left style="thin">
        <color indexed="8"/>
      </left>
      <right style="double">
        <color indexed="8"/>
      </right>
      <top style="thin">
        <color indexed="8"/>
      </top>
      <bottom style="medium">
        <color auto="1"/>
      </bottom>
      <diagonal/>
    </border>
    <border>
      <left style="medium">
        <color auto="1"/>
      </left>
      <right style="double">
        <color indexed="8"/>
      </right>
      <top style="medium">
        <color auto="1"/>
      </top>
      <bottom style="medium">
        <color auto="1"/>
      </bottom>
      <diagonal/>
    </border>
    <border>
      <left/>
      <right style="medium">
        <color auto="1"/>
      </right>
      <top style="medium">
        <color auto="1"/>
      </top>
      <bottom style="medium">
        <color auto="1"/>
      </bottom>
      <diagonal/>
    </border>
    <border>
      <left style="medium">
        <color indexed="8"/>
      </left>
      <right/>
      <top style="thin">
        <color indexed="8"/>
      </top>
      <bottom style="double">
        <color indexed="8"/>
      </bottom>
      <diagonal/>
    </border>
    <border>
      <left style="medium">
        <color indexed="8"/>
      </left>
      <right/>
      <top style="thin">
        <color indexed="8"/>
      </top>
      <bottom style="thin">
        <color indexed="8"/>
      </bottom>
      <diagonal/>
    </border>
    <border>
      <left style="thick">
        <color indexed="25"/>
      </left>
      <right style="thick">
        <color indexed="25"/>
      </right>
      <top style="thick">
        <color indexed="25"/>
      </top>
      <bottom style="medium">
        <color indexed="8"/>
      </bottom>
      <diagonal/>
    </border>
    <border>
      <left style="thick">
        <color indexed="25"/>
      </left>
      <right style="thin">
        <color indexed="8"/>
      </right>
      <top style="medium">
        <color indexed="8"/>
      </top>
      <bottom style="thin">
        <color indexed="8"/>
      </bottom>
      <diagonal/>
    </border>
    <border>
      <left style="thin">
        <color indexed="8"/>
      </left>
      <right style="thin">
        <color indexed="23"/>
      </right>
      <top style="medium">
        <color indexed="8"/>
      </top>
      <bottom style="thin">
        <color indexed="8"/>
      </bottom>
      <diagonal/>
    </border>
    <border>
      <left style="thin">
        <color indexed="23"/>
      </left>
      <right style="thick">
        <color indexed="25"/>
      </right>
      <top style="medium">
        <color indexed="8"/>
      </top>
      <bottom style="thin">
        <color indexed="8"/>
      </bottom>
      <diagonal/>
    </border>
    <border>
      <left style="medium">
        <color indexed="8"/>
      </left>
      <right style="double">
        <color indexed="8"/>
      </right>
      <top style="thin">
        <color indexed="8"/>
      </top>
      <bottom style="thin">
        <color indexed="8"/>
      </bottom>
      <diagonal/>
    </border>
    <border>
      <left style="thick">
        <color indexed="25"/>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ck">
        <color indexed="25"/>
      </right>
      <top style="thin">
        <color indexed="8"/>
      </top>
      <bottom style="thin">
        <color indexed="8"/>
      </bottom>
      <diagonal/>
    </border>
    <border>
      <left style="thick">
        <color indexed="25"/>
      </left>
      <right style="double">
        <color indexed="8"/>
      </right>
      <top style="thin">
        <color indexed="8"/>
      </top>
      <bottom style="thin">
        <color indexed="8"/>
      </bottom>
      <diagonal/>
    </border>
    <border>
      <left style="thick">
        <color indexed="25"/>
      </left>
      <right style="thin">
        <color indexed="8"/>
      </right>
      <top style="thin">
        <color indexed="8"/>
      </top>
      <bottom style="thick">
        <color indexed="25"/>
      </bottom>
      <diagonal/>
    </border>
    <border>
      <left style="thin">
        <color indexed="8"/>
      </left>
      <right/>
      <top style="thin">
        <color indexed="8"/>
      </top>
      <bottom style="thick">
        <color indexed="25"/>
      </bottom>
      <diagonal/>
    </border>
    <border>
      <left/>
      <right style="thick">
        <color indexed="25"/>
      </right>
      <top style="thin">
        <color indexed="8"/>
      </top>
      <bottom style="thick">
        <color indexed="25"/>
      </bottom>
      <diagonal/>
    </border>
    <border>
      <left style="medium">
        <color indexed="8"/>
      </left>
      <right style="double">
        <color indexed="8"/>
      </right>
      <top style="thin">
        <color indexed="8"/>
      </top>
      <bottom style="medium">
        <color indexed="8"/>
      </bottom>
      <diagonal/>
    </border>
    <border>
      <left style="medium">
        <color indexed="8"/>
      </left>
      <right/>
      <top/>
      <bottom/>
      <diagonal/>
    </border>
    <border>
      <left style="thin">
        <color indexed="23"/>
      </left>
      <right style="medium">
        <color indexed="8"/>
      </right>
      <top style="medium">
        <color indexed="8"/>
      </top>
      <bottom/>
      <diagonal/>
    </border>
    <border>
      <left style="medium">
        <color indexed="8"/>
      </left>
      <right style="medium">
        <color auto="1"/>
      </right>
      <top style="medium">
        <color auto="1"/>
      </top>
      <bottom style="thin">
        <color indexed="8"/>
      </bottom>
      <diagonal/>
    </border>
    <border>
      <left style="medium">
        <color indexed="8"/>
      </left>
      <right style="medium">
        <color auto="1"/>
      </right>
      <top style="thin">
        <color indexed="8"/>
      </top>
      <bottom style="double">
        <color indexed="8"/>
      </bottom>
      <diagonal/>
    </border>
    <border>
      <left style="medium">
        <color indexed="8"/>
      </left>
      <right style="medium">
        <color auto="1"/>
      </right>
      <top style="thin">
        <color indexed="8"/>
      </top>
      <bottom style="thin">
        <color indexed="8"/>
      </bottom>
      <diagonal/>
    </border>
    <border>
      <left style="medium">
        <color indexed="8"/>
      </left>
      <right style="medium">
        <color auto="1"/>
      </right>
      <top style="thin">
        <color indexed="8"/>
      </top>
      <bottom style="medium">
        <color auto="1"/>
      </bottom>
      <diagonal/>
    </border>
    <border>
      <left style="thin">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style="medium">
        <color indexed="8"/>
      </right>
      <top style="thin">
        <color indexed="8"/>
      </top>
      <bottom style="double">
        <color indexed="8"/>
      </bottom>
      <diagonal/>
    </border>
    <border>
      <left style="double">
        <color indexed="8"/>
      </left>
      <right style="double">
        <color indexed="8"/>
      </right>
      <top style="medium">
        <color indexed="8"/>
      </top>
      <bottom style="thin">
        <color indexed="8"/>
      </bottom>
      <diagonal/>
    </border>
    <border>
      <left style="double">
        <color indexed="8"/>
      </left>
      <right style="double">
        <color indexed="8"/>
      </right>
      <top style="thin">
        <color indexed="8"/>
      </top>
      <bottom style="thin">
        <color indexed="8"/>
      </bottom>
      <diagonal/>
    </border>
    <border>
      <left style="double">
        <color indexed="8"/>
      </left>
      <right style="thin">
        <color indexed="8"/>
      </right>
      <top style="thin">
        <color indexed="8"/>
      </top>
      <bottom style="thin">
        <color indexed="8"/>
      </bottom>
      <diagonal/>
    </border>
    <border>
      <left style="medium">
        <color indexed="8"/>
      </left>
      <right style="medium">
        <color indexed="8"/>
      </right>
      <top/>
      <bottom style="thin">
        <color indexed="8"/>
      </bottom>
      <diagonal/>
    </border>
    <border>
      <left style="thin">
        <color indexed="8"/>
      </left>
      <right style="double">
        <color indexed="8"/>
      </right>
      <top style="thin">
        <color indexed="8"/>
      </top>
      <bottom style="medium">
        <color indexed="8"/>
      </bottom>
      <diagonal/>
    </border>
    <border>
      <left style="double">
        <color indexed="8"/>
      </left>
      <right style="thin">
        <color indexed="8"/>
      </right>
      <top style="thin">
        <color indexed="8"/>
      </top>
      <bottom style="medium">
        <color indexed="8"/>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0">
    <xf numFmtId="0" fontId="0" fillId="0" borderId="0"/>
    <xf numFmtId="43" fontId="55" fillId="0" borderId="0" applyFont="0" applyFill="0" applyBorder="0" applyAlignment="0" applyProtection="0">
      <alignment vertical="center"/>
    </xf>
    <xf numFmtId="0" fontId="61" fillId="41" borderId="172" applyNumberFormat="0" applyAlignment="0" applyProtection="0">
      <alignment vertical="center"/>
    </xf>
    <xf numFmtId="190" fontId="55" fillId="0" borderId="0" applyFont="0" applyFill="0" applyBorder="0" applyAlignment="0" applyProtection="0">
      <alignment vertical="center"/>
    </xf>
    <xf numFmtId="187" fontId="55" fillId="0" borderId="0" applyFont="0" applyFill="0" applyBorder="0" applyAlignment="0" applyProtection="0">
      <alignment vertical="center"/>
    </xf>
    <xf numFmtId="0" fontId="56" fillId="36" borderId="0" applyNumberFormat="0" applyBorder="0" applyAlignment="0" applyProtection="0">
      <alignment vertical="center"/>
    </xf>
    <xf numFmtId="181" fontId="55" fillId="0" borderId="0" applyFont="0" applyFill="0" applyBorder="0" applyAlignment="0" applyProtection="0">
      <alignment vertical="center"/>
    </xf>
    <xf numFmtId="0" fontId="56" fillId="33" borderId="0" applyNumberFormat="0" applyBorder="0" applyAlignment="0" applyProtection="0">
      <alignment vertical="center"/>
    </xf>
    <xf numFmtId="0" fontId="55" fillId="31" borderId="169" applyNumberFormat="0" applyFont="0" applyAlignment="0" applyProtection="0">
      <alignment vertical="center"/>
    </xf>
    <xf numFmtId="9" fontId="55" fillId="0" borderId="0" applyFont="0" applyFill="0" applyBorder="0" applyAlignment="0" applyProtection="0">
      <alignment vertical="center"/>
    </xf>
    <xf numFmtId="0" fontId="59" fillId="0" borderId="0" applyNumberFormat="0" applyFill="0" applyBorder="0" applyAlignment="0" applyProtection="0">
      <alignment vertical="center"/>
    </xf>
    <xf numFmtId="0" fontId="52" fillId="54" borderId="0" applyNumberFormat="0" applyBorder="0" applyAlignment="0" applyProtection="0">
      <alignment vertical="center"/>
    </xf>
    <xf numFmtId="0" fontId="65" fillId="0" borderId="0" applyNumberFormat="0" applyFill="0" applyBorder="0" applyAlignment="0" applyProtection="0">
      <alignment vertical="center"/>
    </xf>
    <xf numFmtId="0" fontId="67" fillId="49" borderId="0" applyNumberFormat="0" applyBorder="0" applyAlignment="0" applyProtection="0">
      <alignment vertical="center"/>
    </xf>
    <xf numFmtId="0" fontId="70" fillId="0" borderId="0" applyNumberFormat="0" applyFill="0" applyBorder="0" applyAlignment="0" applyProtection="0">
      <alignment vertical="center"/>
    </xf>
    <xf numFmtId="0" fontId="57" fillId="0" borderId="170" applyNumberFormat="0" applyFill="0" applyAlignment="0" applyProtection="0">
      <alignment vertical="center"/>
    </xf>
    <xf numFmtId="0" fontId="71"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52" fillId="48" borderId="0" applyNumberFormat="0" applyBorder="0" applyAlignment="0" applyProtection="0">
      <alignment vertical="center"/>
    </xf>
    <xf numFmtId="0" fontId="66" fillId="45" borderId="173" applyNumberFormat="0" applyAlignment="0" applyProtection="0">
      <alignment vertical="center"/>
    </xf>
    <xf numFmtId="0" fontId="54" fillId="0" borderId="168" applyNumberFormat="0" applyFill="0" applyAlignment="0" applyProtection="0">
      <alignment vertical="center"/>
    </xf>
    <xf numFmtId="0" fontId="69" fillId="0" borderId="168" applyNumberFormat="0" applyFill="0" applyAlignment="0" applyProtection="0">
      <alignment vertical="center"/>
    </xf>
    <xf numFmtId="0" fontId="63" fillId="45" borderId="172" applyNumberFormat="0" applyAlignment="0" applyProtection="0">
      <alignment vertical="center"/>
    </xf>
    <xf numFmtId="0" fontId="62" fillId="0" borderId="174" applyNumberFormat="0" applyFill="0" applyAlignment="0" applyProtection="0">
      <alignment vertical="center"/>
    </xf>
    <xf numFmtId="0" fontId="62" fillId="0" borderId="0" applyNumberFormat="0" applyFill="0" applyBorder="0" applyAlignment="0" applyProtection="0">
      <alignment vertical="center"/>
    </xf>
    <xf numFmtId="0" fontId="52" fillId="30" borderId="0" applyNumberFormat="0" applyBorder="0" applyAlignment="0" applyProtection="0">
      <alignment vertical="center"/>
    </xf>
    <xf numFmtId="0" fontId="58" fillId="35" borderId="171" applyNumberFormat="0" applyAlignment="0" applyProtection="0">
      <alignment vertical="center"/>
    </xf>
    <xf numFmtId="0" fontId="56" fillId="59" borderId="0" applyNumberFormat="0" applyBorder="0" applyAlignment="0" applyProtection="0">
      <alignment vertical="center"/>
    </xf>
    <xf numFmtId="0" fontId="53" fillId="0" borderId="167" applyNumberFormat="0" applyFill="0" applyAlignment="0" applyProtection="0">
      <alignment vertical="center"/>
    </xf>
    <xf numFmtId="0" fontId="51" fillId="0" borderId="0">
      <alignment vertical="center"/>
    </xf>
    <xf numFmtId="0" fontId="68" fillId="53" borderId="0" applyNumberFormat="0" applyBorder="0" applyAlignment="0" applyProtection="0">
      <alignment vertical="center"/>
    </xf>
    <xf numFmtId="0" fontId="60" fillId="40" borderId="0" applyNumberFormat="0" applyBorder="0" applyAlignment="0" applyProtection="0">
      <alignment vertical="center"/>
    </xf>
    <xf numFmtId="0" fontId="52" fillId="58" borderId="0" applyNumberFormat="0" applyBorder="0" applyAlignment="0" applyProtection="0">
      <alignment vertical="center"/>
    </xf>
    <xf numFmtId="0" fontId="56" fillId="52" borderId="0" applyNumberFormat="0" applyBorder="0" applyAlignment="0" applyProtection="0">
      <alignment vertical="center"/>
    </xf>
    <xf numFmtId="0" fontId="56" fillId="44" borderId="0" applyNumberFormat="0" applyBorder="0" applyAlignment="0" applyProtection="0">
      <alignment vertical="center"/>
    </xf>
    <xf numFmtId="0" fontId="52" fillId="29" borderId="0" applyNumberFormat="0" applyBorder="0" applyAlignment="0" applyProtection="0">
      <alignment vertical="center"/>
    </xf>
    <xf numFmtId="0" fontId="56" fillId="32" borderId="0" applyNumberFormat="0" applyBorder="0" applyAlignment="0" applyProtection="0">
      <alignment vertical="center"/>
    </xf>
    <xf numFmtId="0" fontId="56" fillId="57" borderId="0" applyNumberFormat="0" applyBorder="0" applyAlignment="0" applyProtection="0">
      <alignment vertical="center"/>
    </xf>
    <xf numFmtId="0" fontId="56" fillId="51" borderId="0" applyNumberFormat="0" applyBorder="0" applyAlignment="0" applyProtection="0">
      <alignment vertical="center"/>
    </xf>
    <xf numFmtId="0" fontId="52" fillId="47" borderId="0" applyNumberFormat="0" applyBorder="0" applyAlignment="0" applyProtection="0">
      <alignment vertical="center"/>
    </xf>
    <xf numFmtId="0" fontId="52" fillId="39" borderId="0" applyNumberFormat="0" applyBorder="0" applyAlignment="0" applyProtection="0">
      <alignment vertical="center"/>
    </xf>
    <xf numFmtId="0" fontId="56" fillId="43" borderId="0" applyNumberFormat="0" applyBorder="0" applyAlignment="0" applyProtection="0">
      <alignment vertical="center"/>
    </xf>
    <xf numFmtId="0" fontId="56" fillId="50" borderId="0" applyNumberFormat="0" applyBorder="0" applyAlignment="0" applyProtection="0">
      <alignment vertical="center"/>
    </xf>
    <xf numFmtId="0" fontId="52" fillId="46" borderId="0" applyNumberFormat="0" applyBorder="0" applyAlignment="0" applyProtection="0">
      <alignment vertical="center"/>
    </xf>
    <xf numFmtId="0" fontId="52" fillId="56" borderId="0" applyNumberFormat="0" applyBorder="0" applyAlignment="0" applyProtection="0">
      <alignment vertical="center"/>
    </xf>
    <xf numFmtId="0" fontId="56" fillId="38" borderId="0" applyNumberFormat="0" applyBorder="0" applyAlignment="0" applyProtection="0">
      <alignment vertical="center"/>
    </xf>
    <xf numFmtId="0" fontId="52" fillId="34" borderId="0" applyNumberFormat="0" applyBorder="0" applyAlignment="0" applyProtection="0">
      <alignment vertical="center"/>
    </xf>
    <xf numFmtId="0" fontId="52" fillId="37" borderId="0" applyNumberFormat="0" applyBorder="0" applyAlignment="0" applyProtection="0">
      <alignment vertical="center"/>
    </xf>
    <xf numFmtId="0" fontId="56" fillId="42" borderId="0" applyNumberFormat="0" applyBorder="0" applyAlignment="0" applyProtection="0">
      <alignment vertical="center"/>
    </xf>
    <xf numFmtId="0" fontId="52" fillId="55" borderId="0" applyNumberFormat="0" applyBorder="0" applyAlignment="0" applyProtection="0">
      <alignment vertical="center"/>
    </xf>
  </cellStyleXfs>
  <cellXfs count="513">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xf numFmtId="0" fontId="0" fillId="0" borderId="0" xfId="0" applyBorder="1"/>
    <xf numFmtId="0" fontId="0" fillId="2" borderId="0" xfId="0" applyFill="1" applyBorder="1"/>
    <xf numFmtId="0" fontId="0" fillId="0" borderId="5" xfId="0" applyBorder="1"/>
    <xf numFmtId="185" fontId="0" fillId="3" borderId="0" xfId="0" applyNumberFormat="1" applyFill="1" applyBorder="1" applyAlignment="1">
      <alignment horizontal="right"/>
    </xf>
    <xf numFmtId="0" fontId="1" fillId="2" borderId="0" xfId="0" applyFont="1" applyFill="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4" xfId="0" applyBorder="1" applyAlignment="1">
      <alignment wrapText="1"/>
    </xf>
    <xf numFmtId="0" fontId="0" fillId="4" borderId="0" xfId="0" applyFill="1"/>
    <xf numFmtId="0" fontId="2" fillId="5" borderId="21" xfId="0" applyFont="1" applyFill="1" applyBorder="1" applyAlignment="1">
      <alignment horizontal="center" vertical="center" wrapText="1" shrinkToFit="1"/>
    </xf>
    <xf numFmtId="0" fontId="3" fillId="6" borderId="22" xfId="0" applyFont="1" applyFill="1" applyBorder="1" applyAlignment="1">
      <alignment horizontal="center" vertical="center"/>
    </xf>
    <xf numFmtId="0" fontId="4" fillId="5" borderId="23" xfId="0" applyFont="1" applyFill="1" applyBorder="1" applyAlignment="1">
      <alignment horizontal="center" vertical="center"/>
    </xf>
    <xf numFmtId="0" fontId="5" fillId="7" borderId="24" xfId="0" applyFont="1" applyFill="1" applyBorder="1" applyAlignment="1">
      <alignment horizontal="center" vertical="center" shrinkToFit="1"/>
    </xf>
    <xf numFmtId="0" fontId="6" fillId="8" borderId="25" xfId="0" applyFont="1" applyFill="1" applyBorder="1" applyAlignment="1">
      <alignment horizontal="center" vertical="center" shrinkToFit="1"/>
    </xf>
    <xf numFmtId="0" fontId="7" fillId="6" borderId="26" xfId="0" applyFont="1" applyFill="1" applyBorder="1" applyAlignment="1">
      <alignment horizontal="center" vertical="center" shrinkToFit="1"/>
    </xf>
    <xf numFmtId="0" fontId="8" fillId="7" borderId="27" xfId="0" applyFont="1" applyFill="1" applyBorder="1" applyAlignment="1">
      <alignment horizontal="center" vertical="center" wrapText="1" indent="1" shrinkToFit="1"/>
    </xf>
    <xf numFmtId="0" fontId="4" fillId="5" borderId="28" xfId="0" applyFont="1" applyFill="1" applyBorder="1" applyAlignment="1">
      <alignment horizontal="center" vertical="center"/>
    </xf>
    <xf numFmtId="0" fontId="6" fillId="8" borderId="29" xfId="0" applyFont="1" applyFill="1" applyBorder="1" applyAlignment="1">
      <alignment horizontal="center" vertical="center" shrinkToFit="1"/>
    </xf>
    <xf numFmtId="0" fontId="7" fillId="9" borderId="30" xfId="0" applyFont="1" applyFill="1" applyBorder="1" applyAlignment="1">
      <alignment horizontal="center" vertical="center"/>
    </xf>
    <xf numFmtId="0" fontId="7" fillId="9" borderId="31" xfId="0" applyFont="1" applyFill="1" applyBorder="1" applyAlignment="1">
      <alignment horizontal="center" vertical="center"/>
    </xf>
    <xf numFmtId="0" fontId="7" fillId="9" borderId="32" xfId="0" applyFont="1" applyFill="1" applyBorder="1" applyAlignment="1">
      <alignment horizontal="center" vertical="center"/>
    </xf>
    <xf numFmtId="0" fontId="0" fillId="5" borderId="33" xfId="0" applyFill="1" applyBorder="1" applyAlignment="1">
      <alignment horizontal="center" vertical="center"/>
    </xf>
    <xf numFmtId="0" fontId="0" fillId="10" borderId="34" xfId="0" applyFill="1" applyBorder="1" applyAlignment="1">
      <alignment horizontal="center" vertical="center" shrinkToFit="1"/>
    </xf>
    <xf numFmtId="0" fontId="0" fillId="10" borderId="35" xfId="0" applyFill="1" applyBorder="1" applyAlignment="1">
      <alignment horizontal="center" vertical="center" shrinkToFit="1"/>
    </xf>
    <xf numFmtId="0" fontId="0" fillId="5" borderId="36" xfId="0" applyFill="1" applyBorder="1" applyAlignment="1">
      <alignment horizontal="center" vertical="center"/>
    </xf>
    <xf numFmtId="0" fontId="0" fillId="10" borderId="37" xfId="0" applyFill="1" applyBorder="1" applyAlignment="1">
      <alignment horizontal="center" vertical="center" shrinkToFit="1"/>
    </xf>
    <xf numFmtId="0" fontId="0" fillId="10" borderId="38" xfId="0" applyFill="1" applyBorder="1" applyAlignment="1">
      <alignment horizontal="center" vertical="center" shrinkToFit="1"/>
    </xf>
    <xf numFmtId="0" fontId="0" fillId="11" borderId="0" xfId="0" applyFill="1"/>
    <xf numFmtId="0" fontId="0" fillId="11" borderId="0" xfId="0" applyFill="1" applyAlignment="1">
      <alignment horizontal="left" vertical="center" indent="1"/>
    </xf>
    <xf numFmtId="0" fontId="9" fillId="11" borderId="0" xfId="0" applyFont="1" applyFill="1" applyAlignment="1">
      <alignment horizontal="left" vertical="center" indent="1"/>
    </xf>
    <xf numFmtId="0" fontId="10" fillId="0" borderId="39" xfId="0" applyFont="1" applyBorder="1" applyAlignment="1">
      <alignment horizontal="center" vertical="center" wrapText="1" shrinkToFit="1"/>
    </xf>
    <xf numFmtId="0" fontId="10" fillId="0" borderId="39" xfId="0" applyFont="1" applyBorder="1" applyAlignment="1">
      <alignment horizontal="center" vertical="center" shrinkToFit="1"/>
    </xf>
    <xf numFmtId="0" fontId="10" fillId="12" borderId="40" xfId="0" applyFont="1" applyFill="1" applyBorder="1" applyAlignment="1">
      <alignment horizontal="center" vertical="center" shrinkToFit="1"/>
    </xf>
    <xf numFmtId="0" fontId="0" fillId="13" borderId="41" xfId="0" applyFill="1" applyBorder="1" applyAlignment="1">
      <alignment horizontal="center" vertical="center" shrinkToFit="1"/>
    </xf>
    <xf numFmtId="0" fontId="0" fillId="14" borderId="42" xfId="0" applyFill="1" applyBorder="1" applyAlignment="1">
      <alignment horizontal="center" vertical="center" shrinkToFit="1"/>
    </xf>
    <xf numFmtId="0" fontId="0" fillId="10" borderId="43" xfId="0" applyFill="1" applyBorder="1" applyAlignment="1">
      <alignment horizontal="center" vertical="center" shrinkToFit="1"/>
    </xf>
    <xf numFmtId="0" fontId="0" fillId="0" borderId="0" xfId="0" applyAlignment="1">
      <alignment shrinkToFit="1"/>
    </xf>
    <xf numFmtId="0" fontId="0" fillId="0" borderId="0" xfId="0" applyFill="1" applyBorder="1" applyAlignment="1">
      <alignment vertical="center"/>
    </xf>
    <xf numFmtId="0" fontId="11" fillId="15" borderId="21" xfId="29" applyFont="1" applyFill="1" applyBorder="1" applyAlignment="1">
      <alignment horizontal="center" vertical="center" shrinkToFit="1"/>
    </xf>
    <xf numFmtId="0" fontId="12" fillId="15" borderId="0" xfId="29" applyFont="1" applyFill="1" applyAlignment="1">
      <alignment horizontal="left" vertical="center" shrinkToFit="1"/>
    </xf>
    <xf numFmtId="0" fontId="0" fillId="0" borderId="44" xfId="0" applyBorder="1" applyAlignment="1">
      <alignment horizontal="center" vertical="center"/>
    </xf>
    <xf numFmtId="0" fontId="11" fillId="16" borderId="21" xfId="29" applyFont="1" applyFill="1" applyBorder="1" applyAlignment="1">
      <alignment horizontal="center" vertical="center" shrinkToFit="1"/>
    </xf>
    <xf numFmtId="0" fontId="0" fillId="0" borderId="45" xfId="0" applyBorder="1"/>
    <xf numFmtId="0" fontId="11" fillId="5" borderId="21" xfId="29" applyFont="1" applyFill="1" applyBorder="1" applyAlignment="1">
      <alignment horizontal="center" vertical="center" shrinkToFit="1"/>
    </xf>
    <xf numFmtId="0" fontId="11" fillId="17" borderId="21" xfId="29" applyFont="1" applyFill="1" applyBorder="1" applyAlignment="1">
      <alignment horizontal="center" vertical="center" shrinkToFit="1"/>
    </xf>
    <xf numFmtId="0" fontId="11" fillId="13" borderId="21" xfId="29" applyFont="1" applyFill="1" applyBorder="1" applyAlignment="1">
      <alignment horizontal="center" vertical="center" shrinkToFit="1"/>
    </xf>
    <xf numFmtId="0" fontId="12" fillId="0" borderId="0" xfId="29" applyFont="1" applyAlignment="1">
      <alignment horizontal="left" vertical="center" shrinkToFit="1"/>
    </xf>
    <xf numFmtId="0" fontId="11" fillId="14" borderId="21" xfId="29" applyFont="1" applyFill="1" applyBorder="1" applyAlignment="1">
      <alignment horizontal="center" vertical="center" shrinkToFit="1"/>
    </xf>
    <xf numFmtId="0" fontId="11" fillId="10" borderId="21" xfId="29" applyFont="1" applyFill="1" applyBorder="1" applyAlignment="1">
      <alignment horizontal="center" vertical="center" shrinkToFit="1"/>
    </xf>
    <xf numFmtId="0" fontId="13" fillId="6" borderId="46" xfId="0" applyFont="1" applyFill="1" applyBorder="1" applyAlignment="1">
      <alignment horizontal="center" vertical="center" shrinkToFit="1"/>
    </xf>
    <xf numFmtId="0" fontId="14" fillId="6" borderId="47" xfId="0" applyFont="1" applyFill="1" applyBorder="1" applyAlignment="1">
      <alignment horizontal="center" vertical="center" shrinkToFit="1"/>
    </xf>
    <xf numFmtId="0" fontId="13" fillId="6" borderId="44" xfId="0" applyFont="1" applyFill="1" applyBorder="1" applyAlignment="1">
      <alignment horizontal="center" vertical="center" shrinkToFit="1"/>
    </xf>
    <xf numFmtId="0" fontId="10" fillId="0" borderId="48" xfId="0" applyFont="1" applyBorder="1" applyAlignment="1">
      <alignment horizontal="center" vertical="center" shrinkToFit="1"/>
    </xf>
    <xf numFmtId="0" fontId="10" fillId="0" borderId="49" xfId="0" applyFont="1" applyBorder="1" applyAlignment="1">
      <alignment horizontal="center" vertical="center" shrinkToFit="1"/>
    </xf>
    <xf numFmtId="0" fontId="0" fillId="14" borderId="0" xfId="0" applyFill="1" applyAlignment="1">
      <alignment horizontal="center" vertical="center"/>
    </xf>
    <xf numFmtId="0" fontId="15" fillId="13" borderId="50" xfId="0" applyFont="1" applyFill="1" applyBorder="1" applyAlignment="1">
      <alignment horizontal="center" vertical="center" shrinkToFit="1"/>
    </xf>
    <xf numFmtId="0" fontId="15" fillId="14" borderId="51" xfId="0" applyFont="1" applyFill="1" applyBorder="1" applyAlignment="1">
      <alignment horizontal="center" vertical="center" shrinkToFit="1"/>
    </xf>
    <xf numFmtId="0" fontId="15" fillId="10" borderId="52" xfId="0" applyFont="1" applyFill="1" applyBorder="1" applyAlignment="1">
      <alignment horizontal="center" vertical="center" shrinkToFit="1"/>
    </xf>
    <xf numFmtId="0" fontId="13" fillId="6" borderId="53" xfId="0" applyFont="1" applyFill="1" applyBorder="1" applyAlignment="1">
      <alignment horizontal="center" vertical="center" shrinkToFit="1"/>
    </xf>
    <xf numFmtId="0" fontId="16" fillId="13" borderId="54" xfId="0" applyFont="1" applyFill="1" applyBorder="1" applyAlignment="1">
      <alignment horizontal="center" vertical="center" shrinkToFit="1"/>
    </xf>
    <xf numFmtId="182" fontId="10" fillId="13" borderId="55" xfId="0" applyNumberFormat="1" applyFont="1" applyFill="1" applyBorder="1" applyAlignment="1">
      <alignment horizontal="left" shrinkToFit="1"/>
    </xf>
    <xf numFmtId="0" fontId="16" fillId="14" borderId="56" xfId="0" applyFont="1" applyFill="1" applyBorder="1" applyAlignment="1">
      <alignment horizontal="center" vertical="center" shrinkToFit="1"/>
    </xf>
    <xf numFmtId="182" fontId="10" fillId="14" borderId="55" xfId="0" applyNumberFormat="1" applyFont="1" applyFill="1" applyBorder="1" applyAlignment="1">
      <alignment horizontal="left" shrinkToFit="1"/>
    </xf>
    <xf numFmtId="178" fontId="10" fillId="10" borderId="56" xfId="0" applyNumberFormat="1" applyFont="1" applyFill="1" applyBorder="1" applyAlignment="1">
      <alignment horizontal="right" vertical="center" shrinkToFit="1"/>
    </xf>
    <xf numFmtId="193" fontId="16" fillId="10" borderId="57" xfId="0" applyNumberFormat="1" applyFont="1" applyFill="1" applyBorder="1" applyAlignment="1">
      <alignment horizontal="center" vertical="center" shrinkToFit="1"/>
    </xf>
    <xf numFmtId="0" fontId="16" fillId="18" borderId="58" xfId="0" applyFont="1" applyFill="1" applyBorder="1" applyAlignment="1">
      <alignment horizontal="center" vertical="center" shrinkToFit="1"/>
    </xf>
    <xf numFmtId="0" fontId="10" fillId="15" borderId="59" xfId="0" applyFont="1" applyFill="1" applyBorder="1" applyAlignment="1">
      <alignment horizontal="center" vertical="center" shrinkToFit="1"/>
    </xf>
    <xf numFmtId="0" fontId="10" fillId="19" borderId="60" xfId="0" applyFont="1" applyFill="1" applyBorder="1" applyAlignment="1">
      <alignment horizontal="center" vertical="center" shrinkToFit="1"/>
    </xf>
    <xf numFmtId="0" fontId="10" fillId="18" borderId="60" xfId="0" applyFont="1" applyFill="1" applyBorder="1" applyAlignment="1">
      <alignment horizontal="center" vertical="center" shrinkToFit="1"/>
    </xf>
    <xf numFmtId="0" fontId="10" fillId="18" borderId="61" xfId="0" applyFont="1" applyFill="1" applyBorder="1" applyAlignment="1">
      <alignment horizontal="center" vertical="center" shrinkToFit="1"/>
    </xf>
    <xf numFmtId="0" fontId="10" fillId="19" borderId="62" xfId="0" applyFont="1" applyFill="1" applyBorder="1" applyAlignment="1">
      <alignment horizontal="center" vertical="center" shrinkToFit="1"/>
    </xf>
    <xf numFmtId="189" fontId="16" fillId="18" borderId="62" xfId="0" applyNumberFormat="1" applyFont="1" applyFill="1" applyBorder="1" applyAlignment="1">
      <alignment horizontal="center" vertical="center" shrinkToFit="1"/>
    </xf>
    <xf numFmtId="0" fontId="10" fillId="18" borderId="63" xfId="0" applyFont="1" applyFill="1" applyBorder="1" applyAlignment="1">
      <alignment horizontal="center" vertical="center" shrinkToFit="1"/>
    </xf>
    <xf numFmtId="0" fontId="0" fillId="14" borderId="0" xfId="0" applyFill="1" applyAlignment="1">
      <alignment horizontal="center" vertical="center" shrinkToFit="1"/>
    </xf>
    <xf numFmtId="0" fontId="13" fillId="6" borderId="64" xfId="0" applyFont="1" applyFill="1" applyBorder="1" applyAlignment="1">
      <alignment horizontal="center" vertical="center" shrinkToFit="1"/>
    </xf>
    <xf numFmtId="180" fontId="10" fillId="15" borderId="40" xfId="0" applyNumberFormat="1" applyFont="1" applyFill="1" applyBorder="1" applyAlignment="1">
      <alignment horizontal="center" vertical="center" shrinkToFit="1"/>
    </xf>
    <xf numFmtId="0" fontId="10" fillId="19" borderId="40" xfId="0" applyFont="1" applyFill="1" applyBorder="1" applyAlignment="1">
      <alignment horizontal="center" vertical="center" shrinkToFit="1"/>
    </xf>
    <xf numFmtId="0" fontId="13" fillId="6" borderId="40" xfId="0" applyFont="1" applyFill="1" applyBorder="1" applyAlignment="1">
      <alignment horizontal="center" vertical="center" shrinkToFit="1"/>
    </xf>
    <xf numFmtId="194" fontId="10" fillId="15" borderId="40" xfId="0" applyNumberFormat="1" applyFont="1" applyFill="1" applyBorder="1" applyAlignment="1">
      <alignment horizontal="center" vertical="center" shrinkToFit="1"/>
    </xf>
    <xf numFmtId="0" fontId="10" fillId="19" borderId="65" xfId="0" applyFont="1" applyFill="1" applyBorder="1" applyAlignment="1">
      <alignment horizontal="center" vertical="center" shrinkToFit="1"/>
    </xf>
    <xf numFmtId="0" fontId="17" fillId="12" borderId="53" xfId="0" applyFont="1" applyFill="1" applyBorder="1" applyAlignment="1">
      <alignment horizontal="center" vertical="center" shrinkToFit="1"/>
    </xf>
    <xf numFmtId="0" fontId="13" fillId="6" borderId="66" xfId="0" applyFont="1" applyFill="1" applyBorder="1" applyAlignment="1">
      <alignment horizontal="center" vertical="center" shrinkToFit="1"/>
    </xf>
    <xf numFmtId="180" fontId="10" fillId="15" borderId="42" xfId="0" applyNumberFormat="1" applyFont="1" applyFill="1" applyBorder="1" applyAlignment="1">
      <alignment horizontal="center" vertical="center" shrinkToFit="1"/>
    </xf>
    <xf numFmtId="0" fontId="13" fillId="6" borderId="42" xfId="0" applyFont="1" applyFill="1" applyBorder="1" applyAlignment="1">
      <alignment horizontal="center" vertical="center" shrinkToFit="1"/>
    </xf>
    <xf numFmtId="194" fontId="10" fillId="15" borderId="42" xfId="0" applyNumberFormat="1" applyFont="1" applyFill="1" applyBorder="1" applyAlignment="1">
      <alignment horizontal="center" vertical="center" shrinkToFit="1"/>
    </xf>
    <xf numFmtId="0" fontId="17" fillId="13" borderId="53" xfId="0" applyFont="1" applyFill="1" applyBorder="1" applyAlignment="1">
      <alignment horizontal="center" vertical="center" shrinkToFit="1"/>
    </xf>
    <xf numFmtId="0" fontId="17" fillId="14" borderId="53" xfId="0" applyFont="1" applyFill="1" applyBorder="1" applyAlignment="1">
      <alignment horizontal="center" vertical="center" shrinkToFit="1"/>
    </xf>
    <xf numFmtId="0" fontId="10" fillId="15" borderId="42" xfId="0" applyFont="1" applyFill="1" applyBorder="1" applyAlignment="1">
      <alignment horizontal="center" vertical="center" shrinkToFit="1"/>
    </xf>
    <xf numFmtId="0" fontId="10" fillId="19" borderId="42" xfId="0" applyFont="1" applyFill="1" applyBorder="1" applyAlignment="1">
      <alignment horizontal="center" vertical="center" shrinkToFit="1"/>
    </xf>
    <xf numFmtId="0" fontId="10" fillId="20" borderId="67" xfId="0" applyFont="1" applyFill="1" applyBorder="1" applyAlignment="1">
      <alignment shrinkToFit="1"/>
    </xf>
    <xf numFmtId="0" fontId="10" fillId="19" borderId="61" xfId="0" applyFont="1" applyFill="1" applyBorder="1" applyAlignment="1">
      <alignment horizontal="center" vertical="center" shrinkToFit="1"/>
    </xf>
    <xf numFmtId="0" fontId="17" fillId="10" borderId="53" xfId="0" applyFont="1" applyFill="1" applyBorder="1" applyAlignment="1">
      <alignment horizontal="center" vertical="center" shrinkToFit="1"/>
    </xf>
    <xf numFmtId="0" fontId="13" fillId="6" borderId="40" xfId="0" applyFont="1" applyFill="1" applyBorder="1" applyAlignment="1">
      <alignment horizontal="center" shrinkToFit="1"/>
    </xf>
    <xf numFmtId="0" fontId="10" fillId="0" borderId="40" xfId="0" applyFont="1" applyBorder="1" applyAlignment="1">
      <alignment horizontal="center" shrinkToFit="1"/>
    </xf>
    <xf numFmtId="0" fontId="13" fillId="6" borderId="43" xfId="0" applyFont="1" applyFill="1" applyBorder="1" applyAlignment="1">
      <alignment horizontal="center" shrinkToFit="1"/>
    </xf>
    <xf numFmtId="0" fontId="10" fillId="0" borderId="43" xfId="0" applyFont="1" applyBorder="1" applyAlignment="1">
      <alignment horizontal="center" shrinkToFit="1"/>
    </xf>
    <xf numFmtId="0" fontId="13" fillId="6" borderId="43" xfId="0" applyFont="1" applyFill="1" applyBorder="1" applyAlignment="1">
      <alignment horizontal="center" vertical="center" shrinkToFit="1"/>
    </xf>
    <xf numFmtId="0" fontId="13" fillId="6" borderId="68" xfId="0" applyFont="1" applyFill="1" applyBorder="1" applyAlignment="1">
      <alignment horizontal="center" vertical="center" shrinkToFit="1"/>
    </xf>
    <xf numFmtId="0" fontId="14" fillId="6" borderId="69" xfId="0" applyFont="1" applyFill="1" applyBorder="1" applyAlignment="1">
      <alignment horizontal="center" vertical="center" wrapText="1" shrinkToFit="1"/>
    </xf>
    <xf numFmtId="0" fontId="12" fillId="15" borderId="70" xfId="0" applyFont="1" applyFill="1" applyBorder="1" applyAlignment="1">
      <alignment horizontal="center" vertical="center" shrinkToFit="1"/>
    </xf>
    <xf numFmtId="0" fontId="13" fillId="6" borderId="71" xfId="0" applyFont="1" applyFill="1" applyBorder="1" applyAlignment="1">
      <alignment horizontal="center" vertical="center" shrinkToFit="1"/>
    </xf>
    <xf numFmtId="0" fontId="10" fillId="0" borderId="72" xfId="0" applyFont="1" applyBorder="1" applyAlignment="1">
      <alignment horizontal="center" vertical="center"/>
    </xf>
    <xf numFmtId="0" fontId="13" fillId="6" borderId="73" xfId="0" applyFont="1" applyFill="1" applyBorder="1" applyAlignment="1">
      <alignment horizontal="center" shrinkToFit="1"/>
    </xf>
    <xf numFmtId="0" fontId="0" fillId="12" borderId="74" xfId="0" applyFill="1" applyBorder="1" applyAlignment="1">
      <alignment horizontal="center"/>
    </xf>
    <xf numFmtId="0" fontId="14" fillId="6" borderId="75" xfId="0" applyFont="1" applyFill="1" applyBorder="1" applyAlignment="1">
      <alignment horizontal="center" vertical="center" wrapText="1" shrinkToFit="1"/>
    </xf>
    <xf numFmtId="0" fontId="12" fillId="15" borderId="76" xfId="0" applyFont="1" applyFill="1" applyBorder="1" applyAlignment="1">
      <alignment horizontal="center" vertical="center"/>
    </xf>
    <xf numFmtId="0" fontId="13" fillId="6" borderId="77" xfId="0" applyFont="1" applyFill="1" applyBorder="1" applyAlignment="1">
      <alignment horizontal="center" shrinkToFit="1"/>
    </xf>
    <xf numFmtId="0" fontId="13" fillId="6" borderId="77" xfId="0" applyFont="1" applyFill="1" applyBorder="1" applyAlignment="1">
      <alignment horizontal="center" vertical="center" shrinkToFit="1"/>
    </xf>
    <xf numFmtId="0" fontId="15" fillId="13" borderId="78" xfId="0" applyFont="1" applyFill="1" applyBorder="1" applyAlignment="1">
      <alignment horizontal="center" vertical="center" shrinkToFit="1"/>
    </xf>
    <xf numFmtId="0" fontId="16" fillId="18" borderId="75" xfId="0" applyFont="1" applyFill="1" applyBorder="1" applyAlignment="1">
      <alignment horizontal="center" vertical="center" shrinkToFit="1"/>
    </xf>
    <xf numFmtId="0" fontId="10" fillId="15" borderId="75" xfId="0" applyFont="1" applyFill="1" applyBorder="1" applyAlignment="1">
      <alignment horizontal="center" vertical="center" shrinkToFit="1"/>
    </xf>
    <xf numFmtId="0" fontId="10" fillId="0" borderId="75" xfId="0" applyFont="1" applyBorder="1" applyAlignment="1">
      <alignment horizontal="center" vertical="center" shrinkToFit="1"/>
    </xf>
    <xf numFmtId="0" fontId="13" fillId="6" borderId="79" xfId="0" applyFont="1" applyFill="1" applyBorder="1" applyAlignment="1">
      <alignment horizontal="center" vertical="center" shrinkToFit="1"/>
    </xf>
    <xf numFmtId="0" fontId="0" fillId="20" borderId="0" xfId="0" applyFill="1"/>
    <xf numFmtId="0" fontId="13" fillId="6" borderId="80" xfId="0" applyFont="1" applyFill="1" applyBorder="1" applyAlignment="1">
      <alignment horizontal="center" vertical="center" shrinkToFit="1"/>
    </xf>
    <xf numFmtId="0" fontId="10" fillId="15" borderId="81" xfId="0" applyFont="1" applyFill="1" applyBorder="1" applyAlignment="1">
      <alignment horizontal="center" vertical="center" shrinkToFit="1"/>
    </xf>
    <xf numFmtId="0" fontId="13" fillId="6" borderId="81" xfId="0" applyFont="1" applyFill="1" applyBorder="1" applyAlignment="1">
      <alignment horizontal="center" vertical="center" shrinkToFit="1"/>
    </xf>
    <xf numFmtId="0" fontId="10" fillId="15" borderId="79" xfId="0" applyFont="1" applyFill="1" applyBorder="1" applyAlignment="1">
      <alignment horizontal="center" vertical="center" shrinkToFit="1"/>
    </xf>
    <xf numFmtId="0" fontId="13" fillId="6" borderId="34" xfId="0" applyFont="1" applyFill="1" applyBorder="1" applyAlignment="1">
      <alignment horizontal="center" vertical="center" shrinkToFit="1"/>
    </xf>
    <xf numFmtId="0" fontId="10" fillId="15" borderId="77" xfId="0" applyFont="1" applyFill="1" applyBorder="1" applyAlignment="1">
      <alignment horizontal="center" vertical="center" shrinkToFit="1"/>
    </xf>
    <xf numFmtId="0" fontId="13" fillId="6" borderId="82" xfId="0" applyFont="1" applyFill="1" applyBorder="1" applyAlignment="1">
      <alignment horizontal="center" vertical="center" shrinkToFit="1"/>
    </xf>
    <xf numFmtId="0" fontId="10" fillId="15" borderId="43" xfId="0" applyFont="1" applyFill="1" applyBorder="1" applyAlignment="1">
      <alignment horizontal="center" vertical="center" shrinkToFit="1"/>
    </xf>
    <xf numFmtId="0" fontId="10" fillId="15" borderId="83" xfId="0" applyFont="1" applyFill="1" applyBorder="1" applyAlignment="1">
      <alignment horizontal="center" vertical="center" shrinkToFit="1"/>
    </xf>
    <xf numFmtId="0" fontId="0" fillId="20" borderId="84" xfId="0" applyFill="1" applyBorder="1"/>
    <xf numFmtId="194" fontId="10" fillId="15" borderId="43" xfId="0" applyNumberFormat="1" applyFont="1" applyFill="1" applyBorder="1" applyAlignment="1">
      <alignment horizontal="center" vertical="center" shrinkToFit="1"/>
    </xf>
    <xf numFmtId="0" fontId="1" fillId="0" borderId="0" xfId="0" applyFont="1" applyFill="1" applyBorder="1" applyAlignment="1"/>
    <xf numFmtId="0" fontId="2" fillId="0" borderId="0" xfId="0" applyFont="1" applyAlignment="1">
      <alignment horizontal="center" vertical="center" wrapText="1" shrinkToFit="1"/>
    </xf>
    <xf numFmtId="0" fontId="10" fillId="0" borderId="85" xfId="0" applyFont="1" applyBorder="1" applyAlignment="1">
      <alignment horizontal="center" vertical="center" wrapText="1" shrinkToFit="1"/>
    </xf>
    <xf numFmtId="0" fontId="18" fillId="0" borderId="85" xfId="0" applyFont="1" applyBorder="1" applyAlignment="1">
      <alignment horizontal="center" vertical="center" shrinkToFit="1"/>
    </xf>
    <xf numFmtId="0" fontId="18" fillId="0" borderId="39" xfId="0" applyFont="1" applyBorder="1" applyAlignment="1">
      <alignment horizontal="center" vertical="center" shrinkToFit="1"/>
    </xf>
    <xf numFmtId="0" fontId="10" fillId="10" borderId="42" xfId="0" applyFont="1" applyFill="1" applyBorder="1" applyAlignment="1">
      <alignment horizontal="center" vertical="center" shrinkToFit="1"/>
    </xf>
    <xf numFmtId="0" fontId="0" fillId="10" borderId="42" xfId="0" applyFill="1" applyBorder="1" applyAlignment="1">
      <alignment horizontal="center" vertical="center"/>
    </xf>
    <xf numFmtId="186" fontId="0" fillId="14" borderId="42" xfId="0" applyNumberFormat="1" applyFill="1" applyBorder="1" applyAlignment="1">
      <alignment horizontal="center" vertical="center" shrinkToFit="1"/>
    </xf>
    <xf numFmtId="0" fontId="10" fillId="12" borderId="64" xfId="0" applyFont="1" applyFill="1" applyBorder="1" applyAlignment="1">
      <alignment horizontal="center" vertical="center" shrinkToFit="1"/>
    </xf>
    <xf numFmtId="0" fontId="10" fillId="13" borderId="86" xfId="0" applyFont="1" applyFill="1" applyBorder="1" applyAlignment="1">
      <alignment horizontal="center" vertical="center" shrinkToFit="1"/>
    </xf>
    <xf numFmtId="0" fontId="10" fillId="13" borderId="41" xfId="0" applyFont="1" applyFill="1" applyBorder="1" applyAlignment="1">
      <alignment horizontal="center" vertical="center" shrinkToFit="1"/>
    </xf>
    <xf numFmtId="0" fontId="10" fillId="13" borderId="87" xfId="0" applyFont="1" applyFill="1" applyBorder="1" applyAlignment="1">
      <alignment horizontal="center" vertical="center" shrinkToFit="1"/>
    </xf>
    <xf numFmtId="0" fontId="10" fillId="13" borderId="55" xfId="0" applyFont="1" applyFill="1" applyBorder="1" applyAlignment="1">
      <alignment horizontal="center" vertical="center" shrinkToFit="1"/>
    </xf>
    <xf numFmtId="0" fontId="18" fillId="13" borderId="41" xfId="0" applyFont="1" applyFill="1" applyBorder="1" applyAlignment="1">
      <alignment horizontal="center" vertical="center" shrinkToFit="1"/>
    </xf>
    <xf numFmtId="0" fontId="10" fillId="20" borderId="66" xfId="0" applyFont="1" applyFill="1" applyBorder="1" applyAlignment="1">
      <alignment horizontal="center" vertical="center" shrinkToFit="1"/>
    </xf>
    <xf numFmtId="0" fontId="10" fillId="20" borderId="42" xfId="0" applyFont="1" applyFill="1" applyBorder="1" applyAlignment="1">
      <alignment horizontal="center" vertical="center" shrinkToFit="1"/>
    </xf>
    <xf numFmtId="0" fontId="10" fillId="20" borderId="61" xfId="0" applyFont="1" applyFill="1" applyBorder="1" applyAlignment="1">
      <alignment horizontal="center" vertical="center" shrinkToFit="1"/>
    </xf>
    <xf numFmtId="0" fontId="0" fillId="14" borderId="88" xfId="0" applyFill="1" applyBorder="1" applyAlignment="1">
      <alignment horizontal="center" vertical="center" shrinkToFit="1"/>
    </xf>
    <xf numFmtId="0" fontId="18" fillId="14" borderId="42" xfId="0" applyFont="1" applyFill="1" applyBorder="1" applyAlignment="1">
      <alignment horizontal="center" vertical="center" shrinkToFit="1"/>
    </xf>
    <xf numFmtId="0" fontId="18" fillId="14" borderId="66" xfId="0" applyFont="1" applyFill="1" applyBorder="1" applyAlignment="1">
      <alignment horizontal="center" vertical="center" shrinkToFit="1"/>
    </xf>
    <xf numFmtId="0" fontId="10" fillId="14" borderId="42" xfId="0" applyFont="1" applyFill="1" applyBorder="1" applyAlignment="1">
      <alignment horizontal="center" vertical="center" shrinkToFit="1"/>
    </xf>
    <xf numFmtId="0" fontId="10" fillId="14" borderId="61" xfId="0" applyFont="1" applyFill="1" applyBorder="1" applyAlignment="1">
      <alignment horizontal="center" vertical="center" shrinkToFit="1"/>
    </xf>
    <xf numFmtId="0" fontId="9" fillId="14" borderId="88" xfId="0" applyFont="1" applyFill="1" applyBorder="1" applyAlignment="1">
      <alignment horizontal="center" vertical="center" shrinkToFit="1"/>
    </xf>
    <xf numFmtId="0" fontId="10" fillId="10" borderId="66" xfId="0" applyFont="1" applyFill="1" applyBorder="1" applyAlignment="1">
      <alignment horizontal="center" vertical="center" shrinkToFit="1"/>
    </xf>
    <xf numFmtId="0" fontId="10" fillId="5" borderId="61" xfId="0" applyFont="1" applyFill="1" applyBorder="1" applyAlignment="1">
      <alignment horizontal="center" vertical="center" shrinkToFit="1"/>
    </xf>
    <xf numFmtId="0" fontId="10" fillId="10" borderId="89" xfId="0" applyFont="1" applyFill="1" applyBorder="1" applyAlignment="1">
      <alignment horizontal="center" vertical="center" shrinkToFit="1"/>
    </xf>
    <xf numFmtId="0" fontId="18" fillId="10" borderId="43" xfId="0" applyFont="1" applyFill="1" applyBorder="1" applyAlignment="1">
      <alignment horizontal="center" vertical="center" shrinkToFit="1"/>
    </xf>
    <xf numFmtId="0" fontId="10" fillId="0" borderId="65" xfId="0" applyFont="1" applyBorder="1" applyAlignment="1">
      <alignment horizontal="center" shrinkToFit="1"/>
    </xf>
    <xf numFmtId="0" fontId="10" fillId="0" borderId="63" xfId="0" applyFont="1" applyBorder="1" applyAlignment="1">
      <alignment horizontal="center" shrinkToFit="1"/>
    </xf>
    <xf numFmtId="0" fontId="13" fillId="6" borderId="75" xfId="0" applyFont="1" applyFill="1" applyBorder="1" applyAlignment="1">
      <alignment horizontal="center" shrinkToFit="1"/>
    </xf>
    <xf numFmtId="0" fontId="13" fillId="6" borderId="75" xfId="0" applyFont="1" applyFill="1" applyBorder="1" applyAlignment="1">
      <alignment horizontal="center" vertical="center" shrinkToFit="1"/>
    </xf>
    <xf numFmtId="0" fontId="13" fillId="6" borderId="74" xfId="0" applyFont="1" applyFill="1" applyBorder="1" applyAlignment="1">
      <alignment horizontal="center" shrinkToFit="1"/>
    </xf>
    <xf numFmtId="0" fontId="13" fillId="6" borderId="74" xfId="0" applyFont="1" applyFill="1" applyBorder="1" applyAlignment="1">
      <alignment horizontal="center" vertical="center" shrinkToFit="1"/>
    </xf>
    <xf numFmtId="0" fontId="13" fillId="6" borderId="90" xfId="0" applyFont="1" applyFill="1" applyBorder="1" applyAlignment="1">
      <alignment horizontal="center" vertical="center" shrinkToFit="1"/>
    </xf>
    <xf numFmtId="0" fontId="0" fillId="20" borderId="67" xfId="0" applyFill="1" applyBorder="1"/>
    <xf numFmtId="0" fontId="10" fillId="20" borderId="41" xfId="0" applyFont="1" applyFill="1" applyBorder="1" applyAlignment="1">
      <alignment horizontal="center" vertical="center" shrinkToFit="1"/>
    </xf>
    <xf numFmtId="0" fontId="10" fillId="20" borderId="87" xfId="0" applyFont="1" applyFill="1" applyBorder="1" applyAlignment="1">
      <alignment horizontal="center" vertical="center" shrinkToFit="1"/>
    </xf>
    <xf numFmtId="0" fontId="10" fillId="15" borderId="63" xfId="0" applyFont="1" applyFill="1" applyBorder="1" applyAlignment="1">
      <alignment horizontal="center" vertical="center" shrinkToFit="1"/>
    </xf>
    <xf numFmtId="0" fontId="10" fillId="0" borderId="91" xfId="0" applyFont="1" applyBorder="1" applyAlignment="1">
      <alignment horizontal="center" vertical="center" wrapText="1" shrinkToFit="1"/>
    </xf>
    <xf numFmtId="0" fontId="10" fillId="0" borderId="91" xfId="0" applyFont="1" applyBorder="1" applyAlignment="1">
      <alignment horizontal="center" vertical="center" shrinkToFit="1"/>
    </xf>
    <xf numFmtId="0" fontId="10" fillId="12" borderId="65" xfId="0" applyFont="1" applyFill="1" applyBorder="1" applyAlignment="1">
      <alignment horizontal="center" vertical="center" shrinkToFit="1"/>
    </xf>
    <xf numFmtId="0" fontId="0" fillId="13" borderId="87" xfId="0" applyFill="1" applyBorder="1" applyAlignment="1">
      <alignment horizontal="center" vertical="center" shrinkToFit="1"/>
    </xf>
    <xf numFmtId="0" fontId="0" fillId="14" borderId="61" xfId="0" applyFill="1" applyBorder="1" applyAlignment="1">
      <alignment horizontal="center" vertical="center" shrinkToFit="1"/>
    </xf>
    <xf numFmtId="0" fontId="0" fillId="10" borderId="63" xfId="0" applyFill="1" applyBorder="1" applyAlignment="1">
      <alignment horizontal="center" vertical="center" shrinkToFit="1"/>
    </xf>
    <xf numFmtId="0" fontId="0" fillId="0" borderId="0" xfId="0" applyAlignment="1">
      <alignment horizontal="left" vertical="center" indent="1" shrinkToFit="1"/>
    </xf>
    <xf numFmtId="0" fontId="0" fillId="21" borderId="0" xfId="0" applyFill="1" applyAlignment="1">
      <alignment horizontal="left" vertical="center" shrinkToFit="1"/>
    </xf>
    <xf numFmtId="0" fontId="0" fillId="21" borderId="0" xfId="0" applyFill="1" applyAlignment="1">
      <alignment horizontal="left" vertical="center" indent="1" shrinkToFit="1"/>
    </xf>
    <xf numFmtId="0" fontId="7" fillId="6" borderId="92" xfId="0" applyFont="1" applyFill="1" applyBorder="1" applyAlignment="1">
      <alignment horizontal="left" vertical="center" indent="1" shrinkToFit="1"/>
    </xf>
    <xf numFmtId="0" fontId="2" fillId="15" borderId="93" xfId="0" applyFont="1" applyFill="1" applyBorder="1" applyAlignment="1">
      <alignment horizontal="center" vertical="center" shrinkToFit="1"/>
    </xf>
    <xf numFmtId="0" fontId="0" fillId="10" borderId="94" xfId="0" applyFill="1" applyBorder="1" applyAlignment="1">
      <alignment horizontal="center" vertical="center" shrinkToFit="1"/>
    </xf>
    <xf numFmtId="0" fontId="0" fillId="21" borderId="0" xfId="0" applyFill="1"/>
    <xf numFmtId="0" fontId="19" fillId="14" borderId="93" xfId="0" applyFont="1" applyFill="1" applyBorder="1" applyAlignment="1">
      <alignment horizontal="center" vertical="center" shrinkToFit="1"/>
    </xf>
    <xf numFmtId="0" fontId="7" fillId="6" borderId="95" xfId="0" applyFont="1" applyFill="1" applyBorder="1" applyAlignment="1">
      <alignment horizontal="center" vertical="center" indent="1" shrinkToFit="1"/>
    </xf>
    <xf numFmtId="0" fontId="7" fillId="6" borderId="95" xfId="0" applyFont="1" applyFill="1" applyBorder="1" applyAlignment="1">
      <alignment horizontal="center" vertical="center" shrinkToFit="1"/>
    </xf>
    <xf numFmtId="0" fontId="0" fillId="5" borderId="24" xfId="0" applyFill="1" applyBorder="1" applyAlignment="1">
      <alignment horizontal="left" vertical="center" indent="1" shrinkToFit="1"/>
    </xf>
    <xf numFmtId="0" fontId="0" fillId="5" borderId="25" xfId="0" applyFill="1" applyBorder="1" applyAlignment="1">
      <alignment horizontal="left" vertical="center" indent="1" shrinkToFit="1"/>
    </xf>
    <xf numFmtId="0" fontId="0" fillId="5" borderId="29" xfId="0" applyFill="1" applyBorder="1" applyAlignment="1">
      <alignment horizontal="left" vertical="center" indent="1" shrinkToFit="1"/>
    </xf>
    <xf numFmtId="0" fontId="0" fillId="5" borderId="24" xfId="0" applyFill="1" applyBorder="1" applyAlignment="1">
      <alignment horizontal="center" vertical="center" shrinkToFit="1"/>
    </xf>
    <xf numFmtId="0" fontId="0" fillId="14" borderId="25" xfId="0" applyFill="1" applyBorder="1" applyAlignment="1">
      <alignment horizontal="center" vertical="center" shrinkToFit="1"/>
    </xf>
    <xf numFmtId="177" fontId="0" fillId="20" borderId="29" xfId="0" applyNumberFormat="1" applyFill="1" applyBorder="1" applyAlignment="1">
      <alignment horizontal="center" vertical="center" shrinkToFit="1"/>
    </xf>
    <xf numFmtId="0" fontId="0" fillId="14" borderId="29" xfId="0" applyFill="1" applyBorder="1" applyAlignment="1">
      <alignment horizontal="center" vertical="center" shrinkToFit="1"/>
    </xf>
    <xf numFmtId="176" fontId="0" fillId="15" borderId="29" xfId="0" applyNumberFormat="1" applyFill="1" applyBorder="1" applyAlignment="1">
      <alignment horizontal="center" vertical="center" shrinkToFit="1"/>
    </xf>
    <xf numFmtId="0" fontId="0" fillId="10" borderId="24" xfId="0" applyFill="1" applyBorder="1" applyAlignment="1">
      <alignment horizontal="center" vertical="center" shrinkToFit="1"/>
    </xf>
    <xf numFmtId="0" fontId="0" fillId="10" borderId="29" xfId="0" applyFill="1" applyBorder="1" applyAlignment="1">
      <alignment horizontal="center" vertical="center" shrinkToFit="1"/>
    </xf>
    <xf numFmtId="0" fontId="0" fillId="5" borderId="96" xfId="0" applyFill="1" applyBorder="1" applyAlignment="1">
      <alignment horizontal="center" vertical="center" shrinkToFit="1"/>
    </xf>
    <xf numFmtId="0" fontId="0" fillId="14" borderId="97" xfId="0" applyFill="1" applyBorder="1" applyAlignment="1">
      <alignment horizontal="center" vertical="center" shrinkToFit="1"/>
    </xf>
    <xf numFmtId="176" fontId="0" fillId="15" borderId="98" xfId="0" applyNumberFormat="1" applyFill="1" applyBorder="1" applyAlignment="1">
      <alignment horizontal="center" vertical="center" shrinkToFit="1"/>
    </xf>
    <xf numFmtId="0" fontId="0" fillId="10" borderId="96" xfId="0" applyFill="1" applyBorder="1" applyAlignment="1">
      <alignment horizontal="center" vertical="center" shrinkToFit="1"/>
    </xf>
    <xf numFmtId="0" fontId="0" fillId="10" borderId="98" xfId="0" applyFill="1" applyBorder="1" applyAlignment="1">
      <alignment horizontal="center" vertical="center" shrinkToFit="1"/>
    </xf>
    <xf numFmtId="0" fontId="0" fillId="21" borderId="0" xfId="0" applyFill="1" applyAlignment="1">
      <alignment shrinkToFit="1"/>
    </xf>
    <xf numFmtId="0" fontId="7" fillId="6" borderId="22" xfId="0" applyFont="1" applyFill="1" applyBorder="1" applyAlignment="1">
      <alignment horizontal="center" vertical="center" shrinkToFit="1"/>
    </xf>
    <xf numFmtId="0" fontId="7" fillId="6" borderId="28" xfId="0" applyFont="1" applyFill="1" applyBorder="1" applyAlignment="1">
      <alignment horizontal="center" vertical="center" shrinkToFit="1"/>
    </xf>
    <xf numFmtId="0" fontId="7" fillId="6" borderId="99" xfId="0" applyFont="1" applyFill="1" applyBorder="1" applyAlignment="1">
      <alignment horizontal="center" vertical="center" shrinkToFit="1"/>
    </xf>
    <xf numFmtId="0" fontId="7" fillId="6" borderId="100" xfId="0" applyFont="1" applyFill="1" applyBorder="1" applyAlignment="1">
      <alignment horizontal="center" vertical="center" shrinkToFit="1"/>
    </xf>
    <xf numFmtId="188" fontId="0" fillId="14" borderId="101" xfId="0" applyNumberFormat="1" applyFill="1" applyBorder="1" applyAlignment="1">
      <alignment horizontal="right" vertical="center" shrinkToFit="1"/>
    </xf>
    <xf numFmtId="177" fontId="0" fillId="14" borderId="102" xfId="0" applyNumberFormat="1" applyFill="1" applyBorder="1" applyAlignment="1">
      <alignment horizontal="left" vertical="center" shrinkToFit="1"/>
    </xf>
    <xf numFmtId="0" fontId="0" fillId="14" borderId="98" xfId="0" applyFill="1" applyBorder="1" applyAlignment="1">
      <alignment horizontal="center" vertical="center" shrinkToFit="1"/>
    </xf>
    <xf numFmtId="0" fontId="0" fillId="14" borderId="103" xfId="0" applyFill="1" applyBorder="1" applyAlignment="1">
      <alignment horizontal="center" vertical="center" indent="1" shrinkToFit="1"/>
    </xf>
    <xf numFmtId="0" fontId="0" fillId="14" borderId="104" xfId="0" applyFill="1" applyBorder="1" applyAlignment="1">
      <alignment horizontal="center" vertical="center" indent="1" shrinkToFit="1"/>
    </xf>
    <xf numFmtId="0" fontId="7" fillId="6" borderId="22" xfId="29" applyFont="1" applyFill="1" applyBorder="1" applyAlignment="1">
      <alignment horizontal="center" vertical="center" shrinkToFit="1"/>
    </xf>
    <xf numFmtId="0" fontId="12" fillId="15" borderId="28" xfId="29" applyFont="1" applyFill="1" applyBorder="1" applyAlignment="1">
      <alignment horizontal="center" vertical="center" shrinkToFit="1"/>
    </xf>
    <xf numFmtId="0" fontId="12" fillId="5" borderId="24" xfId="29" applyFont="1" applyFill="1" applyBorder="1" applyAlignment="1">
      <alignment horizontal="center" vertical="center" shrinkToFit="1"/>
    </xf>
    <xf numFmtId="0" fontId="12" fillId="14" borderId="25" xfId="29" applyFont="1" applyFill="1" applyBorder="1" applyAlignment="1">
      <alignment horizontal="center" vertical="center" shrinkToFit="1"/>
    </xf>
    <xf numFmtId="0" fontId="12" fillId="5" borderId="25" xfId="29" applyFont="1" applyFill="1" applyBorder="1" applyAlignment="1">
      <alignment horizontal="center" vertical="center" shrinkToFit="1"/>
    </xf>
    <xf numFmtId="0" fontId="12" fillId="14" borderId="29" xfId="29" applyFont="1" applyFill="1" applyBorder="1" applyAlignment="1">
      <alignment horizontal="center" vertical="center" shrinkToFit="1"/>
    </xf>
    <xf numFmtId="0" fontId="12" fillId="5" borderId="26" xfId="29" applyFont="1" applyFill="1" applyBorder="1" applyAlignment="1">
      <alignment horizontal="center" vertical="center" shrinkToFit="1"/>
    </xf>
    <xf numFmtId="0" fontId="20" fillId="15" borderId="27" xfId="29" applyFont="1" applyFill="1" applyBorder="1" applyAlignment="1">
      <alignment horizontal="left" vertical="center" wrapText="1" indent="1" shrinkToFit="1"/>
    </xf>
    <xf numFmtId="0" fontId="21" fillId="6" borderId="95" xfId="29" applyFont="1" applyFill="1" applyBorder="1" applyAlignment="1">
      <alignment horizontal="center" vertical="center" shrinkToFit="1"/>
    </xf>
    <xf numFmtId="0" fontId="11" fillId="22" borderId="0" xfId="29" applyFont="1" applyFill="1" applyAlignment="1">
      <alignment horizontal="center" vertical="center" shrinkToFit="1"/>
    </xf>
    <xf numFmtId="0" fontId="7" fillId="6" borderId="93" xfId="0" applyFont="1" applyFill="1" applyBorder="1" applyAlignment="1">
      <alignment horizontal="left" vertical="center" indent="1" shrinkToFit="1"/>
    </xf>
    <xf numFmtId="0" fontId="2" fillId="10" borderId="94" xfId="0" applyFont="1" applyFill="1" applyBorder="1" applyAlignment="1">
      <alignment horizontal="center" vertical="center" shrinkToFit="1"/>
    </xf>
    <xf numFmtId="0" fontId="2" fillId="5" borderId="95" xfId="0" applyFont="1" applyFill="1" applyBorder="1" applyAlignment="1">
      <alignment horizontal="center" vertical="center" wrapText="1" shrinkToFit="1"/>
    </xf>
    <xf numFmtId="0" fontId="22" fillId="5" borderId="96" xfId="0" applyFont="1" applyFill="1" applyBorder="1" applyAlignment="1">
      <alignment horizontal="center" vertical="center" shrinkToFit="1"/>
    </xf>
    <xf numFmtId="0" fontId="7" fillId="6" borderId="93" xfId="0" applyFont="1" applyFill="1" applyBorder="1" applyAlignment="1">
      <alignment horizontal="center" vertical="center" shrinkToFit="1"/>
    </xf>
    <xf numFmtId="0" fontId="23" fillId="10" borderId="94" xfId="29" applyFont="1" applyFill="1" applyBorder="1" applyAlignment="1">
      <alignment horizontal="center" vertical="center" shrinkToFit="1"/>
    </xf>
    <xf numFmtId="0" fontId="0" fillId="22" borderId="0" xfId="0" applyFill="1" applyAlignment="1">
      <alignment vertical="center"/>
    </xf>
    <xf numFmtId="0" fontId="21" fillId="6" borderId="95" xfId="0" applyFont="1" applyFill="1" applyBorder="1" applyAlignment="1">
      <alignment horizontal="center" vertical="center" shrinkToFit="1"/>
    </xf>
    <xf numFmtId="0" fontId="24" fillId="6" borderId="22" xfId="0" applyFont="1" applyFill="1" applyBorder="1" applyAlignment="1">
      <alignment horizontal="center" vertical="center"/>
    </xf>
    <xf numFmtId="0" fontId="0" fillId="0" borderId="27" xfId="0" applyBorder="1" applyAlignment="1">
      <alignment horizontal="right" shrinkToFit="1"/>
    </xf>
    <xf numFmtId="0" fontId="2" fillId="15" borderId="24" xfId="0" applyFont="1" applyFill="1" applyBorder="1" applyAlignment="1">
      <alignment horizontal="center" vertical="center" shrinkToFit="1"/>
    </xf>
    <xf numFmtId="0" fontId="25" fillId="5" borderId="24" xfId="0" applyFont="1" applyFill="1" applyBorder="1" applyAlignment="1">
      <alignment horizontal="center" vertical="center"/>
    </xf>
    <xf numFmtId="0" fontId="26" fillId="6" borderId="26" xfId="0" applyFont="1" applyFill="1" applyBorder="1" applyAlignment="1">
      <alignment horizontal="center" vertical="center" shrinkToFit="1"/>
    </xf>
    <xf numFmtId="0" fontId="8" fillId="15" borderId="105" xfId="0" applyFont="1" applyFill="1" applyBorder="1" applyAlignment="1">
      <alignment horizontal="left" vertical="center" wrapText="1" indent="1" shrinkToFit="1"/>
    </xf>
    <xf numFmtId="0" fontId="27" fillId="23" borderId="106" xfId="0" applyFont="1" applyFill="1" applyBorder="1" applyAlignment="1">
      <alignment horizontal="left" vertical="center" wrapText="1" indent="1" shrinkToFit="1"/>
    </xf>
    <xf numFmtId="0" fontId="2" fillId="14" borderId="97" xfId="0" applyFont="1" applyFill="1" applyBorder="1" applyAlignment="1">
      <alignment horizontal="center" vertical="center" shrinkToFit="1"/>
    </xf>
    <xf numFmtId="0" fontId="22" fillId="5" borderId="97" xfId="0" applyFont="1" applyFill="1" applyBorder="1" applyAlignment="1">
      <alignment horizontal="center" vertical="center" shrinkToFit="1"/>
    </xf>
    <xf numFmtId="0" fontId="2" fillId="14" borderId="98" xfId="0" applyFont="1" applyFill="1" applyBorder="1" applyAlignment="1">
      <alignment horizontal="center" vertical="center" shrinkToFit="1"/>
    </xf>
    <xf numFmtId="0" fontId="25" fillId="5" borderId="107" xfId="0" applyFont="1" applyFill="1" applyBorder="1" applyAlignment="1">
      <alignment horizontal="center" vertical="center"/>
    </xf>
    <xf numFmtId="0" fontId="25" fillId="5" borderId="23" xfId="0" applyFont="1" applyFill="1" applyBorder="1" applyAlignment="1">
      <alignment horizontal="center" vertical="center"/>
    </xf>
    <xf numFmtId="0" fontId="2" fillId="5" borderId="28" xfId="0" applyFont="1" applyFill="1" applyBorder="1" applyAlignment="1">
      <alignment horizontal="center" vertical="center" shrinkToFit="1"/>
    </xf>
    <xf numFmtId="0" fontId="28" fillId="10" borderId="108" xfId="0" applyFont="1" applyFill="1" applyBorder="1" applyAlignment="1">
      <alignment horizontal="center" vertical="center" shrinkToFit="1"/>
    </xf>
    <xf numFmtId="0" fontId="28" fillId="10" borderId="25" xfId="0" applyFont="1" applyFill="1" applyBorder="1" applyAlignment="1">
      <alignment horizontal="center" vertical="center" shrinkToFit="1"/>
    </xf>
    <xf numFmtId="0" fontId="29" fillId="15" borderId="25" xfId="0" applyFont="1" applyFill="1" applyBorder="1" applyAlignment="1">
      <alignment horizontal="center" vertical="center" shrinkToFit="1"/>
    </xf>
    <xf numFmtId="0" fontId="29" fillId="0" borderId="29" xfId="0" applyFont="1" applyBorder="1" applyAlignment="1">
      <alignment horizontal="center" vertical="center" shrinkToFit="1"/>
    </xf>
    <xf numFmtId="0" fontId="25" fillId="5" borderId="25" xfId="0" applyFont="1" applyFill="1" applyBorder="1" applyAlignment="1">
      <alignment horizontal="center" vertical="center"/>
    </xf>
    <xf numFmtId="0" fontId="25" fillId="5" borderId="29" xfId="0" applyFont="1" applyFill="1" applyBorder="1" applyAlignment="1">
      <alignment horizontal="center" vertical="center"/>
    </xf>
    <xf numFmtId="0" fontId="0" fillId="10" borderId="25" xfId="0" applyFill="1" applyBorder="1" applyAlignment="1">
      <alignment horizontal="center" vertical="center" shrinkToFit="1"/>
    </xf>
    <xf numFmtId="0" fontId="0" fillId="21" borderId="0" xfId="0" applyFill="1" applyBorder="1" applyAlignment="1">
      <alignment shrinkToFit="1"/>
    </xf>
    <xf numFmtId="0" fontId="11" fillId="19" borderId="0" xfId="29" applyFont="1" applyFill="1" applyAlignment="1">
      <alignment horizontal="center" vertical="center" shrinkToFit="1"/>
    </xf>
    <xf numFmtId="0" fontId="5" fillId="15" borderId="24" xfId="0" applyFont="1" applyFill="1" applyBorder="1" applyAlignment="1">
      <alignment horizontal="center" vertical="center" shrinkToFit="1"/>
    </xf>
    <xf numFmtId="0" fontId="25" fillId="5" borderId="28" xfId="0" applyFont="1" applyFill="1" applyBorder="1" applyAlignment="1">
      <alignment horizontal="center" vertical="center"/>
    </xf>
    <xf numFmtId="0" fontId="6" fillId="10" borderId="25" xfId="0" applyFont="1" applyFill="1" applyBorder="1" applyAlignment="1">
      <alignment horizontal="center" vertical="center" shrinkToFit="1"/>
    </xf>
    <xf numFmtId="0" fontId="29" fillId="15" borderId="29" xfId="0" applyFont="1" applyFill="1" applyBorder="1" applyAlignment="1">
      <alignment horizontal="center" vertical="center" shrinkToFit="1"/>
    </xf>
    <xf numFmtId="0" fontId="11" fillId="0" borderId="0" xfId="29" applyFont="1" applyAlignment="1">
      <alignment horizontal="center" vertical="center" shrinkToFit="1"/>
    </xf>
    <xf numFmtId="0" fontId="0" fillId="13" borderId="0" xfId="0" applyFill="1"/>
    <xf numFmtId="0" fontId="11" fillId="13" borderId="0" xfId="29" applyFont="1" applyFill="1" applyAlignment="1">
      <alignment horizontal="center" vertical="center" shrinkToFit="1"/>
    </xf>
    <xf numFmtId="0" fontId="30" fillId="6" borderId="22" xfId="29" applyFont="1" applyFill="1" applyBorder="1" applyAlignment="1">
      <alignment horizontal="center" vertical="center" shrinkToFit="1"/>
    </xf>
    <xf numFmtId="0" fontId="31" fillId="15" borderId="24" xfId="29" applyFont="1" applyFill="1" applyBorder="1" applyAlignment="1">
      <alignment horizontal="center" vertical="center" shrinkToFit="1"/>
    </xf>
    <xf numFmtId="0" fontId="32" fillId="5" borderId="24" xfId="29" applyFont="1" applyFill="1" applyBorder="1" applyAlignment="1">
      <alignment horizontal="center" vertical="center" shrinkToFit="1"/>
    </xf>
    <xf numFmtId="0" fontId="32" fillId="5" borderId="25" xfId="29" applyFont="1" applyFill="1" applyBorder="1" applyAlignment="1">
      <alignment horizontal="center" vertical="center" shrinkToFit="1"/>
    </xf>
    <xf numFmtId="0" fontId="32" fillId="0" borderId="24" xfId="29" applyFont="1" applyBorder="1" applyAlignment="1">
      <alignment horizontal="center" vertical="center" shrinkToFit="1"/>
    </xf>
    <xf numFmtId="0" fontId="32" fillId="0" borderId="25" xfId="29" applyFont="1" applyBorder="1" applyAlignment="1">
      <alignment horizontal="center" vertical="center" shrinkToFit="1"/>
    </xf>
    <xf numFmtId="0" fontId="32" fillId="10" borderId="25" xfId="29" applyFont="1" applyFill="1" applyBorder="1" applyAlignment="1">
      <alignment horizontal="center" vertical="center" shrinkToFit="1"/>
    </xf>
    <xf numFmtId="0" fontId="32" fillId="5" borderId="96" xfId="29" applyFont="1" applyFill="1" applyBorder="1" applyAlignment="1">
      <alignment horizontal="center" vertical="center" shrinkToFit="1"/>
    </xf>
    <xf numFmtId="0" fontId="11" fillId="15" borderId="97" xfId="29" applyFont="1" applyFill="1" applyBorder="1" applyAlignment="1">
      <alignment horizontal="center" vertical="center" shrinkToFit="1"/>
    </xf>
    <xf numFmtId="0" fontId="33" fillId="6" borderId="92" xfId="29" applyFont="1" applyFill="1" applyBorder="1" applyAlignment="1">
      <alignment horizontal="center" vertical="center" shrinkToFit="1"/>
    </xf>
    <xf numFmtId="0" fontId="34" fillId="10" borderId="109" xfId="29" applyFont="1" applyFill="1" applyBorder="1" applyAlignment="1">
      <alignment horizontal="center" vertical="center" shrinkToFit="1"/>
    </xf>
    <xf numFmtId="0" fontId="33" fillId="6" borderId="93" xfId="29" applyFont="1" applyFill="1" applyBorder="1" applyAlignment="1">
      <alignment horizontal="center" vertical="center" shrinkToFit="1"/>
    </xf>
    <xf numFmtId="0" fontId="35" fillId="10" borderId="109" xfId="29" applyFont="1" applyFill="1" applyBorder="1" applyAlignment="1">
      <alignment horizontal="center" vertical="center" shrinkToFit="1"/>
    </xf>
    <xf numFmtId="0" fontId="36" fillId="13" borderId="0" xfId="0" applyFont="1" applyFill="1"/>
    <xf numFmtId="0" fontId="34" fillId="10" borderId="93" xfId="29" applyFont="1" applyFill="1" applyBorder="1" applyAlignment="1">
      <alignment horizontal="center" vertical="center" shrinkToFit="1"/>
    </xf>
    <xf numFmtId="0" fontId="34" fillId="10" borderId="94" xfId="29" applyFont="1" applyFill="1" applyBorder="1" applyAlignment="1">
      <alignment horizontal="center" vertical="center" shrinkToFit="1"/>
    </xf>
    <xf numFmtId="0" fontId="3" fillId="6" borderId="95" xfId="29" applyFont="1" applyFill="1" applyBorder="1" applyAlignment="1">
      <alignment horizontal="center" vertical="center" shrinkToFit="1"/>
    </xf>
    <xf numFmtId="0" fontId="11" fillId="5" borderId="24" xfId="29" applyFont="1" applyFill="1" applyBorder="1" applyAlignment="1">
      <alignment horizontal="center" vertical="center" shrinkToFit="1"/>
    </xf>
    <xf numFmtId="0" fontId="31" fillId="14" borderId="29" xfId="29" applyFont="1" applyFill="1" applyBorder="1" applyAlignment="1">
      <alignment horizontal="center" vertical="center" shrinkToFit="1"/>
    </xf>
    <xf numFmtId="0" fontId="11" fillId="14" borderId="29" xfId="29" applyFont="1" applyFill="1" applyBorder="1" applyAlignment="1">
      <alignment horizontal="center" vertical="center" shrinkToFit="1"/>
    </xf>
    <xf numFmtId="193" fontId="31" fillId="14" borderId="29" xfId="29" applyNumberFormat="1" applyFont="1" applyFill="1" applyBorder="1" applyAlignment="1">
      <alignment horizontal="center" vertical="center" shrinkToFit="1"/>
    </xf>
    <xf numFmtId="0" fontId="11" fillId="14" borderId="98" xfId="29" applyFont="1" applyFill="1" applyBorder="1" applyAlignment="1">
      <alignment horizontal="center" vertical="center" shrinkToFit="1"/>
    </xf>
    <xf numFmtId="0" fontId="11" fillId="5" borderId="22" xfId="29" applyFont="1" applyFill="1" applyBorder="1" applyAlignment="1">
      <alignment horizontal="center" vertical="center" shrinkToFit="1"/>
    </xf>
    <xf numFmtId="0" fontId="31" fillId="14" borderId="28" xfId="29" applyFont="1" applyFill="1" applyBorder="1" applyAlignment="1">
      <alignment horizontal="center" vertical="center" shrinkToFit="1"/>
    </xf>
    <xf numFmtId="0" fontId="11" fillId="5" borderId="96" xfId="29" applyFont="1" applyFill="1" applyBorder="1" applyAlignment="1">
      <alignment horizontal="center" vertical="center" shrinkToFit="1"/>
    </xf>
    <xf numFmtId="0" fontId="31" fillId="14" borderId="98" xfId="29" applyFont="1" applyFill="1" applyBorder="1" applyAlignment="1">
      <alignment horizontal="center" vertical="center" shrinkToFit="1"/>
    </xf>
    <xf numFmtId="0" fontId="31" fillId="14" borderId="110" xfId="29" applyFont="1" applyFill="1" applyBorder="1" applyAlignment="1">
      <alignment horizontal="center" vertical="center" shrinkToFit="1"/>
    </xf>
    <xf numFmtId="192" fontId="29" fillId="14" borderId="111" xfId="29" applyNumberFormat="1" applyFont="1" applyFill="1" applyBorder="1" applyAlignment="1">
      <alignment horizontal="left" vertical="center" shrinkToFit="1"/>
    </xf>
    <xf numFmtId="188" fontId="31" fillId="14" borderId="110" xfId="29" applyNumberFormat="1" applyFont="1" applyFill="1" applyBorder="1" applyAlignment="1">
      <alignment horizontal="right" vertical="center" shrinkToFit="1"/>
    </xf>
    <xf numFmtId="177" fontId="31" fillId="14" borderId="111" xfId="29" applyNumberFormat="1" applyFont="1" applyFill="1" applyBorder="1" applyAlignment="1">
      <alignment horizontal="left" vertical="center" shrinkToFit="1"/>
    </xf>
    <xf numFmtId="0" fontId="31" fillId="14" borderId="112" xfId="29" applyFont="1" applyFill="1" applyBorder="1" applyAlignment="1">
      <alignment horizontal="center" vertical="center" shrinkToFit="1"/>
    </xf>
    <xf numFmtId="192" fontId="29" fillId="14" borderId="113" xfId="29" applyNumberFormat="1" applyFont="1" applyFill="1" applyBorder="1" applyAlignment="1">
      <alignment horizontal="left" vertical="center" shrinkToFit="1"/>
    </xf>
    <xf numFmtId="188" fontId="31" fillId="14" borderId="112" xfId="29" applyNumberFormat="1" applyFont="1" applyFill="1" applyBorder="1" applyAlignment="1">
      <alignment horizontal="right" vertical="center" shrinkToFit="1"/>
    </xf>
    <xf numFmtId="177" fontId="31" fillId="14" borderId="113" xfId="29" applyNumberFormat="1" applyFont="1" applyFill="1" applyBorder="1" applyAlignment="1">
      <alignment horizontal="left" vertical="center" shrinkToFit="1"/>
    </xf>
    <xf numFmtId="0" fontId="3" fillId="6" borderId="95" xfId="0" applyFont="1" applyFill="1" applyBorder="1" applyAlignment="1">
      <alignment horizontal="center" vertical="center" shrinkToFit="1"/>
    </xf>
    <xf numFmtId="0" fontId="4" fillId="5" borderId="24" xfId="29" applyFont="1" applyFill="1" applyBorder="1" applyAlignment="1">
      <alignment horizontal="center" vertical="center" shrinkToFit="1"/>
    </xf>
    <xf numFmtId="0" fontId="4" fillId="5" borderId="29" xfId="29" applyFont="1" applyFill="1" applyBorder="1" applyAlignment="1">
      <alignment horizontal="center" vertical="center" shrinkToFit="1"/>
    </xf>
    <xf numFmtId="0" fontId="32" fillId="10" borderId="24" xfId="29" applyFont="1" applyFill="1" applyBorder="1" applyAlignment="1">
      <alignment horizontal="center" vertical="center" shrinkToFit="1"/>
    </xf>
    <xf numFmtId="0" fontId="32" fillId="0" borderId="29" xfId="29" applyFont="1" applyBorder="1" applyAlignment="1">
      <alignment horizontal="center" vertical="center" shrinkToFit="1"/>
    </xf>
    <xf numFmtId="0" fontId="32" fillId="0" borderId="29" xfId="0" applyFont="1" applyBorder="1" applyAlignment="1">
      <alignment horizontal="center" vertical="center" shrinkToFit="1"/>
    </xf>
    <xf numFmtId="0" fontId="32" fillId="14" borderId="29" xfId="29" applyFont="1" applyFill="1" applyBorder="1" applyAlignment="1">
      <alignment horizontal="center" vertical="center" shrinkToFit="1"/>
    </xf>
    <xf numFmtId="0" fontId="32" fillId="14" borderId="98" xfId="29" applyFont="1" applyFill="1" applyBorder="1" applyAlignment="1">
      <alignment horizontal="center" vertical="center" shrinkToFit="1"/>
    </xf>
    <xf numFmtId="0" fontId="37" fillId="24" borderId="21" xfId="0" applyFont="1" applyFill="1" applyBorder="1" applyAlignment="1">
      <alignment horizontal="center" vertical="center"/>
    </xf>
    <xf numFmtId="0" fontId="38" fillId="15" borderId="27" xfId="29" applyFont="1" applyFill="1" applyBorder="1" applyAlignment="1">
      <alignment horizontal="left" vertical="center" wrapText="1" indent="1" shrinkToFit="1"/>
    </xf>
    <xf numFmtId="0" fontId="0" fillId="13" borderId="0" xfId="0" applyFill="1" applyAlignment="1">
      <alignment vertical="center" shrinkToFit="1"/>
    </xf>
    <xf numFmtId="0" fontId="30" fillId="6" borderId="28" xfId="29" applyFont="1" applyFill="1" applyBorder="1" applyAlignment="1">
      <alignment horizontal="center" vertical="center" shrinkToFit="1"/>
    </xf>
    <xf numFmtId="0" fontId="22" fillId="5" borderId="95" xfId="0" applyFont="1" applyFill="1" applyBorder="1" applyAlignment="1">
      <alignment horizontal="center" vertical="center" shrinkToFit="1"/>
    </xf>
    <xf numFmtId="0" fontId="11" fillId="15" borderId="29" xfId="29" applyFont="1" applyFill="1" applyBorder="1" applyAlignment="1">
      <alignment horizontal="center" vertical="center" shrinkToFit="1"/>
    </xf>
    <xf numFmtId="0" fontId="20" fillId="5" borderId="24" xfId="29" applyFont="1" applyFill="1" applyBorder="1" applyAlignment="1">
      <alignment horizontal="center" vertical="center" shrinkToFit="1"/>
    </xf>
    <xf numFmtId="0" fontId="12" fillId="10" borderId="29" xfId="0" applyFont="1" applyFill="1" applyBorder="1" applyAlignment="1">
      <alignment horizontal="center" vertical="center" shrinkToFit="1"/>
    </xf>
    <xf numFmtId="188" fontId="23" fillId="10" borderId="29" xfId="29" applyNumberFormat="1" applyFont="1" applyFill="1" applyBorder="1" applyAlignment="1">
      <alignment horizontal="center" vertical="center" shrinkToFit="1"/>
    </xf>
    <xf numFmtId="0" fontId="3" fillId="6" borderId="29" xfId="29" applyFont="1" applyFill="1" applyBorder="1" applyAlignment="1">
      <alignment horizontal="center" vertical="center" shrinkToFit="1"/>
    </xf>
    <xf numFmtId="0" fontId="12" fillId="5" borderId="114" xfId="29" applyFont="1" applyFill="1" applyBorder="1" applyAlignment="1">
      <alignment horizontal="center" vertical="center" shrinkToFit="1"/>
    </xf>
    <xf numFmtId="179" fontId="23" fillId="10" borderId="115" xfId="29" applyNumberFormat="1" applyFont="1" applyFill="1" applyBorder="1" applyAlignment="1">
      <alignment horizontal="center" vertical="center" shrinkToFit="1"/>
    </xf>
    <xf numFmtId="0" fontId="23" fillId="10" borderId="29" xfId="29" applyFont="1" applyFill="1" applyBorder="1" applyAlignment="1">
      <alignment horizontal="center" vertical="center" shrinkToFit="1"/>
    </xf>
    <xf numFmtId="0" fontId="12" fillId="5" borderId="64" xfId="29" applyFont="1" applyFill="1" applyBorder="1" applyAlignment="1">
      <alignment horizontal="center" vertical="center" shrinkToFit="1"/>
    </xf>
    <xf numFmtId="0" fontId="39" fillId="10" borderId="65" xfId="0" applyFont="1" applyFill="1" applyBorder="1" applyAlignment="1">
      <alignment horizontal="center" vertical="center" shrinkToFit="1"/>
    </xf>
    <xf numFmtId="0" fontId="12" fillId="10" borderId="29" xfId="29" applyFont="1" applyFill="1" applyBorder="1" applyAlignment="1">
      <alignment horizontal="center" vertical="center" shrinkToFit="1"/>
    </xf>
    <xf numFmtId="0" fontId="39" fillId="10" borderId="66" xfId="0" applyFont="1" applyFill="1" applyBorder="1" applyAlignment="1">
      <alignment horizontal="center" vertical="center" shrinkToFit="1"/>
    </xf>
    <xf numFmtId="0" fontId="39" fillId="10" borderId="61" xfId="0" applyFont="1" applyFill="1" applyBorder="1" applyAlignment="1">
      <alignment horizontal="center" vertical="center" shrinkToFit="1"/>
    </xf>
    <xf numFmtId="0" fontId="32" fillId="5" borderId="97" xfId="29" applyFont="1" applyFill="1" applyBorder="1" applyAlignment="1">
      <alignment horizontal="center" vertical="center" shrinkToFit="1"/>
    </xf>
    <xf numFmtId="0" fontId="12" fillId="10" borderId="98" xfId="29" applyFont="1" applyFill="1" applyBorder="1" applyAlignment="1">
      <alignment horizontal="center" vertical="center" shrinkToFit="1"/>
    </xf>
    <xf numFmtId="0" fontId="39" fillId="10" borderId="82" xfId="0" applyFont="1" applyFill="1" applyBorder="1" applyAlignment="1">
      <alignment horizontal="center" vertical="center" shrinkToFit="1"/>
    </xf>
    <xf numFmtId="0" fontId="39" fillId="10" borderId="63" xfId="0" applyFont="1" applyFill="1" applyBorder="1" applyAlignment="1">
      <alignment horizontal="center" vertical="center" shrinkToFit="1"/>
    </xf>
    <xf numFmtId="0" fontId="11" fillId="5" borderId="96" xfId="0" applyFont="1" applyFill="1" applyBorder="1" applyAlignment="1">
      <alignment horizontal="center" vertical="center" shrinkToFit="1"/>
    </xf>
    <xf numFmtId="0" fontId="23" fillId="10" borderId="25" xfId="29" applyFont="1" applyFill="1" applyBorder="1" applyAlignment="1">
      <alignment horizontal="center" vertical="center" shrinkToFit="1"/>
    </xf>
    <xf numFmtId="0" fontId="11" fillId="5" borderId="25" xfId="29" applyFont="1" applyFill="1" applyBorder="1" applyAlignment="1">
      <alignment horizontal="center" vertical="center" shrinkToFit="1"/>
    </xf>
    <xf numFmtId="0" fontId="23" fillId="10" borderId="29" xfId="0" applyFont="1" applyFill="1" applyBorder="1" applyAlignment="1">
      <alignment horizontal="center" vertical="center" shrinkToFit="1"/>
    </xf>
    <xf numFmtId="0" fontId="23" fillId="10" borderId="97" xfId="29" applyFont="1" applyFill="1" applyBorder="1" applyAlignment="1">
      <alignment horizontal="center" vertical="center" shrinkToFit="1"/>
    </xf>
    <xf numFmtId="0" fontId="11" fillId="5" borderId="97" xfId="29" applyFont="1" applyFill="1" applyBorder="1" applyAlignment="1">
      <alignment horizontal="center" vertical="center" shrinkToFit="1"/>
    </xf>
    <xf numFmtId="0" fontId="23" fillId="10" borderId="98" xfId="0" applyFont="1" applyFill="1" applyBorder="1" applyAlignment="1">
      <alignment horizontal="center" vertical="center" shrinkToFit="1"/>
    </xf>
    <xf numFmtId="0" fontId="40" fillId="6" borderId="116" xfId="0" applyFont="1" applyFill="1" applyBorder="1" applyAlignment="1">
      <alignment horizontal="center" vertical="center" shrinkToFit="1"/>
    </xf>
    <xf numFmtId="0" fontId="41" fillId="10" borderId="117" xfId="0" applyFont="1" applyFill="1" applyBorder="1" applyAlignment="1" applyProtection="1">
      <alignment horizontal="center" vertical="center" shrinkToFit="1"/>
      <protection locked="0"/>
    </xf>
    <xf numFmtId="0" fontId="0" fillId="0" borderId="27" xfId="0" applyBorder="1" applyAlignment="1">
      <alignment horizontal="center" vertical="center" shrinkToFit="1"/>
    </xf>
    <xf numFmtId="0" fontId="30" fillId="6" borderId="22" xfId="0" applyFont="1" applyFill="1" applyBorder="1" applyAlignment="1">
      <alignment horizontal="center" vertical="center" shrinkToFit="1"/>
    </xf>
    <xf numFmtId="0" fontId="42" fillId="5" borderId="24" xfId="0" applyFont="1" applyFill="1" applyBorder="1" applyAlignment="1">
      <alignment horizontal="center" vertical="center" shrinkToFit="1"/>
    </xf>
    <xf numFmtId="0" fontId="29" fillId="14" borderId="25" xfId="0" applyFont="1" applyFill="1" applyBorder="1" applyAlignment="1">
      <alignment horizontal="center" vertical="center" shrinkToFit="1"/>
    </xf>
    <xf numFmtId="0" fontId="42" fillId="5" borderId="96" xfId="0" applyFont="1" applyFill="1" applyBorder="1" applyAlignment="1">
      <alignment horizontal="center" vertical="center" shrinkToFit="1"/>
    </xf>
    <xf numFmtId="0" fontId="29" fillId="14" borderId="97" xfId="0" applyFont="1" applyFill="1" applyBorder="1" applyAlignment="1">
      <alignment horizontal="center" vertical="center" shrinkToFit="1"/>
    </xf>
    <xf numFmtId="184" fontId="8" fillId="14" borderId="26" xfId="0" applyNumberFormat="1" applyFont="1" applyFill="1" applyBorder="1" applyAlignment="1">
      <alignment horizontal="center" vertical="center" shrinkToFit="1"/>
    </xf>
    <xf numFmtId="184" fontId="8" fillId="14" borderId="27" xfId="0" applyNumberFormat="1" applyFont="1" applyFill="1" applyBorder="1" applyAlignment="1">
      <alignment horizontal="center" vertical="center" shrinkToFit="1"/>
    </xf>
    <xf numFmtId="0" fontId="2" fillId="5" borderId="27" xfId="0" applyFont="1" applyFill="1" applyBorder="1" applyAlignment="1">
      <alignment horizontal="center" vertical="center" shrinkToFit="1"/>
    </xf>
    <xf numFmtId="0" fontId="35" fillId="10" borderId="118" xfId="0" applyFont="1" applyFill="1" applyBorder="1" applyAlignment="1">
      <alignment horizontal="center" vertical="center" shrinkToFit="1"/>
    </xf>
    <xf numFmtId="0" fontId="35" fillId="10" borderId="119" xfId="0" applyFont="1" applyFill="1" applyBorder="1" applyAlignment="1">
      <alignment horizontal="center" vertical="center" shrinkToFit="1"/>
    </xf>
    <xf numFmtId="0" fontId="35" fillId="10" borderId="120" xfId="0" applyFont="1" applyFill="1" applyBorder="1" applyAlignment="1">
      <alignment horizontal="center" vertical="center" shrinkToFit="1"/>
    </xf>
    <xf numFmtId="0" fontId="35" fillId="10" borderId="121" xfId="0" applyFont="1" applyFill="1" applyBorder="1" applyAlignment="1">
      <alignment horizontal="center" vertical="center" shrinkToFit="1"/>
    </xf>
    <xf numFmtId="0" fontId="35" fillId="10" borderId="84" xfId="0" applyFont="1" applyFill="1" applyBorder="1" applyAlignment="1">
      <alignment horizontal="center" vertical="center" shrinkToFit="1"/>
    </xf>
    <xf numFmtId="0" fontId="35" fillId="10" borderId="122" xfId="0" applyFont="1" applyFill="1" applyBorder="1" applyAlignment="1">
      <alignment horizontal="center" vertical="center" shrinkToFit="1"/>
    </xf>
    <xf numFmtId="0" fontId="34" fillId="15" borderId="26" xfId="29" applyFont="1" applyFill="1" applyBorder="1" applyAlignment="1">
      <alignment horizontal="center" vertical="center" shrinkToFit="1"/>
    </xf>
    <xf numFmtId="0" fontId="11" fillId="5" borderId="26" xfId="29" applyFont="1" applyFill="1" applyBorder="1" applyAlignment="1">
      <alignment horizontal="center" vertical="center" shrinkToFit="1"/>
    </xf>
    <xf numFmtId="0" fontId="0" fillId="19" borderId="0" xfId="0" applyFill="1" applyAlignment="1">
      <alignment vertical="center" shrinkToFit="1"/>
    </xf>
    <xf numFmtId="0" fontId="43" fillId="0" borderId="21" xfId="29" applyFont="1" applyBorder="1" applyAlignment="1">
      <alignment horizontal="center" vertical="center" shrinkToFit="1"/>
    </xf>
    <xf numFmtId="0" fontId="12" fillId="19" borderId="0" xfId="29" applyFont="1" applyFill="1" applyAlignment="1">
      <alignment horizontal="left" vertical="center" shrinkToFit="1"/>
    </xf>
    <xf numFmtId="0" fontId="4" fillId="19" borderId="0" xfId="29" applyFont="1" applyFill="1" applyAlignment="1">
      <alignment horizontal="center" vertical="center" shrinkToFit="1"/>
    </xf>
    <xf numFmtId="0" fontId="32" fillId="5" borderId="50" xfId="29" applyFont="1" applyFill="1" applyBorder="1" applyAlignment="1">
      <alignment horizontal="center" vertical="center" shrinkToFit="1"/>
    </xf>
    <xf numFmtId="0" fontId="32" fillId="14" borderId="123" xfId="29" applyFont="1" applyFill="1" applyBorder="1" applyAlignment="1">
      <alignment horizontal="center" vertical="center" shrinkToFit="1"/>
    </xf>
    <xf numFmtId="0" fontId="32" fillId="5" borderId="124" xfId="29" applyFont="1" applyFill="1" applyBorder="1" applyAlignment="1">
      <alignment horizontal="center" vertical="center" shrinkToFit="1"/>
    </xf>
    <xf numFmtId="0" fontId="32" fillId="5" borderId="125" xfId="29" applyFont="1" applyFill="1" applyBorder="1" applyAlignment="1">
      <alignment horizontal="center" vertical="center" shrinkToFit="1"/>
    </xf>
    <xf numFmtId="0" fontId="32" fillId="5" borderId="126" xfId="29" applyFont="1" applyFill="1" applyBorder="1" applyAlignment="1">
      <alignment horizontal="center" vertical="center" shrinkToFit="1"/>
    </xf>
    <xf numFmtId="0" fontId="32" fillId="5" borderId="127" xfId="29" applyFont="1" applyFill="1" applyBorder="1" applyAlignment="1">
      <alignment horizontal="center" vertical="center" shrinkToFit="1"/>
    </xf>
    <xf numFmtId="0" fontId="32" fillId="5" borderId="128" xfId="29" applyFont="1" applyFill="1" applyBorder="1" applyAlignment="1">
      <alignment horizontal="center" vertical="center" shrinkToFit="1"/>
    </xf>
    <xf numFmtId="0" fontId="32" fillId="5" borderId="129" xfId="29" applyFont="1" applyFill="1" applyBorder="1" applyAlignment="1">
      <alignment horizontal="center" vertical="center" shrinkToFit="1"/>
    </xf>
    <xf numFmtId="0" fontId="11" fillId="5" borderId="42" xfId="29" applyFont="1" applyFill="1" applyBorder="1" applyAlignment="1">
      <alignment horizontal="center" vertical="center" shrinkToFit="1"/>
    </xf>
    <xf numFmtId="0" fontId="11" fillId="15" borderId="42" xfId="29" applyFont="1" applyFill="1" applyBorder="1" applyAlignment="1">
      <alignment horizontal="center" vertical="center" shrinkToFit="1"/>
    </xf>
    <xf numFmtId="0" fontId="11" fillId="5" borderId="130" xfId="29" applyFont="1" applyFill="1" applyBorder="1" applyAlignment="1">
      <alignment horizontal="center" vertical="center" shrinkToFit="1"/>
    </xf>
    <xf numFmtId="0" fontId="41" fillId="10" borderId="131" xfId="0" applyFont="1" applyFill="1" applyBorder="1" applyAlignment="1" applyProtection="1">
      <alignment horizontal="center" vertical="center" shrinkToFit="1"/>
      <protection locked="0"/>
    </xf>
    <xf numFmtId="0" fontId="9" fillId="5" borderId="28" xfId="0" applyFont="1" applyFill="1" applyBorder="1" applyAlignment="1">
      <alignment horizontal="center" vertical="center" shrinkToFit="1"/>
    </xf>
    <xf numFmtId="0" fontId="8" fillId="5" borderId="29" xfId="0" applyFont="1" applyFill="1" applyBorder="1" applyAlignment="1">
      <alignment horizontal="center" vertical="center" shrinkToFit="1"/>
    </xf>
    <xf numFmtId="0" fontId="32" fillId="5" borderId="132" xfId="29" applyFont="1" applyFill="1" applyBorder="1" applyAlignment="1">
      <alignment horizontal="center" vertical="center" shrinkToFit="1"/>
    </xf>
    <xf numFmtId="0" fontId="11" fillId="5" borderId="133" xfId="29" applyFont="1" applyFill="1" applyBorder="1" applyAlignment="1">
      <alignment horizontal="center" vertical="center" shrinkToFit="1"/>
    </xf>
    <xf numFmtId="0" fontId="11" fillId="5" borderId="134" xfId="29" applyFont="1" applyFill="1" applyBorder="1" applyAlignment="1">
      <alignment horizontal="center" vertical="center" shrinkToFit="1"/>
    </xf>
    <xf numFmtId="0" fontId="32" fillId="5" borderId="135" xfId="29" applyFont="1" applyFill="1" applyBorder="1" applyAlignment="1">
      <alignment horizontal="center" vertical="center" shrinkToFit="1"/>
    </xf>
    <xf numFmtId="0" fontId="11" fillId="25" borderId="136" xfId="29" applyFont="1" applyFill="1" applyBorder="1" applyAlignment="1">
      <alignment horizontal="center" vertical="center" shrinkToFit="1"/>
    </xf>
    <xf numFmtId="0" fontId="8" fillId="26" borderId="0" xfId="0" applyFont="1" applyFill="1" applyAlignment="1">
      <alignment horizontal="center" vertical="center" wrapText="1" shrinkToFit="1"/>
    </xf>
    <xf numFmtId="0" fontId="44" fillId="27" borderId="0" xfId="0" applyFont="1" applyFill="1" applyAlignment="1">
      <alignment horizontal="center" vertical="center" wrapText="1" shrinkToFit="1"/>
    </xf>
    <xf numFmtId="0" fontId="11" fillId="5" borderId="64" xfId="29" applyFont="1" applyFill="1" applyBorder="1" applyAlignment="1">
      <alignment horizontal="center" vertical="center" shrinkToFit="1"/>
    </xf>
    <xf numFmtId="0" fontId="32" fillId="5" borderId="137" xfId="29" applyFont="1" applyFill="1" applyBorder="1" applyAlignment="1">
      <alignment horizontal="center" vertical="center" shrinkToFit="1"/>
    </xf>
    <xf numFmtId="0" fontId="12" fillId="15" borderId="127" xfId="29" applyFont="1" applyFill="1" applyBorder="1" applyAlignment="1">
      <alignment horizontal="center" vertical="center" shrinkToFit="1"/>
    </xf>
    <xf numFmtId="0" fontId="32" fillId="5" borderId="138" xfId="29" applyFont="1" applyFill="1" applyBorder="1" applyAlignment="1">
      <alignment horizontal="center" vertical="center" shrinkToFit="1"/>
    </xf>
    <xf numFmtId="0" fontId="11" fillId="0" borderId="42" xfId="29" applyFont="1" applyBorder="1" applyAlignment="1">
      <alignment horizontal="center" vertical="center" shrinkToFit="1"/>
    </xf>
    <xf numFmtId="0" fontId="8" fillId="5" borderId="98" xfId="0" applyFont="1" applyFill="1" applyBorder="1" applyAlignment="1">
      <alignment horizontal="center" vertical="center" shrinkToFit="1"/>
    </xf>
    <xf numFmtId="0" fontId="32" fillId="5" borderId="82" xfId="29" applyFont="1" applyFill="1" applyBorder="1" applyAlignment="1">
      <alignment horizontal="center" vertical="center" shrinkToFit="1"/>
    </xf>
    <xf numFmtId="0" fontId="11" fillId="5" borderId="43" xfId="29" applyFont="1" applyFill="1" applyBorder="1" applyAlignment="1">
      <alignment horizontal="center" vertical="center" shrinkToFit="1"/>
    </xf>
    <xf numFmtId="0" fontId="0" fillId="19" borderId="0" xfId="0" applyFill="1"/>
    <xf numFmtId="0" fontId="11" fillId="19" borderId="0" xfId="29" applyFont="1" applyFill="1" applyAlignment="1">
      <alignment vertical="center" shrinkToFit="1"/>
    </xf>
    <xf numFmtId="0" fontId="11" fillId="19" borderId="119" xfId="29" applyFont="1" applyFill="1" applyBorder="1" applyAlignment="1">
      <alignment vertical="center" shrinkToFit="1"/>
    </xf>
    <xf numFmtId="191" fontId="8" fillId="14" borderId="29" xfId="0" applyNumberFormat="1" applyFont="1" applyFill="1" applyBorder="1" applyAlignment="1">
      <alignment horizontal="center" vertical="center" shrinkToFit="1"/>
    </xf>
    <xf numFmtId="0" fontId="0" fillId="5" borderId="139" xfId="0" applyFill="1" applyBorder="1" applyAlignment="1">
      <alignment horizontal="center" vertical="center" shrinkToFit="1"/>
    </xf>
    <xf numFmtId="0" fontId="0" fillId="5" borderId="21" xfId="0" applyFill="1" applyBorder="1" applyAlignment="1">
      <alignment horizontal="center" vertical="center" shrinkToFit="1"/>
    </xf>
    <xf numFmtId="191" fontId="8" fillId="14" borderId="98" xfId="0" applyNumberFormat="1" applyFont="1" applyFill="1" applyBorder="1" applyAlignment="1">
      <alignment horizontal="center" vertical="center" shrinkToFit="1"/>
    </xf>
    <xf numFmtId="0" fontId="0" fillId="5" borderId="64" xfId="0" applyFill="1" applyBorder="1" applyAlignment="1">
      <alignment horizontal="center" vertical="center" shrinkToFit="1"/>
    </xf>
    <xf numFmtId="0" fontId="11" fillId="20" borderId="140" xfId="29" applyFont="1" applyFill="1" applyBorder="1" applyAlignment="1">
      <alignment horizontal="center" vertical="center" shrinkToFit="1"/>
    </xf>
    <xf numFmtId="0" fontId="12" fillId="5" borderId="141" xfId="29" applyFont="1" applyFill="1" applyBorder="1" applyAlignment="1">
      <alignment horizontal="center" vertical="center" shrinkToFit="1"/>
    </xf>
    <xf numFmtId="0" fontId="12" fillId="5" borderId="142" xfId="29" applyFont="1" applyFill="1" applyBorder="1" applyAlignment="1">
      <alignment horizontal="center" vertical="center" shrinkToFit="1"/>
    </xf>
    <xf numFmtId="183" fontId="0" fillId="14" borderId="143" xfId="0" applyNumberFormat="1" applyFill="1" applyBorder="1" applyAlignment="1">
      <alignment horizontal="center" vertical="center" shrinkToFit="1"/>
    </xf>
    <xf numFmtId="0" fontId="32" fillId="5" borderId="144" xfId="29" applyFont="1" applyFill="1" applyBorder="1" applyAlignment="1">
      <alignment horizontal="center" vertical="center" shrinkToFit="1"/>
    </xf>
    <xf numFmtId="188" fontId="32" fillId="0" borderId="145" xfId="29" applyNumberFormat="1" applyFont="1" applyBorder="1" applyAlignment="1">
      <alignment horizontal="right" vertical="center" shrinkToFit="1"/>
    </xf>
    <xf numFmtId="177" fontId="32" fillId="0" borderId="146" xfId="29" applyNumberFormat="1" applyFont="1" applyBorder="1" applyAlignment="1">
      <alignment horizontal="left" vertical="center" shrinkToFit="1"/>
    </xf>
    <xf numFmtId="0" fontId="11" fillId="21" borderId="143" xfId="29" applyFont="1" applyFill="1" applyBorder="1" applyAlignment="1">
      <alignment horizontal="center" vertical="center" shrinkToFit="1"/>
    </xf>
    <xf numFmtId="0" fontId="11" fillId="5" borderId="147" xfId="29" applyFont="1" applyFill="1" applyBorder="1" applyAlignment="1">
      <alignment horizontal="center" vertical="center" shrinkToFit="1"/>
    </xf>
    <xf numFmtId="0" fontId="32" fillId="5" borderId="148" xfId="29" applyFont="1" applyFill="1" applyBorder="1" applyAlignment="1">
      <alignment horizontal="center" vertical="center" shrinkToFit="1"/>
    </xf>
    <xf numFmtId="188" fontId="32" fillId="0" borderId="149" xfId="29" applyNumberFormat="1" applyFont="1" applyBorder="1" applyAlignment="1">
      <alignment horizontal="right" vertical="center" shrinkToFit="1"/>
    </xf>
    <xf numFmtId="177" fontId="32" fillId="0" borderId="150" xfId="29" applyNumberFormat="1" applyFont="1" applyBorder="1" applyAlignment="1">
      <alignment horizontal="left" vertical="center" shrinkToFit="1"/>
    </xf>
    <xf numFmtId="0" fontId="11" fillId="5" borderId="151" xfId="29" applyFont="1" applyFill="1" applyBorder="1" applyAlignment="1">
      <alignment horizontal="center" vertical="center" shrinkToFit="1"/>
    </xf>
    <xf numFmtId="0" fontId="45" fillId="19" borderId="0" xfId="0" applyFont="1" applyFill="1" applyAlignment="1">
      <alignment vertical="center"/>
    </xf>
    <xf numFmtId="0" fontId="0" fillId="19" borderId="0" xfId="0" applyFill="1" applyAlignment="1">
      <alignment horizontal="center" vertical="center"/>
    </xf>
    <xf numFmtId="0" fontId="0" fillId="5" borderId="44" xfId="0" applyFill="1" applyBorder="1" applyAlignment="1">
      <alignment horizontal="center" vertical="center" shrinkToFit="1"/>
    </xf>
    <xf numFmtId="0" fontId="0" fillId="19" borderId="64" xfId="0" applyFill="1" applyBorder="1" applyAlignment="1">
      <alignment horizontal="center" vertical="center" shrinkToFit="1"/>
    </xf>
    <xf numFmtId="183" fontId="0" fillId="14" borderId="66" xfId="0" applyNumberFormat="1" applyFill="1" applyBorder="1" applyAlignment="1">
      <alignment horizontal="center" vertical="center"/>
    </xf>
    <xf numFmtId="0" fontId="0" fillId="19" borderId="82" xfId="0" applyFill="1" applyBorder="1" applyAlignment="1">
      <alignment horizontal="center" vertical="center" shrinkToFit="1"/>
    </xf>
    <xf numFmtId="183" fontId="0" fillId="14" borderId="82" xfId="0" applyNumberFormat="1" applyFill="1" applyBorder="1" applyAlignment="1">
      <alignment horizontal="center" vertical="center"/>
    </xf>
    <xf numFmtId="0" fontId="11" fillId="5" borderId="44" xfId="29" applyFont="1" applyFill="1" applyBorder="1" applyAlignment="1">
      <alignment horizontal="center" vertical="center" shrinkToFit="1"/>
    </xf>
    <xf numFmtId="0" fontId="11" fillId="5" borderId="66" xfId="29" applyFont="1" applyFill="1" applyBorder="1" applyAlignment="1">
      <alignment horizontal="center" vertical="center" shrinkToFit="1"/>
    </xf>
    <xf numFmtId="0" fontId="46" fillId="5" borderId="42" xfId="29" applyFont="1" applyFill="1" applyBorder="1" applyAlignment="1">
      <alignment horizontal="center" vertical="center" shrinkToFit="1"/>
    </xf>
    <xf numFmtId="0" fontId="32" fillId="5" borderId="66" xfId="29" applyFont="1" applyFill="1" applyBorder="1" applyAlignment="1">
      <alignment horizontal="center" vertical="center" shrinkToFit="1"/>
    </xf>
    <xf numFmtId="0" fontId="29" fillId="0" borderId="42" xfId="29" applyFont="1" applyBorder="1" applyAlignment="1">
      <alignment horizontal="center" vertical="center" shrinkToFit="1"/>
    </xf>
    <xf numFmtId="0" fontId="29" fillId="5" borderId="145" xfId="29" applyFont="1" applyFill="1" applyBorder="1" applyAlignment="1">
      <alignment horizontal="center" vertical="center" shrinkToFit="1"/>
    </xf>
    <xf numFmtId="0" fontId="32" fillId="5" borderId="152" xfId="29" applyFont="1" applyFill="1" applyBorder="1" applyAlignment="1">
      <alignment horizontal="center" vertical="center" shrinkToFit="1"/>
    </xf>
    <xf numFmtId="0" fontId="29" fillId="5" borderId="42" xfId="29" applyFont="1" applyFill="1" applyBorder="1" applyAlignment="1">
      <alignment horizontal="center" vertical="center" shrinkToFit="1"/>
    </xf>
    <xf numFmtId="0" fontId="29" fillId="5" borderId="43" xfId="29" applyFont="1" applyFill="1" applyBorder="1" applyAlignment="1">
      <alignment horizontal="center" vertical="center" shrinkToFit="1"/>
    </xf>
    <xf numFmtId="0" fontId="12" fillId="5" borderId="42" xfId="29" applyFont="1" applyFill="1" applyBorder="1" applyAlignment="1">
      <alignment horizontal="center" vertical="center" shrinkToFit="1"/>
    </xf>
    <xf numFmtId="0" fontId="0" fillId="5" borderId="85" xfId="0" applyFill="1" applyBorder="1" applyAlignment="1">
      <alignment horizontal="center" vertical="center" shrinkToFit="1"/>
    </xf>
    <xf numFmtId="0" fontId="0" fillId="5" borderId="91" xfId="0" applyFill="1" applyBorder="1" applyAlignment="1">
      <alignment horizontal="center" vertical="center" shrinkToFit="1"/>
    </xf>
    <xf numFmtId="0" fontId="29" fillId="5" borderId="64" xfId="0" applyFont="1" applyFill="1" applyBorder="1" applyAlignment="1">
      <alignment horizontal="center" vertical="center" shrinkToFit="1"/>
    </xf>
    <xf numFmtId="0" fontId="8" fillId="5" borderId="40" xfId="0" applyFont="1" applyFill="1" applyBorder="1" applyAlignment="1">
      <alignment horizontal="center" vertical="center" shrinkToFit="1"/>
    </xf>
    <xf numFmtId="0" fontId="11" fillId="5" borderId="61" xfId="29" applyFont="1" applyFill="1" applyBorder="1" applyAlignment="1">
      <alignment horizontal="center" vertical="center" shrinkToFit="1"/>
    </xf>
    <xf numFmtId="0" fontId="29" fillId="5" borderId="66" xfId="0" applyFont="1" applyFill="1" applyBorder="1" applyAlignment="1">
      <alignment horizontal="center" vertical="center" shrinkToFit="1"/>
    </xf>
    <xf numFmtId="0" fontId="8" fillId="5" borderId="42" xfId="0" applyFont="1" applyFill="1" applyBorder="1" applyAlignment="1">
      <alignment horizontal="center" vertical="center" shrinkToFit="1"/>
    </xf>
    <xf numFmtId="0" fontId="8" fillId="14" borderId="153" xfId="29" applyFont="1" applyFill="1" applyBorder="1" applyAlignment="1">
      <alignment horizontal="center" vertical="center" shrinkToFit="1"/>
    </xf>
    <xf numFmtId="0" fontId="32" fillId="5" borderId="154" xfId="29" applyFont="1" applyFill="1" applyBorder="1" applyAlignment="1">
      <alignment horizontal="center" vertical="center" shrinkToFit="1"/>
    </xf>
    <xf numFmtId="0" fontId="47" fillId="5" borderId="155" xfId="29" applyFont="1" applyFill="1" applyBorder="1" applyAlignment="1">
      <alignment horizontal="center" vertical="center" shrinkToFit="1"/>
    </xf>
    <xf numFmtId="0" fontId="29" fillId="5" borderId="82" xfId="0" applyFont="1" applyFill="1" applyBorder="1" applyAlignment="1">
      <alignment horizontal="center" vertical="center" shrinkToFit="1"/>
    </xf>
    <xf numFmtId="0" fontId="8" fillId="5" borderId="43" xfId="0" applyFont="1" applyFill="1" applyBorder="1" applyAlignment="1">
      <alignment horizontal="center" vertical="center" shrinkToFit="1"/>
    </xf>
    <xf numFmtId="0" fontId="11" fillId="5" borderId="63" xfId="29" applyFont="1" applyFill="1" applyBorder="1" applyAlignment="1">
      <alignment horizontal="center" vertical="center" shrinkToFit="1"/>
    </xf>
    <xf numFmtId="0" fontId="11" fillId="14" borderId="156" xfId="29" applyFont="1" applyFill="1" applyBorder="1" applyAlignment="1">
      <alignment horizontal="center" vertical="center" shrinkToFit="1"/>
    </xf>
    <xf numFmtId="0" fontId="11" fillId="15" borderId="66" xfId="29" applyFont="1" applyFill="1" applyBorder="1" applyAlignment="1">
      <alignment horizontal="center" vertical="center" shrinkToFit="1"/>
    </xf>
    <xf numFmtId="0" fontId="11" fillId="15" borderId="82" xfId="29" applyFont="1" applyFill="1" applyBorder="1" applyAlignment="1">
      <alignment horizontal="center" vertical="center" shrinkToFit="1"/>
    </xf>
    <xf numFmtId="0" fontId="38" fillId="15" borderId="43" xfId="29" applyFont="1" applyFill="1" applyBorder="1" applyAlignment="1">
      <alignment horizontal="center" vertical="center" shrinkToFit="1"/>
    </xf>
    <xf numFmtId="0" fontId="11" fillId="15" borderId="43" xfId="29" applyFont="1" applyFill="1" applyBorder="1" applyAlignment="1">
      <alignment horizontal="center" vertical="center" shrinkToFit="1"/>
    </xf>
    <xf numFmtId="0" fontId="11" fillId="5" borderId="157" xfId="29" applyFont="1" applyFill="1" applyBorder="1" applyAlignment="1">
      <alignment horizontal="center" vertical="center" shrinkToFit="1"/>
    </xf>
    <xf numFmtId="0" fontId="11" fillId="0" borderId="21" xfId="29" applyFont="1" applyBorder="1" applyAlignment="1">
      <alignment horizontal="center" vertical="center" shrinkToFit="1"/>
    </xf>
    <xf numFmtId="0" fontId="23" fillId="0" borderId="64" xfId="29" applyFont="1" applyBorder="1" applyAlignment="1">
      <alignment horizontal="center" vertical="center" shrinkToFit="1"/>
    </xf>
    <xf numFmtId="0" fontId="29" fillId="0" borderId="40" xfId="29" applyFont="1" applyBorder="1" applyAlignment="1">
      <alignment horizontal="center" vertical="center" shrinkToFit="1"/>
    </xf>
    <xf numFmtId="0" fontId="23" fillId="0" borderId="66" xfId="29" applyFont="1" applyBorder="1" applyAlignment="1">
      <alignment horizontal="center" vertical="center" shrinkToFit="1"/>
    </xf>
    <xf numFmtId="0" fontId="11" fillId="5" borderId="158" xfId="29" applyFont="1" applyFill="1" applyBorder="1" applyAlignment="1">
      <alignment horizontal="center" vertical="center" shrinkToFit="1"/>
    </xf>
    <xf numFmtId="0" fontId="11" fillId="5" borderId="159" xfId="29" applyFont="1" applyFill="1" applyBorder="1" applyAlignment="1">
      <alignment horizontal="center" vertical="center" shrinkToFit="1"/>
    </xf>
    <xf numFmtId="0" fontId="32" fillId="0" borderId="42" xfId="29" applyFont="1" applyBorder="1" applyAlignment="1">
      <alignment horizontal="center" vertical="center" shrinkToFit="1"/>
    </xf>
    <xf numFmtId="0" fontId="11" fillId="5" borderId="160" xfId="29" applyFont="1" applyFill="1" applyBorder="1" applyAlignment="1">
      <alignment horizontal="center" vertical="center" shrinkToFit="1"/>
    </xf>
    <xf numFmtId="0" fontId="23" fillId="0" borderId="82" xfId="29" applyFont="1" applyBorder="1" applyAlignment="1">
      <alignment horizontal="center" vertical="center" shrinkToFit="1"/>
    </xf>
    <xf numFmtId="0" fontId="32" fillId="0" borderId="43" xfId="29" applyFont="1" applyBorder="1" applyAlignment="1">
      <alignment horizontal="center" vertical="center" shrinkToFit="1"/>
    </xf>
    <xf numFmtId="0" fontId="29" fillId="0" borderId="21" xfId="0" applyFont="1" applyBorder="1" applyAlignment="1">
      <alignment horizontal="center" vertical="center" shrinkToFit="1"/>
    </xf>
    <xf numFmtId="0" fontId="11" fillId="0" borderId="120" xfId="29" applyFont="1" applyBorder="1" applyAlignment="1">
      <alignment horizontal="center" vertical="center" shrinkToFit="1"/>
    </xf>
    <xf numFmtId="0" fontId="29" fillId="0" borderId="44" xfId="0" applyFont="1" applyBorder="1" applyAlignment="1">
      <alignment horizontal="center" vertical="center" shrinkToFit="1"/>
    </xf>
    <xf numFmtId="0" fontId="32" fillId="0" borderId="65" xfId="29" applyFont="1" applyBorder="1" applyAlignment="1">
      <alignment horizontal="left" vertical="center" indent="1" shrinkToFit="1"/>
    </xf>
    <xf numFmtId="0" fontId="29" fillId="0" borderId="53" xfId="0" applyFont="1" applyBorder="1" applyAlignment="1">
      <alignment horizontal="center" vertical="center" shrinkToFit="1"/>
    </xf>
    <xf numFmtId="0" fontId="32" fillId="0" borderId="61" xfId="29" applyFont="1" applyBorder="1" applyAlignment="1">
      <alignment horizontal="left" vertical="center" indent="1" shrinkToFit="1"/>
    </xf>
    <xf numFmtId="0" fontId="11" fillId="19" borderId="119" xfId="29" applyFont="1" applyFill="1" applyBorder="1" applyAlignment="1">
      <alignment horizontal="center" vertical="center" shrinkToFit="1"/>
    </xf>
    <xf numFmtId="0" fontId="48" fillId="0" borderId="61" xfId="29" applyFont="1" applyBorder="1" applyAlignment="1">
      <alignment horizontal="left" vertical="center" indent="1" shrinkToFit="1"/>
    </xf>
    <xf numFmtId="0" fontId="0" fillId="5" borderId="161" xfId="0" applyFill="1" applyBorder="1" applyAlignment="1">
      <alignment horizontal="center" vertical="center" shrinkToFit="1"/>
    </xf>
    <xf numFmtId="0" fontId="0" fillId="5" borderId="65" xfId="0" applyFill="1" applyBorder="1" applyAlignment="1">
      <alignment horizontal="center" vertical="center" shrinkToFit="1"/>
    </xf>
    <xf numFmtId="183" fontId="0" fillId="14" borderId="162" xfId="0" applyNumberFormat="1" applyFill="1" applyBorder="1" applyAlignment="1">
      <alignment horizontal="center" vertical="center" shrinkToFit="1"/>
    </xf>
    <xf numFmtId="183" fontId="0" fillId="14" borderId="163" xfId="0" applyNumberFormat="1" applyFill="1" applyBorder="1" applyAlignment="1">
      <alignment horizontal="center" vertical="center" shrinkToFit="1"/>
    </xf>
    <xf numFmtId="0" fontId="10" fillId="19" borderId="44" xfId="0" applyFont="1" applyFill="1" applyBorder="1" applyAlignment="1">
      <alignment horizontal="center" vertical="center" shrinkToFit="1"/>
    </xf>
    <xf numFmtId="0" fontId="29" fillId="5" borderId="163" xfId="29" applyFont="1" applyFill="1" applyBorder="1" applyAlignment="1">
      <alignment horizontal="center" vertical="center" shrinkToFit="1"/>
    </xf>
    <xf numFmtId="0" fontId="0" fillId="14" borderId="164" xfId="0" applyFill="1" applyBorder="1" applyAlignment="1">
      <alignment horizontal="center" vertical="center" shrinkToFit="1"/>
    </xf>
    <xf numFmtId="0" fontId="11" fillId="21" borderId="130" xfId="29" applyFont="1" applyFill="1" applyBorder="1" applyAlignment="1">
      <alignment horizontal="center" vertical="center" shrinkToFit="1"/>
    </xf>
    <xf numFmtId="0" fontId="11" fillId="5" borderId="165" xfId="29" applyFont="1" applyFill="1" applyBorder="1" applyAlignment="1">
      <alignment horizontal="center" vertical="center" shrinkToFit="1"/>
    </xf>
    <xf numFmtId="0" fontId="11" fillId="21" borderId="166" xfId="29" applyFont="1" applyFill="1" applyBorder="1" applyAlignment="1">
      <alignment horizontal="center" vertical="center" shrinkToFit="1"/>
    </xf>
    <xf numFmtId="0" fontId="0" fillId="14" borderId="106" xfId="0" applyFill="1" applyBorder="1" applyAlignment="1">
      <alignment horizontal="center" vertical="center" shrinkToFit="1"/>
    </xf>
    <xf numFmtId="0" fontId="29" fillId="0" borderId="45" xfId="0" applyFont="1" applyBorder="1" applyAlignment="1">
      <alignment horizontal="center" vertical="center" shrinkToFit="1"/>
    </xf>
    <xf numFmtId="0" fontId="32" fillId="0" borderId="63" xfId="29" applyFont="1" applyBorder="1" applyAlignment="1">
      <alignment horizontal="left" vertical="center" indent="1" shrinkToFit="1"/>
    </xf>
    <xf numFmtId="0" fontId="0" fillId="5" borderId="40" xfId="0" applyFill="1" applyBorder="1" applyAlignment="1">
      <alignment horizontal="center" vertical="center" shrinkToFit="1"/>
    </xf>
    <xf numFmtId="0" fontId="22" fillId="20" borderId="74" xfId="0" applyFont="1" applyFill="1" applyBorder="1" applyAlignment="1">
      <alignment horizontal="center" vertical="center" wrapText="1"/>
    </xf>
    <xf numFmtId="183" fontId="0" fillId="14" borderId="42" xfId="0" applyNumberFormat="1" applyFill="1" applyBorder="1" applyAlignment="1">
      <alignment horizontal="center" vertical="center"/>
    </xf>
    <xf numFmtId="183" fontId="0" fillId="14" borderId="61" xfId="0" applyNumberFormat="1" applyFill="1" applyBorder="1" applyAlignment="1">
      <alignment horizontal="center" vertical="center"/>
    </xf>
    <xf numFmtId="0" fontId="49" fillId="15" borderId="74" xfId="0" applyFont="1" applyFill="1" applyBorder="1" applyAlignment="1">
      <alignment horizontal="center" vertical="center" wrapText="1"/>
    </xf>
    <xf numFmtId="0" fontId="7" fillId="28" borderId="74" xfId="0" applyFont="1" applyFill="1" applyBorder="1" applyAlignment="1">
      <alignment horizontal="center" vertical="center" wrapText="1"/>
    </xf>
    <xf numFmtId="183" fontId="0" fillId="14" borderId="43" xfId="0" applyNumberFormat="1" applyFill="1" applyBorder="1" applyAlignment="1">
      <alignment horizontal="center" vertical="center"/>
    </xf>
    <xf numFmtId="183" fontId="0" fillId="14" borderId="63" xfId="0" applyNumberFormat="1" applyFill="1" applyBorder="1" applyAlignment="1">
      <alignment horizontal="center" vertical="center"/>
    </xf>
    <xf numFmtId="0" fontId="0" fillId="0" borderId="74" xfId="0" applyBorder="1" applyAlignment="1">
      <alignment horizontal="center" vertical="center" wrapText="1"/>
    </xf>
    <xf numFmtId="0" fontId="11" fillId="14" borderId="61" xfId="29" applyFont="1" applyFill="1" applyBorder="1" applyAlignment="1">
      <alignment horizontal="center" vertical="center" shrinkToFit="1"/>
    </xf>
    <xf numFmtId="0" fontId="0" fillId="0" borderId="88" xfId="0" applyBorder="1" applyAlignment="1">
      <alignment vertical="center" shrinkToFit="1"/>
    </xf>
    <xf numFmtId="0" fontId="0" fillId="0" borderId="42" xfId="0" applyBorder="1" applyAlignment="1">
      <alignment vertical="center" shrinkToFit="1"/>
    </xf>
    <xf numFmtId="0" fontId="11" fillId="0" borderId="43" xfId="29" applyFont="1" applyBorder="1" applyAlignment="1">
      <alignment horizontal="center" vertical="center" shrinkToFit="1"/>
    </xf>
    <xf numFmtId="0" fontId="11" fillId="14" borderId="63" xfId="29" applyFont="1" applyFill="1" applyBorder="1" applyAlignment="1">
      <alignment horizontal="center" vertical="center" shrinkToFit="1"/>
    </xf>
    <xf numFmtId="0" fontId="11" fillId="5" borderId="53" xfId="29" applyFont="1" applyFill="1" applyBorder="1" applyAlignment="1">
      <alignment horizontal="center" vertical="center" shrinkToFit="1"/>
    </xf>
    <xf numFmtId="183" fontId="11" fillId="14" borderId="53" xfId="29" applyNumberFormat="1" applyFont="1" applyFill="1" applyBorder="1" applyAlignment="1">
      <alignment horizontal="center" vertical="center" shrinkToFit="1"/>
    </xf>
    <xf numFmtId="0" fontId="11" fillId="15" borderId="61" xfId="29" applyFont="1" applyFill="1" applyBorder="1" applyAlignment="1">
      <alignment horizontal="center" vertical="center" shrinkToFit="1"/>
    </xf>
    <xf numFmtId="0" fontId="38" fillId="15" borderId="63" xfId="29" applyFont="1" applyFill="1" applyBorder="1" applyAlignment="1">
      <alignment horizontal="center" vertical="center" shrinkToFit="1"/>
    </xf>
    <xf numFmtId="0" fontId="32" fillId="0" borderId="65" xfId="29" applyFont="1" applyBorder="1" applyAlignment="1">
      <alignment horizontal="center" vertical="center" shrinkToFit="1"/>
    </xf>
    <xf numFmtId="0" fontId="32" fillId="0" borderId="61" xfId="29" applyFont="1" applyBorder="1" applyAlignment="1">
      <alignment horizontal="center" vertical="center" shrinkToFit="1"/>
    </xf>
    <xf numFmtId="0" fontId="29" fillId="0" borderId="61" xfId="29" applyFont="1" applyBorder="1" applyAlignment="1">
      <alignment horizontal="center" vertical="center" shrinkToFit="1"/>
    </xf>
    <xf numFmtId="0" fontId="32" fillId="0" borderId="63" xfId="29" applyFont="1" applyBorder="1" applyAlignment="1">
      <alignment horizontal="center" vertical="center" shrinkToFit="1"/>
    </xf>
    <xf numFmtId="0" fontId="12" fillId="15" borderId="74" xfId="0" applyFont="1" applyFill="1" applyBorder="1" applyAlignment="1">
      <alignment horizontal="center" vertical="center" wrapText="1"/>
    </xf>
    <xf numFmtId="0" fontId="39" fillId="15" borderId="74" xfId="0" applyFont="1" applyFill="1" applyBorder="1" applyAlignment="1">
      <alignment horizontal="center" vertical="center" wrapText="1"/>
    </xf>
    <xf numFmtId="0" fontId="50" fillId="15" borderId="74" xfId="0" applyFont="1" applyFill="1" applyBorder="1" applyAlignment="1">
      <alignment horizontal="center" vertical="center" wrapText="1"/>
    </xf>
    <xf numFmtId="0" fontId="0" fillId="0" borderId="0" xfId="0" applyAlignment="1">
      <alignment vertical="center" shrinkToFit="1"/>
    </xf>
    <xf numFmtId="0" fontId="11" fillId="5" borderId="82" xfId="29" applyFont="1" applyFill="1" applyBorder="1" applyAlignment="1">
      <alignment horizontal="center" vertical="center" shrinkToFit="1"/>
    </xf>
    <xf numFmtId="183" fontId="11" fillId="14" borderId="45" xfId="29" applyNumberFormat="1" applyFont="1" applyFill="1" applyBorder="1" applyAlignment="1">
      <alignment horizontal="center" vertical="center" shrinkToFit="1"/>
    </xf>
    <xf numFmtId="0" fontId="51" fillId="0" borderId="0" xfId="29">
      <alignment vertical="center"/>
    </xf>
    <xf numFmtId="0" fontId="22" fillId="0" borderId="0" xfId="0" applyFont="1" applyAlignment="1">
      <alignment horizontal="center"/>
    </xf>
    <xf numFmtId="0" fontId="0" fillId="0" borderId="0" xfId="0" applyAlignment="1">
      <alignment wrapText="1"/>
    </xf>
    <xf numFmtId="0" fontId="51" fillId="0" borderId="0" xfId="29" applyAlignment="1">
      <alignment vertical="center" wrapText="1"/>
    </xf>
    <xf numFmtId="0" fontId="0" fillId="0" borderId="0" xfId="29" applyFont="1" applyAlignment="1">
      <alignment vertical="center" wrapText="1"/>
    </xf>
  </cellXfs>
  <cellStyles count="50">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Excel Built-in Normal" xfId="29"/>
    <cellStyle name="悪い" xfId="30" builtinId="27"/>
    <cellStyle name="どちらでもない" xfId="31" builtinId="28"/>
    <cellStyle name="アクセント 1" xfId="32" builtinId="29"/>
    <cellStyle name="20% - アクセント 1" xfId="33" builtinId="30"/>
    <cellStyle name="20% - アクセント 5" xfId="34" builtinId="46"/>
    <cellStyle name="60% - アクセント 1" xfId="35" builtinId="32"/>
    <cellStyle name="20% - アクセント 2" xfId="36" builtinId="34"/>
    <cellStyle name="40% - アクセント 2" xfId="37" builtinId="35"/>
    <cellStyle name="20% - アクセント 6" xfId="38" builtinId="50"/>
    <cellStyle name="60% - アクセント 2" xfId="39" builtinId="36"/>
    <cellStyle name="アクセント 3" xfId="40" builtinId="37"/>
    <cellStyle name="20% - アクセント 3" xfId="41" builtinId="38"/>
    <cellStyle name="40% - アクセント 3" xfId="42" builtinId="39"/>
    <cellStyle name="60% - アクセント 3" xfId="43" builtinId="40"/>
    <cellStyle name="アクセント 4" xfId="44" builtinId="41"/>
    <cellStyle name="40% - アクセント 4" xfId="45" builtinId="43"/>
    <cellStyle name="60% - アクセント 4" xfId="46" builtinId="44"/>
    <cellStyle name="アクセント 5" xfId="47" builtinId="45"/>
    <cellStyle name="40% - アクセント 6" xfId="48" builtinId="51"/>
    <cellStyle name="60% - アクセント 6" xfId="49"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C2300"/>
      <rgbColor rgb="0000FF00"/>
      <rgbColor rgb="000000FF"/>
      <rgbColor rgb="00FFFF66"/>
      <rgbColor rgb="00FF00FF"/>
      <rgbColor rgb="0000FFFF"/>
      <rgbColor rgb="00800000"/>
      <rgbColor rgb="00008000"/>
      <rgbColor rgb="00000080"/>
      <rgbColor rgb="00808000"/>
      <rgbColor rgb="00B80047"/>
      <rgbColor rgb="00198A8A"/>
      <rgbColor rgb="00C0C0C0"/>
      <rgbColor rgb="00808080"/>
      <rgbColor rgb="009999FF"/>
      <rgbColor rgb="00FF3366"/>
      <rgbColor rgb="00FFFFCC"/>
      <rgbColor rgb="00CCFFFF"/>
      <rgbColor rgb="00660066"/>
      <rgbColor rgb="00EB613D"/>
      <rgbColor rgb="000047FF"/>
      <rgbColor rgb="00CCCCCC"/>
      <rgbColor rgb="00000080"/>
      <rgbColor rgb="00FF00FF"/>
      <rgbColor rgb="00FFFF00"/>
      <rgbColor rgb="0000FFFF"/>
      <rgbColor rgb="00800080"/>
      <rgbColor rgb="00800000"/>
      <rgbColor rgb="00008080"/>
      <rgbColor rgb="000000FF"/>
      <rgbColor rgb="000099FF"/>
      <rgbColor rgb="00E6E6FF"/>
      <rgbColor rgb="00DDDDDD"/>
      <rgbColor rgb="00FFFF99"/>
      <rgbColor rgb="0083CAFF"/>
      <rgbColor rgb="00FF99CC"/>
      <rgbColor rgb="00B2B2B2"/>
      <rgbColor rgb="00FFCC99"/>
      <rgbColor rgb="003366FF"/>
      <rgbColor rgb="0033CCCC"/>
      <rgbColor rgb="0094BD5E"/>
      <rgbColor rgb="00FFCC00"/>
      <rgbColor rgb="00FF9900"/>
      <rgbColor rgb="00FF6633"/>
      <rgbColor rgb="00666699"/>
      <rgbColor rgb="00999999"/>
      <rgbColor rgb="00003366"/>
      <rgbColor rgb="00339966"/>
      <rgbColor rgb="00003300"/>
      <rgbColor rgb="00393939"/>
      <rgbColor rgb="00993300"/>
      <rgbColor rgb="00993366"/>
      <rgbColor rgb="004C4C4C"/>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2.xml"/><Relationship Id="rId12" Type="http://schemas.openxmlformats.org/officeDocument/2006/relationships/externalLink" Target="externalLinks/externalLink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fmlaLink="貼り付け用!$J$24" val="0"/>
</file>

<file path=xl/ctrlProps/ctrlProp10.xml><?xml version="1.0" encoding="utf-8"?>
<formControlPr xmlns="http://schemas.microsoft.com/office/spreadsheetml/2009/9/main" objectType="CheckBox" fmlaLink="貼り付け用!$H$24" val="0"/>
</file>

<file path=xl/ctrlProps/ctrlProp11.xml><?xml version="1.0" encoding="utf-8"?>
<formControlPr xmlns="http://schemas.microsoft.com/office/spreadsheetml/2009/9/main" objectType="CheckBox" fmlaLink="貼り付け用!$J$23" val="0"/>
</file>

<file path=xl/ctrlProps/ctrlProp12.xml><?xml version="1.0" encoding="utf-8"?>
<formControlPr xmlns="http://schemas.microsoft.com/office/spreadsheetml/2009/9/main" objectType="CheckBox" fmlaLink="貼り付け用!$H$23" val="0"/>
</file>

<file path=xl/ctrlProps/ctrlProp13.xml><?xml version="1.0" encoding="utf-8"?>
<formControlPr xmlns="http://schemas.microsoft.com/office/spreadsheetml/2009/9/main" objectType="CheckBox" fmlaLink="貼り付け用!$O$24" val="0"/>
</file>

<file path=xl/ctrlProps/ctrlProp14.xml><?xml version="1.0" encoding="utf-8"?>
<formControlPr xmlns="http://schemas.microsoft.com/office/spreadsheetml/2009/9/main" objectType="CheckBox" fmlaLink="貼り付け用!$O$25" val="0"/>
</file>

<file path=xl/ctrlProps/ctrlProp15.xml><?xml version="1.0" encoding="utf-8"?>
<formControlPr xmlns="http://schemas.microsoft.com/office/spreadsheetml/2009/9/main" objectType="CheckBox" fmlaLink="貼り付け用!$O$26" val="0"/>
</file>

<file path=xl/ctrlProps/ctrlProp16.xml><?xml version="1.0" encoding="utf-8"?>
<formControlPr xmlns="http://schemas.microsoft.com/office/spreadsheetml/2009/9/main" objectType="CheckBox" fmlaLink="貼り付け用!$O$27" val="0"/>
</file>

<file path=xl/ctrlProps/ctrlProp17.xml><?xml version="1.0" encoding="utf-8"?>
<formControlPr xmlns="http://schemas.microsoft.com/office/spreadsheetml/2009/9/main" objectType="CheckBox" fmlaLink="貼り付け用!$O$28" val="0"/>
</file>

<file path=xl/ctrlProps/ctrlProp18.xml><?xml version="1.0" encoding="utf-8"?>
<formControlPr xmlns="http://schemas.microsoft.com/office/spreadsheetml/2009/9/main" objectType="CheckBox" fmlaLink="貼り付け用!$M$28" val="0"/>
</file>

<file path=xl/ctrlProps/ctrlProp19.xml><?xml version="1.0" encoding="utf-8"?>
<formControlPr xmlns="http://schemas.microsoft.com/office/spreadsheetml/2009/9/main" objectType="CheckBox" fmlaLink="貼り付け用!$M$27" val="0"/>
</file>

<file path=xl/ctrlProps/ctrlProp2.xml><?xml version="1.0" encoding="utf-8"?>
<formControlPr xmlns="http://schemas.microsoft.com/office/spreadsheetml/2009/9/main" objectType="CheckBox" fmlaLink="貼り付け用!$J$25" val="0"/>
</file>

<file path=xl/ctrlProps/ctrlProp20.xml><?xml version="1.0" encoding="utf-8"?>
<formControlPr xmlns="http://schemas.microsoft.com/office/spreadsheetml/2009/9/main" objectType="CheckBox" fmlaLink="貼り付け用!$M$26" val="0"/>
</file>

<file path=xl/ctrlProps/ctrlProp21.xml><?xml version="1.0" encoding="utf-8"?>
<formControlPr xmlns="http://schemas.microsoft.com/office/spreadsheetml/2009/9/main" objectType="CheckBox" fmlaLink="貼り付け用!$M$25" val="0"/>
</file>

<file path=xl/ctrlProps/ctrlProp22.xml><?xml version="1.0" encoding="utf-8"?>
<formControlPr xmlns="http://schemas.microsoft.com/office/spreadsheetml/2009/9/main" objectType="CheckBox" fmlaLink="貼り付け用!$M$24" val="0"/>
</file>

<file path=xl/ctrlProps/ctrlProp23.xml><?xml version="1.0" encoding="utf-8"?>
<formControlPr xmlns="http://schemas.microsoft.com/office/spreadsheetml/2009/9/main" objectType="CheckBox" fmlaLink="貼り付け用!$M$23" val="0"/>
</file>

<file path=xl/ctrlProps/ctrlProp24.xml><?xml version="1.0" encoding="utf-8"?>
<formControlPr xmlns="http://schemas.microsoft.com/office/spreadsheetml/2009/9/main" objectType="CheckBox" fmlaLink="貼り付け用!$O$23" val="0"/>
</file>

<file path=xl/ctrlProps/ctrlProp25.xml><?xml version="1.0" encoding="utf-8"?>
<formControlPr xmlns="http://schemas.microsoft.com/office/spreadsheetml/2009/9/main" objectType="CheckBox" fmlaLink="貼り付け用!$T$24" val="0"/>
</file>

<file path=xl/ctrlProps/ctrlProp26.xml><?xml version="1.0" encoding="utf-8"?>
<formControlPr xmlns="http://schemas.microsoft.com/office/spreadsheetml/2009/9/main" objectType="CheckBox" fmlaLink="貼り付け用!$T$25" val="0"/>
</file>

<file path=xl/ctrlProps/ctrlProp27.xml><?xml version="1.0" encoding="utf-8"?>
<formControlPr xmlns="http://schemas.microsoft.com/office/spreadsheetml/2009/9/main" objectType="CheckBox" fmlaLink="貼り付け用!$T$26" val="0"/>
</file>

<file path=xl/ctrlProps/ctrlProp28.xml><?xml version="1.0" encoding="utf-8"?>
<formControlPr xmlns="http://schemas.microsoft.com/office/spreadsheetml/2009/9/main" objectType="CheckBox" fmlaLink="貼り付け用!$T$27" val="0"/>
</file>

<file path=xl/ctrlProps/ctrlProp29.xml><?xml version="1.0" encoding="utf-8"?>
<formControlPr xmlns="http://schemas.microsoft.com/office/spreadsheetml/2009/9/main" objectType="CheckBox" fmlaLink="貼り付け用!$T$28" val="0"/>
</file>

<file path=xl/ctrlProps/ctrlProp3.xml><?xml version="1.0" encoding="utf-8"?>
<formControlPr xmlns="http://schemas.microsoft.com/office/spreadsheetml/2009/9/main" objectType="CheckBox" fmlaLink="貼り付け用!$J$26" val="0"/>
</file>

<file path=xl/ctrlProps/ctrlProp30.xml><?xml version="1.0" encoding="utf-8"?>
<formControlPr xmlns="http://schemas.microsoft.com/office/spreadsheetml/2009/9/main" objectType="CheckBox" fmlaLink="貼り付け用!$R$28" val="0"/>
</file>

<file path=xl/ctrlProps/ctrlProp31.xml><?xml version="1.0" encoding="utf-8"?>
<formControlPr xmlns="http://schemas.microsoft.com/office/spreadsheetml/2009/9/main" objectType="CheckBox" fmlaLink="貼り付け用!$R$27" val="0"/>
</file>

<file path=xl/ctrlProps/ctrlProp32.xml><?xml version="1.0" encoding="utf-8"?>
<formControlPr xmlns="http://schemas.microsoft.com/office/spreadsheetml/2009/9/main" objectType="CheckBox" fmlaLink="貼り付け用!$R$26" val="0"/>
</file>

<file path=xl/ctrlProps/ctrlProp33.xml><?xml version="1.0" encoding="utf-8"?>
<formControlPr xmlns="http://schemas.microsoft.com/office/spreadsheetml/2009/9/main" objectType="CheckBox" fmlaLink="貼り付け用!$R$25" val="0"/>
</file>

<file path=xl/ctrlProps/ctrlProp34.xml><?xml version="1.0" encoding="utf-8"?>
<formControlPr xmlns="http://schemas.microsoft.com/office/spreadsheetml/2009/9/main" objectType="CheckBox" fmlaLink="貼り付け用!$R$24" val="0"/>
</file>

<file path=xl/ctrlProps/ctrlProp35.xml><?xml version="1.0" encoding="utf-8"?>
<formControlPr xmlns="http://schemas.microsoft.com/office/spreadsheetml/2009/9/main" objectType="CheckBox" fmlaLink="貼り付け用!$R$23" val="0"/>
</file>

<file path=xl/ctrlProps/ctrlProp36.xml><?xml version="1.0" encoding="utf-8"?>
<formControlPr xmlns="http://schemas.microsoft.com/office/spreadsheetml/2009/9/main" objectType="CheckBox" fmlaLink="貼り付け用!$T$23" val="0"/>
</file>

<file path=xl/ctrlProps/ctrlProp4.xml><?xml version="1.0" encoding="utf-8"?>
<formControlPr xmlns="http://schemas.microsoft.com/office/spreadsheetml/2009/9/main" objectType="CheckBox" fmlaLink="貼り付け用!$J$27" val="0"/>
</file>

<file path=xl/ctrlProps/ctrlProp5.xml><?xml version="1.0" encoding="utf-8"?>
<formControlPr xmlns="http://schemas.microsoft.com/office/spreadsheetml/2009/9/main" objectType="CheckBox" fmlaLink="貼り付け用!$J$28" val="0"/>
</file>

<file path=xl/ctrlProps/ctrlProp6.xml><?xml version="1.0" encoding="utf-8"?>
<formControlPr xmlns="http://schemas.microsoft.com/office/spreadsheetml/2009/9/main" objectType="CheckBox" fmlaLink="貼り付け用!$H$28" val="0"/>
</file>

<file path=xl/ctrlProps/ctrlProp7.xml><?xml version="1.0" encoding="utf-8"?>
<formControlPr xmlns="http://schemas.microsoft.com/office/spreadsheetml/2009/9/main" objectType="CheckBox" fmlaLink="貼り付け用!$H$27" val="0"/>
</file>

<file path=xl/ctrlProps/ctrlProp8.xml><?xml version="1.0" encoding="utf-8"?>
<formControlPr xmlns="http://schemas.microsoft.com/office/spreadsheetml/2009/9/main" objectType="CheckBox" fmlaLink="貼り付け用!$H$26" val="0"/>
</file>

<file path=xl/ctrlProps/ctrlProp9.xml><?xml version="1.0" encoding="utf-8"?>
<formControlPr xmlns="http://schemas.microsoft.com/office/spreadsheetml/2009/9/main" objectType="CheckBox" fmlaLink="貼り付け用!$H$25" val="0"/>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6</xdr:col>
          <xdr:colOff>76200</xdr:colOff>
          <xdr:row>11</xdr:row>
          <xdr:rowOff>0</xdr:rowOff>
        </xdr:from>
        <xdr:to>
          <xdr:col>7</xdr:col>
          <xdr:colOff>45720</xdr:colOff>
          <xdr:row>11</xdr:row>
          <xdr:rowOff>160020</xdr:rowOff>
        </xdr:to>
        <xdr:sp>
          <xdr:nvSpPr>
            <xdr:cNvPr id="4097" name="察知" hidden="1">
              <a:extLst>
                <a:ext uri="{63B3BB69-23CF-44E3-9099-C40C66FF867C}">
                  <a14:compatExt spid="_x0000_s4097"/>
                </a:ext>
              </a:extLst>
            </xdr:cNvPr>
            <xdr:cNvSpPr/>
          </xdr:nvSpPr>
          <xdr:spPr>
            <a:xfrm>
              <a:off x="4164330" y="196977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察知</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12</xdr:row>
          <xdr:rowOff>0</xdr:rowOff>
        </xdr:from>
        <xdr:to>
          <xdr:col>7</xdr:col>
          <xdr:colOff>45720</xdr:colOff>
          <xdr:row>12</xdr:row>
          <xdr:rowOff>160020</xdr:rowOff>
        </xdr:to>
        <xdr:sp>
          <xdr:nvSpPr>
            <xdr:cNvPr id="4098" name="技術" hidden="1">
              <a:extLst>
                <a:ext uri="{63B3BB69-23CF-44E3-9099-C40C66FF867C}">
                  <a14:compatExt spid="_x0000_s4098"/>
                </a:ext>
              </a:extLst>
            </xdr:cNvPr>
            <xdr:cNvSpPr/>
          </xdr:nvSpPr>
          <xdr:spPr>
            <a:xfrm>
              <a:off x="4164330" y="214884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技術</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13</xdr:row>
          <xdr:rowOff>0</xdr:rowOff>
        </xdr:from>
        <xdr:to>
          <xdr:col>7</xdr:col>
          <xdr:colOff>45720</xdr:colOff>
          <xdr:row>13</xdr:row>
          <xdr:rowOff>160020</xdr:rowOff>
        </xdr:to>
        <xdr:sp>
          <xdr:nvSpPr>
            <xdr:cNvPr id="4099" name="俊敏" hidden="1">
              <a:extLst>
                <a:ext uri="{63B3BB69-23CF-44E3-9099-C40C66FF867C}">
                  <a14:compatExt spid="_x0000_s4099"/>
                </a:ext>
              </a:extLst>
            </xdr:cNvPr>
            <xdr:cNvSpPr/>
          </xdr:nvSpPr>
          <xdr:spPr>
            <a:xfrm>
              <a:off x="4164330" y="232791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俊敏</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14</xdr:row>
          <xdr:rowOff>0</xdr:rowOff>
        </xdr:from>
        <xdr:to>
          <xdr:col>7</xdr:col>
          <xdr:colOff>45720</xdr:colOff>
          <xdr:row>14</xdr:row>
          <xdr:rowOff>160020</xdr:rowOff>
        </xdr:to>
        <xdr:sp>
          <xdr:nvSpPr>
            <xdr:cNvPr id="4100" name="読心" hidden="1">
              <a:extLst>
                <a:ext uri="{63B3BB69-23CF-44E3-9099-C40C66FF867C}">
                  <a14:compatExt spid="_x0000_s4100"/>
                </a:ext>
              </a:extLst>
            </xdr:cNvPr>
            <xdr:cNvSpPr/>
          </xdr:nvSpPr>
          <xdr:spPr>
            <a:xfrm>
              <a:off x="4164330" y="250698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読心</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15</xdr:row>
          <xdr:rowOff>0</xdr:rowOff>
        </xdr:from>
        <xdr:to>
          <xdr:col>7</xdr:col>
          <xdr:colOff>45720</xdr:colOff>
          <xdr:row>15</xdr:row>
          <xdr:rowOff>160020</xdr:rowOff>
        </xdr:to>
        <xdr:sp>
          <xdr:nvSpPr>
            <xdr:cNvPr id="4101" name="幸運" hidden="1">
              <a:extLst>
                <a:ext uri="{63B3BB69-23CF-44E3-9099-C40C66FF867C}">
                  <a14:compatExt spid="_x0000_s4101"/>
                </a:ext>
              </a:extLst>
            </xdr:cNvPr>
            <xdr:cNvSpPr/>
          </xdr:nvSpPr>
          <xdr:spPr>
            <a:xfrm>
              <a:off x="4164330" y="268605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幸運</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15</xdr:row>
          <xdr:rowOff>0</xdr:rowOff>
        </xdr:from>
        <xdr:to>
          <xdr:col>6</xdr:col>
          <xdr:colOff>45720</xdr:colOff>
          <xdr:row>15</xdr:row>
          <xdr:rowOff>160020</xdr:rowOff>
        </xdr:to>
        <xdr:sp>
          <xdr:nvSpPr>
            <xdr:cNvPr id="4102" name="閃き" hidden="1">
              <a:extLst>
                <a:ext uri="{63B3BB69-23CF-44E3-9099-C40C66FF867C}">
                  <a14:compatExt spid="_x0000_s4102"/>
                </a:ext>
              </a:extLst>
            </xdr:cNvPr>
            <xdr:cNvSpPr/>
          </xdr:nvSpPr>
          <xdr:spPr>
            <a:xfrm>
              <a:off x="3482975" y="268605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閃き</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14</xdr:row>
          <xdr:rowOff>0</xdr:rowOff>
        </xdr:from>
        <xdr:to>
          <xdr:col>6</xdr:col>
          <xdr:colOff>45720</xdr:colOff>
          <xdr:row>14</xdr:row>
          <xdr:rowOff>160020</xdr:rowOff>
        </xdr:to>
        <xdr:sp>
          <xdr:nvSpPr>
            <xdr:cNvPr id="4103" name="話術" hidden="1">
              <a:extLst>
                <a:ext uri="{63B3BB69-23CF-44E3-9099-C40C66FF867C}">
                  <a14:compatExt spid="_x0000_s4103"/>
                </a:ext>
              </a:extLst>
            </xdr:cNvPr>
            <xdr:cNvSpPr/>
          </xdr:nvSpPr>
          <xdr:spPr>
            <a:xfrm>
              <a:off x="3482975" y="250698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話術</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13</xdr:row>
          <xdr:rowOff>0</xdr:rowOff>
        </xdr:from>
        <xdr:to>
          <xdr:col>6</xdr:col>
          <xdr:colOff>45720</xdr:colOff>
          <xdr:row>13</xdr:row>
          <xdr:rowOff>160020</xdr:rowOff>
        </xdr:to>
        <xdr:sp>
          <xdr:nvSpPr>
            <xdr:cNvPr id="4104" name="隠密" hidden="1">
              <a:extLst>
                <a:ext uri="{63B3BB69-23CF-44E3-9099-C40C66FF867C}">
                  <a14:compatExt spid="_x0000_s4104"/>
                </a:ext>
              </a:extLst>
            </xdr:cNvPr>
            <xdr:cNvSpPr/>
          </xdr:nvSpPr>
          <xdr:spPr>
            <a:xfrm>
              <a:off x="3482975" y="232791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隠密</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12</xdr:row>
          <xdr:rowOff>0</xdr:rowOff>
        </xdr:from>
        <xdr:to>
          <xdr:col>6</xdr:col>
          <xdr:colOff>45720</xdr:colOff>
          <xdr:row>12</xdr:row>
          <xdr:rowOff>160020</xdr:rowOff>
        </xdr:to>
        <xdr:sp>
          <xdr:nvSpPr>
            <xdr:cNvPr id="4105" name="知識" hidden="1">
              <a:extLst>
                <a:ext uri="{63B3BB69-23CF-44E3-9099-C40C66FF867C}">
                  <a14:compatExt spid="_x0000_s4105"/>
                </a:ext>
              </a:extLst>
            </xdr:cNvPr>
            <xdr:cNvSpPr/>
          </xdr:nvSpPr>
          <xdr:spPr>
            <a:xfrm>
              <a:off x="3482975" y="214884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知識</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11</xdr:row>
          <xdr:rowOff>0</xdr:rowOff>
        </xdr:from>
        <xdr:to>
          <xdr:col>6</xdr:col>
          <xdr:colOff>45720</xdr:colOff>
          <xdr:row>11</xdr:row>
          <xdr:rowOff>160020</xdr:rowOff>
        </xdr:to>
        <xdr:sp>
          <xdr:nvSpPr>
            <xdr:cNvPr id="4106" name="観察眼" hidden="1">
              <a:extLst>
                <a:ext uri="{63B3BB69-23CF-44E3-9099-C40C66FF867C}">
                  <a14:compatExt spid="_x0000_s4106"/>
                </a:ext>
              </a:extLst>
            </xdr:cNvPr>
            <xdr:cNvSpPr/>
          </xdr:nvSpPr>
          <xdr:spPr>
            <a:xfrm>
              <a:off x="3482975" y="196977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観察眼</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10</xdr:row>
          <xdr:rowOff>0</xdr:rowOff>
        </xdr:from>
        <xdr:to>
          <xdr:col>7</xdr:col>
          <xdr:colOff>45720</xdr:colOff>
          <xdr:row>10</xdr:row>
          <xdr:rowOff>160020</xdr:rowOff>
        </xdr:to>
        <xdr:sp>
          <xdr:nvSpPr>
            <xdr:cNvPr id="4108" name="威圧" hidden="1">
              <a:extLst>
                <a:ext uri="{63B3BB69-23CF-44E3-9099-C40C66FF867C}">
                  <a14:compatExt spid="_x0000_s4108"/>
                </a:ext>
              </a:extLst>
            </xdr:cNvPr>
            <xdr:cNvSpPr/>
          </xdr:nvSpPr>
          <xdr:spPr>
            <a:xfrm>
              <a:off x="4164330" y="179070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威圧</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10</xdr:row>
          <xdr:rowOff>0</xdr:rowOff>
        </xdr:from>
        <xdr:to>
          <xdr:col>6</xdr:col>
          <xdr:colOff>45720</xdr:colOff>
          <xdr:row>10</xdr:row>
          <xdr:rowOff>160020</xdr:rowOff>
        </xdr:to>
        <xdr:sp>
          <xdr:nvSpPr>
            <xdr:cNvPr id="4110" name="力技" hidden="1">
              <a:extLst>
                <a:ext uri="{63B3BB69-23CF-44E3-9099-C40C66FF867C}">
                  <a14:compatExt spid="_x0000_s4110"/>
                </a:ext>
              </a:extLst>
            </xdr:cNvPr>
            <xdr:cNvSpPr/>
          </xdr:nvSpPr>
          <xdr:spPr>
            <a:xfrm>
              <a:off x="3482975" y="179070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力技</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6</xdr:col>
          <xdr:colOff>76200</xdr:colOff>
          <xdr:row>11</xdr:row>
          <xdr:rowOff>0</xdr:rowOff>
        </xdr:from>
        <xdr:to>
          <xdr:col>7</xdr:col>
          <xdr:colOff>45720</xdr:colOff>
          <xdr:row>11</xdr:row>
          <xdr:rowOff>160020</xdr:rowOff>
        </xdr:to>
        <xdr:sp>
          <xdr:nvSpPr>
            <xdr:cNvPr id="5121" name="察知" hidden="1">
              <a:extLst>
                <a:ext uri="{63B3BB69-23CF-44E3-9099-C40C66FF867C}">
                  <a14:compatExt spid="_x0000_s5121"/>
                </a:ext>
              </a:extLst>
            </xdr:cNvPr>
            <xdr:cNvSpPr/>
          </xdr:nvSpPr>
          <xdr:spPr>
            <a:xfrm>
              <a:off x="4164330" y="196977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察知</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12</xdr:row>
          <xdr:rowOff>0</xdr:rowOff>
        </xdr:from>
        <xdr:to>
          <xdr:col>7</xdr:col>
          <xdr:colOff>45720</xdr:colOff>
          <xdr:row>12</xdr:row>
          <xdr:rowOff>160020</xdr:rowOff>
        </xdr:to>
        <xdr:sp>
          <xdr:nvSpPr>
            <xdr:cNvPr id="5122" name="技術" hidden="1">
              <a:extLst>
                <a:ext uri="{63B3BB69-23CF-44E3-9099-C40C66FF867C}">
                  <a14:compatExt spid="_x0000_s5122"/>
                </a:ext>
              </a:extLst>
            </xdr:cNvPr>
            <xdr:cNvSpPr/>
          </xdr:nvSpPr>
          <xdr:spPr>
            <a:xfrm>
              <a:off x="4164330" y="214884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技術</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13</xdr:row>
          <xdr:rowOff>0</xdr:rowOff>
        </xdr:from>
        <xdr:to>
          <xdr:col>7</xdr:col>
          <xdr:colOff>45720</xdr:colOff>
          <xdr:row>13</xdr:row>
          <xdr:rowOff>160020</xdr:rowOff>
        </xdr:to>
        <xdr:sp>
          <xdr:nvSpPr>
            <xdr:cNvPr id="5123" name="俊敏" hidden="1">
              <a:extLst>
                <a:ext uri="{63B3BB69-23CF-44E3-9099-C40C66FF867C}">
                  <a14:compatExt spid="_x0000_s5123"/>
                </a:ext>
              </a:extLst>
            </xdr:cNvPr>
            <xdr:cNvSpPr/>
          </xdr:nvSpPr>
          <xdr:spPr>
            <a:xfrm>
              <a:off x="4164330" y="232791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俊敏</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14</xdr:row>
          <xdr:rowOff>0</xdr:rowOff>
        </xdr:from>
        <xdr:to>
          <xdr:col>7</xdr:col>
          <xdr:colOff>45720</xdr:colOff>
          <xdr:row>14</xdr:row>
          <xdr:rowOff>160020</xdr:rowOff>
        </xdr:to>
        <xdr:sp>
          <xdr:nvSpPr>
            <xdr:cNvPr id="5124" name="読心" hidden="1">
              <a:extLst>
                <a:ext uri="{63B3BB69-23CF-44E3-9099-C40C66FF867C}">
                  <a14:compatExt spid="_x0000_s5124"/>
                </a:ext>
              </a:extLst>
            </xdr:cNvPr>
            <xdr:cNvSpPr/>
          </xdr:nvSpPr>
          <xdr:spPr>
            <a:xfrm>
              <a:off x="4164330" y="250698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読心</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15</xdr:row>
          <xdr:rowOff>0</xdr:rowOff>
        </xdr:from>
        <xdr:to>
          <xdr:col>7</xdr:col>
          <xdr:colOff>45720</xdr:colOff>
          <xdr:row>15</xdr:row>
          <xdr:rowOff>160020</xdr:rowOff>
        </xdr:to>
        <xdr:sp>
          <xdr:nvSpPr>
            <xdr:cNvPr id="5125" name="幸運" hidden="1">
              <a:extLst>
                <a:ext uri="{63B3BB69-23CF-44E3-9099-C40C66FF867C}">
                  <a14:compatExt spid="_x0000_s5125"/>
                </a:ext>
              </a:extLst>
            </xdr:cNvPr>
            <xdr:cNvSpPr/>
          </xdr:nvSpPr>
          <xdr:spPr>
            <a:xfrm>
              <a:off x="4164330" y="268605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幸運</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15</xdr:row>
          <xdr:rowOff>0</xdr:rowOff>
        </xdr:from>
        <xdr:to>
          <xdr:col>6</xdr:col>
          <xdr:colOff>45720</xdr:colOff>
          <xdr:row>15</xdr:row>
          <xdr:rowOff>160020</xdr:rowOff>
        </xdr:to>
        <xdr:sp>
          <xdr:nvSpPr>
            <xdr:cNvPr id="5126" name="閃き" hidden="1">
              <a:extLst>
                <a:ext uri="{63B3BB69-23CF-44E3-9099-C40C66FF867C}">
                  <a14:compatExt spid="_x0000_s5126"/>
                </a:ext>
              </a:extLst>
            </xdr:cNvPr>
            <xdr:cNvSpPr/>
          </xdr:nvSpPr>
          <xdr:spPr>
            <a:xfrm>
              <a:off x="3482975" y="268605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閃き</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14</xdr:row>
          <xdr:rowOff>0</xdr:rowOff>
        </xdr:from>
        <xdr:to>
          <xdr:col>6</xdr:col>
          <xdr:colOff>45720</xdr:colOff>
          <xdr:row>14</xdr:row>
          <xdr:rowOff>160020</xdr:rowOff>
        </xdr:to>
        <xdr:sp>
          <xdr:nvSpPr>
            <xdr:cNvPr id="5127" name="話術" hidden="1">
              <a:extLst>
                <a:ext uri="{63B3BB69-23CF-44E3-9099-C40C66FF867C}">
                  <a14:compatExt spid="_x0000_s5127"/>
                </a:ext>
              </a:extLst>
            </xdr:cNvPr>
            <xdr:cNvSpPr/>
          </xdr:nvSpPr>
          <xdr:spPr>
            <a:xfrm>
              <a:off x="3482975" y="250698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話術</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13</xdr:row>
          <xdr:rowOff>0</xdr:rowOff>
        </xdr:from>
        <xdr:to>
          <xdr:col>6</xdr:col>
          <xdr:colOff>45720</xdr:colOff>
          <xdr:row>13</xdr:row>
          <xdr:rowOff>160020</xdr:rowOff>
        </xdr:to>
        <xdr:sp>
          <xdr:nvSpPr>
            <xdr:cNvPr id="5128" name="隠密" hidden="1">
              <a:extLst>
                <a:ext uri="{63B3BB69-23CF-44E3-9099-C40C66FF867C}">
                  <a14:compatExt spid="_x0000_s5128"/>
                </a:ext>
              </a:extLst>
            </xdr:cNvPr>
            <xdr:cNvSpPr/>
          </xdr:nvSpPr>
          <xdr:spPr>
            <a:xfrm>
              <a:off x="3482975" y="232791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隠密</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12</xdr:row>
          <xdr:rowOff>0</xdr:rowOff>
        </xdr:from>
        <xdr:to>
          <xdr:col>6</xdr:col>
          <xdr:colOff>45720</xdr:colOff>
          <xdr:row>12</xdr:row>
          <xdr:rowOff>160020</xdr:rowOff>
        </xdr:to>
        <xdr:sp>
          <xdr:nvSpPr>
            <xdr:cNvPr id="5129" name="知識" hidden="1">
              <a:extLst>
                <a:ext uri="{63B3BB69-23CF-44E3-9099-C40C66FF867C}">
                  <a14:compatExt spid="_x0000_s5129"/>
                </a:ext>
              </a:extLst>
            </xdr:cNvPr>
            <xdr:cNvSpPr/>
          </xdr:nvSpPr>
          <xdr:spPr>
            <a:xfrm>
              <a:off x="3482975" y="214884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知識</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11</xdr:row>
          <xdr:rowOff>0</xdr:rowOff>
        </xdr:from>
        <xdr:to>
          <xdr:col>6</xdr:col>
          <xdr:colOff>45720</xdr:colOff>
          <xdr:row>11</xdr:row>
          <xdr:rowOff>160020</xdr:rowOff>
        </xdr:to>
        <xdr:sp>
          <xdr:nvSpPr>
            <xdr:cNvPr id="5130" name="観察眼" hidden="1">
              <a:extLst>
                <a:ext uri="{63B3BB69-23CF-44E3-9099-C40C66FF867C}">
                  <a14:compatExt spid="_x0000_s5130"/>
                </a:ext>
              </a:extLst>
            </xdr:cNvPr>
            <xdr:cNvSpPr/>
          </xdr:nvSpPr>
          <xdr:spPr>
            <a:xfrm>
              <a:off x="3482975" y="196977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観察眼</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10</xdr:row>
          <xdr:rowOff>0</xdr:rowOff>
        </xdr:from>
        <xdr:to>
          <xdr:col>6</xdr:col>
          <xdr:colOff>45720</xdr:colOff>
          <xdr:row>10</xdr:row>
          <xdr:rowOff>160020</xdr:rowOff>
        </xdr:to>
        <xdr:sp>
          <xdr:nvSpPr>
            <xdr:cNvPr id="5131" name="力技" hidden="1">
              <a:extLst>
                <a:ext uri="{63B3BB69-23CF-44E3-9099-C40C66FF867C}">
                  <a14:compatExt spid="_x0000_s5131"/>
                </a:ext>
              </a:extLst>
            </xdr:cNvPr>
            <xdr:cNvSpPr/>
          </xdr:nvSpPr>
          <xdr:spPr>
            <a:xfrm>
              <a:off x="3482975" y="179070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力技</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10</xdr:row>
          <xdr:rowOff>0</xdr:rowOff>
        </xdr:from>
        <xdr:to>
          <xdr:col>7</xdr:col>
          <xdr:colOff>45720</xdr:colOff>
          <xdr:row>10</xdr:row>
          <xdr:rowOff>160020</xdr:rowOff>
        </xdr:to>
        <xdr:sp>
          <xdr:nvSpPr>
            <xdr:cNvPr id="5132" name="威圧" hidden="1">
              <a:extLst>
                <a:ext uri="{63B3BB69-23CF-44E3-9099-C40C66FF867C}">
                  <a14:compatExt spid="_x0000_s5132"/>
                </a:ext>
              </a:extLst>
            </xdr:cNvPr>
            <xdr:cNvSpPr/>
          </xdr:nvSpPr>
          <xdr:spPr>
            <a:xfrm>
              <a:off x="4164330" y="179070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威圧</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xdr:wsDr>
</file>

<file path=xl/drawings/drawing3.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6</xdr:col>
          <xdr:colOff>76200</xdr:colOff>
          <xdr:row>11</xdr:row>
          <xdr:rowOff>0</xdr:rowOff>
        </xdr:from>
        <xdr:to>
          <xdr:col>7</xdr:col>
          <xdr:colOff>45720</xdr:colOff>
          <xdr:row>11</xdr:row>
          <xdr:rowOff>160020</xdr:rowOff>
        </xdr:to>
        <xdr:sp>
          <xdr:nvSpPr>
            <xdr:cNvPr id="6145" name="察知" hidden="1">
              <a:extLst>
                <a:ext uri="{63B3BB69-23CF-44E3-9099-C40C66FF867C}">
                  <a14:compatExt spid="_x0000_s6145"/>
                </a:ext>
              </a:extLst>
            </xdr:cNvPr>
            <xdr:cNvSpPr/>
          </xdr:nvSpPr>
          <xdr:spPr>
            <a:xfrm>
              <a:off x="4164330" y="196977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察知</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12</xdr:row>
          <xdr:rowOff>0</xdr:rowOff>
        </xdr:from>
        <xdr:to>
          <xdr:col>7</xdr:col>
          <xdr:colOff>45720</xdr:colOff>
          <xdr:row>12</xdr:row>
          <xdr:rowOff>160020</xdr:rowOff>
        </xdr:to>
        <xdr:sp>
          <xdr:nvSpPr>
            <xdr:cNvPr id="6146" name="技術" hidden="1">
              <a:extLst>
                <a:ext uri="{63B3BB69-23CF-44E3-9099-C40C66FF867C}">
                  <a14:compatExt spid="_x0000_s6146"/>
                </a:ext>
              </a:extLst>
            </xdr:cNvPr>
            <xdr:cNvSpPr/>
          </xdr:nvSpPr>
          <xdr:spPr>
            <a:xfrm>
              <a:off x="4164330" y="214884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技術</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13</xdr:row>
          <xdr:rowOff>0</xdr:rowOff>
        </xdr:from>
        <xdr:to>
          <xdr:col>7</xdr:col>
          <xdr:colOff>45720</xdr:colOff>
          <xdr:row>13</xdr:row>
          <xdr:rowOff>160020</xdr:rowOff>
        </xdr:to>
        <xdr:sp>
          <xdr:nvSpPr>
            <xdr:cNvPr id="6147" name="俊敏" hidden="1">
              <a:extLst>
                <a:ext uri="{63B3BB69-23CF-44E3-9099-C40C66FF867C}">
                  <a14:compatExt spid="_x0000_s6147"/>
                </a:ext>
              </a:extLst>
            </xdr:cNvPr>
            <xdr:cNvSpPr/>
          </xdr:nvSpPr>
          <xdr:spPr>
            <a:xfrm>
              <a:off x="4164330" y="232791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俊敏</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14</xdr:row>
          <xdr:rowOff>0</xdr:rowOff>
        </xdr:from>
        <xdr:to>
          <xdr:col>7</xdr:col>
          <xdr:colOff>45720</xdr:colOff>
          <xdr:row>14</xdr:row>
          <xdr:rowOff>160020</xdr:rowOff>
        </xdr:to>
        <xdr:sp>
          <xdr:nvSpPr>
            <xdr:cNvPr id="6148" name="読心" hidden="1">
              <a:extLst>
                <a:ext uri="{63B3BB69-23CF-44E3-9099-C40C66FF867C}">
                  <a14:compatExt spid="_x0000_s6148"/>
                </a:ext>
              </a:extLst>
            </xdr:cNvPr>
            <xdr:cNvSpPr/>
          </xdr:nvSpPr>
          <xdr:spPr>
            <a:xfrm>
              <a:off x="4164330" y="250698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読心</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15</xdr:row>
          <xdr:rowOff>0</xdr:rowOff>
        </xdr:from>
        <xdr:to>
          <xdr:col>7</xdr:col>
          <xdr:colOff>45720</xdr:colOff>
          <xdr:row>15</xdr:row>
          <xdr:rowOff>160020</xdr:rowOff>
        </xdr:to>
        <xdr:sp>
          <xdr:nvSpPr>
            <xdr:cNvPr id="6149" name="幸運" hidden="1">
              <a:extLst>
                <a:ext uri="{63B3BB69-23CF-44E3-9099-C40C66FF867C}">
                  <a14:compatExt spid="_x0000_s6149"/>
                </a:ext>
              </a:extLst>
            </xdr:cNvPr>
            <xdr:cNvSpPr/>
          </xdr:nvSpPr>
          <xdr:spPr>
            <a:xfrm>
              <a:off x="4164330" y="268605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幸運</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15</xdr:row>
          <xdr:rowOff>0</xdr:rowOff>
        </xdr:from>
        <xdr:to>
          <xdr:col>6</xdr:col>
          <xdr:colOff>45720</xdr:colOff>
          <xdr:row>15</xdr:row>
          <xdr:rowOff>160020</xdr:rowOff>
        </xdr:to>
        <xdr:sp>
          <xdr:nvSpPr>
            <xdr:cNvPr id="6150" name="閃き" hidden="1">
              <a:extLst>
                <a:ext uri="{63B3BB69-23CF-44E3-9099-C40C66FF867C}">
                  <a14:compatExt spid="_x0000_s6150"/>
                </a:ext>
              </a:extLst>
            </xdr:cNvPr>
            <xdr:cNvSpPr/>
          </xdr:nvSpPr>
          <xdr:spPr>
            <a:xfrm>
              <a:off x="3482975" y="268605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閃き</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14</xdr:row>
          <xdr:rowOff>0</xdr:rowOff>
        </xdr:from>
        <xdr:to>
          <xdr:col>6</xdr:col>
          <xdr:colOff>45720</xdr:colOff>
          <xdr:row>14</xdr:row>
          <xdr:rowOff>160020</xdr:rowOff>
        </xdr:to>
        <xdr:sp>
          <xdr:nvSpPr>
            <xdr:cNvPr id="6151" name="話術" hidden="1">
              <a:extLst>
                <a:ext uri="{63B3BB69-23CF-44E3-9099-C40C66FF867C}">
                  <a14:compatExt spid="_x0000_s6151"/>
                </a:ext>
              </a:extLst>
            </xdr:cNvPr>
            <xdr:cNvSpPr/>
          </xdr:nvSpPr>
          <xdr:spPr>
            <a:xfrm>
              <a:off x="3482975" y="250698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話術</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13</xdr:row>
          <xdr:rowOff>0</xdr:rowOff>
        </xdr:from>
        <xdr:to>
          <xdr:col>6</xdr:col>
          <xdr:colOff>45720</xdr:colOff>
          <xdr:row>13</xdr:row>
          <xdr:rowOff>160020</xdr:rowOff>
        </xdr:to>
        <xdr:sp>
          <xdr:nvSpPr>
            <xdr:cNvPr id="6152" name="隠密" hidden="1">
              <a:extLst>
                <a:ext uri="{63B3BB69-23CF-44E3-9099-C40C66FF867C}">
                  <a14:compatExt spid="_x0000_s6152"/>
                </a:ext>
              </a:extLst>
            </xdr:cNvPr>
            <xdr:cNvSpPr/>
          </xdr:nvSpPr>
          <xdr:spPr>
            <a:xfrm>
              <a:off x="3482975" y="232791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隠密</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12</xdr:row>
          <xdr:rowOff>0</xdr:rowOff>
        </xdr:from>
        <xdr:to>
          <xdr:col>6</xdr:col>
          <xdr:colOff>45720</xdr:colOff>
          <xdr:row>12</xdr:row>
          <xdr:rowOff>160020</xdr:rowOff>
        </xdr:to>
        <xdr:sp>
          <xdr:nvSpPr>
            <xdr:cNvPr id="6153" name="知識" hidden="1">
              <a:extLst>
                <a:ext uri="{63B3BB69-23CF-44E3-9099-C40C66FF867C}">
                  <a14:compatExt spid="_x0000_s6153"/>
                </a:ext>
              </a:extLst>
            </xdr:cNvPr>
            <xdr:cNvSpPr/>
          </xdr:nvSpPr>
          <xdr:spPr>
            <a:xfrm>
              <a:off x="3482975" y="214884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知識</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11</xdr:row>
          <xdr:rowOff>0</xdr:rowOff>
        </xdr:from>
        <xdr:to>
          <xdr:col>6</xdr:col>
          <xdr:colOff>45720</xdr:colOff>
          <xdr:row>11</xdr:row>
          <xdr:rowOff>160020</xdr:rowOff>
        </xdr:to>
        <xdr:sp>
          <xdr:nvSpPr>
            <xdr:cNvPr id="6154" name="観察眼" hidden="1">
              <a:extLst>
                <a:ext uri="{63B3BB69-23CF-44E3-9099-C40C66FF867C}">
                  <a14:compatExt spid="_x0000_s6154"/>
                </a:ext>
              </a:extLst>
            </xdr:cNvPr>
            <xdr:cNvSpPr/>
          </xdr:nvSpPr>
          <xdr:spPr>
            <a:xfrm>
              <a:off x="3482975" y="196977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観察眼</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76200</xdr:colOff>
          <xdr:row>10</xdr:row>
          <xdr:rowOff>0</xdr:rowOff>
        </xdr:from>
        <xdr:to>
          <xdr:col>6</xdr:col>
          <xdr:colOff>45720</xdr:colOff>
          <xdr:row>10</xdr:row>
          <xdr:rowOff>160020</xdr:rowOff>
        </xdr:to>
        <xdr:sp>
          <xdr:nvSpPr>
            <xdr:cNvPr id="6155" name="力技" hidden="1">
              <a:extLst>
                <a:ext uri="{63B3BB69-23CF-44E3-9099-C40C66FF867C}">
                  <a14:compatExt spid="_x0000_s6155"/>
                </a:ext>
              </a:extLst>
            </xdr:cNvPr>
            <xdr:cNvSpPr/>
          </xdr:nvSpPr>
          <xdr:spPr>
            <a:xfrm>
              <a:off x="3482975" y="179070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力技</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mc:AlternateContent xmlns:mc="http://schemas.openxmlformats.org/markup-compatibility/2006">
    <mc:Choice xmlns:a14="http://schemas.microsoft.com/office/drawing/2010/main" Requires="a14">
      <xdr:twoCellAnchor>
        <xdr:from>
          <xdr:col>6</xdr:col>
          <xdr:colOff>76200</xdr:colOff>
          <xdr:row>10</xdr:row>
          <xdr:rowOff>0</xdr:rowOff>
        </xdr:from>
        <xdr:to>
          <xdr:col>7</xdr:col>
          <xdr:colOff>45720</xdr:colOff>
          <xdr:row>10</xdr:row>
          <xdr:rowOff>160020</xdr:rowOff>
        </xdr:to>
        <xdr:sp>
          <xdr:nvSpPr>
            <xdr:cNvPr id="6156" name="威圧" hidden="1">
              <a:extLst>
                <a:ext uri="{63B3BB69-23CF-44E3-9099-C40C66FF867C}">
                  <a14:compatExt spid="_x0000_s6156"/>
                </a:ext>
              </a:extLst>
            </xdr:cNvPr>
            <xdr:cNvSpPr/>
          </xdr:nvSpPr>
          <xdr:spPr>
            <a:xfrm>
              <a:off x="4164330" y="1790700"/>
              <a:ext cx="650875" cy="160020"/>
            </a:xfrm>
            <a:prstGeom prst="rect">
              <a:avLst/>
            </a:prstGeom>
          </xdr:spPr>
          <xdr:txBody>
            <a:bodyPr vertOverflow="clip" wrap="square" lIns="36576" tIns="18288" rIns="0" bIns="18288" anchor="ctr" upright="1"/>
            <a:lstStyle/>
            <a:p>
              <a:pPr algn="l" rtl="0">
                <a:defRPr sz="1000"/>
              </a:pPr>
              <a:r>
                <a:rPr lang="ja-JP" altLang="en-US" sz="1000" b="0" i="0" u="none" strike="noStrike" baseline="0">
                  <a:solidFill>
                    <a:srgbClr val="000000"/>
                  </a:solidFill>
                  <a:latin typeface="ＭＳ Ｐゴシック" panose="020B0600070205080204" charset="-128"/>
                  <a:ea typeface="ＭＳ Ｐゴシック" panose="020B0600070205080204" charset="-128"/>
                </a:rPr>
                <a:t>威圧</a:t>
              </a:r>
              <a:endParaRPr lang="ja-JP" altLang="en-US" sz="10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3665;&#21475;%20&#23515;\Desktop\TRPG\&#37628;&#37444;&#12398;&#12518;&#12464;&#12489;&#12521;&#12471;&#12523;\character%20sheet_3.&#6529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3665;&#21475;%20&#23515;\Desktop\TRPG\&#37628;&#37444;&#12398;&#12518;&#12464;&#12489;&#12521;&#12471;&#12523;\character%20sheet_4.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リスト"/>
      <sheetName val="キャラシート"/>
      <sheetName val="応用技"/>
      <sheetName val="クリーチャー"/>
      <sheetName val="クリーチャー_2"/>
      <sheetName val="クリーチャー_3"/>
      <sheetName val="進行表"/>
      <sheetName val="貼り付け用"/>
      <sheetName val="質疑応答"/>
      <sheetName val="軌跡"/>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リスト"/>
      <sheetName val="キャラシート"/>
      <sheetName val="応用技"/>
      <sheetName val="クリーチャー"/>
      <sheetName val="クリーチャー_2"/>
      <sheetName val="クリーチャー_3"/>
      <sheetName val="進行表"/>
      <sheetName val="質疑応答"/>
      <sheetName val="軌跡"/>
      <sheetName val="人物総評"/>
      <sheetName val="貼り付け用"/>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4.xml.rels><?xml version="1.0" encoding="UTF-8" standalone="yes"?>
<Relationships xmlns="http://schemas.openxmlformats.org/package/2006/relationships"><Relationship Id="rId9" Type="http://schemas.openxmlformats.org/officeDocument/2006/relationships/ctrlProp" Target="../ctrlProps/ctrlProp7.xml"/><Relationship Id="rId8" Type="http://schemas.openxmlformats.org/officeDocument/2006/relationships/ctrlProp" Target="../ctrlProps/ctrlProp6.xml"/><Relationship Id="rId7" Type="http://schemas.openxmlformats.org/officeDocument/2006/relationships/ctrlProp" Target="../ctrlProps/ctrlProp5.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3" Type="http://schemas.openxmlformats.org/officeDocument/2006/relationships/ctrlProp" Target="../ctrlProps/ctrlProp1.xml"/><Relationship Id="rId2" Type="http://schemas.openxmlformats.org/officeDocument/2006/relationships/vmlDrawing" Target="../drawings/vmlDrawing1.vml"/><Relationship Id="rId14" Type="http://schemas.openxmlformats.org/officeDocument/2006/relationships/ctrlProp" Target="../ctrlProps/ctrlProp12.xml"/><Relationship Id="rId13" Type="http://schemas.openxmlformats.org/officeDocument/2006/relationships/ctrlProp" Target="../ctrlProps/ctrlProp11.xml"/><Relationship Id="rId12" Type="http://schemas.openxmlformats.org/officeDocument/2006/relationships/ctrlProp" Target="../ctrlProps/ctrlProp10.xml"/><Relationship Id="rId11" Type="http://schemas.openxmlformats.org/officeDocument/2006/relationships/ctrlProp" Target="../ctrlProps/ctrlProp9.xml"/><Relationship Id="rId10" Type="http://schemas.openxmlformats.org/officeDocument/2006/relationships/ctrlProp" Target="../ctrlProps/ctrlProp8.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9" Type="http://schemas.openxmlformats.org/officeDocument/2006/relationships/ctrlProp" Target="../ctrlProps/ctrlProp19.xml"/><Relationship Id="rId8" Type="http://schemas.openxmlformats.org/officeDocument/2006/relationships/ctrlProp" Target="../ctrlProps/ctrlProp18.xml"/><Relationship Id="rId7" Type="http://schemas.openxmlformats.org/officeDocument/2006/relationships/ctrlProp" Target="../ctrlProps/ctrlProp17.xml"/><Relationship Id="rId6" Type="http://schemas.openxmlformats.org/officeDocument/2006/relationships/ctrlProp" Target="../ctrlProps/ctrlProp16.xml"/><Relationship Id="rId5" Type="http://schemas.openxmlformats.org/officeDocument/2006/relationships/ctrlProp" Target="../ctrlProps/ctrlProp15.xml"/><Relationship Id="rId4" Type="http://schemas.openxmlformats.org/officeDocument/2006/relationships/ctrlProp" Target="../ctrlProps/ctrlProp14.xml"/><Relationship Id="rId3" Type="http://schemas.openxmlformats.org/officeDocument/2006/relationships/ctrlProp" Target="../ctrlProps/ctrlProp13.xml"/><Relationship Id="rId2" Type="http://schemas.openxmlformats.org/officeDocument/2006/relationships/vmlDrawing" Target="../drawings/vmlDrawing2.vml"/><Relationship Id="rId14" Type="http://schemas.openxmlformats.org/officeDocument/2006/relationships/ctrlProp" Target="../ctrlProps/ctrlProp24.xml"/><Relationship Id="rId13" Type="http://schemas.openxmlformats.org/officeDocument/2006/relationships/ctrlProp" Target="../ctrlProps/ctrlProp23.xml"/><Relationship Id="rId12" Type="http://schemas.openxmlformats.org/officeDocument/2006/relationships/ctrlProp" Target="../ctrlProps/ctrlProp22.xml"/><Relationship Id="rId11" Type="http://schemas.openxmlformats.org/officeDocument/2006/relationships/ctrlProp" Target="../ctrlProps/ctrlProp21.xml"/><Relationship Id="rId10" Type="http://schemas.openxmlformats.org/officeDocument/2006/relationships/ctrlProp" Target="../ctrlProps/ctrlProp20.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9" Type="http://schemas.openxmlformats.org/officeDocument/2006/relationships/ctrlProp" Target="../ctrlProps/ctrlProp31.xml"/><Relationship Id="rId8" Type="http://schemas.openxmlformats.org/officeDocument/2006/relationships/ctrlProp" Target="../ctrlProps/ctrlProp30.xml"/><Relationship Id="rId7" Type="http://schemas.openxmlformats.org/officeDocument/2006/relationships/ctrlProp" Target="../ctrlProps/ctrlProp29.xml"/><Relationship Id="rId6" Type="http://schemas.openxmlformats.org/officeDocument/2006/relationships/ctrlProp" Target="../ctrlProps/ctrlProp28.xml"/><Relationship Id="rId5" Type="http://schemas.openxmlformats.org/officeDocument/2006/relationships/ctrlProp" Target="../ctrlProps/ctrlProp27.xml"/><Relationship Id="rId4" Type="http://schemas.openxmlformats.org/officeDocument/2006/relationships/ctrlProp" Target="../ctrlProps/ctrlProp26.xml"/><Relationship Id="rId3" Type="http://schemas.openxmlformats.org/officeDocument/2006/relationships/ctrlProp" Target="../ctrlProps/ctrlProp25.xml"/><Relationship Id="rId2" Type="http://schemas.openxmlformats.org/officeDocument/2006/relationships/vmlDrawing" Target="../drawings/vmlDrawing3.vml"/><Relationship Id="rId14" Type="http://schemas.openxmlformats.org/officeDocument/2006/relationships/ctrlProp" Target="../ctrlProps/ctrlProp36.xml"/><Relationship Id="rId13" Type="http://schemas.openxmlformats.org/officeDocument/2006/relationships/ctrlProp" Target="../ctrlProps/ctrlProp35.xml"/><Relationship Id="rId12" Type="http://schemas.openxmlformats.org/officeDocument/2006/relationships/ctrlProp" Target="../ctrlProps/ctrlProp34.xml"/><Relationship Id="rId11" Type="http://schemas.openxmlformats.org/officeDocument/2006/relationships/ctrlProp" Target="../ctrlProps/ctrlProp33.xml"/><Relationship Id="rId10" Type="http://schemas.openxmlformats.org/officeDocument/2006/relationships/ctrlProp" Target="../ctrlProps/ctrlProp3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155"/>
  <sheetViews>
    <sheetView zoomScale="58" zoomScaleNormal="58" topLeftCell="N69" workbookViewId="0">
      <selection activeCell="AS11" sqref="AS11"/>
    </sheetView>
  </sheetViews>
  <sheetFormatPr defaultColWidth="10.4380952380952" defaultRowHeight="14.25"/>
  <cols>
    <col min="1" max="48" width="10.4380952380952" style="508"/>
    <col min="49" max="49" width="26" style="508" customWidth="1"/>
    <col min="50" max="54" width="10.4380952380952" style="508"/>
    <col min="55" max="55" width="35.7809523809524" style="508" customWidth="1"/>
    <col min="56" max="16384" width="10.4380952380952" style="508"/>
  </cols>
  <sheetData>
    <row r="1" ht="19.95" customHeight="1" spans="1:55">
      <c r="A1" s="508" t="s">
        <v>0</v>
      </c>
      <c r="C1" s="508" t="s">
        <v>1</v>
      </c>
      <c r="D1" s="508" t="s">
        <v>1</v>
      </c>
      <c r="F1" s="508" t="s">
        <v>2</v>
      </c>
      <c r="H1" s="508" t="s">
        <v>3</v>
      </c>
      <c r="K1" s="508" t="s">
        <v>4</v>
      </c>
      <c r="M1" s="508" t="s">
        <v>5</v>
      </c>
      <c r="P1" s="508" t="s">
        <v>6</v>
      </c>
      <c r="R1" s="508" t="s">
        <v>7</v>
      </c>
      <c r="T1" s="508" t="s">
        <v>8</v>
      </c>
      <c r="V1" s="508" t="s">
        <v>9</v>
      </c>
      <c r="X1" s="508" t="s">
        <v>10</v>
      </c>
      <c r="Z1" s="508" t="s">
        <v>11</v>
      </c>
      <c r="AH1" s="508" t="s">
        <v>12</v>
      </c>
      <c r="AN1" s="508" t="s">
        <v>13</v>
      </c>
      <c r="AP1" s="508" t="s">
        <v>14</v>
      </c>
      <c r="AR1" s="508" t="s">
        <v>15</v>
      </c>
      <c r="AU1" s="508" t="s">
        <v>16</v>
      </c>
      <c r="AW1" s="508" t="s">
        <v>15</v>
      </c>
      <c r="AY1" s="508" t="s">
        <v>17</v>
      </c>
      <c r="BC1" s="508" t="s">
        <v>18</v>
      </c>
    </row>
    <row r="2" ht="19.95" customHeight="1" spans="1:55">
      <c r="A2" s="509" t="s">
        <v>19</v>
      </c>
      <c r="C2" s="509" t="s">
        <v>19</v>
      </c>
      <c r="D2" s="509" t="s">
        <v>19</v>
      </c>
      <c r="F2" s="509" t="s">
        <v>19</v>
      </c>
      <c r="H2" s="509" t="s">
        <v>19</v>
      </c>
      <c r="K2" s="509" t="s">
        <v>19</v>
      </c>
      <c r="M2" s="509" t="s">
        <v>19</v>
      </c>
      <c r="P2" s="508" t="s">
        <v>20</v>
      </c>
      <c r="R2" s="508">
        <v>-2</v>
      </c>
      <c r="T2" s="509" t="s">
        <v>19</v>
      </c>
      <c r="V2" s="509" t="s">
        <v>19</v>
      </c>
      <c r="X2" s="509" t="s">
        <v>19</v>
      </c>
      <c r="Z2" s="509" t="s">
        <v>19</v>
      </c>
      <c r="AB2" s="509" t="s">
        <v>19</v>
      </c>
      <c r="AD2" s="509">
        <v>0</v>
      </c>
      <c r="AF2" s="509" t="s">
        <v>19</v>
      </c>
      <c r="AH2" s="509" t="s">
        <v>19</v>
      </c>
      <c r="AN2" s="509" t="s">
        <v>19</v>
      </c>
      <c r="AP2" s="509" t="s">
        <v>19</v>
      </c>
      <c r="AR2" s="509" t="s">
        <v>19</v>
      </c>
      <c r="AU2" s="509" t="s">
        <v>19</v>
      </c>
      <c r="AW2" s="509" t="s">
        <v>19</v>
      </c>
      <c r="AY2" s="509" t="s">
        <v>19</v>
      </c>
      <c r="BC2" s="509" t="s">
        <v>19</v>
      </c>
    </row>
    <row r="3" ht="19.95" customHeight="1" spans="1:55">
      <c r="A3" s="508" t="s">
        <v>21</v>
      </c>
      <c r="C3" s="508" t="s">
        <v>22</v>
      </c>
      <c r="D3" s="508" t="s">
        <v>23</v>
      </c>
      <c r="F3" s="508" t="s">
        <v>24</v>
      </c>
      <c r="H3" s="508" t="s">
        <v>25</v>
      </c>
      <c r="K3" s="508" t="s">
        <v>26</v>
      </c>
      <c r="M3" s="508" t="s">
        <v>27</v>
      </c>
      <c r="P3" s="508" t="s">
        <v>28</v>
      </c>
      <c r="R3" s="508">
        <v>-1</v>
      </c>
      <c r="T3" s="508" t="s">
        <v>29</v>
      </c>
      <c r="V3" s="508" t="s">
        <v>30</v>
      </c>
      <c r="X3" s="508" t="s">
        <v>31</v>
      </c>
      <c r="Z3" s="508" t="s">
        <v>32</v>
      </c>
      <c r="AB3" s="508" t="s">
        <v>33</v>
      </c>
      <c r="AD3" s="508">
        <v>1</v>
      </c>
      <c r="AF3" s="508" t="s">
        <v>34</v>
      </c>
      <c r="AH3" s="508" t="s">
        <v>35</v>
      </c>
      <c r="AN3" s="508" t="s">
        <v>36</v>
      </c>
      <c r="AP3" s="508" t="s">
        <v>37</v>
      </c>
      <c r="AR3" t="s">
        <v>38</v>
      </c>
      <c r="AU3" s="508" t="s">
        <v>39</v>
      </c>
      <c r="AW3" s="510" t="s">
        <v>40</v>
      </c>
      <c r="AY3" s="508" t="s">
        <v>41</v>
      </c>
      <c r="BC3" s="508" t="s">
        <v>42</v>
      </c>
    </row>
    <row r="4" ht="19.95" customHeight="1" spans="1:55">
      <c r="A4" s="508" t="s">
        <v>43</v>
      </c>
      <c r="C4" s="508" t="s">
        <v>23</v>
      </c>
      <c r="D4" s="508" t="s">
        <v>44</v>
      </c>
      <c r="F4" s="508" t="s">
        <v>45</v>
      </c>
      <c r="H4" s="508" t="s">
        <v>46</v>
      </c>
      <c r="K4" s="508" t="s">
        <v>47</v>
      </c>
      <c r="M4" s="508" t="s">
        <v>48</v>
      </c>
      <c r="P4" s="508" t="s">
        <v>49</v>
      </c>
      <c r="R4" s="508">
        <v>0</v>
      </c>
      <c r="T4" s="508" t="s">
        <v>50</v>
      </c>
      <c r="V4" s="508" t="s">
        <v>51</v>
      </c>
      <c r="X4" s="508" t="s">
        <v>52</v>
      </c>
      <c r="Z4" s="508" t="s">
        <v>53</v>
      </c>
      <c r="AB4" s="508" t="s">
        <v>54</v>
      </c>
      <c r="AD4" s="508">
        <v>2</v>
      </c>
      <c r="AF4"/>
      <c r="AH4" s="508" t="s">
        <v>55</v>
      </c>
      <c r="AN4" s="508" t="s">
        <v>56</v>
      </c>
      <c r="AP4" s="508" t="s">
        <v>57</v>
      </c>
      <c r="AR4" t="s">
        <v>58</v>
      </c>
      <c r="AU4" s="508" t="s">
        <v>59</v>
      </c>
      <c r="AW4" s="510" t="s">
        <v>60</v>
      </c>
      <c r="AY4" s="508" t="s">
        <v>61</v>
      </c>
      <c r="BC4" s="508" t="s">
        <v>62</v>
      </c>
    </row>
    <row r="5" ht="19.95" customHeight="1" spans="1:55">
      <c r="A5" s="508" t="s">
        <v>63</v>
      </c>
      <c r="C5" s="508" t="s">
        <v>44</v>
      </c>
      <c r="D5" s="508" t="s">
        <v>64</v>
      </c>
      <c r="F5" s="508" t="s">
        <v>65</v>
      </c>
      <c r="H5" s="508" t="s">
        <v>66</v>
      </c>
      <c r="K5" s="508" t="s">
        <v>67</v>
      </c>
      <c r="M5" s="508" t="s">
        <v>68</v>
      </c>
      <c r="R5" s="508">
        <v>1</v>
      </c>
      <c r="T5" s="508" t="s">
        <v>69</v>
      </c>
      <c r="V5" s="508" t="s">
        <v>70</v>
      </c>
      <c r="X5" s="508" t="s">
        <v>71</v>
      </c>
      <c r="Z5" s="508" t="s">
        <v>72</v>
      </c>
      <c r="AB5" s="508" t="s">
        <v>73</v>
      </c>
      <c r="AD5" s="508">
        <v>3</v>
      </c>
      <c r="AF5" s="509" t="s">
        <v>19</v>
      </c>
      <c r="AH5" s="508" t="s">
        <v>74</v>
      </c>
      <c r="AN5" s="508" t="s">
        <v>75</v>
      </c>
      <c r="AP5" s="508" t="s">
        <v>76</v>
      </c>
      <c r="AR5" t="s">
        <v>77</v>
      </c>
      <c r="AU5" s="508" t="s">
        <v>78</v>
      </c>
      <c r="AW5" s="510" t="s">
        <v>79</v>
      </c>
      <c r="AY5" s="508" t="s">
        <v>80</v>
      </c>
      <c r="BC5" s="511" t="s">
        <v>81</v>
      </c>
    </row>
    <row r="6" ht="19.95" customHeight="1" spans="1:55">
      <c r="A6" s="508" t="s">
        <v>82</v>
      </c>
      <c r="C6" s="508" t="s">
        <v>64</v>
      </c>
      <c r="D6" s="508" t="s">
        <v>83</v>
      </c>
      <c r="F6" t="s">
        <v>84</v>
      </c>
      <c r="H6" s="508" t="s">
        <v>85</v>
      </c>
      <c r="K6" t="s">
        <v>86</v>
      </c>
      <c r="M6" t="s">
        <v>87</v>
      </c>
      <c r="R6" s="508">
        <v>2</v>
      </c>
      <c r="T6" s="508" t="s">
        <v>88</v>
      </c>
      <c r="V6" s="508" t="s">
        <v>89</v>
      </c>
      <c r="X6" s="508" t="s">
        <v>90</v>
      </c>
      <c r="Z6" s="508" t="s">
        <v>91</v>
      </c>
      <c r="AB6"/>
      <c r="AD6" s="508">
        <v>4</v>
      </c>
      <c r="AF6" s="508" t="s">
        <v>92</v>
      </c>
      <c r="AH6" s="508" t="s">
        <v>93</v>
      </c>
      <c r="AN6" s="508" t="s">
        <v>94</v>
      </c>
      <c r="AP6" s="508" t="s">
        <v>95</v>
      </c>
      <c r="AR6" t="s">
        <v>96</v>
      </c>
      <c r="AU6" s="508" t="s">
        <v>97</v>
      </c>
      <c r="AW6" s="510" t="s">
        <v>98</v>
      </c>
      <c r="AY6" s="508" t="s">
        <v>99</v>
      </c>
      <c r="BC6" s="511" t="s">
        <v>100</v>
      </c>
    </row>
    <row r="7" ht="19.95" customHeight="1" spans="1:55">
      <c r="A7" s="508" t="s">
        <v>101</v>
      </c>
      <c r="C7" s="508" t="s">
        <v>83</v>
      </c>
      <c r="D7"/>
      <c r="F7" s="508" t="s">
        <v>102</v>
      </c>
      <c r="K7" s="508" t="s">
        <v>103</v>
      </c>
      <c r="M7" s="508" t="s">
        <v>104</v>
      </c>
      <c r="R7" s="508">
        <v>3</v>
      </c>
      <c r="T7" s="508" t="s">
        <v>105</v>
      </c>
      <c r="V7" s="508" t="s">
        <v>42</v>
      </c>
      <c r="X7" s="508" t="s">
        <v>106</v>
      </c>
      <c r="Z7" s="508" t="s">
        <v>107</v>
      </c>
      <c r="AD7" s="508">
        <v>5</v>
      </c>
      <c r="AF7"/>
      <c r="AH7" s="508" t="s">
        <v>108</v>
      </c>
      <c r="AN7" s="508" t="s">
        <v>109</v>
      </c>
      <c r="AP7" s="508" t="s">
        <v>110</v>
      </c>
      <c r="AR7" t="s">
        <v>111</v>
      </c>
      <c r="AU7" s="508" t="s">
        <v>112</v>
      </c>
      <c r="AW7" s="510" t="s">
        <v>113</v>
      </c>
      <c r="AY7" s="508" t="s">
        <v>114</v>
      </c>
      <c r="BC7" s="511" t="s">
        <v>115</v>
      </c>
    </row>
    <row r="8" ht="19.95" customHeight="1" spans="1:55">
      <c r="A8" s="508" t="s">
        <v>116</v>
      </c>
      <c r="C8"/>
      <c r="F8" s="508" t="s">
        <v>117</v>
      </c>
      <c r="K8" s="508" t="s">
        <v>118</v>
      </c>
      <c r="M8" s="508" t="s">
        <v>119</v>
      </c>
      <c r="T8" s="508" t="s">
        <v>120</v>
      </c>
      <c r="V8" t="s">
        <v>121</v>
      </c>
      <c r="X8" s="508" t="s">
        <v>122</v>
      </c>
      <c r="Z8" s="508" t="s">
        <v>123</v>
      </c>
      <c r="AD8" s="508">
        <v>6</v>
      </c>
      <c r="AF8" s="509" t="s">
        <v>19</v>
      </c>
      <c r="AH8" s="508" t="s">
        <v>124</v>
      </c>
      <c r="AN8" s="508" t="s">
        <v>125</v>
      </c>
      <c r="AP8" s="508" t="s">
        <v>126</v>
      </c>
      <c r="AR8" t="s">
        <v>127</v>
      </c>
      <c r="AU8" s="508" t="s">
        <v>128</v>
      </c>
      <c r="AW8" s="510" t="s">
        <v>129</v>
      </c>
      <c r="AY8" s="508" t="s">
        <v>130</v>
      </c>
      <c r="BC8" s="510" t="s">
        <v>131</v>
      </c>
    </row>
    <row r="9" ht="19.95" customHeight="1" spans="11:55">
      <c r="K9" s="508" t="s">
        <v>132</v>
      </c>
      <c r="M9" s="508" t="s">
        <v>133</v>
      </c>
      <c r="X9" s="508" t="s">
        <v>134</v>
      </c>
      <c r="Z9" t="s">
        <v>135</v>
      </c>
      <c r="AD9" s="508">
        <v>7</v>
      </c>
      <c r="AF9" s="508" t="s">
        <v>136</v>
      </c>
      <c r="AH9" s="508" t="s">
        <v>137</v>
      </c>
      <c r="AN9" s="508" t="s">
        <v>138</v>
      </c>
      <c r="AP9" s="508" t="s">
        <v>139</v>
      </c>
      <c r="AR9" s="508" t="s">
        <v>140</v>
      </c>
      <c r="AW9" s="511" t="s">
        <v>141</v>
      </c>
      <c r="AY9" s="508" t="s">
        <v>142</v>
      </c>
      <c r="BC9" s="511" t="s">
        <v>143</v>
      </c>
    </row>
    <row r="10" ht="19.95" customHeight="1" spans="11:55">
      <c r="K10" s="508" t="s">
        <v>144</v>
      </c>
      <c r="Q10" s="508" t="s">
        <v>145</v>
      </c>
      <c r="V10"/>
      <c r="X10" s="508" t="s">
        <v>146</v>
      </c>
      <c r="Z10" t="s">
        <v>147</v>
      </c>
      <c r="AD10" s="508">
        <v>8</v>
      </c>
      <c r="AF10"/>
      <c r="AH10" s="508" t="s">
        <v>148</v>
      </c>
      <c r="AN10" s="508" t="s">
        <v>149</v>
      </c>
      <c r="AP10" s="508" t="s">
        <v>150</v>
      </c>
      <c r="AR10" s="508" t="s">
        <v>151</v>
      </c>
      <c r="AW10" s="511" t="s">
        <v>152</v>
      </c>
      <c r="AY10" s="508" t="s">
        <v>153</v>
      </c>
      <c r="BC10" s="511" t="s">
        <v>154</v>
      </c>
    </row>
    <row r="11" ht="19.95" customHeight="1" spans="6:55">
      <c r="F11" s="508" t="s">
        <v>155</v>
      </c>
      <c r="K11" s="508" t="s">
        <v>156</v>
      </c>
      <c r="Q11" s="509" t="s">
        <v>19</v>
      </c>
      <c r="V11"/>
      <c r="X11" s="508" t="s">
        <v>157</v>
      </c>
      <c r="Z11" s="508" t="s">
        <v>158</v>
      </c>
      <c r="AD11" s="508">
        <v>9</v>
      </c>
      <c r="AF11" s="509" t="s">
        <v>19</v>
      </c>
      <c r="AH11" s="508" t="s">
        <v>159</v>
      </c>
      <c r="AN11" s="508" t="s">
        <v>160</v>
      </c>
      <c r="AP11" s="508" t="s">
        <v>161</v>
      </c>
      <c r="AR11" s="508" t="s">
        <v>162</v>
      </c>
      <c r="AW11" s="511" t="s">
        <v>163</v>
      </c>
      <c r="AY11" s="508" t="s">
        <v>164</v>
      </c>
      <c r="BC11" s="511" t="s">
        <v>165</v>
      </c>
    </row>
    <row r="12" ht="19.95" customHeight="1" spans="1:55">
      <c r="A12" s="508" t="s">
        <v>166</v>
      </c>
      <c r="C12" s="508" t="s">
        <v>167</v>
      </c>
      <c r="F12" s="508" t="s">
        <v>19</v>
      </c>
      <c r="K12" s="508" t="s">
        <v>168</v>
      </c>
      <c r="Q12" s="508" t="s">
        <v>42</v>
      </c>
      <c r="V12"/>
      <c r="X12" s="508" t="s">
        <v>169</v>
      </c>
      <c r="Z12" s="508" t="s">
        <v>170</v>
      </c>
      <c r="AD12" s="508">
        <v>10</v>
      </c>
      <c r="AF12" s="508" t="s">
        <v>171</v>
      </c>
      <c r="AH12" s="508" t="s">
        <v>172</v>
      </c>
      <c r="AN12" s="508" t="s">
        <v>173</v>
      </c>
      <c r="AP12" s="508" t="s">
        <v>174</v>
      </c>
      <c r="AR12" s="508" t="s">
        <v>175</v>
      </c>
      <c r="AW12" s="511" t="s">
        <v>176</v>
      </c>
      <c r="AY12" s="508" t="s">
        <v>177</v>
      </c>
      <c r="BC12" s="511" t="s">
        <v>178</v>
      </c>
    </row>
    <row r="13" ht="19.95" customHeight="1" spans="1:55">
      <c r="A13" s="509" t="s">
        <v>19</v>
      </c>
      <c r="C13" s="509" t="s">
        <v>19</v>
      </c>
      <c r="F13" s="508" t="s">
        <v>179</v>
      </c>
      <c r="K13" t="s">
        <v>180</v>
      </c>
      <c r="Q13" s="508" t="s">
        <v>62</v>
      </c>
      <c r="V13"/>
      <c r="X13" s="508" t="s">
        <v>181</v>
      </c>
      <c r="Z13" t="s">
        <v>182</v>
      </c>
      <c r="AD13" s="508">
        <v>11</v>
      </c>
      <c r="AF13"/>
      <c r="AH13" s="508" t="s">
        <v>183</v>
      </c>
      <c r="AN13" s="508" t="s">
        <v>184</v>
      </c>
      <c r="AP13" s="508" t="s">
        <v>185</v>
      </c>
      <c r="AR13" s="508" t="s">
        <v>186</v>
      </c>
      <c r="AW13" s="511" t="s">
        <v>187</v>
      </c>
      <c r="AY13" s="508" t="s">
        <v>188</v>
      </c>
      <c r="BC13" s="511" t="s">
        <v>189</v>
      </c>
    </row>
    <row r="14" ht="19.95" customHeight="1" spans="1:55">
      <c r="A14" s="508" t="s">
        <v>190</v>
      </c>
      <c r="C14" s="508" t="s">
        <v>191</v>
      </c>
      <c r="F14" s="508" t="s">
        <v>192</v>
      </c>
      <c r="K14" s="508" t="s">
        <v>193</v>
      </c>
      <c r="Q14" s="508" t="s">
        <v>145</v>
      </c>
      <c r="V14"/>
      <c r="X14" s="508" t="s">
        <v>194</v>
      </c>
      <c r="Z14" s="508" t="s">
        <v>195</v>
      </c>
      <c r="AD14" s="508">
        <v>12</v>
      </c>
      <c r="AF14" s="509" t="s">
        <v>19</v>
      </c>
      <c r="AH14" s="508" t="s">
        <v>196</v>
      </c>
      <c r="AN14" s="508" t="s">
        <v>197</v>
      </c>
      <c r="AP14" s="508" t="s">
        <v>198</v>
      </c>
      <c r="AR14" s="508" t="s">
        <v>199</v>
      </c>
      <c r="AW14" s="511" t="s">
        <v>200</v>
      </c>
      <c r="AY14" s="508" t="s">
        <v>201</v>
      </c>
      <c r="BC14" s="511" t="s">
        <v>202</v>
      </c>
    </row>
    <row r="15" ht="19.95" customHeight="1" spans="1:55">
      <c r="A15" s="508" t="s">
        <v>203</v>
      </c>
      <c r="C15" s="508" t="s">
        <v>204</v>
      </c>
      <c r="F15" s="508" t="s">
        <v>205</v>
      </c>
      <c r="K15" s="508" t="s">
        <v>161</v>
      </c>
      <c r="Q15" t="s">
        <v>12</v>
      </c>
      <c r="V15" s="508" t="s">
        <v>206</v>
      </c>
      <c r="X15" s="508" t="s">
        <v>207</v>
      </c>
      <c r="Z15" s="508" t="s">
        <v>208</v>
      </c>
      <c r="AF15" s="508" t="s">
        <v>209</v>
      </c>
      <c r="AH15" s="508" t="s">
        <v>210</v>
      </c>
      <c r="AN15" s="508" t="s">
        <v>211</v>
      </c>
      <c r="AP15" s="508" t="s">
        <v>212</v>
      </c>
      <c r="AR15" s="508" t="s">
        <v>213</v>
      </c>
      <c r="AW15" s="511" t="s">
        <v>214</v>
      </c>
      <c r="AY15" s="508" t="s">
        <v>215</v>
      </c>
      <c r="BC15" s="510" t="s">
        <v>216</v>
      </c>
    </row>
    <row r="16" ht="19.95" customHeight="1" spans="1:55">
      <c r="A16" s="508" t="s">
        <v>217</v>
      </c>
      <c r="C16" s="508" t="s">
        <v>218</v>
      </c>
      <c r="K16" s="508" t="s">
        <v>219</v>
      </c>
      <c r="M16" s="508" t="s">
        <v>220</v>
      </c>
      <c r="T16" s="509"/>
      <c r="V16" s="509" t="s">
        <v>19</v>
      </c>
      <c r="X16" s="508" t="s">
        <v>221</v>
      </c>
      <c r="Z16"/>
      <c r="AH16" s="508" t="s">
        <v>222</v>
      </c>
      <c r="AN16" s="508" t="s">
        <v>223</v>
      </c>
      <c r="AP16" s="508" t="s">
        <v>224</v>
      </c>
      <c r="AR16" s="508" t="s">
        <v>225</v>
      </c>
      <c r="AW16" s="511" t="s">
        <v>226</v>
      </c>
      <c r="AY16" s="508" t="s">
        <v>227</v>
      </c>
      <c r="BC16" s="511" t="s">
        <v>228</v>
      </c>
    </row>
    <row r="17" ht="19.95" customHeight="1" spans="1:55">
      <c r="A17" s="508" t="s">
        <v>229</v>
      </c>
      <c r="C17" s="508" t="s">
        <v>230</v>
      </c>
      <c r="K17" s="508" t="s">
        <v>231</v>
      </c>
      <c r="M17" s="508" t="s">
        <v>232</v>
      </c>
      <c r="V17" s="508" t="s">
        <v>233</v>
      </c>
      <c r="X17" s="508" t="s">
        <v>234</v>
      </c>
      <c r="AF17" s="509" t="s">
        <v>19</v>
      </c>
      <c r="AH17" s="508" t="s">
        <v>235</v>
      </c>
      <c r="AN17" s="508" t="s">
        <v>236</v>
      </c>
      <c r="AP17" s="508" t="s">
        <v>237</v>
      </c>
      <c r="AR17" s="508" t="s">
        <v>238</v>
      </c>
      <c r="AW17" s="511" t="s">
        <v>239</v>
      </c>
      <c r="AY17" s="508" t="s">
        <v>240</v>
      </c>
      <c r="BC17" s="511" t="s">
        <v>241</v>
      </c>
    </row>
    <row r="18" ht="19.95" customHeight="1" spans="1:55">
      <c r="A18" s="508" t="s">
        <v>242</v>
      </c>
      <c r="C18" s="508" t="s">
        <v>243</v>
      </c>
      <c r="K18" t="s">
        <v>244</v>
      </c>
      <c r="M18" s="508" t="s">
        <v>245</v>
      </c>
      <c r="V18" s="508" t="s">
        <v>246</v>
      </c>
      <c r="X18" s="508" t="s">
        <v>247</v>
      </c>
      <c r="AF18" s="508" t="s">
        <v>248</v>
      </c>
      <c r="AH18" s="508" t="s">
        <v>249</v>
      </c>
      <c r="AN18" s="508" t="s">
        <v>250</v>
      </c>
      <c r="AP18" s="508" t="s">
        <v>251</v>
      </c>
      <c r="AR18" s="508" t="s">
        <v>252</v>
      </c>
      <c r="AW18" s="511" t="s">
        <v>253</v>
      </c>
      <c r="AY18" s="508" t="s">
        <v>254</v>
      </c>
      <c r="BC18" s="511" t="s">
        <v>255</v>
      </c>
    </row>
    <row r="19" ht="19.95" customHeight="1" spans="1:55">
      <c r="A19" s="508" t="s">
        <v>256</v>
      </c>
      <c r="C19" s="508" t="s">
        <v>257</v>
      </c>
      <c r="K19" s="508" t="s">
        <v>258</v>
      </c>
      <c r="M19" s="508" t="s">
        <v>259</v>
      </c>
      <c r="V19" t="s">
        <v>260</v>
      </c>
      <c r="X19" s="508" t="s">
        <v>261</v>
      </c>
      <c r="AH19" s="508" t="s">
        <v>262</v>
      </c>
      <c r="AN19" s="508" t="s">
        <v>263</v>
      </c>
      <c r="AP19" s="508" t="s">
        <v>264</v>
      </c>
      <c r="AR19" s="508" t="s">
        <v>265</v>
      </c>
      <c r="AW19" s="511" t="s">
        <v>266</v>
      </c>
      <c r="AY19" s="508" t="s">
        <v>267</v>
      </c>
      <c r="BC19" s="511" t="s">
        <v>268</v>
      </c>
    </row>
    <row r="20" ht="19.95" customHeight="1" spans="1:55">
      <c r="A20" s="508" t="s">
        <v>269</v>
      </c>
      <c r="K20" t="s">
        <v>270</v>
      </c>
      <c r="M20" s="508" t="s">
        <v>271</v>
      </c>
      <c r="V20" s="508" t="s">
        <v>272</v>
      </c>
      <c r="X20" s="508" t="s">
        <v>273</v>
      </c>
      <c r="AF20" s="509" t="s">
        <v>19</v>
      </c>
      <c r="AH20" s="508" t="s">
        <v>274</v>
      </c>
      <c r="AN20" s="508" t="s">
        <v>275</v>
      </c>
      <c r="AP20" s="508" t="s">
        <v>276</v>
      </c>
      <c r="AR20" s="508" t="s">
        <v>277</v>
      </c>
      <c r="AW20" s="511" t="s">
        <v>278</v>
      </c>
      <c r="AY20" s="508" t="s">
        <v>279</v>
      </c>
      <c r="BC20" s="510" t="s">
        <v>280</v>
      </c>
    </row>
    <row r="21" ht="19.95" customHeight="1" spans="1:55">
      <c r="A21" s="508" t="s">
        <v>281</v>
      </c>
      <c r="C21" s="508" t="s">
        <v>282</v>
      </c>
      <c r="K21" s="508" t="s">
        <v>283</v>
      </c>
      <c r="M21" s="508" t="s">
        <v>284</v>
      </c>
      <c r="V21" s="508" t="s">
        <v>285</v>
      </c>
      <c r="X21" s="508" t="s">
        <v>286</v>
      </c>
      <c r="AF21" s="508" t="s">
        <v>287</v>
      </c>
      <c r="AH21" s="508" t="s">
        <v>288</v>
      </c>
      <c r="AN21" s="508" t="s">
        <v>289</v>
      </c>
      <c r="AP21" s="508" t="s">
        <v>290</v>
      </c>
      <c r="AR21" s="508" t="s">
        <v>291</v>
      </c>
      <c r="AW21" s="511" t="s">
        <v>292</v>
      </c>
      <c r="AY21" s="508" t="s">
        <v>293</v>
      </c>
      <c r="BC21" s="511" t="s">
        <v>294</v>
      </c>
    </row>
    <row r="22" ht="19.95" customHeight="1" spans="1:55">
      <c r="A22" s="508" t="s">
        <v>295</v>
      </c>
      <c r="C22" s="509" t="s">
        <v>19</v>
      </c>
      <c r="K22" s="508" t="s">
        <v>296</v>
      </c>
      <c r="V22" s="508" t="s">
        <v>297</v>
      </c>
      <c r="X22" s="508" t="s">
        <v>298</v>
      </c>
      <c r="AH22" s="508" t="s">
        <v>299</v>
      </c>
      <c r="AN22" s="508" t="s">
        <v>300</v>
      </c>
      <c r="AP22" s="508" t="s">
        <v>301</v>
      </c>
      <c r="AR22" s="508" t="s">
        <v>302</v>
      </c>
      <c r="AW22" s="511" t="s">
        <v>303</v>
      </c>
      <c r="AY22" s="508" t="s">
        <v>304</v>
      </c>
      <c r="BC22" s="510" t="s">
        <v>305</v>
      </c>
    </row>
    <row r="23" ht="19.95" customHeight="1" spans="1:55">
      <c r="A23" s="508" t="s">
        <v>306</v>
      </c>
      <c r="C23" s="508">
        <v>1</v>
      </c>
      <c r="K23" s="508" t="s">
        <v>307</v>
      </c>
      <c r="V23" s="508" t="s">
        <v>308</v>
      </c>
      <c r="X23" s="508" t="s">
        <v>309</v>
      </c>
      <c r="AF23" s="509" t="s">
        <v>19</v>
      </c>
      <c r="AH23" s="508" t="s">
        <v>310</v>
      </c>
      <c r="AN23" s="508" t="s">
        <v>311</v>
      </c>
      <c r="AP23" s="508" t="s">
        <v>312</v>
      </c>
      <c r="AR23" s="508" t="s">
        <v>313</v>
      </c>
      <c r="AW23" s="511" t="s">
        <v>314</v>
      </c>
      <c r="AY23" s="508" t="s">
        <v>315</v>
      </c>
      <c r="BC23" s="511" t="s">
        <v>316</v>
      </c>
    </row>
    <row r="24" ht="19.95" customHeight="1" spans="3:55">
      <c r="C24" s="508">
        <v>2</v>
      </c>
      <c r="K24" s="508" t="s">
        <v>317</v>
      </c>
      <c r="V24" s="508" t="s">
        <v>318</v>
      </c>
      <c r="X24" s="508" t="s">
        <v>319</v>
      </c>
      <c r="AF24" s="508" t="s">
        <v>320</v>
      </c>
      <c r="AH24" s="508" t="s">
        <v>321</v>
      </c>
      <c r="AN24" t="s">
        <v>322</v>
      </c>
      <c r="AP24" s="508" t="s">
        <v>323</v>
      </c>
      <c r="AR24" s="508" t="s">
        <v>324</v>
      </c>
      <c r="AW24" s="511" t="s">
        <v>325</v>
      </c>
      <c r="AY24" s="508" t="s">
        <v>326</v>
      </c>
      <c r="BC24" s="511" t="s">
        <v>327</v>
      </c>
    </row>
    <row r="25" ht="19.95" customHeight="1" spans="3:55">
      <c r="C25" s="508">
        <v>3</v>
      </c>
      <c r="T25" s="508" t="s">
        <v>328</v>
      </c>
      <c r="V25" s="508" t="s">
        <v>329</v>
      </c>
      <c r="X25" s="508" t="s">
        <v>330</v>
      </c>
      <c r="AH25" s="508" t="s">
        <v>331</v>
      </c>
      <c r="AN25" t="s">
        <v>332</v>
      </c>
      <c r="AP25" s="508" t="s">
        <v>333</v>
      </c>
      <c r="AR25" s="508" t="s">
        <v>334</v>
      </c>
      <c r="AW25" s="511" t="s">
        <v>335</v>
      </c>
      <c r="AY25"/>
      <c r="BC25" s="511" t="s">
        <v>336</v>
      </c>
    </row>
    <row r="26" ht="19.95" customHeight="1" spans="3:55">
      <c r="C26" s="508">
        <v>4</v>
      </c>
      <c r="T26" s="509" t="s">
        <v>19</v>
      </c>
      <c r="V26" s="508" t="s">
        <v>337</v>
      </c>
      <c r="X26" s="508" t="s">
        <v>338</v>
      </c>
      <c r="AF26" s="509" t="s">
        <v>19</v>
      </c>
      <c r="AH26" s="508" t="s">
        <v>339</v>
      </c>
      <c r="AN26" s="508" t="s">
        <v>340</v>
      </c>
      <c r="AP26" s="508" t="s">
        <v>341</v>
      </c>
      <c r="AR26" s="508" t="s">
        <v>342</v>
      </c>
      <c r="AW26" s="511" t="s">
        <v>343</v>
      </c>
      <c r="AY26"/>
      <c r="BC26" s="511" t="s">
        <v>344</v>
      </c>
    </row>
    <row r="27" ht="19.95" customHeight="1" spans="3:55">
      <c r="C27" s="508">
        <v>5</v>
      </c>
      <c r="T27" s="508" t="s">
        <v>345</v>
      </c>
      <c r="V27" s="508" t="s">
        <v>346</v>
      </c>
      <c r="X27" s="508" t="s">
        <v>347</v>
      </c>
      <c r="AF27" s="508" t="s">
        <v>348</v>
      </c>
      <c r="AH27" s="508" t="s">
        <v>349</v>
      </c>
      <c r="AN27" s="508" t="s">
        <v>350</v>
      </c>
      <c r="AP27" s="508" t="s">
        <v>351</v>
      </c>
      <c r="AR27" s="508" t="s">
        <v>352</v>
      </c>
      <c r="AW27" s="511" t="s">
        <v>353</v>
      </c>
      <c r="BC27" s="510" t="s">
        <v>354</v>
      </c>
    </row>
    <row r="28" ht="19.95" customHeight="1" spans="20:55">
      <c r="T28" s="508" t="s">
        <v>261</v>
      </c>
      <c r="V28" s="508" t="s">
        <v>355</v>
      </c>
      <c r="X28" s="508" t="s">
        <v>356</v>
      </c>
      <c r="AH28" s="508" t="s">
        <v>357</v>
      </c>
      <c r="AN28" s="508" t="s">
        <v>358</v>
      </c>
      <c r="AP28" s="508" t="s">
        <v>359</v>
      </c>
      <c r="AR28" s="508" t="s">
        <v>360</v>
      </c>
      <c r="AW28" s="511" t="s">
        <v>361</v>
      </c>
      <c r="BC28" s="510" t="s">
        <v>362</v>
      </c>
    </row>
    <row r="29" ht="19.95" customHeight="1" spans="1:55">
      <c r="A29" s="508" t="s">
        <v>363</v>
      </c>
      <c r="T29" s="508" t="s">
        <v>364</v>
      </c>
      <c r="V29" s="508" t="s">
        <v>365</v>
      </c>
      <c r="X29" s="508" t="s">
        <v>366</v>
      </c>
      <c r="AF29" s="509" t="s">
        <v>19</v>
      </c>
      <c r="AH29" s="508" t="s">
        <v>367</v>
      </c>
      <c r="AN29" s="508" t="s">
        <v>368</v>
      </c>
      <c r="AP29" s="508" t="s">
        <v>369</v>
      </c>
      <c r="AR29" s="508" t="s">
        <v>370</v>
      </c>
      <c r="AW29" s="511" t="s">
        <v>371</v>
      </c>
      <c r="BC29" s="510" t="s">
        <v>372</v>
      </c>
    </row>
    <row r="30" ht="19.95" customHeight="1" spans="1:55">
      <c r="A30" s="508" t="s">
        <v>373</v>
      </c>
      <c r="T30" s="508" t="s">
        <v>374</v>
      </c>
      <c r="V30" s="508" t="s">
        <v>375</v>
      </c>
      <c r="X30" s="508" t="s">
        <v>376</v>
      </c>
      <c r="AF30" s="508" t="s">
        <v>377</v>
      </c>
      <c r="AH30" s="508" t="s">
        <v>378</v>
      </c>
      <c r="AN30" s="508" t="s">
        <v>379</v>
      </c>
      <c r="AP30" s="508" t="s">
        <v>380</v>
      </c>
      <c r="AR30" s="508" t="s">
        <v>381</v>
      </c>
      <c r="AW30" s="511" t="s">
        <v>382</v>
      </c>
      <c r="BC30" s="510" t="s">
        <v>383</v>
      </c>
    </row>
    <row r="31" ht="19.95" customHeight="1" spans="1:55">
      <c r="A31" s="508" t="s">
        <v>384</v>
      </c>
      <c r="T31" s="508" t="s">
        <v>385</v>
      </c>
      <c r="V31" s="508" t="s">
        <v>386</v>
      </c>
      <c r="X31" s="508" t="s">
        <v>387</v>
      </c>
      <c r="AF31"/>
      <c r="AH31" t="s">
        <v>388</v>
      </c>
      <c r="AN31" s="508" t="s">
        <v>389</v>
      </c>
      <c r="AP31" s="508" t="s">
        <v>390</v>
      </c>
      <c r="AR31" s="508" t="s">
        <v>391</v>
      </c>
      <c r="AW31" s="511" t="s">
        <v>392</v>
      </c>
      <c r="BC31" s="510" t="s">
        <v>393</v>
      </c>
    </row>
    <row r="32" ht="19.95" customHeight="1" spans="1:55">
      <c r="A32" s="508" t="s">
        <v>394</v>
      </c>
      <c r="B32" s="508" t="s">
        <v>395</v>
      </c>
      <c r="T32" s="508" t="s">
        <v>396</v>
      </c>
      <c r="V32" s="508" t="s">
        <v>397</v>
      </c>
      <c r="X32" s="508" t="s">
        <v>396</v>
      </c>
      <c r="AF32" s="509" t="s">
        <v>19</v>
      </c>
      <c r="AH32" t="s">
        <v>398</v>
      </c>
      <c r="AN32" s="508" t="s">
        <v>399</v>
      </c>
      <c r="AP32" s="508" t="s">
        <v>400</v>
      </c>
      <c r="AR32" s="508" t="s">
        <v>401</v>
      </c>
      <c r="AW32" s="511" t="s">
        <v>402</v>
      </c>
      <c r="BC32" s="510" t="s">
        <v>403</v>
      </c>
    </row>
    <row r="33" ht="19.95" customHeight="1" spans="1:55">
      <c r="A33" s="508" t="s">
        <v>404</v>
      </c>
      <c r="B33" s="508" t="s">
        <v>405</v>
      </c>
      <c r="T33" s="508" t="s">
        <v>406</v>
      </c>
      <c r="V33" s="508" t="s">
        <v>407</v>
      </c>
      <c r="X33" s="508" t="s">
        <v>408</v>
      </c>
      <c r="AF33" s="508" t="s">
        <v>409</v>
      </c>
      <c r="AH33" t="s">
        <v>410</v>
      </c>
      <c r="AN33" s="508" t="s">
        <v>411</v>
      </c>
      <c r="AP33" s="508" t="s">
        <v>412</v>
      </c>
      <c r="AR33" s="508" t="s">
        <v>413</v>
      </c>
      <c r="AW33" s="511" t="s">
        <v>414</v>
      </c>
      <c r="BC33" s="511" t="s">
        <v>415</v>
      </c>
    </row>
    <row r="34" ht="19.95" customHeight="1" spans="1:55">
      <c r="A34" s="508" t="s">
        <v>416</v>
      </c>
      <c r="B34" s="508" t="s">
        <v>417</v>
      </c>
      <c r="V34" s="508" t="s">
        <v>418</v>
      </c>
      <c r="X34" s="508" t="s">
        <v>419</v>
      </c>
      <c r="AF34"/>
      <c r="AH34" s="508" t="s">
        <v>420</v>
      </c>
      <c r="AN34" s="508" t="s">
        <v>421</v>
      </c>
      <c r="AP34" s="508" t="s">
        <v>422</v>
      </c>
      <c r="AR34" s="508" t="s">
        <v>423</v>
      </c>
      <c r="AW34" s="511" t="s">
        <v>424</v>
      </c>
      <c r="BC34" s="512" t="s">
        <v>425</v>
      </c>
    </row>
    <row r="35" ht="19.95" customHeight="1" spans="1:55">
      <c r="A35" s="508" t="s">
        <v>426</v>
      </c>
      <c r="K35"/>
      <c r="V35" s="508" t="s">
        <v>427</v>
      </c>
      <c r="X35" s="508" t="s">
        <v>428</v>
      </c>
      <c r="AF35" s="509" t="s">
        <v>19</v>
      </c>
      <c r="AH35"/>
      <c r="AN35" s="508" t="s">
        <v>429</v>
      </c>
      <c r="AP35" s="508" t="s">
        <v>430</v>
      </c>
      <c r="AR35" s="508" t="s">
        <v>431</v>
      </c>
      <c r="AW35" s="511" t="s">
        <v>432</v>
      </c>
      <c r="BC35" s="511" t="s">
        <v>433</v>
      </c>
    </row>
    <row r="36" ht="19.95" customHeight="1" spans="1:55">
      <c r="A36" s="508" t="s">
        <v>434</v>
      </c>
      <c r="B36" s="508" t="s">
        <v>435</v>
      </c>
      <c r="K36"/>
      <c r="V36" s="508" t="s">
        <v>436</v>
      </c>
      <c r="X36" s="508" t="s">
        <v>437</v>
      </c>
      <c r="AF36" s="508" t="s">
        <v>298</v>
      </c>
      <c r="AN36" s="508" t="s">
        <v>438</v>
      </c>
      <c r="AP36" s="508" t="s">
        <v>439</v>
      </c>
      <c r="AR36" s="508" t="s">
        <v>440</v>
      </c>
      <c r="AW36" s="511" t="s">
        <v>441</v>
      </c>
      <c r="BC36" s="511" t="s">
        <v>442</v>
      </c>
    </row>
    <row r="37" ht="19.95" customHeight="1" spans="1:55">
      <c r="A37" s="508" t="s">
        <v>443</v>
      </c>
      <c r="V37" s="508" t="s">
        <v>444</v>
      </c>
      <c r="X37" s="508" t="s">
        <v>445</v>
      </c>
      <c r="AF37"/>
      <c r="AH37"/>
      <c r="AN37" s="508" t="s">
        <v>446</v>
      </c>
      <c r="AP37" s="508" t="s">
        <v>447</v>
      </c>
      <c r="AR37" s="508" t="s">
        <v>448</v>
      </c>
      <c r="AW37" s="511" t="s">
        <v>449</v>
      </c>
      <c r="BC37" s="511" t="s">
        <v>450</v>
      </c>
    </row>
    <row r="38" ht="19.95" customHeight="1" spans="1:55">
      <c r="A38" s="508" t="s">
        <v>451</v>
      </c>
      <c r="B38" s="508" t="s">
        <v>452</v>
      </c>
      <c r="V38" s="508" t="s">
        <v>453</v>
      </c>
      <c r="X38" t="s">
        <v>454</v>
      </c>
      <c r="AF38"/>
      <c r="AH38"/>
      <c r="AN38" s="508" t="s">
        <v>455</v>
      </c>
      <c r="AP38" s="508" t="s">
        <v>456</v>
      </c>
      <c r="AR38" s="508" t="s">
        <v>457</v>
      </c>
      <c r="AW38" s="511" t="s">
        <v>458</v>
      </c>
      <c r="BC38" s="511" t="s">
        <v>459</v>
      </c>
    </row>
    <row r="39" ht="19.95" customHeight="1" spans="1:55">
      <c r="A39" s="508" t="s">
        <v>460</v>
      </c>
      <c r="B39" s="508" t="s">
        <v>461</v>
      </c>
      <c r="V39" s="508" t="s">
        <v>462</v>
      </c>
      <c r="X39" s="508" t="s">
        <v>463</v>
      </c>
      <c r="AP39" s="508" t="s">
        <v>464</v>
      </c>
      <c r="AR39" s="508" t="s">
        <v>465</v>
      </c>
      <c r="AW39" s="511" t="s">
        <v>466</v>
      </c>
      <c r="BC39" s="511" t="s">
        <v>467</v>
      </c>
    </row>
    <row r="40" ht="19.95" customHeight="1" spans="1:55">
      <c r="A40" s="508" t="s">
        <v>468</v>
      </c>
      <c r="B40" s="508" t="s">
        <v>469</v>
      </c>
      <c r="V40" s="508" t="s">
        <v>470</v>
      </c>
      <c r="X40" s="508" t="s">
        <v>471</v>
      </c>
      <c r="AH40"/>
      <c r="AP40" s="508" t="s">
        <v>472</v>
      </c>
      <c r="AR40" s="508" t="s">
        <v>473</v>
      </c>
      <c r="AW40" s="511" t="s">
        <v>474</v>
      </c>
      <c r="BC40" s="511" t="s">
        <v>475</v>
      </c>
    </row>
    <row r="41" ht="19.95" customHeight="1" spans="22:55">
      <c r="V41" s="508" t="s">
        <v>476</v>
      </c>
      <c r="X41" s="508" t="s">
        <v>477</v>
      </c>
      <c r="AH41"/>
      <c r="AP41" s="508" t="s">
        <v>478</v>
      </c>
      <c r="AR41" s="508" t="s">
        <v>479</v>
      </c>
      <c r="AW41" s="511" t="s">
        <v>480</v>
      </c>
      <c r="BC41" s="511" t="s">
        <v>481</v>
      </c>
    </row>
    <row r="42" ht="19.95" customHeight="1" spans="22:55">
      <c r="V42" s="508" t="s">
        <v>482</v>
      </c>
      <c r="X42" s="508" t="s">
        <v>483</v>
      </c>
      <c r="AP42" s="508" t="s">
        <v>484</v>
      </c>
      <c r="AR42" s="508" t="s">
        <v>485</v>
      </c>
      <c r="AW42" s="511" t="s">
        <v>486</v>
      </c>
      <c r="BC42" s="511" t="s">
        <v>487</v>
      </c>
    </row>
    <row r="43" ht="19.95" customHeight="1" spans="22:55">
      <c r="V43" s="508" t="s">
        <v>488</v>
      </c>
      <c r="X43" s="508" t="s">
        <v>489</v>
      </c>
      <c r="AP43" s="508" t="s">
        <v>490</v>
      </c>
      <c r="AR43" s="508" t="s">
        <v>491</v>
      </c>
      <c r="AW43" s="511" t="s">
        <v>492</v>
      </c>
      <c r="BC43" s="511" t="s">
        <v>493</v>
      </c>
    </row>
    <row r="44" ht="19.95" customHeight="1" spans="22:55">
      <c r="V44" s="508" t="s">
        <v>494</v>
      </c>
      <c r="X44" s="508" t="s">
        <v>495</v>
      </c>
      <c r="AP44" s="508" t="s">
        <v>496</v>
      </c>
      <c r="AR44" s="508" t="s">
        <v>497</v>
      </c>
      <c r="AW44" s="511" t="s">
        <v>498</v>
      </c>
      <c r="BC44" s="511" t="s">
        <v>499</v>
      </c>
    </row>
    <row r="45" ht="19.95" customHeight="1" spans="22:55">
      <c r="V45" t="s">
        <v>500</v>
      </c>
      <c r="X45" s="508" t="s">
        <v>501</v>
      </c>
      <c r="AP45" s="508" t="s">
        <v>502</v>
      </c>
      <c r="AR45" s="508" t="s">
        <v>503</v>
      </c>
      <c r="AW45" s="511" t="s">
        <v>504</v>
      </c>
      <c r="BC45" s="511" t="s">
        <v>505</v>
      </c>
    </row>
    <row r="46" ht="19.95" customHeight="1" spans="22:55">
      <c r="V46" s="508" t="s">
        <v>506</v>
      </c>
      <c r="X46" s="508" t="s">
        <v>507</v>
      </c>
      <c r="AP46" s="508" t="s">
        <v>508</v>
      </c>
      <c r="AR46" t="s">
        <v>509</v>
      </c>
      <c r="AW46" s="510" t="s">
        <v>510</v>
      </c>
      <c r="BC46" s="511" t="s">
        <v>511</v>
      </c>
    </row>
    <row r="47" ht="19.95" customHeight="1" spans="22:55">
      <c r="V47" s="508" t="s">
        <v>512</v>
      </c>
      <c r="AP47" s="508" t="s">
        <v>513</v>
      </c>
      <c r="AR47" t="s">
        <v>514</v>
      </c>
      <c r="AW47" s="510" t="s">
        <v>515</v>
      </c>
      <c r="BC47" s="511" t="s">
        <v>516</v>
      </c>
    </row>
    <row r="48" ht="28.5" spans="42:55">
      <c r="AP48" s="508" t="s">
        <v>517</v>
      </c>
      <c r="AR48" s="508" t="s">
        <v>518</v>
      </c>
      <c r="AW48" s="511" t="s">
        <v>519</v>
      </c>
      <c r="BC48" s="511" t="s">
        <v>520</v>
      </c>
    </row>
    <row r="49" ht="28.5" spans="42:55">
      <c r="AP49" s="508" t="s">
        <v>521</v>
      </c>
      <c r="AR49" s="508" t="s">
        <v>522</v>
      </c>
      <c r="AW49" s="511" t="s">
        <v>523</v>
      </c>
      <c r="BC49" s="511" t="s">
        <v>524</v>
      </c>
    </row>
    <row r="50" ht="28.5" spans="42:55">
      <c r="AP50" s="508" t="s">
        <v>525</v>
      </c>
      <c r="AR50" s="508" t="s">
        <v>526</v>
      </c>
      <c r="AW50" s="511" t="s">
        <v>527</v>
      </c>
      <c r="BC50" s="511" t="s">
        <v>528</v>
      </c>
    </row>
    <row r="51" ht="28.5" spans="42:55">
      <c r="AP51" s="508" t="s">
        <v>529</v>
      </c>
      <c r="AR51" s="508" t="s">
        <v>530</v>
      </c>
      <c r="AW51" s="511" t="s">
        <v>531</v>
      </c>
      <c r="BC51" s="511" t="s">
        <v>532</v>
      </c>
    </row>
    <row r="52" ht="28.5" spans="42:55">
      <c r="AP52" s="508" t="s">
        <v>533</v>
      </c>
      <c r="AR52" s="508" t="s">
        <v>534</v>
      </c>
      <c r="AW52" s="511" t="s">
        <v>535</v>
      </c>
      <c r="BC52" s="511" t="s">
        <v>536</v>
      </c>
    </row>
    <row r="53" ht="28.5" spans="42:55">
      <c r="AP53" s="508" t="s">
        <v>537</v>
      </c>
      <c r="AR53" s="508" t="s">
        <v>538</v>
      </c>
      <c r="AW53" s="511" t="s">
        <v>539</v>
      </c>
      <c r="BC53" s="511" t="s">
        <v>540</v>
      </c>
    </row>
    <row r="54" ht="28.5" spans="42:55">
      <c r="AP54" s="508" t="s">
        <v>541</v>
      </c>
      <c r="AR54" s="508" t="s">
        <v>542</v>
      </c>
      <c r="AW54" s="511" t="s">
        <v>543</v>
      </c>
      <c r="BC54" s="511" t="s">
        <v>544</v>
      </c>
    </row>
    <row r="55" ht="28.5" spans="42:55">
      <c r="AP55" s="508" t="s">
        <v>545</v>
      </c>
      <c r="AR55" s="508" t="s">
        <v>546</v>
      </c>
      <c r="AW55" s="511" t="s">
        <v>547</v>
      </c>
      <c r="BC55" s="511" t="s">
        <v>548</v>
      </c>
    </row>
    <row r="56" ht="28.5" spans="42:55">
      <c r="AP56" s="508" t="s">
        <v>549</v>
      </c>
      <c r="AR56" s="508" t="s">
        <v>550</v>
      </c>
      <c r="AW56" s="511" t="s">
        <v>551</v>
      </c>
      <c r="BC56" s="511" t="s">
        <v>552</v>
      </c>
    </row>
    <row r="57" ht="28.5" spans="42:55">
      <c r="AP57" s="508" t="s">
        <v>553</v>
      </c>
      <c r="AR57" s="508" t="s">
        <v>554</v>
      </c>
      <c r="AW57" s="511" t="s">
        <v>555</v>
      </c>
      <c r="BC57" s="511" t="s">
        <v>556</v>
      </c>
    </row>
    <row r="58" ht="28.5" spans="42:55">
      <c r="AP58" s="508" t="s">
        <v>557</v>
      </c>
      <c r="AR58" s="508" t="s">
        <v>558</v>
      </c>
      <c r="AW58" s="511" t="s">
        <v>559</v>
      </c>
      <c r="BC58" s="511" t="s">
        <v>560</v>
      </c>
    </row>
    <row r="59" ht="28.5" spans="42:55">
      <c r="AP59" s="508" t="s">
        <v>561</v>
      </c>
      <c r="BC59" s="511" t="s">
        <v>562</v>
      </c>
    </row>
    <row r="60" ht="28.5" spans="42:55">
      <c r="AP60" s="508" t="s">
        <v>563</v>
      </c>
      <c r="AW60" s="509" t="s">
        <v>19</v>
      </c>
      <c r="BC60" s="511" t="s">
        <v>564</v>
      </c>
    </row>
    <row r="61" ht="28.5" spans="42:55">
      <c r="AP61" s="508" t="s">
        <v>565</v>
      </c>
      <c r="AW61" s="510" t="s">
        <v>566</v>
      </c>
      <c r="BC61" s="511" t="s">
        <v>567</v>
      </c>
    </row>
    <row r="62" ht="28.5" spans="42:55">
      <c r="AP62" s="508" t="s">
        <v>568</v>
      </c>
      <c r="AW62" s="510" t="s">
        <v>569</v>
      </c>
      <c r="BC62" s="511" t="s">
        <v>570</v>
      </c>
    </row>
    <row r="63" ht="28.5" spans="42:55">
      <c r="AP63" s="508" t="s">
        <v>571</v>
      </c>
      <c r="AW63" s="510" t="s">
        <v>572</v>
      </c>
      <c r="BC63" s="511" t="s">
        <v>573</v>
      </c>
    </row>
    <row r="64" ht="28.5" spans="42:55">
      <c r="AP64" s="508" t="s">
        <v>574</v>
      </c>
      <c r="AW64" s="510" t="s">
        <v>575</v>
      </c>
      <c r="BC64" s="511" t="s">
        <v>576</v>
      </c>
    </row>
    <row r="65" ht="28.5" spans="42:55">
      <c r="AP65" s="508" t="s">
        <v>577</v>
      </c>
      <c r="AW65" s="510" t="s">
        <v>578</v>
      </c>
      <c r="BC65" s="511" t="s">
        <v>579</v>
      </c>
    </row>
    <row r="66" ht="28.5" spans="42:55">
      <c r="AP66" s="508" t="s">
        <v>580</v>
      </c>
      <c r="AW66" s="510" t="s">
        <v>581</v>
      </c>
      <c r="BC66" s="511" t="s">
        <v>582</v>
      </c>
    </row>
    <row r="67" ht="28.5" spans="42:55">
      <c r="AP67" s="508" t="s">
        <v>583</v>
      </c>
      <c r="AW67" s="511" t="s">
        <v>584</v>
      </c>
      <c r="BC67" s="511" t="s">
        <v>585</v>
      </c>
    </row>
    <row r="68" ht="28.5" spans="42:55">
      <c r="AP68" s="508" t="s">
        <v>586</v>
      </c>
      <c r="AW68" s="511" t="s">
        <v>587</v>
      </c>
      <c r="BC68" s="511" t="s">
        <v>588</v>
      </c>
    </row>
    <row r="69" ht="28.5" spans="42:55">
      <c r="AP69" s="508" t="s">
        <v>589</v>
      </c>
      <c r="AW69" s="511" t="s">
        <v>590</v>
      </c>
      <c r="BC69" s="511" t="s">
        <v>591</v>
      </c>
    </row>
    <row r="70" ht="24" spans="42:55">
      <c r="AP70" s="508" t="s">
        <v>592</v>
      </c>
      <c r="AW70" s="511" t="s">
        <v>593</v>
      </c>
      <c r="BC70" s="510" t="s">
        <v>594</v>
      </c>
    </row>
    <row r="71" ht="24" spans="42:55">
      <c r="AP71" s="508" t="s">
        <v>595</v>
      </c>
      <c r="AW71" s="511" t="s">
        <v>596</v>
      </c>
      <c r="BC71" s="510" t="s">
        <v>597</v>
      </c>
    </row>
    <row r="72" ht="28.5" spans="42:55">
      <c r="AP72" s="508" t="s">
        <v>598</v>
      </c>
      <c r="AW72" s="511" t="s">
        <v>599</v>
      </c>
      <c r="BC72" s="511" t="s">
        <v>600</v>
      </c>
    </row>
    <row r="73" ht="28.5" spans="42:55">
      <c r="AP73" s="508" t="s">
        <v>601</v>
      </c>
      <c r="AW73" s="511" t="s">
        <v>602</v>
      </c>
      <c r="BC73" s="511" t="s">
        <v>603</v>
      </c>
    </row>
    <row r="74" ht="28.5" spans="42:55">
      <c r="AP74" s="508" t="s">
        <v>604</v>
      </c>
      <c r="AW74" s="511" t="s">
        <v>605</v>
      </c>
      <c r="BC74" s="511" t="s">
        <v>606</v>
      </c>
    </row>
    <row r="75" ht="28.5" spans="49:55">
      <c r="AW75" s="511" t="s">
        <v>607</v>
      </c>
      <c r="BC75" s="511" t="s">
        <v>608</v>
      </c>
    </row>
    <row r="76" ht="28.5" spans="49:55">
      <c r="AW76" s="511" t="s">
        <v>609</v>
      </c>
      <c r="BC76" s="511" t="s">
        <v>610</v>
      </c>
    </row>
    <row r="77" ht="28.5" spans="49:55">
      <c r="AW77" s="511" t="s">
        <v>611</v>
      </c>
      <c r="BC77" s="511" t="s">
        <v>612</v>
      </c>
    </row>
    <row r="78" ht="28.5" spans="49:55">
      <c r="AW78" s="511" t="s">
        <v>613</v>
      </c>
      <c r="BC78" s="511" t="s">
        <v>614</v>
      </c>
    </row>
    <row r="79" ht="28.5" spans="49:55">
      <c r="AW79" s="511" t="s">
        <v>615</v>
      </c>
      <c r="BC79" s="511" t="s">
        <v>616</v>
      </c>
    </row>
    <row r="80" ht="28.5" spans="49:55">
      <c r="AW80" s="511" t="s">
        <v>617</v>
      </c>
      <c r="BC80" s="511" t="s">
        <v>618</v>
      </c>
    </row>
    <row r="81" ht="28.5" spans="49:55">
      <c r="AW81" s="511" t="s">
        <v>619</v>
      </c>
      <c r="BC81" s="511" t="s">
        <v>620</v>
      </c>
    </row>
    <row r="82" ht="28.5" spans="49:55">
      <c r="AW82" s="511" t="s">
        <v>621</v>
      </c>
      <c r="BC82" s="511" t="s">
        <v>622</v>
      </c>
    </row>
    <row r="83" ht="28.5" spans="49:55">
      <c r="AW83" s="511" t="s">
        <v>623</v>
      </c>
      <c r="BC83" s="511" t="s">
        <v>624</v>
      </c>
    </row>
    <row r="84" ht="28.5" spans="49:55">
      <c r="AW84" s="511" t="s">
        <v>625</v>
      </c>
      <c r="BC84" s="511" t="s">
        <v>626</v>
      </c>
    </row>
    <row r="85" ht="28.5" spans="49:55">
      <c r="AW85" s="511" t="s">
        <v>627</v>
      </c>
      <c r="BC85" s="511" t="s">
        <v>628</v>
      </c>
    </row>
    <row r="86" ht="28.5" spans="49:55">
      <c r="AW86" s="511" t="s">
        <v>629</v>
      </c>
      <c r="BC86" s="511" t="s">
        <v>630</v>
      </c>
    </row>
    <row r="87" ht="28.5" spans="49:55">
      <c r="AW87" s="511" t="s">
        <v>631</v>
      </c>
      <c r="BC87" s="511" t="s">
        <v>632</v>
      </c>
    </row>
    <row r="88" ht="28.5" spans="49:55">
      <c r="AW88" s="511" t="s">
        <v>633</v>
      </c>
      <c r="BC88" s="511" t="s">
        <v>634</v>
      </c>
    </row>
    <row r="89" ht="28.5" spans="49:55">
      <c r="AW89" s="511" t="s">
        <v>635</v>
      </c>
      <c r="BC89" s="511" t="s">
        <v>636</v>
      </c>
    </row>
    <row r="90" ht="28.5" spans="49:55">
      <c r="AW90" s="511" t="s">
        <v>637</v>
      </c>
      <c r="BC90" s="511" t="s">
        <v>638</v>
      </c>
    </row>
    <row r="91" ht="28.5" spans="49:55">
      <c r="AW91" s="511" t="s">
        <v>639</v>
      </c>
      <c r="BC91" s="511" t="s">
        <v>640</v>
      </c>
    </row>
    <row r="92" ht="28.5" spans="49:55">
      <c r="AW92" s="511" t="s">
        <v>641</v>
      </c>
      <c r="BC92" s="511" t="s">
        <v>642</v>
      </c>
    </row>
    <row r="93" ht="28.5" spans="49:56">
      <c r="AW93" s="511" t="s">
        <v>643</v>
      </c>
      <c r="BC93" s="511" t="s">
        <v>644</v>
      </c>
      <c r="BD93" s="511"/>
    </row>
    <row r="94" ht="28.5" spans="49:55">
      <c r="AW94" s="511" t="s">
        <v>645</v>
      </c>
      <c r="BC94" s="511" t="s">
        <v>646</v>
      </c>
    </row>
    <row r="95" ht="28.5" spans="49:55">
      <c r="AW95" s="511" t="s">
        <v>647</v>
      </c>
      <c r="BC95" s="511" t="s">
        <v>648</v>
      </c>
    </row>
    <row r="96" ht="28.5" spans="49:55">
      <c r="AW96" s="511" t="s">
        <v>649</v>
      </c>
      <c r="BC96" s="511" t="s">
        <v>650</v>
      </c>
    </row>
    <row r="97" ht="28.5" spans="49:55">
      <c r="AW97" s="511" t="s">
        <v>651</v>
      </c>
      <c r="BC97" s="511" t="s">
        <v>652</v>
      </c>
    </row>
    <row r="98" ht="28.5" spans="49:55">
      <c r="AW98" s="511" t="s">
        <v>653</v>
      </c>
      <c r="BC98" s="511" t="s">
        <v>654</v>
      </c>
    </row>
    <row r="99" ht="28.5" spans="49:55">
      <c r="AW99" s="511" t="s">
        <v>655</v>
      </c>
      <c r="BC99" s="511" t="s">
        <v>656</v>
      </c>
    </row>
    <row r="100" ht="28.5" spans="49:55">
      <c r="AW100" s="511" t="s">
        <v>657</v>
      </c>
      <c r="BC100" s="511" t="s">
        <v>658</v>
      </c>
    </row>
    <row r="101" ht="28.5" spans="49:55">
      <c r="AW101" s="511" t="s">
        <v>659</v>
      </c>
      <c r="BC101" s="511" t="s">
        <v>660</v>
      </c>
    </row>
    <row r="102" ht="28.5" spans="49:55">
      <c r="AW102" s="511" t="s">
        <v>661</v>
      </c>
      <c r="BC102" s="511" t="s">
        <v>662</v>
      </c>
    </row>
    <row r="103" ht="28.5" spans="49:55">
      <c r="AW103" s="511" t="s">
        <v>663</v>
      </c>
      <c r="BC103" s="511" t="s">
        <v>664</v>
      </c>
    </row>
    <row r="104" ht="28.5" spans="49:55">
      <c r="AW104" s="510" t="s">
        <v>665</v>
      </c>
      <c r="BC104" s="511" t="s">
        <v>666</v>
      </c>
    </row>
    <row r="105" ht="28.5" spans="49:55">
      <c r="AW105" s="510" t="s">
        <v>667</v>
      </c>
      <c r="BC105" s="511" t="s">
        <v>668</v>
      </c>
    </row>
    <row r="106" ht="28.5" spans="49:55">
      <c r="AW106" s="511" t="s">
        <v>669</v>
      </c>
      <c r="BC106" s="511" t="s">
        <v>670</v>
      </c>
    </row>
    <row r="107" ht="28.5" spans="49:55">
      <c r="AW107" s="511" t="s">
        <v>671</v>
      </c>
      <c r="BC107" s="511" t="s">
        <v>672</v>
      </c>
    </row>
    <row r="108" ht="28.5" spans="49:55">
      <c r="AW108" s="511" t="s">
        <v>673</v>
      </c>
      <c r="BC108" s="511" t="s">
        <v>674</v>
      </c>
    </row>
    <row r="109" ht="28.5" spans="49:55">
      <c r="AW109" s="511" t="s">
        <v>675</v>
      </c>
      <c r="BC109" s="511" t="s">
        <v>676</v>
      </c>
    </row>
    <row r="110" ht="28.5" spans="49:55">
      <c r="AW110" s="511" t="s">
        <v>677</v>
      </c>
      <c r="BC110" s="511" t="s">
        <v>678</v>
      </c>
    </row>
    <row r="111" ht="24" spans="49:55">
      <c r="AW111" s="511" t="s">
        <v>679</v>
      </c>
      <c r="BC111" s="510" t="s">
        <v>680</v>
      </c>
    </row>
    <row r="112" ht="24" spans="49:55">
      <c r="AW112" s="511" t="s">
        <v>681</v>
      </c>
      <c r="BC112" s="510" t="s">
        <v>682</v>
      </c>
    </row>
    <row r="113" ht="24" spans="49:55">
      <c r="AW113" s="511" t="s">
        <v>683</v>
      </c>
      <c r="BC113" s="510" t="s">
        <v>684</v>
      </c>
    </row>
    <row r="114" ht="28.5" spans="49:55">
      <c r="AW114" s="511" t="s">
        <v>685</v>
      </c>
      <c r="BC114" s="511" t="s">
        <v>686</v>
      </c>
    </row>
    <row r="115" ht="28.5" spans="49:55">
      <c r="AW115" s="511" t="s">
        <v>687</v>
      </c>
      <c r="BC115" s="511" t="s">
        <v>688</v>
      </c>
    </row>
    <row r="116" ht="28.5" spans="49:55">
      <c r="AW116" s="511" t="s">
        <v>689</v>
      </c>
      <c r="BC116" s="511" t="s">
        <v>690</v>
      </c>
    </row>
    <row r="117" ht="24" spans="55:55">
      <c r="BC117" s="510" t="s">
        <v>691</v>
      </c>
    </row>
    <row r="118" ht="28.5" spans="55:55">
      <c r="BC118" s="511" t="s">
        <v>692</v>
      </c>
    </row>
    <row r="119" ht="28.5" spans="55:55">
      <c r="BC119" s="511" t="s">
        <v>693</v>
      </c>
    </row>
    <row r="120" ht="28.5" spans="55:55">
      <c r="BC120" s="511" t="s">
        <v>694</v>
      </c>
    </row>
    <row r="121" ht="28.5" spans="55:55">
      <c r="BC121" s="511" t="s">
        <v>695</v>
      </c>
    </row>
    <row r="122" ht="28.5" spans="55:55">
      <c r="BC122" s="511" t="s">
        <v>696</v>
      </c>
    </row>
    <row r="123" ht="28.5" spans="55:55">
      <c r="BC123" s="511" t="s">
        <v>697</v>
      </c>
    </row>
    <row r="124" ht="28.5" spans="55:55">
      <c r="BC124" s="511" t="s">
        <v>698</v>
      </c>
    </row>
    <row r="125" ht="28.5" spans="55:55">
      <c r="BC125" s="511" t="s">
        <v>699</v>
      </c>
    </row>
    <row r="126" ht="28.5" spans="55:55">
      <c r="BC126" s="511" t="s">
        <v>700</v>
      </c>
    </row>
    <row r="127" ht="28.5" spans="55:55">
      <c r="BC127" s="511" t="s">
        <v>701</v>
      </c>
    </row>
    <row r="128" ht="28.5" spans="55:55">
      <c r="BC128" s="511" t="s">
        <v>702</v>
      </c>
    </row>
    <row r="129" ht="28.5" spans="55:55">
      <c r="BC129" s="511" t="s">
        <v>703</v>
      </c>
    </row>
    <row r="130" ht="28.5" spans="55:55">
      <c r="BC130" s="511" t="s">
        <v>704</v>
      </c>
    </row>
    <row r="131" ht="28.5" spans="55:55">
      <c r="BC131" s="511" t="s">
        <v>705</v>
      </c>
    </row>
    <row r="132" ht="28.5" spans="55:55">
      <c r="BC132" s="511" t="s">
        <v>706</v>
      </c>
    </row>
    <row r="133" ht="28.5" spans="55:55">
      <c r="BC133" s="511" t="s">
        <v>707</v>
      </c>
    </row>
    <row r="134" ht="28.5" spans="55:55">
      <c r="BC134" s="511" t="s">
        <v>708</v>
      </c>
    </row>
    <row r="135" ht="28.5" spans="55:55">
      <c r="BC135" s="511" t="s">
        <v>709</v>
      </c>
    </row>
    <row r="136" ht="28.5" spans="55:55">
      <c r="BC136" s="511" t="s">
        <v>710</v>
      </c>
    </row>
    <row r="137" ht="28.5" spans="55:55">
      <c r="BC137" s="511" t="s">
        <v>711</v>
      </c>
    </row>
    <row r="138" ht="28.5" spans="55:55">
      <c r="BC138" s="511" t="s">
        <v>712</v>
      </c>
    </row>
    <row r="139" ht="28.5" spans="55:55">
      <c r="BC139" s="511" t="s">
        <v>713</v>
      </c>
    </row>
    <row r="140" ht="28.5" spans="55:55">
      <c r="BC140" s="511" t="s">
        <v>714</v>
      </c>
    </row>
    <row r="141" ht="28.5" spans="55:55">
      <c r="BC141" s="511" t="s">
        <v>715</v>
      </c>
    </row>
    <row r="142" ht="28.5" spans="55:55">
      <c r="BC142" s="511" t="s">
        <v>716</v>
      </c>
    </row>
    <row r="143" ht="28.5" spans="55:55">
      <c r="BC143" s="511" t="s">
        <v>717</v>
      </c>
    </row>
    <row r="144" ht="28.5" spans="55:55">
      <c r="BC144" s="511" t="s">
        <v>718</v>
      </c>
    </row>
    <row r="145" ht="28.5" spans="55:55">
      <c r="BC145" s="511" t="s">
        <v>719</v>
      </c>
    </row>
    <row r="146" spans="55:55">
      <c r="BC146" s="508" t="s">
        <v>720</v>
      </c>
    </row>
    <row r="147" spans="55:55">
      <c r="BC147" s="508" t="s">
        <v>721</v>
      </c>
    </row>
    <row r="148" spans="55:55">
      <c r="BC148" s="508" t="s">
        <v>722</v>
      </c>
    </row>
    <row r="149" spans="55:55">
      <c r="BC149" s="508" t="s">
        <v>723</v>
      </c>
    </row>
    <row r="150" spans="55:55">
      <c r="BC150" s="508" t="s">
        <v>724</v>
      </c>
    </row>
    <row r="151" spans="55:55">
      <c r="BC151" s="508" t="s">
        <v>725</v>
      </c>
    </row>
    <row r="152" spans="55:55">
      <c r="BC152" s="508" t="s">
        <v>726</v>
      </c>
    </row>
    <row r="153" spans="55:55">
      <c r="BC153" s="508" t="s">
        <v>727</v>
      </c>
    </row>
    <row r="154" spans="55:55">
      <c r="BC154" s="508" t="s">
        <v>728</v>
      </c>
    </row>
    <row r="155" spans="55:55">
      <c r="BC155" s="508" t="s">
        <v>729</v>
      </c>
    </row>
  </sheetData>
  <sheetProtection selectLockedCells="1" selectUnlockedCells="1"/>
  <pageMargins left="0.7" right="0.7" top="0.75" bottom="0.75" header="0.511805555555556" footer="0.511805555555556"/>
  <pageSetup paperSize="1" firstPageNumber="0" orientation="portrait" useFirstPageNumber="1" horizontalDpi="300" verticalDpi="300"/>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60"/>
  <sheetViews>
    <sheetView workbookViewId="0">
      <selection activeCell="H28" sqref="H28:I30"/>
    </sheetView>
  </sheetViews>
  <sheetFormatPr defaultColWidth="10.1047619047619" defaultRowHeight="12.75" customHeight="1"/>
  <sheetData>
    <row r="1" ht="14.7" customHeight="1" spans="1:23">
      <c r="A1" s="26"/>
      <c r="B1" s="26"/>
      <c r="C1" s="26"/>
      <c r="D1" s="26"/>
      <c r="E1" s="26"/>
      <c r="F1" s="26"/>
      <c r="G1" s="26"/>
      <c r="H1" s="26"/>
      <c r="I1" s="26"/>
      <c r="J1" s="26"/>
      <c r="K1" s="26"/>
      <c r="L1" s="26"/>
      <c r="M1" s="26"/>
      <c r="N1" s="26"/>
      <c r="O1" s="26"/>
      <c r="P1" s="26"/>
      <c r="Q1" s="26"/>
      <c r="R1" s="26"/>
      <c r="S1" s="26"/>
      <c r="T1" s="26"/>
      <c r="U1" s="26"/>
      <c r="V1" s="26"/>
      <c r="W1" s="26"/>
    </row>
    <row r="2" ht="14.7" customHeight="1" spans="1:23">
      <c r="A2" s="26"/>
      <c r="B2" s="26"/>
      <c r="C2" s="26"/>
      <c r="D2" s="26"/>
      <c r="E2" s="26"/>
      <c r="F2" s="26"/>
      <c r="G2" s="26"/>
      <c r="H2" s="26"/>
      <c r="I2" s="26"/>
      <c r="J2" s="26"/>
      <c r="K2" s="26"/>
      <c r="L2" s="26"/>
      <c r="M2" s="26"/>
      <c r="N2" s="26"/>
      <c r="O2" s="26"/>
      <c r="P2" s="26"/>
      <c r="Q2" s="26"/>
      <c r="R2" s="26"/>
      <c r="S2" s="26"/>
      <c r="T2" s="26"/>
      <c r="U2" s="26"/>
      <c r="V2" s="26"/>
      <c r="W2" s="26"/>
    </row>
    <row r="3" ht="16.95" customHeight="1" spans="1:23">
      <c r="A3" s="26"/>
      <c r="B3" s="27" t="s">
        <v>1019</v>
      </c>
      <c r="C3" s="27"/>
      <c r="D3" s="26"/>
      <c r="E3" s="26"/>
      <c r="F3" s="26"/>
      <c r="G3" s="26"/>
      <c r="H3" s="26"/>
      <c r="I3" s="26"/>
      <c r="J3" s="26"/>
      <c r="K3" s="26"/>
      <c r="L3" s="26"/>
      <c r="M3" s="26"/>
      <c r="N3" s="26"/>
      <c r="O3" s="26"/>
      <c r="P3" s="26"/>
      <c r="Q3" s="26"/>
      <c r="R3" s="26"/>
      <c r="S3" s="26"/>
      <c r="T3" s="26"/>
      <c r="U3" s="26"/>
      <c r="V3" s="26"/>
      <c r="W3" s="26"/>
    </row>
    <row r="4" ht="14.7" customHeight="1" spans="1:23">
      <c r="A4" s="26"/>
      <c r="B4" s="26"/>
      <c r="C4" s="26"/>
      <c r="D4" s="26"/>
      <c r="E4" s="26"/>
      <c r="F4" s="26"/>
      <c r="G4" s="26"/>
      <c r="H4" s="26"/>
      <c r="I4" s="26"/>
      <c r="J4" s="26"/>
      <c r="K4" s="26"/>
      <c r="L4" s="26"/>
      <c r="M4" s="26"/>
      <c r="N4" s="26"/>
      <c r="O4" s="26"/>
      <c r="P4" s="26"/>
      <c r="Q4" s="26"/>
      <c r="R4" s="26"/>
      <c r="S4" s="26"/>
      <c r="T4" s="26"/>
      <c r="U4" s="26"/>
      <c r="V4" s="26"/>
      <c r="W4" s="26"/>
    </row>
    <row r="5" ht="16.95" customHeight="1" spans="1:23">
      <c r="A5" s="26"/>
      <c r="B5" s="26"/>
      <c r="C5" s="28" t="s">
        <v>1020</v>
      </c>
      <c r="D5" s="28"/>
      <c r="E5" s="28"/>
      <c r="F5" s="28"/>
      <c r="G5" s="28"/>
      <c r="H5" s="29" t="s">
        <v>1021</v>
      </c>
      <c r="I5" s="29"/>
      <c r="J5" s="29" t="s">
        <v>1022</v>
      </c>
      <c r="K5" s="34" t="s">
        <v>1023</v>
      </c>
      <c r="L5" s="26"/>
      <c r="M5" s="28" t="s">
        <v>1020</v>
      </c>
      <c r="N5" s="28"/>
      <c r="O5" s="28"/>
      <c r="P5" s="28"/>
      <c r="Q5" s="28"/>
      <c r="R5" s="29" t="s">
        <v>1021</v>
      </c>
      <c r="S5" s="29"/>
      <c r="T5" s="29" t="s">
        <v>1022</v>
      </c>
      <c r="U5" s="34" t="s">
        <v>1023</v>
      </c>
      <c r="V5" s="26"/>
      <c r="W5" s="26"/>
    </row>
    <row r="6" ht="14.7" customHeight="1" spans="1:23">
      <c r="A6" s="26"/>
      <c r="B6" s="26"/>
      <c r="C6" s="30"/>
      <c r="D6" s="30"/>
      <c r="E6" s="30"/>
      <c r="F6" s="30"/>
      <c r="G6" s="30"/>
      <c r="H6" s="31" t="s">
        <v>19</v>
      </c>
      <c r="I6" s="31"/>
      <c r="J6" s="31" t="s">
        <v>434</v>
      </c>
      <c r="K6" s="35" t="s">
        <v>373</v>
      </c>
      <c r="L6" s="26"/>
      <c r="M6" s="30"/>
      <c r="N6" s="30"/>
      <c r="O6" s="30"/>
      <c r="P6" s="30"/>
      <c r="Q6" s="30"/>
      <c r="R6" s="31" t="s">
        <v>19</v>
      </c>
      <c r="S6" s="31"/>
      <c r="T6" s="31" t="s">
        <v>434</v>
      </c>
      <c r="U6" s="35" t="s">
        <v>363</v>
      </c>
      <c r="V6" s="26"/>
      <c r="W6" s="26"/>
    </row>
    <row r="7" ht="14.7" customHeight="1" spans="1:23">
      <c r="A7" s="26"/>
      <c r="B7" s="26"/>
      <c r="C7" s="30"/>
      <c r="D7" s="30"/>
      <c r="E7" s="30"/>
      <c r="F7" s="30"/>
      <c r="G7" s="30"/>
      <c r="H7" s="31"/>
      <c r="I7" s="31"/>
      <c r="J7" s="31"/>
      <c r="K7" s="35"/>
      <c r="L7" s="26"/>
      <c r="M7" s="30"/>
      <c r="N7" s="30"/>
      <c r="O7" s="30"/>
      <c r="P7" s="30"/>
      <c r="Q7" s="30"/>
      <c r="R7" s="31"/>
      <c r="S7" s="31"/>
      <c r="T7" s="31"/>
      <c r="U7" s="35"/>
      <c r="V7" s="26"/>
      <c r="W7" s="26"/>
    </row>
    <row r="8" ht="14.7" customHeight="1" spans="1:23">
      <c r="A8" s="26"/>
      <c r="B8" s="26"/>
      <c r="C8" s="30"/>
      <c r="D8" s="30"/>
      <c r="E8" s="30"/>
      <c r="F8" s="30"/>
      <c r="G8" s="30"/>
      <c r="H8" s="31"/>
      <c r="I8" s="31"/>
      <c r="J8" s="31"/>
      <c r="K8" s="35"/>
      <c r="L8" s="26"/>
      <c r="M8" s="30"/>
      <c r="N8" s="30"/>
      <c r="O8" s="30"/>
      <c r="P8" s="30"/>
      <c r="Q8" s="30"/>
      <c r="R8" s="31"/>
      <c r="S8" s="31"/>
      <c r="T8" s="31"/>
      <c r="U8" s="35"/>
      <c r="V8" s="26"/>
      <c r="W8" s="26"/>
    </row>
    <row r="9" ht="14.7" customHeight="1" spans="1:23">
      <c r="A9" s="26"/>
      <c r="B9" s="26"/>
      <c r="C9" s="32" t="s">
        <v>1024</v>
      </c>
      <c r="D9" s="32"/>
      <c r="E9" s="32"/>
      <c r="F9" s="32"/>
      <c r="G9" s="32"/>
      <c r="H9" s="32"/>
      <c r="I9" s="32"/>
      <c r="J9" s="32"/>
      <c r="K9" s="32"/>
      <c r="L9" s="26"/>
      <c r="M9" s="32" t="s">
        <v>1024</v>
      </c>
      <c r="N9" s="32"/>
      <c r="O9" s="32"/>
      <c r="P9" s="32"/>
      <c r="Q9" s="32"/>
      <c r="R9" s="32"/>
      <c r="S9" s="32"/>
      <c r="T9" s="32"/>
      <c r="U9" s="32"/>
      <c r="V9" s="26"/>
      <c r="W9" s="26"/>
    </row>
    <row r="10" ht="14.7" customHeight="1" spans="1:23">
      <c r="A10" s="26"/>
      <c r="B10" s="26"/>
      <c r="C10" s="33"/>
      <c r="D10" s="33"/>
      <c r="E10" s="33"/>
      <c r="F10" s="33"/>
      <c r="G10" s="33"/>
      <c r="H10" s="33"/>
      <c r="I10" s="33"/>
      <c r="J10" s="33"/>
      <c r="K10" s="33"/>
      <c r="L10" s="26"/>
      <c r="M10" s="33"/>
      <c r="N10" s="33"/>
      <c r="O10" s="33"/>
      <c r="P10" s="33"/>
      <c r="Q10" s="33"/>
      <c r="R10" s="33"/>
      <c r="S10" s="33"/>
      <c r="T10" s="33"/>
      <c r="U10" s="33"/>
      <c r="V10" s="26"/>
      <c r="W10" s="26"/>
    </row>
    <row r="11" ht="14.7" customHeight="1" spans="1:23">
      <c r="A11" s="26"/>
      <c r="B11" s="26"/>
      <c r="C11" s="33"/>
      <c r="D11" s="33"/>
      <c r="E11" s="33"/>
      <c r="F11" s="33"/>
      <c r="G11" s="33"/>
      <c r="H11" s="33"/>
      <c r="I11" s="33"/>
      <c r="J11" s="33"/>
      <c r="K11" s="33"/>
      <c r="L11" s="26"/>
      <c r="M11" s="33"/>
      <c r="N11" s="33"/>
      <c r="O11" s="33"/>
      <c r="P11" s="33"/>
      <c r="Q11" s="33"/>
      <c r="R11" s="33"/>
      <c r="S11" s="33"/>
      <c r="T11" s="33"/>
      <c r="U11" s="33"/>
      <c r="V11" s="26"/>
      <c r="W11" s="26"/>
    </row>
    <row r="12" ht="14.7" customHeight="1" spans="1:23">
      <c r="A12" s="26"/>
      <c r="B12" s="26"/>
      <c r="C12" s="33"/>
      <c r="D12" s="33"/>
      <c r="E12" s="33"/>
      <c r="F12" s="33"/>
      <c r="G12" s="33"/>
      <c r="H12" s="33"/>
      <c r="I12" s="33"/>
      <c r="J12" s="33"/>
      <c r="K12" s="33"/>
      <c r="L12" s="26"/>
      <c r="M12" s="33"/>
      <c r="N12" s="33"/>
      <c r="O12" s="33"/>
      <c r="P12" s="33"/>
      <c r="Q12" s="33"/>
      <c r="R12" s="33"/>
      <c r="S12" s="33"/>
      <c r="T12" s="33"/>
      <c r="U12" s="33"/>
      <c r="V12" s="26"/>
      <c r="W12" s="26"/>
    </row>
    <row r="13" ht="14.7" customHeight="1" spans="1:23">
      <c r="A13" s="26"/>
      <c r="B13" s="26"/>
      <c r="C13" s="33"/>
      <c r="D13" s="33"/>
      <c r="E13" s="33"/>
      <c r="F13" s="33"/>
      <c r="G13" s="33"/>
      <c r="H13" s="33"/>
      <c r="I13" s="33"/>
      <c r="J13" s="33"/>
      <c r="K13" s="33"/>
      <c r="L13" s="26"/>
      <c r="M13" s="33"/>
      <c r="N13" s="33"/>
      <c r="O13" s="33"/>
      <c r="P13" s="33"/>
      <c r="Q13" s="33"/>
      <c r="R13" s="33"/>
      <c r="S13" s="33"/>
      <c r="T13" s="33"/>
      <c r="U13" s="33"/>
      <c r="V13" s="26"/>
      <c r="W13" s="26"/>
    </row>
    <row r="14" ht="14.7" customHeight="1" spans="1:23">
      <c r="A14" s="26"/>
      <c r="B14" s="26"/>
      <c r="C14" s="33"/>
      <c r="D14" s="33"/>
      <c r="E14" s="33"/>
      <c r="F14" s="33"/>
      <c r="G14" s="33"/>
      <c r="H14" s="33"/>
      <c r="I14" s="33"/>
      <c r="J14" s="33"/>
      <c r="K14" s="33"/>
      <c r="L14" s="26"/>
      <c r="M14" s="33"/>
      <c r="N14" s="33"/>
      <c r="O14" s="33"/>
      <c r="P14" s="33"/>
      <c r="Q14" s="33"/>
      <c r="R14" s="33"/>
      <c r="S14" s="33"/>
      <c r="T14" s="33"/>
      <c r="U14" s="33"/>
      <c r="V14" s="26"/>
      <c r="W14" s="26"/>
    </row>
    <row r="15" ht="14.7" customHeight="1" spans="1:23">
      <c r="A15" s="26"/>
      <c r="B15" s="26"/>
      <c r="C15" s="26"/>
      <c r="D15" s="26"/>
      <c r="E15" s="26"/>
      <c r="F15" s="26"/>
      <c r="G15" s="26"/>
      <c r="H15" s="26"/>
      <c r="I15" s="26"/>
      <c r="J15" s="26"/>
      <c r="K15" s="26"/>
      <c r="L15" s="26"/>
      <c r="M15" s="26"/>
      <c r="N15" s="26"/>
      <c r="O15" s="26"/>
      <c r="P15" s="26"/>
      <c r="Q15" s="26"/>
      <c r="R15" s="26"/>
      <c r="S15" s="26"/>
      <c r="T15" s="26"/>
      <c r="U15" s="26"/>
      <c r="V15" s="26"/>
      <c r="W15" s="26"/>
    </row>
    <row r="16" ht="16.95" customHeight="1" spans="1:23">
      <c r="A16" s="26"/>
      <c r="B16" s="26"/>
      <c r="C16" s="28" t="s">
        <v>1020</v>
      </c>
      <c r="D16" s="28"/>
      <c r="E16" s="28"/>
      <c r="F16" s="28"/>
      <c r="G16" s="28"/>
      <c r="H16" s="29" t="s">
        <v>1021</v>
      </c>
      <c r="I16" s="29"/>
      <c r="J16" s="29" t="s">
        <v>1022</v>
      </c>
      <c r="K16" s="34" t="s">
        <v>1023</v>
      </c>
      <c r="L16" s="26"/>
      <c r="M16" s="28" t="s">
        <v>1020</v>
      </c>
      <c r="N16" s="28"/>
      <c r="O16" s="28"/>
      <c r="P16" s="28"/>
      <c r="Q16" s="28"/>
      <c r="R16" s="29" t="s">
        <v>1021</v>
      </c>
      <c r="S16" s="29"/>
      <c r="T16" s="29" t="s">
        <v>1022</v>
      </c>
      <c r="U16" s="34" t="s">
        <v>1023</v>
      </c>
      <c r="V16" s="26"/>
      <c r="W16" s="26"/>
    </row>
    <row r="17" ht="14.7" customHeight="1" spans="1:23">
      <c r="A17" s="26"/>
      <c r="B17" s="26"/>
      <c r="C17" s="30"/>
      <c r="D17" s="30"/>
      <c r="E17" s="30"/>
      <c r="F17" s="30"/>
      <c r="G17" s="30"/>
      <c r="H17" s="31" t="s">
        <v>19</v>
      </c>
      <c r="I17" s="31"/>
      <c r="J17" s="31" t="s">
        <v>434</v>
      </c>
      <c r="K17" s="35" t="s">
        <v>363</v>
      </c>
      <c r="L17" s="26"/>
      <c r="M17" s="30"/>
      <c r="N17" s="30"/>
      <c r="O17" s="30"/>
      <c r="P17" s="30"/>
      <c r="Q17" s="30"/>
      <c r="R17" s="31" t="s">
        <v>19</v>
      </c>
      <c r="S17" s="31"/>
      <c r="T17" s="31" t="s">
        <v>434</v>
      </c>
      <c r="U17" s="35" t="s">
        <v>363</v>
      </c>
      <c r="V17" s="26"/>
      <c r="W17" s="26"/>
    </row>
    <row r="18" ht="14.7" customHeight="1" spans="1:23">
      <c r="A18" s="26"/>
      <c r="B18" s="26"/>
      <c r="C18" s="30"/>
      <c r="D18" s="30"/>
      <c r="E18" s="30"/>
      <c r="F18" s="30"/>
      <c r="G18" s="30"/>
      <c r="H18" s="31"/>
      <c r="I18" s="31"/>
      <c r="J18" s="31"/>
      <c r="K18" s="35"/>
      <c r="L18" s="26"/>
      <c r="M18" s="30"/>
      <c r="N18" s="30"/>
      <c r="O18" s="30"/>
      <c r="P18" s="30"/>
      <c r="Q18" s="30"/>
      <c r="R18" s="31"/>
      <c r="S18" s="31"/>
      <c r="T18" s="31"/>
      <c r="U18" s="35"/>
      <c r="V18" s="26"/>
      <c r="W18" s="26"/>
    </row>
    <row r="19" ht="14.7" customHeight="1" spans="1:23">
      <c r="A19" s="26"/>
      <c r="B19" s="26"/>
      <c r="C19" s="30"/>
      <c r="D19" s="30"/>
      <c r="E19" s="30"/>
      <c r="F19" s="30"/>
      <c r="G19" s="30"/>
      <c r="H19" s="31"/>
      <c r="I19" s="31"/>
      <c r="J19" s="31"/>
      <c r="K19" s="35"/>
      <c r="L19" s="26"/>
      <c r="M19" s="30"/>
      <c r="N19" s="30"/>
      <c r="O19" s="30"/>
      <c r="P19" s="30"/>
      <c r="Q19" s="30"/>
      <c r="R19" s="31"/>
      <c r="S19" s="31"/>
      <c r="T19" s="31"/>
      <c r="U19" s="35"/>
      <c r="V19" s="26"/>
      <c r="W19" s="26"/>
    </row>
    <row r="20" ht="14.7" customHeight="1" spans="1:23">
      <c r="A20" s="26"/>
      <c r="B20" s="26"/>
      <c r="C20" s="32" t="s">
        <v>1024</v>
      </c>
      <c r="D20" s="32"/>
      <c r="E20" s="32"/>
      <c r="F20" s="32"/>
      <c r="G20" s="32"/>
      <c r="H20" s="32"/>
      <c r="I20" s="32"/>
      <c r="J20" s="32"/>
      <c r="K20" s="32"/>
      <c r="L20" s="26"/>
      <c r="M20" s="32" t="s">
        <v>1024</v>
      </c>
      <c r="N20" s="32"/>
      <c r="O20" s="32"/>
      <c r="P20" s="32"/>
      <c r="Q20" s="32"/>
      <c r="R20" s="32"/>
      <c r="S20" s="32"/>
      <c r="T20" s="32"/>
      <c r="U20" s="32"/>
      <c r="V20" s="26"/>
      <c r="W20" s="26"/>
    </row>
    <row r="21" ht="14.7" customHeight="1" spans="1:23">
      <c r="A21" s="26"/>
      <c r="B21" s="26"/>
      <c r="C21" s="33"/>
      <c r="D21" s="33"/>
      <c r="E21" s="33"/>
      <c r="F21" s="33"/>
      <c r="G21" s="33"/>
      <c r="H21" s="33"/>
      <c r="I21" s="33"/>
      <c r="J21" s="33"/>
      <c r="K21" s="33"/>
      <c r="L21" s="26"/>
      <c r="M21" s="33"/>
      <c r="N21" s="33"/>
      <c r="O21" s="33"/>
      <c r="P21" s="33"/>
      <c r="Q21" s="33"/>
      <c r="R21" s="33"/>
      <c r="S21" s="33"/>
      <c r="T21" s="33"/>
      <c r="U21" s="33"/>
      <c r="V21" s="26"/>
      <c r="W21" s="26"/>
    </row>
    <row r="22" ht="14.7" customHeight="1" spans="1:23">
      <c r="A22" s="26"/>
      <c r="B22" s="26"/>
      <c r="C22" s="33"/>
      <c r="D22" s="33"/>
      <c r="E22" s="33"/>
      <c r="F22" s="33"/>
      <c r="G22" s="33"/>
      <c r="H22" s="33"/>
      <c r="I22" s="33"/>
      <c r="J22" s="33"/>
      <c r="K22" s="33"/>
      <c r="L22" s="26"/>
      <c r="M22" s="33"/>
      <c r="N22" s="33"/>
      <c r="O22" s="33"/>
      <c r="P22" s="33"/>
      <c r="Q22" s="33"/>
      <c r="R22" s="33"/>
      <c r="S22" s="33"/>
      <c r="T22" s="33"/>
      <c r="U22" s="33"/>
      <c r="V22" s="26"/>
      <c r="W22" s="26"/>
    </row>
    <row r="23" ht="14.7" customHeight="1" spans="1:23">
      <c r="A23" s="26"/>
      <c r="B23" s="26"/>
      <c r="C23" s="33"/>
      <c r="D23" s="33"/>
      <c r="E23" s="33"/>
      <c r="F23" s="33"/>
      <c r="G23" s="33"/>
      <c r="H23" s="33"/>
      <c r="I23" s="33"/>
      <c r="J23" s="33"/>
      <c r="K23" s="33"/>
      <c r="L23" s="26"/>
      <c r="M23" s="33"/>
      <c r="N23" s="33"/>
      <c r="O23" s="33"/>
      <c r="P23" s="33"/>
      <c r="Q23" s="33"/>
      <c r="R23" s="33"/>
      <c r="S23" s="33"/>
      <c r="T23" s="33"/>
      <c r="U23" s="33"/>
      <c r="V23" s="26"/>
      <c r="W23" s="26"/>
    </row>
    <row r="24" ht="14.7" customHeight="1" spans="1:23">
      <c r="A24" s="26"/>
      <c r="B24" s="26"/>
      <c r="C24" s="33"/>
      <c r="D24" s="33"/>
      <c r="E24" s="33"/>
      <c r="F24" s="33"/>
      <c r="G24" s="33"/>
      <c r="H24" s="33"/>
      <c r="I24" s="33"/>
      <c r="J24" s="33"/>
      <c r="K24" s="33"/>
      <c r="L24" s="26"/>
      <c r="M24" s="33"/>
      <c r="N24" s="33"/>
      <c r="O24" s="33"/>
      <c r="P24" s="33"/>
      <c r="Q24" s="33"/>
      <c r="R24" s="33"/>
      <c r="S24" s="33"/>
      <c r="T24" s="33"/>
      <c r="U24" s="33"/>
      <c r="V24" s="26"/>
      <c r="W24" s="26"/>
    </row>
    <row r="25" ht="14.7" customHeight="1" spans="1:23">
      <c r="A25" s="26"/>
      <c r="B25" s="26"/>
      <c r="C25" s="33"/>
      <c r="D25" s="33"/>
      <c r="E25" s="33"/>
      <c r="F25" s="33"/>
      <c r="G25" s="33"/>
      <c r="H25" s="33"/>
      <c r="I25" s="33"/>
      <c r="J25" s="33"/>
      <c r="K25" s="33"/>
      <c r="L25" s="26"/>
      <c r="M25" s="33"/>
      <c r="N25" s="33"/>
      <c r="O25" s="33"/>
      <c r="P25" s="33"/>
      <c r="Q25" s="33"/>
      <c r="R25" s="33"/>
      <c r="S25" s="33"/>
      <c r="T25" s="33"/>
      <c r="U25" s="33"/>
      <c r="V25" s="26"/>
      <c r="W25" s="26"/>
    </row>
    <row r="26" ht="14.7" customHeight="1" spans="1:23">
      <c r="A26" s="26"/>
      <c r="B26" s="26"/>
      <c r="C26" s="26"/>
      <c r="D26" s="26"/>
      <c r="E26" s="26"/>
      <c r="F26" s="26"/>
      <c r="G26" s="26"/>
      <c r="H26" s="26"/>
      <c r="I26" s="26"/>
      <c r="J26" s="26"/>
      <c r="K26" s="26"/>
      <c r="L26" s="26"/>
      <c r="M26" s="26"/>
      <c r="N26" s="26"/>
      <c r="O26" s="26"/>
      <c r="P26" s="26"/>
      <c r="Q26" s="26"/>
      <c r="R26" s="26"/>
      <c r="S26" s="26"/>
      <c r="T26" s="26"/>
      <c r="U26" s="26"/>
      <c r="V26" s="26"/>
      <c r="W26" s="26"/>
    </row>
    <row r="27" ht="16.95" customHeight="1" spans="1:23">
      <c r="A27" s="26"/>
      <c r="B27" s="26"/>
      <c r="C27" s="28" t="s">
        <v>1020</v>
      </c>
      <c r="D27" s="28"/>
      <c r="E27" s="28"/>
      <c r="F27" s="28"/>
      <c r="G27" s="28"/>
      <c r="H27" s="29" t="s">
        <v>1021</v>
      </c>
      <c r="I27" s="29"/>
      <c r="J27" s="29" t="s">
        <v>1022</v>
      </c>
      <c r="K27" s="34" t="s">
        <v>1023</v>
      </c>
      <c r="L27" s="26"/>
      <c r="M27" s="28" t="s">
        <v>1020</v>
      </c>
      <c r="N27" s="28"/>
      <c r="O27" s="28"/>
      <c r="P27" s="28"/>
      <c r="Q27" s="28"/>
      <c r="R27" s="29" t="s">
        <v>1021</v>
      </c>
      <c r="S27" s="29"/>
      <c r="T27" s="29" t="s">
        <v>1022</v>
      </c>
      <c r="U27" s="34" t="s">
        <v>1023</v>
      </c>
      <c r="V27" s="26"/>
      <c r="W27" s="26"/>
    </row>
    <row r="28" ht="14.7" customHeight="1" spans="1:23">
      <c r="A28" s="26"/>
      <c r="B28" s="26"/>
      <c r="C28" s="30"/>
      <c r="D28" s="30"/>
      <c r="E28" s="30"/>
      <c r="F28" s="30"/>
      <c r="G28" s="30"/>
      <c r="H28" s="31" t="s">
        <v>19</v>
      </c>
      <c r="I28" s="31"/>
      <c r="J28" s="31" t="s">
        <v>434</v>
      </c>
      <c r="K28" s="35" t="s">
        <v>363</v>
      </c>
      <c r="L28" s="26"/>
      <c r="M28" s="30"/>
      <c r="N28" s="30"/>
      <c r="O28" s="30"/>
      <c r="P28" s="30"/>
      <c r="Q28" s="30"/>
      <c r="R28" s="31" t="s">
        <v>19</v>
      </c>
      <c r="S28" s="31"/>
      <c r="T28" s="31" t="s">
        <v>434</v>
      </c>
      <c r="U28" s="35" t="s">
        <v>363</v>
      </c>
      <c r="V28" s="26"/>
      <c r="W28" s="26"/>
    </row>
    <row r="29" ht="14.7" customHeight="1" spans="1:23">
      <c r="A29" s="26"/>
      <c r="B29" s="26"/>
      <c r="C29" s="30"/>
      <c r="D29" s="30"/>
      <c r="E29" s="30"/>
      <c r="F29" s="30"/>
      <c r="G29" s="30"/>
      <c r="H29" s="31"/>
      <c r="I29" s="31"/>
      <c r="J29" s="31"/>
      <c r="K29" s="35"/>
      <c r="L29" s="26"/>
      <c r="M29" s="30"/>
      <c r="N29" s="30"/>
      <c r="O29" s="30"/>
      <c r="P29" s="30"/>
      <c r="Q29" s="30"/>
      <c r="R29" s="31"/>
      <c r="S29" s="31"/>
      <c r="T29" s="31"/>
      <c r="U29" s="35"/>
      <c r="V29" s="26"/>
      <c r="W29" s="26"/>
    </row>
    <row r="30" ht="14.7" customHeight="1" spans="1:23">
      <c r="A30" s="26"/>
      <c r="B30" s="26"/>
      <c r="C30" s="30"/>
      <c r="D30" s="30"/>
      <c r="E30" s="30"/>
      <c r="F30" s="30"/>
      <c r="G30" s="30"/>
      <c r="H30" s="31"/>
      <c r="I30" s="31"/>
      <c r="J30" s="31"/>
      <c r="K30" s="35"/>
      <c r="L30" s="26"/>
      <c r="M30" s="30"/>
      <c r="N30" s="30"/>
      <c r="O30" s="30"/>
      <c r="P30" s="30"/>
      <c r="Q30" s="30"/>
      <c r="R30" s="31"/>
      <c r="S30" s="31"/>
      <c r="T30" s="31"/>
      <c r="U30" s="35"/>
      <c r="V30" s="26"/>
      <c r="W30" s="26"/>
    </row>
    <row r="31" ht="14.7" customHeight="1" spans="1:23">
      <c r="A31" s="26"/>
      <c r="B31" s="26"/>
      <c r="C31" s="32" t="s">
        <v>1024</v>
      </c>
      <c r="D31" s="32"/>
      <c r="E31" s="32"/>
      <c r="F31" s="32"/>
      <c r="G31" s="32"/>
      <c r="H31" s="32"/>
      <c r="I31" s="32"/>
      <c r="J31" s="32"/>
      <c r="K31" s="32"/>
      <c r="L31" s="26"/>
      <c r="M31" s="32" t="s">
        <v>1024</v>
      </c>
      <c r="N31" s="32"/>
      <c r="O31" s="32"/>
      <c r="P31" s="32"/>
      <c r="Q31" s="32"/>
      <c r="R31" s="32"/>
      <c r="S31" s="32"/>
      <c r="T31" s="32"/>
      <c r="U31" s="32"/>
      <c r="V31" s="26"/>
      <c r="W31" s="26"/>
    </row>
    <row r="32" ht="14.7" customHeight="1" spans="1:23">
      <c r="A32" s="26"/>
      <c r="B32" s="26"/>
      <c r="C32" s="33"/>
      <c r="D32" s="33"/>
      <c r="E32" s="33"/>
      <c r="F32" s="33"/>
      <c r="G32" s="33"/>
      <c r="H32" s="33"/>
      <c r="I32" s="33"/>
      <c r="J32" s="33"/>
      <c r="K32" s="33"/>
      <c r="L32" s="26"/>
      <c r="M32" s="33"/>
      <c r="N32" s="33"/>
      <c r="O32" s="33"/>
      <c r="P32" s="33"/>
      <c r="Q32" s="33"/>
      <c r="R32" s="33"/>
      <c r="S32" s="33"/>
      <c r="T32" s="33"/>
      <c r="U32" s="33"/>
      <c r="V32" s="26"/>
      <c r="W32" s="26"/>
    </row>
    <row r="33" ht="14.7" customHeight="1" spans="1:23">
      <c r="A33" s="26"/>
      <c r="B33" s="26"/>
      <c r="C33" s="33"/>
      <c r="D33" s="33"/>
      <c r="E33" s="33"/>
      <c r="F33" s="33"/>
      <c r="G33" s="33"/>
      <c r="H33" s="33"/>
      <c r="I33" s="33"/>
      <c r="J33" s="33"/>
      <c r="K33" s="33"/>
      <c r="L33" s="26"/>
      <c r="M33" s="33"/>
      <c r="N33" s="33"/>
      <c r="O33" s="33"/>
      <c r="P33" s="33"/>
      <c r="Q33" s="33"/>
      <c r="R33" s="33"/>
      <c r="S33" s="33"/>
      <c r="T33" s="33"/>
      <c r="U33" s="33"/>
      <c r="V33" s="26"/>
      <c r="W33" s="26"/>
    </row>
    <row r="34" ht="14.7" customHeight="1" spans="1:23">
      <c r="A34" s="26"/>
      <c r="B34" s="26"/>
      <c r="C34" s="33"/>
      <c r="D34" s="33"/>
      <c r="E34" s="33"/>
      <c r="F34" s="33"/>
      <c r="G34" s="33"/>
      <c r="H34" s="33"/>
      <c r="I34" s="33"/>
      <c r="J34" s="33"/>
      <c r="K34" s="33"/>
      <c r="L34" s="26"/>
      <c r="M34" s="33"/>
      <c r="N34" s="33"/>
      <c r="O34" s="33"/>
      <c r="P34" s="33"/>
      <c r="Q34" s="33"/>
      <c r="R34" s="33"/>
      <c r="S34" s="33"/>
      <c r="T34" s="33"/>
      <c r="U34" s="33"/>
      <c r="V34" s="26"/>
      <c r="W34" s="26"/>
    </row>
    <row r="35" ht="14.7" customHeight="1" spans="1:23">
      <c r="A35" s="26"/>
      <c r="B35" s="26"/>
      <c r="C35" s="33"/>
      <c r="D35" s="33"/>
      <c r="E35" s="33"/>
      <c r="F35" s="33"/>
      <c r="G35" s="33"/>
      <c r="H35" s="33"/>
      <c r="I35" s="33"/>
      <c r="J35" s="33"/>
      <c r="K35" s="33"/>
      <c r="L35" s="26"/>
      <c r="M35" s="33"/>
      <c r="N35" s="33"/>
      <c r="O35" s="33"/>
      <c r="P35" s="33"/>
      <c r="Q35" s="33"/>
      <c r="R35" s="33"/>
      <c r="S35" s="33"/>
      <c r="T35" s="33"/>
      <c r="U35" s="33"/>
      <c r="V35" s="26"/>
      <c r="W35" s="26"/>
    </row>
    <row r="36" ht="14.7" customHeight="1" spans="1:23">
      <c r="A36" s="26"/>
      <c r="B36" s="26"/>
      <c r="C36" s="33"/>
      <c r="D36" s="33"/>
      <c r="E36" s="33"/>
      <c r="F36" s="33"/>
      <c r="G36" s="33"/>
      <c r="H36" s="33"/>
      <c r="I36" s="33"/>
      <c r="J36" s="33"/>
      <c r="K36" s="33"/>
      <c r="L36" s="26"/>
      <c r="M36" s="33"/>
      <c r="N36" s="33"/>
      <c r="O36" s="33"/>
      <c r="P36" s="33"/>
      <c r="Q36" s="33"/>
      <c r="R36" s="33"/>
      <c r="S36" s="33"/>
      <c r="T36" s="33"/>
      <c r="U36" s="33"/>
      <c r="V36" s="26"/>
      <c r="W36" s="26"/>
    </row>
    <row r="37" ht="14.7" customHeight="1" spans="1:23">
      <c r="A37" s="26"/>
      <c r="B37" s="26"/>
      <c r="C37" s="26"/>
      <c r="D37" s="26"/>
      <c r="E37" s="26"/>
      <c r="F37" s="26"/>
      <c r="G37" s="26"/>
      <c r="H37" s="26"/>
      <c r="I37" s="26"/>
      <c r="J37" s="26"/>
      <c r="K37" s="26"/>
      <c r="L37" s="26"/>
      <c r="M37" s="26"/>
      <c r="N37" s="26"/>
      <c r="O37" s="26"/>
      <c r="P37" s="26"/>
      <c r="Q37" s="26"/>
      <c r="R37" s="26"/>
      <c r="S37" s="26"/>
      <c r="T37" s="26"/>
      <c r="U37" s="26"/>
      <c r="V37" s="26"/>
      <c r="W37" s="26"/>
    </row>
    <row r="38" ht="16.95" customHeight="1" spans="1:23">
      <c r="A38" s="26"/>
      <c r="B38" s="26"/>
      <c r="C38" s="28" t="s">
        <v>1020</v>
      </c>
      <c r="D38" s="28"/>
      <c r="E38" s="28"/>
      <c r="F38" s="28"/>
      <c r="G38" s="28"/>
      <c r="H38" s="29" t="s">
        <v>1021</v>
      </c>
      <c r="I38" s="29"/>
      <c r="J38" s="29" t="s">
        <v>1022</v>
      </c>
      <c r="K38" s="34" t="s">
        <v>1023</v>
      </c>
      <c r="L38" s="26"/>
      <c r="M38" s="28" t="s">
        <v>1020</v>
      </c>
      <c r="N38" s="28"/>
      <c r="O38" s="28"/>
      <c r="P38" s="28"/>
      <c r="Q38" s="28"/>
      <c r="R38" s="29" t="s">
        <v>1021</v>
      </c>
      <c r="S38" s="29"/>
      <c r="T38" s="29" t="s">
        <v>1022</v>
      </c>
      <c r="U38" s="34" t="s">
        <v>1023</v>
      </c>
      <c r="V38" s="26"/>
      <c r="W38" s="26"/>
    </row>
    <row r="39" ht="14.7" customHeight="1" spans="1:23">
      <c r="A39" s="26"/>
      <c r="B39" s="26"/>
      <c r="C39" s="30"/>
      <c r="D39" s="30"/>
      <c r="E39" s="30"/>
      <c r="F39" s="30"/>
      <c r="G39" s="30"/>
      <c r="H39" s="31" t="s">
        <v>19</v>
      </c>
      <c r="I39" s="31"/>
      <c r="J39" s="31" t="s">
        <v>434</v>
      </c>
      <c r="K39" s="35" t="s">
        <v>363</v>
      </c>
      <c r="L39" s="26"/>
      <c r="M39" s="30"/>
      <c r="N39" s="30"/>
      <c r="O39" s="30"/>
      <c r="P39" s="30"/>
      <c r="Q39" s="30"/>
      <c r="R39" s="31" t="s">
        <v>19</v>
      </c>
      <c r="S39" s="31"/>
      <c r="T39" s="31" t="s">
        <v>434</v>
      </c>
      <c r="U39" s="35" t="s">
        <v>363</v>
      </c>
      <c r="V39" s="26"/>
      <c r="W39" s="26"/>
    </row>
    <row r="40" ht="14.7" customHeight="1" spans="1:23">
      <c r="A40" s="26"/>
      <c r="B40" s="26"/>
      <c r="C40" s="30"/>
      <c r="D40" s="30"/>
      <c r="E40" s="30"/>
      <c r="F40" s="30"/>
      <c r="G40" s="30"/>
      <c r="H40" s="31"/>
      <c r="I40" s="31"/>
      <c r="J40" s="31"/>
      <c r="K40" s="35"/>
      <c r="L40" s="26"/>
      <c r="M40" s="30"/>
      <c r="N40" s="30"/>
      <c r="O40" s="30"/>
      <c r="P40" s="30"/>
      <c r="Q40" s="30"/>
      <c r="R40" s="31"/>
      <c r="S40" s="31"/>
      <c r="T40" s="31"/>
      <c r="U40" s="35"/>
      <c r="V40" s="26"/>
      <c r="W40" s="26"/>
    </row>
    <row r="41" ht="14.7" customHeight="1" spans="1:23">
      <c r="A41" s="26"/>
      <c r="B41" s="26"/>
      <c r="C41" s="30"/>
      <c r="D41" s="30"/>
      <c r="E41" s="30"/>
      <c r="F41" s="30"/>
      <c r="G41" s="30"/>
      <c r="H41" s="31"/>
      <c r="I41" s="31"/>
      <c r="J41" s="31"/>
      <c r="K41" s="35"/>
      <c r="L41" s="26"/>
      <c r="M41" s="30"/>
      <c r="N41" s="30"/>
      <c r="O41" s="30"/>
      <c r="P41" s="30"/>
      <c r="Q41" s="30"/>
      <c r="R41" s="31"/>
      <c r="S41" s="31"/>
      <c r="T41" s="31"/>
      <c r="U41" s="35"/>
      <c r="V41" s="26"/>
      <c r="W41" s="26"/>
    </row>
    <row r="42" ht="14.7" customHeight="1" spans="1:23">
      <c r="A42" s="26"/>
      <c r="B42" s="26"/>
      <c r="C42" s="32" t="s">
        <v>1024</v>
      </c>
      <c r="D42" s="32"/>
      <c r="E42" s="32"/>
      <c r="F42" s="32"/>
      <c r="G42" s="32"/>
      <c r="H42" s="32"/>
      <c r="I42" s="32"/>
      <c r="J42" s="32"/>
      <c r="K42" s="32"/>
      <c r="L42" s="26"/>
      <c r="M42" s="32" t="s">
        <v>1024</v>
      </c>
      <c r="N42" s="32"/>
      <c r="O42" s="32"/>
      <c r="P42" s="32"/>
      <c r="Q42" s="32"/>
      <c r="R42" s="32"/>
      <c r="S42" s="32"/>
      <c r="T42" s="32"/>
      <c r="U42" s="32"/>
      <c r="V42" s="26"/>
      <c r="W42" s="26"/>
    </row>
    <row r="43" ht="14.7" customHeight="1" spans="1:23">
      <c r="A43" s="26"/>
      <c r="B43" s="26"/>
      <c r="C43" s="33"/>
      <c r="D43" s="33"/>
      <c r="E43" s="33"/>
      <c r="F43" s="33"/>
      <c r="G43" s="33"/>
      <c r="H43" s="33"/>
      <c r="I43" s="33"/>
      <c r="J43" s="33"/>
      <c r="K43" s="33"/>
      <c r="L43" s="26"/>
      <c r="M43" s="33"/>
      <c r="N43" s="33"/>
      <c r="O43" s="33"/>
      <c r="P43" s="33"/>
      <c r="Q43" s="33"/>
      <c r="R43" s="33"/>
      <c r="S43" s="33"/>
      <c r="T43" s="33"/>
      <c r="U43" s="33"/>
      <c r="V43" s="26"/>
      <c r="W43" s="26"/>
    </row>
    <row r="44" ht="14.7" customHeight="1" spans="1:23">
      <c r="A44" s="26"/>
      <c r="B44" s="26"/>
      <c r="C44" s="33"/>
      <c r="D44" s="33"/>
      <c r="E44" s="33"/>
      <c r="F44" s="33"/>
      <c r="G44" s="33"/>
      <c r="H44" s="33"/>
      <c r="I44" s="33"/>
      <c r="J44" s="33"/>
      <c r="K44" s="33"/>
      <c r="L44" s="26"/>
      <c r="M44" s="33"/>
      <c r="N44" s="33"/>
      <c r="O44" s="33"/>
      <c r="P44" s="33"/>
      <c r="Q44" s="33"/>
      <c r="R44" s="33"/>
      <c r="S44" s="33"/>
      <c r="T44" s="33"/>
      <c r="U44" s="33"/>
      <c r="V44" s="26"/>
      <c r="W44" s="26"/>
    </row>
    <row r="45" ht="14.7" customHeight="1" spans="1:23">
      <c r="A45" s="26"/>
      <c r="B45" s="26"/>
      <c r="C45" s="33"/>
      <c r="D45" s="33"/>
      <c r="E45" s="33"/>
      <c r="F45" s="33"/>
      <c r="G45" s="33"/>
      <c r="H45" s="33"/>
      <c r="I45" s="33"/>
      <c r="J45" s="33"/>
      <c r="K45" s="33"/>
      <c r="L45" s="26"/>
      <c r="M45" s="33"/>
      <c r="N45" s="33"/>
      <c r="O45" s="33"/>
      <c r="P45" s="33"/>
      <c r="Q45" s="33"/>
      <c r="R45" s="33"/>
      <c r="S45" s="33"/>
      <c r="T45" s="33"/>
      <c r="U45" s="33"/>
      <c r="V45" s="26"/>
      <c r="W45" s="26"/>
    </row>
    <row r="46" ht="14.7" customHeight="1" spans="1:23">
      <c r="A46" s="26"/>
      <c r="B46" s="26"/>
      <c r="C46" s="33"/>
      <c r="D46" s="33"/>
      <c r="E46" s="33"/>
      <c r="F46" s="33"/>
      <c r="G46" s="33"/>
      <c r="H46" s="33"/>
      <c r="I46" s="33"/>
      <c r="J46" s="33"/>
      <c r="K46" s="33"/>
      <c r="L46" s="26"/>
      <c r="M46" s="33"/>
      <c r="N46" s="33"/>
      <c r="O46" s="33"/>
      <c r="P46" s="33"/>
      <c r="Q46" s="33"/>
      <c r="R46" s="33"/>
      <c r="S46" s="33"/>
      <c r="T46" s="33"/>
      <c r="U46" s="33"/>
      <c r="V46" s="26"/>
      <c r="W46" s="26"/>
    </row>
    <row r="47" ht="14.7" customHeight="1" spans="1:23">
      <c r="A47" s="26"/>
      <c r="B47" s="26"/>
      <c r="C47" s="33"/>
      <c r="D47" s="33"/>
      <c r="E47" s="33"/>
      <c r="F47" s="33"/>
      <c r="G47" s="33"/>
      <c r="H47" s="33"/>
      <c r="I47" s="33"/>
      <c r="J47" s="33"/>
      <c r="K47" s="33"/>
      <c r="L47" s="26"/>
      <c r="M47" s="33"/>
      <c r="N47" s="33"/>
      <c r="O47" s="33"/>
      <c r="P47" s="33"/>
      <c r="Q47" s="33"/>
      <c r="R47" s="33"/>
      <c r="S47" s="33"/>
      <c r="T47" s="33"/>
      <c r="U47" s="33"/>
      <c r="V47" s="26"/>
      <c r="W47" s="26"/>
    </row>
    <row r="48" ht="14.7" customHeight="1" spans="1:23">
      <c r="A48" s="26"/>
      <c r="B48" s="26"/>
      <c r="C48" s="26"/>
      <c r="D48" s="26"/>
      <c r="E48" s="26"/>
      <c r="F48" s="26"/>
      <c r="G48" s="26"/>
      <c r="H48" s="26"/>
      <c r="I48" s="26"/>
      <c r="J48" s="26"/>
      <c r="K48" s="26"/>
      <c r="L48" s="26"/>
      <c r="M48" s="26"/>
      <c r="N48" s="26"/>
      <c r="O48" s="26"/>
      <c r="P48" s="26"/>
      <c r="Q48" s="26"/>
      <c r="R48" s="26"/>
      <c r="S48" s="26"/>
      <c r="T48" s="26"/>
      <c r="U48" s="26"/>
      <c r="V48" s="26"/>
      <c r="W48" s="26"/>
    </row>
    <row r="49" ht="16.95" customHeight="1" spans="1:23">
      <c r="A49" s="26"/>
      <c r="B49" s="26"/>
      <c r="C49" s="28" t="s">
        <v>1020</v>
      </c>
      <c r="D49" s="28"/>
      <c r="E49" s="28"/>
      <c r="F49" s="28"/>
      <c r="G49" s="28"/>
      <c r="H49" s="29" t="s">
        <v>1021</v>
      </c>
      <c r="I49" s="29"/>
      <c r="J49" s="29" t="s">
        <v>1022</v>
      </c>
      <c r="K49" s="34" t="s">
        <v>1023</v>
      </c>
      <c r="L49" s="26"/>
      <c r="M49" s="28" t="s">
        <v>1020</v>
      </c>
      <c r="N49" s="28"/>
      <c r="O49" s="28"/>
      <c r="P49" s="28"/>
      <c r="Q49" s="28"/>
      <c r="R49" s="29" t="s">
        <v>1021</v>
      </c>
      <c r="S49" s="29"/>
      <c r="T49" s="29" t="s">
        <v>1022</v>
      </c>
      <c r="U49" s="34" t="s">
        <v>1023</v>
      </c>
      <c r="V49" s="26"/>
      <c r="W49" s="26"/>
    </row>
    <row r="50" ht="14.7" customHeight="1" spans="1:23">
      <c r="A50" s="26"/>
      <c r="B50" s="26"/>
      <c r="C50" s="30"/>
      <c r="D50" s="30"/>
      <c r="E50" s="30"/>
      <c r="F50" s="30"/>
      <c r="G50" s="30"/>
      <c r="H50" s="31" t="s">
        <v>19</v>
      </c>
      <c r="I50" s="31"/>
      <c r="J50" s="31" t="s">
        <v>434</v>
      </c>
      <c r="K50" s="35" t="s">
        <v>363</v>
      </c>
      <c r="L50" s="26"/>
      <c r="M50" s="30"/>
      <c r="N50" s="30"/>
      <c r="O50" s="30"/>
      <c r="P50" s="30"/>
      <c r="Q50" s="30"/>
      <c r="R50" s="31" t="s">
        <v>19</v>
      </c>
      <c r="S50" s="31"/>
      <c r="T50" s="31" t="s">
        <v>434</v>
      </c>
      <c r="U50" s="35" t="s">
        <v>363</v>
      </c>
      <c r="V50" s="26"/>
      <c r="W50" s="26"/>
    </row>
    <row r="51" ht="14.7" customHeight="1" spans="1:23">
      <c r="A51" s="26"/>
      <c r="B51" s="26"/>
      <c r="C51" s="30"/>
      <c r="D51" s="30"/>
      <c r="E51" s="30"/>
      <c r="F51" s="30"/>
      <c r="G51" s="30"/>
      <c r="H51" s="31"/>
      <c r="I51" s="31"/>
      <c r="J51" s="31"/>
      <c r="K51" s="35"/>
      <c r="L51" s="26"/>
      <c r="M51" s="30"/>
      <c r="N51" s="30"/>
      <c r="O51" s="30"/>
      <c r="P51" s="30"/>
      <c r="Q51" s="30"/>
      <c r="R51" s="31"/>
      <c r="S51" s="31"/>
      <c r="T51" s="31"/>
      <c r="U51" s="35"/>
      <c r="V51" s="26"/>
      <c r="W51" s="26"/>
    </row>
    <row r="52" ht="14.7" customHeight="1" spans="1:23">
      <c r="A52" s="26"/>
      <c r="B52" s="26"/>
      <c r="C52" s="30"/>
      <c r="D52" s="30"/>
      <c r="E52" s="30"/>
      <c r="F52" s="30"/>
      <c r="G52" s="30"/>
      <c r="H52" s="31"/>
      <c r="I52" s="31"/>
      <c r="J52" s="31"/>
      <c r="K52" s="35"/>
      <c r="L52" s="26"/>
      <c r="M52" s="30"/>
      <c r="N52" s="30"/>
      <c r="O52" s="30"/>
      <c r="P52" s="30"/>
      <c r="Q52" s="30"/>
      <c r="R52" s="31"/>
      <c r="S52" s="31"/>
      <c r="T52" s="31"/>
      <c r="U52" s="35"/>
      <c r="V52" s="26"/>
      <c r="W52" s="26"/>
    </row>
    <row r="53" ht="14.7" customHeight="1" spans="1:23">
      <c r="A53" s="26"/>
      <c r="B53" s="26"/>
      <c r="C53" s="32" t="s">
        <v>1024</v>
      </c>
      <c r="D53" s="32"/>
      <c r="E53" s="32"/>
      <c r="F53" s="32"/>
      <c r="G53" s="32"/>
      <c r="H53" s="32"/>
      <c r="I53" s="32"/>
      <c r="J53" s="32"/>
      <c r="K53" s="32"/>
      <c r="L53" s="26"/>
      <c r="M53" s="32" t="s">
        <v>1024</v>
      </c>
      <c r="N53" s="32"/>
      <c r="O53" s="32"/>
      <c r="P53" s="32"/>
      <c r="Q53" s="32"/>
      <c r="R53" s="32"/>
      <c r="S53" s="32"/>
      <c r="T53" s="32"/>
      <c r="U53" s="32"/>
      <c r="V53" s="26"/>
      <c r="W53" s="26"/>
    </row>
    <row r="54" ht="14.7" customHeight="1" spans="1:23">
      <c r="A54" s="26"/>
      <c r="B54" s="26"/>
      <c r="C54" s="33"/>
      <c r="D54" s="33"/>
      <c r="E54" s="33"/>
      <c r="F54" s="33"/>
      <c r="G54" s="33"/>
      <c r="H54" s="33"/>
      <c r="I54" s="33"/>
      <c r="J54" s="33"/>
      <c r="K54" s="33"/>
      <c r="L54" s="26"/>
      <c r="M54" s="33"/>
      <c r="N54" s="33"/>
      <c r="O54" s="33"/>
      <c r="P54" s="33"/>
      <c r="Q54" s="33"/>
      <c r="R54" s="33"/>
      <c r="S54" s="33"/>
      <c r="T54" s="33"/>
      <c r="U54" s="33"/>
      <c r="V54" s="26"/>
      <c r="W54" s="26"/>
    </row>
    <row r="55" ht="14.7" customHeight="1" spans="1:23">
      <c r="A55" s="26"/>
      <c r="B55" s="26"/>
      <c r="C55" s="33"/>
      <c r="D55" s="33"/>
      <c r="E55" s="33"/>
      <c r="F55" s="33"/>
      <c r="G55" s="33"/>
      <c r="H55" s="33"/>
      <c r="I55" s="33"/>
      <c r="J55" s="33"/>
      <c r="K55" s="33"/>
      <c r="L55" s="26"/>
      <c r="M55" s="33"/>
      <c r="N55" s="33"/>
      <c r="O55" s="33"/>
      <c r="P55" s="33"/>
      <c r="Q55" s="33"/>
      <c r="R55" s="33"/>
      <c r="S55" s="33"/>
      <c r="T55" s="33"/>
      <c r="U55" s="33"/>
      <c r="V55" s="26"/>
      <c r="W55" s="26"/>
    </row>
    <row r="56" ht="14.7" customHeight="1" spans="1:23">
      <c r="A56" s="26"/>
      <c r="B56" s="26"/>
      <c r="C56" s="33"/>
      <c r="D56" s="33"/>
      <c r="E56" s="33"/>
      <c r="F56" s="33"/>
      <c r="G56" s="33"/>
      <c r="H56" s="33"/>
      <c r="I56" s="33"/>
      <c r="J56" s="33"/>
      <c r="K56" s="33"/>
      <c r="L56" s="26"/>
      <c r="M56" s="33"/>
      <c r="N56" s="33"/>
      <c r="O56" s="33"/>
      <c r="P56" s="33"/>
      <c r="Q56" s="33"/>
      <c r="R56" s="33"/>
      <c r="S56" s="33"/>
      <c r="T56" s="33"/>
      <c r="U56" s="33"/>
      <c r="V56" s="26"/>
      <c r="W56" s="26"/>
    </row>
    <row r="57" ht="14.7" customHeight="1" spans="1:23">
      <c r="A57" s="26"/>
      <c r="B57" s="26"/>
      <c r="C57" s="33"/>
      <c r="D57" s="33"/>
      <c r="E57" s="33"/>
      <c r="F57" s="33"/>
      <c r="G57" s="33"/>
      <c r="H57" s="33"/>
      <c r="I57" s="33"/>
      <c r="J57" s="33"/>
      <c r="K57" s="33"/>
      <c r="L57" s="26"/>
      <c r="M57" s="33"/>
      <c r="N57" s="33"/>
      <c r="O57" s="33"/>
      <c r="P57" s="33"/>
      <c r="Q57" s="33"/>
      <c r="R57" s="33"/>
      <c r="S57" s="33"/>
      <c r="T57" s="33"/>
      <c r="U57" s="33"/>
      <c r="V57" s="26"/>
      <c r="W57" s="26"/>
    </row>
    <row r="58" ht="14.7" customHeight="1" spans="1:23">
      <c r="A58" s="26"/>
      <c r="B58" s="26"/>
      <c r="C58" s="33"/>
      <c r="D58" s="33"/>
      <c r="E58" s="33"/>
      <c r="F58" s="33"/>
      <c r="G58" s="33"/>
      <c r="H58" s="33"/>
      <c r="I58" s="33"/>
      <c r="J58" s="33"/>
      <c r="K58" s="33"/>
      <c r="L58" s="26"/>
      <c r="M58" s="33"/>
      <c r="N58" s="33"/>
      <c r="O58" s="33"/>
      <c r="P58" s="33"/>
      <c r="Q58" s="33"/>
      <c r="R58" s="33"/>
      <c r="S58" s="33"/>
      <c r="T58" s="33"/>
      <c r="U58" s="33"/>
      <c r="V58" s="26"/>
      <c r="W58" s="26"/>
    </row>
    <row r="59" ht="14.7" customHeight="1" spans="1:23">
      <c r="A59" s="26"/>
      <c r="B59" s="26"/>
      <c r="C59" s="26"/>
      <c r="D59" s="26"/>
      <c r="E59" s="26"/>
      <c r="F59" s="26"/>
      <c r="G59" s="26"/>
      <c r="H59" s="26"/>
      <c r="I59" s="26"/>
      <c r="J59" s="26"/>
      <c r="K59" s="26"/>
      <c r="L59" s="26"/>
      <c r="M59" s="26"/>
      <c r="N59" s="26"/>
      <c r="O59" s="26"/>
      <c r="P59" s="26"/>
      <c r="Q59" s="26"/>
      <c r="R59" s="26"/>
      <c r="S59" s="26"/>
      <c r="T59" s="26"/>
      <c r="U59" s="26"/>
      <c r="V59" s="26"/>
      <c r="W59" s="26"/>
    </row>
    <row r="60" ht="14.7" customHeight="1" spans="1:23">
      <c r="A60" s="26"/>
      <c r="B60" s="26"/>
      <c r="C60" s="26"/>
      <c r="D60" s="26"/>
      <c r="E60" s="26"/>
      <c r="F60" s="26"/>
      <c r="G60" s="26"/>
      <c r="H60" s="26"/>
      <c r="I60" s="26"/>
      <c r="J60" s="26"/>
      <c r="K60" s="26"/>
      <c r="L60" s="26"/>
      <c r="M60" s="26"/>
      <c r="N60" s="26"/>
      <c r="O60" s="26"/>
      <c r="P60" s="26"/>
      <c r="Q60" s="26"/>
      <c r="R60" s="26"/>
      <c r="S60" s="26"/>
      <c r="T60" s="26"/>
      <c r="U60" s="26"/>
      <c r="V60" s="26"/>
      <c r="W60" s="26"/>
    </row>
  </sheetData>
  <sheetProtection selectLockedCells="1" selectUnlockedCells="1"/>
  <mergeCells count="81">
    <mergeCell ref="B3:C3"/>
    <mergeCell ref="C5:G5"/>
    <mergeCell ref="H5:I5"/>
    <mergeCell ref="M5:Q5"/>
    <mergeCell ref="R5:S5"/>
    <mergeCell ref="C9:K9"/>
    <mergeCell ref="M9:U9"/>
    <mergeCell ref="C16:G16"/>
    <mergeCell ref="H16:I16"/>
    <mergeCell ref="M16:Q16"/>
    <mergeCell ref="R16:S16"/>
    <mergeCell ref="C20:K20"/>
    <mergeCell ref="M20:U20"/>
    <mergeCell ref="C27:G27"/>
    <mergeCell ref="H27:I27"/>
    <mergeCell ref="M27:Q27"/>
    <mergeCell ref="R27:S27"/>
    <mergeCell ref="C31:K31"/>
    <mergeCell ref="M31:U31"/>
    <mergeCell ref="C38:G38"/>
    <mergeCell ref="H38:I38"/>
    <mergeCell ref="M38:Q38"/>
    <mergeCell ref="R38:S38"/>
    <mergeCell ref="C42:K42"/>
    <mergeCell ref="M42:U42"/>
    <mergeCell ref="C49:G49"/>
    <mergeCell ref="H49:I49"/>
    <mergeCell ref="M49:Q49"/>
    <mergeCell ref="R49:S49"/>
    <mergeCell ref="C53:K53"/>
    <mergeCell ref="M53:U53"/>
    <mergeCell ref="J6:J8"/>
    <mergeCell ref="J17:J19"/>
    <mergeCell ref="J28:J30"/>
    <mergeCell ref="J39:J41"/>
    <mergeCell ref="J50:J52"/>
    <mergeCell ref="K6:K8"/>
    <mergeCell ref="K17:K19"/>
    <mergeCell ref="K28:K30"/>
    <mergeCell ref="K39:K41"/>
    <mergeCell ref="K50:K52"/>
    <mergeCell ref="T6:T8"/>
    <mergeCell ref="T17:T19"/>
    <mergeCell ref="T28:T30"/>
    <mergeCell ref="T39:T41"/>
    <mergeCell ref="T50:T52"/>
    <mergeCell ref="U6:U8"/>
    <mergeCell ref="U17:U19"/>
    <mergeCell ref="U28:U30"/>
    <mergeCell ref="U39:U41"/>
    <mergeCell ref="U50:U52"/>
    <mergeCell ref="C54:K58"/>
    <mergeCell ref="M54:U58"/>
    <mergeCell ref="C50:G52"/>
    <mergeCell ref="M50:Q52"/>
    <mergeCell ref="H50:I52"/>
    <mergeCell ref="R50:S52"/>
    <mergeCell ref="C43:K47"/>
    <mergeCell ref="M43:U47"/>
    <mergeCell ref="C39:G41"/>
    <mergeCell ref="M39:Q41"/>
    <mergeCell ref="H39:I41"/>
    <mergeCell ref="R39:S41"/>
    <mergeCell ref="C32:K36"/>
    <mergeCell ref="M32:U36"/>
    <mergeCell ref="C28:G30"/>
    <mergeCell ref="M28:Q30"/>
    <mergeCell ref="H28:I30"/>
    <mergeCell ref="R28:S30"/>
    <mergeCell ref="C21:K25"/>
    <mergeCell ref="M21:U25"/>
    <mergeCell ref="C17:G19"/>
    <mergeCell ref="M17:Q19"/>
    <mergeCell ref="H17:I19"/>
    <mergeCell ref="R17:S19"/>
    <mergeCell ref="H6:I8"/>
    <mergeCell ref="R6:S8"/>
    <mergeCell ref="C10:K14"/>
    <mergeCell ref="M10:U14"/>
    <mergeCell ref="C6:G8"/>
    <mergeCell ref="M6:Q8"/>
  </mergeCells>
  <dataValidations count="2">
    <dataValidation type="list" allowBlank="1" showInputMessage="1" showErrorMessage="1" sqref="J6:J8 J17:J19 J28:J30 J39:J41 J50:J52 T6:T8 T17:T19 T28:T30 T39:T41 T50:T52">
      <formula1>リスト!$A$32:$A$40</formula1>
    </dataValidation>
    <dataValidation type="list" allowBlank="1" showInputMessage="1" showErrorMessage="1" sqref="K6:K8 K17:K19 K28:K30 K39:K41 K50:K52 U6:U8 U17:U19 U28:U30 U39:U41 U50:U52">
      <formula1>リスト!$A$29:$A$31</formula1>
    </dataValidation>
  </dataValidations>
  <pageMargins left="0.7875" right="0.7875" top="1.05277777777778" bottom="1.05277777777778" header="0.7875" footer="0.7875"/>
  <pageSetup paperSize="9" firstPageNumber="0" orientation="portrait" useFirstPageNumber="1" horizontalDpi="300" verticalDpi="300"/>
  <headerFooter alignWithMargins="0">
    <oddHeader>&amp;C&amp;"Times New Roman,標準"&amp;12&amp;A</oddHeader>
    <oddFooter>&amp;C&amp;"Times New Roman,標準"&amp;12ページ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43"/>
  <sheetViews>
    <sheetView workbookViewId="0">
      <selection activeCell="D31" sqref="D31"/>
    </sheetView>
  </sheetViews>
  <sheetFormatPr defaultColWidth="9" defaultRowHeight="12"/>
  <cols>
    <col min="2" max="2" width="8.88571428571429" customWidth="1"/>
    <col min="7" max="7" width="9.33333333333333" customWidth="1"/>
    <col min="8" max="8" width="9.88571428571429" customWidth="1"/>
    <col min="13" max="13" width="9.43809523809524" customWidth="1"/>
    <col min="18" max="18" width="9.33333333333333" customWidth="1"/>
  </cols>
  <sheetData>
    <row r="1" spans="1:20">
      <c r="A1" s="1" t="s">
        <v>1025</v>
      </c>
      <c r="B1" s="2"/>
      <c r="C1" s="2"/>
      <c r="D1" s="2"/>
      <c r="E1" s="3"/>
      <c r="F1" s="1" t="s">
        <v>1026</v>
      </c>
      <c r="G1" s="2"/>
      <c r="H1" s="2"/>
      <c r="I1" s="2"/>
      <c r="J1" s="3"/>
      <c r="K1" s="1" t="s">
        <v>1027</v>
      </c>
      <c r="L1" s="2"/>
      <c r="M1" s="2"/>
      <c r="N1" s="2"/>
      <c r="O1" s="2"/>
      <c r="P1" s="1" t="s">
        <v>1028</v>
      </c>
      <c r="Q1" s="2"/>
      <c r="R1" s="2"/>
      <c r="S1" s="2"/>
      <c r="T1" s="3"/>
    </row>
    <row r="2" spans="1:20">
      <c r="A2" s="4"/>
      <c r="B2" s="5" t="str">
        <f>"【"&amp;進行表!A18&amp;"】"</f>
        <v>【シテ＝ヤンヨ】</v>
      </c>
      <c r="C2" s="6"/>
      <c r="D2" s="5"/>
      <c r="E2" s="7"/>
      <c r="F2" s="4"/>
      <c r="G2" s="5" t="str">
        <f>"【"&amp;クリーチャー!D2&amp;"】"</f>
        <v>【】</v>
      </c>
      <c r="H2" s="8">
        <v>10</v>
      </c>
      <c r="I2" s="5"/>
      <c r="J2" s="7"/>
      <c r="K2" s="4"/>
      <c r="L2" s="5" t="str">
        <f>"【"&amp;クリーチャー_2!D2&amp;"】"</f>
        <v>【】</v>
      </c>
      <c r="M2" s="8">
        <v>10</v>
      </c>
      <c r="N2" s="5"/>
      <c r="O2" s="5"/>
      <c r="P2" s="4"/>
      <c r="Q2" s="5" t="str">
        <f>"【"&amp;クリーチャー_3!D2&amp;"】"</f>
        <v>【】</v>
      </c>
      <c r="R2" s="8">
        <v>10</v>
      </c>
      <c r="S2" s="5"/>
      <c r="T2" s="7"/>
    </row>
    <row r="3" spans="1:20">
      <c r="A3" s="4"/>
      <c r="B3" s="9" t="str">
        <f>進行表!D23&amp;"："&amp;進行表!E23</f>
        <v>格闘：4D6+2</v>
      </c>
      <c r="C3" s="9" t="str">
        <f>進行表!D24&amp;"："&amp;進行表!E24</f>
        <v>武器：1D6+0</v>
      </c>
      <c r="D3" s="9" t="str">
        <f>進行表!D25&amp;"："&amp;進行表!E25</f>
        <v>能力：2D6+0</v>
      </c>
      <c r="E3" s="7"/>
      <c r="F3" s="4"/>
      <c r="G3" s="6" t="str">
        <f>"創造タイプ:"&amp;クリーチャー!K2</f>
        <v>創造タイプ:－</v>
      </c>
      <c r="H3" s="6"/>
      <c r="I3" s="6"/>
      <c r="J3" s="7"/>
      <c r="K3" s="4"/>
      <c r="L3" s="6" t="str">
        <f>"創造タイプ:"&amp;クリーチャー_2!K2</f>
        <v>創造タイプ:－</v>
      </c>
      <c r="M3" s="6"/>
      <c r="N3" s="6"/>
      <c r="O3" s="5"/>
      <c r="P3" s="4"/>
      <c r="Q3" s="6" t="str">
        <f>"創造タイプ:"&amp;クリーチャー_3!K2</f>
        <v>創造タイプ:－</v>
      </c>
      <c r="R3" s="6"/>
      <c r="S3" s="6"/>
      <c r="T3" s="7"/>
    </row>
    <row r="4" spans="1:20">
      <c r="A4" s="4"/>
      <c r="B4" s="9" t="str">
        <f>進行表!A26&amp;"："&amp;進行表!B26</f>
        <v>防御：2</v>
      </c>
      <c r="C4" s="9" t="str">
        <f>進行表!A27&amp;"："&amp;進行表!B27</f>
        <v>抵抗：0</v>
      </c>
      <c r="D4" s="9" t="str">
        <f>進行表!A21&amp;"："&amp;進行表!B21</f>
        <v>行動値：1</v>
      </c>
      <c r="E4" s="7"/>
      <c r="F4" s="4"/>
      <c r="G4" s="6" t="str">
        <f>"クリーチャー能力タイプ："&amp;クリーチャー!L5</f>
        <v>クリーチャー能力タイプ：－</v>
      </c>
      <c r="H4" s="6"/>
      <c r="I4" s="6"/>
      <c r="J4" s="7"/>
      <c r="K4" s="4"/>
      <c r="L4" s="6" t="str">
        <f>"クリーチャー能力タイプ："&amp;クリーチャー_2!L5</f>
        <v>クリーチャー能力タイプ：－</v>
      </c>
      <c r="M4" s="6"/>
      <c r="N4" s="6"/>
      <c r="O4" s="5"/>
      <c r="P4" s="4"/>
      <c r="Q4" s="6" t="str">
        <f>"クリーチャー能力タイプ："&amp;クリーチャー_3!L5</f>
        <v>クリーチャー能力タイプ：－</v>
      </c>
      <c r="R4" s="6"/>
      <c r="S4" s="6"/>
      <c r="T4" s="7"/>
    </row>
    <row r="5" spans="1:20">
      <c r="A5" s="4"/>
      <c r="B5" s="9" t="str">
        <f>進行表!A23&amp;"："&amp;進行表!B23</f>
        <v>ＳＳ：1+1D6</v>
      </c>
      <c r="C5" s="9" t="str">
        <f>進行表!A24&amp;"："&amp;進行表!B24</f>
        <v>命中：19+1D6</v>
      </c>
      <c r="D5" s="9" t="str">
        <f>進行表!A25&amp;"："&amp;進行表!B25</f>
        <v>回避：5+1D6</v>
      </c>
      <c r="E5" s="7"/>
      <c r="F5" s="4"/>
      <c r="G5" s="6" t="str">
        <f>"防御："&amp;クリーチャー!C14</f>
        <v>防御：0</v>
      </c>
      <c r="H5" s="6" t="str">
        <f>"抵抗："&amp;クリーチャー!C15</f>
        <v>抵抗：0</v>
      </c>
      <c r="I5" s="6" t="str">
        <f>"行動値："&amp;H2</f>
        <v>行動値：10</v>
      </c>
      <c r="J5" s="7"/>
      <c r="K5" s="25"/>
      <c r="L5" s="6" t="str">
        <f>"防御："&amp;クリーチャー_2!C14</f>
        <v>防御：0</v>
      </c>
      <c r="M5" s="6" t="str">
        <f>"抵抗："&amp;クリーチャー_2!C15</f>
        <v>抵抗：0</v>
      </c>
      <c r="N5" s="6" t="str">
        <f>"行動値："&amp;H2</f>
        <v>行動値：10</v>
      </c>
      <c r="O5" s="5"/>
      <c r="P5" s="4"/>
      <c r="Q5" s="6" t="str">
        <f>"防御："&amp;クリーチャー_3!C14</f>
        <v>防御：0</v>
      </c>
      <c r="R5" s="6" t="str">
        <f>"抵抗："&amp;クリーチャー_3!C15</f>
        <v>抵抗：0</v>
      </c>
      <c r="S5" s="6" t="str">
        <f>"行動値："&amp;H2</f>
        <v>行動値：10</v>
      </c>
      <c r="T5" s="7"/>
    </row>
    <row r="6" spans="1:20">
      <c r="A6" s="4"/>
      <c r="B6" s="9" t="str">
        <f>進行表!D27&amp;"："&amp;進行表!E27</f>
        <v>スペック：0</v>
      </c>
      <c r="C6" s="9" t="str">
        <f>進行表!D26&amp;"："&amp;進行表!E26</f>
        <v>精度：9</v>
      </c>
      <c r="D6" s="9"/>
      <c r="E6" s="7"/>
      <c r="F6" s="4"/>
      <c r="G6" s="6" t="str">
        <f>"SS："&amp;貼り付け用!H2&amp;"+"&amp;クリーチャー!F19</f>
        <v>SS：10+1D6</v>
      </c>
      <c r="H6" s="6" t="str">
        <f>"命中："&amp;貼り付け用!H2&amp;"+"&amp;クリーチャー!F19</f>
        <v>命中：10+1D6</v>
      </c>
      <c r="I6" s="6" t="str">
        <f>"回避："&amp;貼り付け用!H2&amp;"+"&amp;クリーチャー!F19</f>
        <v>回避：10+1D6</v>
      </c>
      <c r="J6" s="7"/>
      <c r="K6" s="4"/>
      <c r="L6" s="6" t="str">
        <f>"SS："&amp;貼り付け用!M2&amp;"+"&amp;クリーチャー_2!F19</f>
        <v>SS：10+1D6</v>
      </c>
      <c r="M6" s="6" t="str">
        <f>"命中："&amp;貼り付け用!M2&amp;"+"&amp;クリーチャー_2!F19</f>
        <v>命中：10+1D6</v>
      </c>
      <c r="N6" s="6" t="str">
        <f>"回避："&amp;貼り付け用!M2&amp;"+"&amp;クリーチャー_2!F19</f>
        <v>回避：10+1D6</v>
      </c>
      <c r="O6" s="5"/>
      <c r="P6" s="4"/>
      <c r="Q6" s="6" t="str">
        <f>"SS："&amp;貼り付け用!R2&amp;"+"&amp;クリーチャー_3!F19</f>
        <v>SS：10+1D6</v>
      </c>
      <c r="R6" s="6" t="str">
        <f>"命中："&amp;貼り付け用!R2&amp;"+"&amp;クリーチャー_3!F19</f>
        <v>命中：10+1D6</v>
      </c>
      <c r="S6" s="6" t="str">
        <f>"回避："&amp;貼り付け用!R2&amp;"+"&amp;クリーチャー_3!F19</f>
        <v>回避：10+1D6</v>
      </c>
      <c r="T6" s="7"/>
    </row>
    <row r="7" spans="1:20">
      <c r="A7" s="4"/>
      <c r="B7" s="9" t="str">
        <f>進行表!G17&amp;"："&amp;進行表!G18</f>
        <v>活性タイプ：増強型</v>
      </c>
      <c r="C7" s="9" t="str">
        <f>進行表!G21&amp;"："&amp;進行表!G22</f>
        <v>カルマ：初心【ビギナーズラック】</v>
      </c>
      <c r="D7" s="9" t="str">
        <f>進行表!G19&amp;"："&amp;進行表!G20</f>
        <v>ＳＰＥ：奥義</v>
      </c>
      <c r="E7" s="7"/>
      <c r="F7" s="4"/>
      <c r="G7" s="6" t="str">
        <f>"スペック："&amp;クリーチャー!F23</f>
        <v>スペック：0</v>
      </c>
      <c r="H7" s="6" t="str">
        <f>"精度："&amp;クリーチャー!C23</f>
        <v>精度：9</v>
      </c>
      <c r="I7" s="6"/>
      <c r="J7" s="7"/>
      <c r="K7" s="4"/>
      <c r="L7" s="6" t="str">
        <f>"スペック："&amp;クリーチャー_2!F23</f>
        <v>スペック：0</v>
      </c>
      <c r="M7" s="6" t="str">
        <f>"精度："&amp;クリーチャー_2!C23</f>
        <v>精度：9</v>
      </c>
      <c r="N7" s="6"/>
      <c r="O7" s="5"/>
      <c r="P7" s="4"/>
      <c r="Q7" s="6" t="str">
        <f>"スペック："&amp;クリーチャー_3!F23</f>
        <v>スペック：0</v>
      </c>
      <c r="R7" s="6" t="str">
        <f>"精度："&amp;クリーチャー_3!C23</f>
        <v>精度：9</v>
      </c>
      <c r="S7" s="6"/>
      <c r="T7" s="7"/>
    </row>
    <row r="8" spans="1:20">
      <c r="A8" s="4"/>
      <c r="B8" s="9"/>
      <c r="C8" s="9"/>
      <c r="D8" s="9"/>
      <c r="E8" s="7"/>
      <c r="F8" s="4"/>
      <c r="G8" s="6"/>
      <c r="H8" s="6"/>
      <c r="I8" s="6"/>
      <c r="J8" s="7"/>
      <c r="K8" s="4"/>
      <c r="L8" s="6"/>
      <c r="M8" s="6"/>
      <c r="N8" s="6"/>
      <c r="O8" s="5"/>
      <c r="P8" s="4"/>
      <c r="Q8" s="6"/>
      <c r="R8" s="6"/>
      <c r="S8" s="6"/>
      <c r="T8" s="7"/>
    </row>
    <row r="9" spans="1:20">
      <c r="A9" s="4"/>
      <c r="B9" s="9" t="str">
        <f>LEFT(進行表!A28,1)&amp;進行表!B28&amp;LEFT(進行表!A29,1)&amp;進行表!B29&amp;LEFT(進行表!C28,1)&amp;進行表!D28&amp;LEFT(進行表!C29,1)&amp;進行表!D29&amp;LEFT(進行表!E28,1)&amp;進行表!F28&amp;LEFT(進行表!E29,1)&amp;進行表!F29&amp;LEFT(進行表!G28,1)&amp;進行表!H28&amp;LEFT(進行表!G29,1)&amp;進行表!H29&amp;LEFT(進行表!I28,1)&amp;進行表!J28&amp;LEFT(進行表!I29,1)&amp;進行表!J29&amp;LEFT(進行表!K28,1)&amp;進行表!L28&amp;LEFT(進行表!K29,1)&amp;進行表!L29</f>
        <v>力18威9観0察0知1技8隠9俊1話9読0閃0幸0</v>
      </c>
      <c r="C9" s="9"/>
      <c r="D9" s="9"/>
      <c r="E9" s="7"/>
      <c r="F9" s="4"/>
      <c r="G9" s="6" t="s">
        <v>1029</v>
      </c>
      <c r="H9" s="6" t="e">
        <f>LEFT(IF(H23=TRUE,"力技, ","")&amp;IF(J23=TRUE,"威圧, ","")&amp;IF(H24=TRUE,"観察眼, ","")&amp;IF(J24=TRUE,"察知, ","")&amp;IF(H25=TRUE,"知識, ","")&amp;IF(J25=TRUE,"技術, ","")&amp;IF(H26=TRUE,"隠密, ","")&amp;IF(J26=TRUE,"俊敏, ","")&amp;IF(H27=TRUE,"話術, ","")&amp;IF(J27=TRUE,"読心, ","")&amp;IF(H28=TRUE,"閃き, ","")&amp;IF(J28=TRUE,"幸運, ",""),LEN(IF(H23=TRUE,"力技, ","")&amp;IF(J23=TRUE,"威圧, ","")&amp;IF(H24=TRUE,"観察眼, ","")&amp;IF(J24=TRUE,"察知, ","")&amp;IF(H25=TRUE,"知識, ","")&amp;IF(J25=TRUE,"技術, ","")&amp;IF(H26=TRUE,"隠密, ","")&amp;IF(J26=TRUE,"俊敏, ","")&amp;IF(H27=TRUE,"話術, ","")&amp;IF(J27=TRUE,"読心, ","")&amp;IF(H28=TRUE,"閃き, ","")&amp;IF(J28=TRUE,"幸運, ",""))-2)</f>
        <v>#VALUE!</v>
      </c>
      <c r="I9" s="6"/>
      <c r="J9" s="7"/>
      <c r="K9" s="4"/>
      <c r="L9" s="6" t="s">
        <v>1029</v>
      </c>
      <c r="M9" s="6" t="e">
        <f>LEFT(IF(M23=TRUE,"力技, ","")&amp;IF(O23=TRUE,"威圧, ","")&amp;IF(M24=TRUE,"観察眼, ","")&amp;IF(O24=TRUE,"察知, ","")&amp;IF(M25=TRUE,"知識, ","")&amp;IF(O25=TRUE,"技術, ","")&amp;IF(M26=TRUE,"隠密, ","")&amp;IF(O26=TRUE,"俊敏, ","")&amp;IF(M27=TRUE,"話術, ","")&amp;IF(O27=TRUE,"読心, ","")&amp;IF(M28=TRUE,"閃き, ","")&amp;IF(O28=TRUE,"幸運, ",""),LEN(IF(M23=TRUE,"力技, ","")&amp;IF(O23=TRUE,"威圧, ","")&amp;IF(M24=TRUE,"観察眼, ","")&amp;IF(O24=TRUE,"察知, ","")&amp;IF(M25=TRUE,"知識, ","")&amp;IF(O25=TRUE,"技術, ","")&amp;IF(M26=TRUE,"隠密, ","")&amp;IF(O26=TRUE,"俊敏, ","")&amp;IF(M27=TRUE,"話術, ","")&amp;IF(O27=TRUE,"読心, ","")&amp;IF(M28=TRUE,"閃き, ","")&amp;IF(O28=TRUE,"幸運, ",""))-2)</f>
        <v>#VALUE!</v>
      </c>
      <c r="N9" s="6"/>
      <c r="O9" s="5"/>
      <c r="P9" s="4"/>
      <c r="Q9" s="6" t="s">
        <v>1029</v>
      </c>
      <c r="R9" s="6" t="e">
        <f>LEFT(IF(R23=TRUE,"力技, ","")&amp;IF(T23=TRUE,"威圧, ","")&amp;IF(R24=TRUE,"観察眼, ","")&amp;IF(T24=TRUE,"察知, ","")&amp;IF(R25=TRUE,"知識, ","")&amp;IF(T25=TRUE,"技術, ","")&amp;IF(R26=TRUE,"隠密, ","")&amp;IF(T26=TRUE,"俊敏, ","")&amp;IF(R27=TRUE,"話術, ","")&amp;IF(T27=TRUE,"読心, ","")&amp;IF(R28=TRUE,"閃き, ","")&amp;IF(T28=TRUE,"幸運, ",""),LEN(IF(R23=TRUE,"力技, ","")&amp;IF(T23=TRUE,"威圧, ","")&amp;IF(R24=TRUE,"観察眼, ","")&amp;IF(T24=TRUE,"察知, ","")&amp;IF(R25=TRUE,"知識, ","")&amp;IF(T25=TRUE,"技術, ","")&amp;IF(R26=TRUE,"隠密, ","")&amp;IF(T26=TRUE,"俊敏, ","")&amp;IF(R27=TRUE,"話術, ","")&amp;IF(T27=TRUE,"読心, ","")&amp;IF(R28=TRUE,"閃き, ","")&amp;IF(T28=TRUE,"幸運, ",""))-2)</f>
        <v>#VALUE!</v>
      </c>
      <c r="S9" s="6"/>
      <c r="T9" s="7"/>
    </row>
    <row r="10" spans="1:20">
      <c r="A10" s="4"/>
      <c r="B10" s="9" t="str">
        <f>LEFT(キャラシート!F17,1)&amp;キャラシート!H17&amp;LEFT(キャラシート!F18,1)&amp;キャラシート!H18&amp;LEFT(キャラシート!F19,1)&amp;キャラシート!H19&amp;LEFT(キャラシート!F20,1)&amp;キャラシート!H20&amp;LEFT(キャラシート!F21,1)&amp;キャラシート!H21&amp;LEFT(キャラシート!F22,1)&amp;キャラシート!H22&amp;LEFT(キャラシート!F23,1)&amp;キャラシート!H23</f>
        <v>筋19耐2知2精1器18敏2運1</v>
      </c>
      <c r="C10" s="9"/>
      <c r="D10" s="9"/>
      <c r="E10" s="7"/>
      <c r="F10" s="4"/>
      <c r="G10" s="6" t="str">
        <f>"クリーチャー判定値:"&amp;クリーチャー!H5</f>
        <v>クリーチャー判定値:9</v>
      </c>
      <c r="H10" s="6"/>
      <c r="I10" s="6"/>
      <c r="J10" s="7"/>
      <c r="K10" s="4"/>
      <c r="L10" s="6" t="str">
        <f>"クリーチャー判定値:"&amp;クリーチャー_2!H5</f>
        <v>クリーチャー判定値:9</v>
      </c>
      <c r="M10" s="6"/>
      <c r="N10" s="6"/>
      <c r="O10" s="5"/>
      <c r="P10" s="4"/>
      <c r="Q10" s="6" t="str">
        <f>"クリーチャー判定値:"&amp;クリーチャー_3!H5</f>
        <v>クリーチャー判定値:9</v>
      </c>
      <c r="R10" s="6"/>
      <c r="S10" s="6"/>
      <c r="T10" s="7"/>
    </row>
    <row r="11" spans="1:20">
      <c r="A11" s="4"/>
      <c r="B11" s="9"/>
      <c r="C11" s="9"/>
      <c r="D11" s="9"/>
      <c r="E11" s="7"/>
      <c r="F11" s="4"/>
      <c r="G11" s="5"/>
      <c r="H11" s="5"/>
      <c r="I11" s="5"/>
      <c r="J11" s="7"/>
      <c r="K11" s="4"/>
      <c r="L11" s="5"/>
      <c r="M11" s="5"/>
      <c r="N11" s="5"/>
      <c r="O11" s="5"/>
      <c r="P11" s="4"/>
      <c r="Q11" s="5"/>
      <c r="R11" s="5"/>
      <c r="S11" s="5"/>
      <c r="T11" s="7"/>
    </row>
    <row r="12" spans="1:20">
      <c r="A12" s="4"/>
      <c r="B12" s="9" t="str">
        <f>"最大"&amp;進行表!A19&amp;進行表!A20</f>
        <v>最大ＨＰ40</v>
      </c>
      <c r="C12" s="9" t="str">
        <f>"最大"&amp;進行表!C19&amp;進行表!C20</f>
        <v>最大PP12</v>
      </c>
      <c r="D12" s="9" t="str">
        <f>"初期"&amp;進行表!E19&amp;進行表!F20&amp;"%"</f>
        <v>初期暴走率12%</v>
      </c>
      <c r="E12" s="7"/>
      <c r="F12" s="4"/>
      <c r="G12" s="5"/>
      <c r="H12" s="5"/>
      <c r="I12" s="5"/>
      <c r="J12" s="7"/>
      <c r="K12" s="4"/>
      <c r="L12" s="5"/>
      <c r="M12" s="5"/>
      <c r="N12" s="5"/>
      <c r="O12" s="5"/>
      <c r="P12" s="4"/>
      <c r="Q12" s="5"/>
      <c r="R12" s="5"/>
      <c r="S12" s="5"/>
      <c r="T12" s="7"/>
    </row>
    <row r="13" ht="12.75" spans="1:20">
      <c r="A13" s="4"/>
      <c r="B13" s="5"/>
      <c r="C13" s="5"/>
      <c r="D13" s="5"/>
      <c r="E13" s="7"/>
      <c r="F13" s="4"/>
      <c r="G13" s="5"/>
      <c r="H13" s="5"/>
      <c r="I13" s="5"/>
      <c r="J13" s="7"/>
      <c r="K13" s="4"/>
      <c r="L13" s="5"/>
      <c r="M13" s="5"/>
      <c r="N13" s="5"/>
      <c r="O13" s="5"/>
      <c r="P13" s="4"/>
      <c r="Q13" s="5"/>
      <c r="R13" s="5"/>
      <c r="S13" s="5"/>
      <c r="T13" s="7"/>
    </row>
    <row r="14" spans="1:20">
      <c r="A14" s="10" t="s">
        <v>1030</v>
      </c>
      <c r="B14" s="11" t="str">
        <f>IF(応用技!B9="","","【"&amp;応用技!B9&amp;"】")</f>
        <v/>
      </c>
      <c r="C14" s="11" t="str">
        <f>IF(B14="","","SP"&amp;応用技!J9)</f>
        <v/>
      </c>
      <c r="D14" s="11" t="str">
        <f>IF(B14="","","PP"&amp;応用技!I9)</f>
        <v/>
      </c>
      <c r="E14" s="12" t="str">
        <f>IF(B14="","",応用技!B17)</f>
        <v/>
      </c>
      <c r="F14" s="10" t="s">
        <v>1030</v>
      </c>
      <c r="G14" s="11" t="str">
        <f>IF(クリーチャー!P9="","","【"&amp;クリーチャー!P9&amp;"】")</f>
        <v/>
      </c>
      <c r="H14" s="11" t="str">
        <f>IF(G14="","","SP"&amp;クリーチャー!X9)</f>
        <v/>
      </c>
      <c r="I14" s="11" t="str">
        <f>IF(G14="","","PP"&amp;クリーチャー!W9)</f>
        <v/>
      </c>
      <c r="J14" s="11" t="str">
        <f>IF(G14="","",クリーチャー!P17)</f>
        <v/>
      </c>
      <c r="K14" s="19" t="s">
        <v>1030</v>
      </c>
      <c r="L14" s="11" t="str">
        <f>IF(クリーチャー_2!P9="","","【"&amp;クリーチャー_2!P9&amp;"】")</f>
        <v/>
      </c>
      <c r="M14" s="11" t="str">
        <f>IF(L14="","","SP"&amp;クリーチャー_2!X9)</f>
        <v/>
      </c>
      <c r="N14" s="11" t="str">
        <f>IF(L14="","","PP"&amp;クリーチャー_2!W9)</f>
        <v/>
      </c>
      <c r="O14" s="11" t="str">
        <f>IF(L14="","",クリーチャー_2!P17)</f>
        <v/>
      </c>
      <c r="P14" s="10" t="s">
        <v>1030</v>
      </c>
      <c r="Q14" s="11" t="str">
        <f>IF(クリーチャー_3!P9="","","【"&amp;クリーチャー_3!P9&amp;"】")</f>
        <v/>
      </c>
      <c r="R14" s="11" t="str">
        <f>IF(Q14="","","SP"&amp;クリーチャー_3!X9)</f>
        <v/>
      </c>
      <c r="S14" s="11" t="str">
        <f>IF(Q14="","","PP"&amp;クリーチャー_3!W9)</f>
        <v/>
      </c>
      <c r="T14" s="12" t="str">
        <f>IF(Q14="","",クリーチャー_3!P17)</f>
        <v/>
      </c>
    </row>
    <row r="15" spans="1:20">
      <c r="A15" s="4" t="s">
        <v>1031</v>
      </c>
      <c r="B15" s="5" t="str">
        <f>IF(応用技!B20="","","【"&amp;応用技!B20&amp;"】")</f>
        <v/>
      </c>
      <c r="C15" s="5" t="str">
        <f>IF(B15="","","SP"&amp;応用技!J20)</f>
        <v/>
      </c>
      <c r="D15" s="5" t="str">
        <f>IF(B15="","","PP"&amp;応用技!I20)</f>
        <v/>
      </c>
      <c r="E15" s="7" t="str">
        <f>IF(B15="","",応用技!B28)</f>
        <v/>
      </c>
      <c r="F15" s="4" t="s">
        <v>1031</v>
      </c>
      <c r="G15" s="5" t="str">
        <f>IF(クリーチャー!P20="","","【"&amp;クリーチャー!P20&amp;"】")</f>
        <v/>
      </c>
      <c r="H15" s="5" t="str">
        <f>IF(G15="","","SP"&amp;クリーチャー!X20)</f>
        <v/>
      </c>
      <c r="I15" s="5" t="str">
        <f>IF(G15="","","PP"&amp;クリーチャー!W20)</f>
        <v/>
      </c>
      <c r="J15" s="5" t="str">
        <f>IF(G15="","",クリーチャー!P28)</f>
        <v/>
      </c>
      <c r="K15" s="21" t="s">
        <v>1031</v>
      </c>
      <c r="L15" s="5" t="str">
        <f>IF(クリーチャー_2!P20="","","【"&amp;クリーチャー_2!P20&amp;"】")</f>
        <v/>
      </c>
      <c r="M15" s="5" t="str">
        <f>IF(L15="","","SP"&amp;クリーチャー_2!X20)</f>
        <v/>
      </c>
      <c r="N15" s="5" t="str">
        <f>IF(L15="","","PP"&amp;クリーチャー_2!W20)</f>
        <v/>
      </c>
      <c r="O15" s="5" t="str">
        <f>IF(L15="","",クリーチャー_2!P28)</f>
        <v/>
      </c>
      <c r="P15" s="4" t="s">
        <v>1031</v>
      </c>
      <c r="Q15" s="5" t="str">
        <f>IF(クリーチャー_3!P20="","","【"&amp;クリーチャー_3!P20&amp;"】")</f>
        <v/>
      </c>
      <c r="R15" s="5" t="str">
        <f>IF(Q15="","","SP"&amp;クリーチャー_3!X20)</f>
        <v/>
      </c>
      <c r="S15" s="5" t="str">
        <f>IF(Q15="","","PP"&amp;クリーチャー_3!W20)</f>
        <v/>
      </c>
      <c r="T15" s="7" t="str">
        <f>IF(Q15="","",クリーチャー_3!P28)</f>
        <v/>
      </c>
    </row>
    <row r="16" spans="1:20">
      <c r="A16" s="4" t="s">
        <v>1032</v>
      </c>
      <c r="B16" s="5" t="str">
        <f>IF(応用技!B31="","","【"&amp;応用技!B31&amp;"】")</f>
        <v/>
      </c>
      <c r="C16" s="5" t="str">
        <f>IF(B16="","","SP"&amp;応用技!J31)</f>
        <v/>
      </c>
      <c r="D16" s="5" t="str">
        <f>IF(B16="","","PP"&amp;応用技!I31)</f>
        <v/>
      </c>
      <c r="E16" s="7" t="str">
        <f>IF(B16="","",応用技!B39)</f>
        <v/>
      </c>
      <c r="F16" s="4" t="s">
        <v>1032</v>
      </c>
      <c r="G16" s="5" t="str">
        <f>IF(クリーチャー!P31="","","【"&amp;クリーチャー!P31&amp;"】")</f>
        <v/>
      </c>
      <c r="H16" s="5" t="str">
        <f>IF(G16="","","SP"&amp;クリーチャー!X31)</f>
        <v/>
      </c>
      <c r="I16" s="5" t="str">
        <f>IF(G16="","","PP"&amp;クリーチャー!W31)</f>
        <v/>
      </c>
      <c r="J16" s="5" t="str">
        <f>IF(G16="","",クリーチャー!P39)</f>
        <v/>
      </c>
      <c r="K16" s="21" t="s">
        <v>1032</v>
      </c>
      <c r="L16" s="5" t="str">
        <f>IF(クリーチャー_2!P31="","","【"&amp;クリーチャー_2!P31&amp;"】")</f>
        <v/>
      </c>
      <c r="M16" s="5" t="str">
        <f>IF(L16="","","SP"&amp;クリーチャー_2!X31)</f>
        <v/>
      </c>
      <c r="N16" s="5" t="str">
        <f>IF(L16="","","PP"&amp;クリーチャー_2!W31)</f>
        <v/>
      </c>
      <c r="O16" s="5" t="str">
        <f>IF(L16="","",クリーチャー_2!P39)</f>
        <v/>
      </c>
      <c r="P16" s="4" t="s">
        <v>1032</v>
      </c>
      <c r="Q16" s="5" t="str">
        <f>IF(クリーチャー_3!P31="","","【"&amp;クリーチャー_3!P31&amp;"】")</f>
        <v/>
      </c>
      <c r="R16" s="5" t="str">
        <f>IF(Q16="","","SP"&amp;クリーチャー_3!X31)</f>
        <v/>
      </c>
      <c r="S16" s="5" t="str">
        <f>IF(Q16="","","PP"&amp;クリーチャー_3!W31)</f>
        <v/>
      </c>
      <c r="T16" s="7" t="str">
        <f>IF(Q16="","",クリーチャー_3!P39)</f>
        <v/>
      </c>
    </row>
    <row r="17" spans="1:20">
      <c r="A17" s="4" t="s">
        <v>1033</v>
      </c>
      <c r="B17" s="5" t="str">
        <f>IF(応用技!B42="","","【"&amp;応用技!B42&amp;"】")</f>
        <v/>
      </c>
      <c r="C17" s="5" t="str">
        <f>IF(B17="","","SP"&amp;応用技!J42)</f>
        <v/>
      </c>
      <c r="D17" s="5" t="str">
        <f>IF(B17="","","PP"&amp;応用技!I42)</f>
        <v/>
      </c>
      <c r="E17" s="7" t="str">
        <f>IF(B17="","",応用技!B50)</f>
        <v/>
      </c>
      <c r="F17" s="4" t="s">
        <v>1033</v>
      </c>
      <c r="G17" s="5" t="str">
        <f>IF(クリーチャー!P42="","","【"&amp;クリーチャー!P42&amp;"】")</f>
        <v/>
      </c>
      <c r="H17" s="5" t="str">
        <f>IF(G17="","","SP"&amp;クリーチャー!X42)</f>
        <v/>
      </c>
      <c r="I17" s="5" t="str">
        <f>IF(G17="","","PP"&amp;クリーチャー!W42)</f>
        <v/>
      </c>
      <c r="J17" s="5" t="str">
        <f>IF(G17="","",クリーチャー!P50)</f>
        <v/>
      </c>
      <c r="K17" s="21" t="s">
        <v>1033</v>
      </c>
      <c r="L17" s="5" t="str">
        <f>IF(クリーチャー_2!P42="","","【"&amp;クリーチャー_2!P42&amp;"】")</f>
        <v/>
      </c>
      <c r="M17" s="5" t="str">
        <f>IF(L17="","","SP"&amp;クリーチャー_2!X42)</f>
        <v/>
      </c>
      <c r="N17" s="5" t="str">
        <f>IF(L17="","","PP"&amp;クリーチャー_2!W42)</f>
        <v/>
      </c>
      <c r="O17" s="5" t="str">
        <f>IF(L17="","",クリーチャー_2!P50)</f>
        <v/>
      </c>
      <c r="P17" s="4" t="s">
        <v>1033</v>
      </c>
      <c r="Q17" s="5" t="str">
        <f>IF(クリーチャー_3!P42="","","【"&amp;クリーチャー_3!P42&amp;"】")</f>
        <v/>
      </c>
      <c r="R17" s="5" t="str">
        <f>IF(Q17="","","SP"&amp;クリーチャー_3!X42)</f>
        <v/>
      </c>
      <c r="S17" s="5" t="str">
        <f>IF(Q17="","","PP"&amp;クリーチャー_3!W42)</f>
        <v/>
      </c>
      <c r="T17" s="7" t="str">
        <f>IF(Q17="","",クリーチャー_3!P50)</f>
        <v/>
      </c>
    </row>
    <row r="18" ht="12.75" spans="1:20">
      <c r="A18" s="4" t="s">
        <v>1034</v>
      </c>
      <c r="B18" s="5" t="str">
        <f>IF(応用技!B53="","","【"&amp;応用技!B53&amp;"】")</f>
        <v/>
      </c>
      <c r="C18" s="5" t="str">
        <f>IF(B18="","","SP"&amp;応用技!J53)</f>
        <v/>
      </c>
      <c r="D18" s="5" t="str">
        <f>IF(B18="","","PP"&amp;応用技!I53)</f>
        <v/>
      </c>
      <c r="E18" s="7" t="str">
        <f>IF(B18="","",応用技!B61)</f>
        <v/>
      </c>
      <c r="F18" s="13" t="s">
        <v>1034</v>
      </c>
      <c r="G18" s="14" t="str">
        <f>IF(クリーチャー!P53="","","【"&amp;クリーチャー!P53&amp;"】")</f>
        <v/>
      </c>
      <c r="H18" s="14" t="str">
        <f>IF(G18="","","SP"&amp;クリーチャー!X53)</f>
        <v/>
      </c>
      <c r="I18" s="14" t="str">
        <f>IF(G18="","","PP"&amp;クリーチャー!W53)</f>
        <v/>
      </c>
      <c r="J18" s="14" t="str">
        <f>IF(G18="","",クリーチャー!P61)</f>
        <v/>
      </c>
      <c r="K18" s="23" t="s">
        <v>1034</v>
      </c>
      <c r="L18" s="14" t="str">
        <f>IF(クリーチャー_2!P53="","","【"&amp;クリーチャー_2!P53&amp;"】")</f>
        <v/>
      </c>
      <c r="M18" s="14" t="str">
        <f>IF(L18="","","SP"&amp;クリーチャー_2!X53)</f>
        <v/>
      </c>
      <c r="N18" s="14" t="str">
        <f>IF(L18="","","PP"&amp;クリーチャー_2!W53)</f>
        <v/>
      </c>
      <c r="O18" s="14" t="str">
        <f>IF(L18="","",クリーチャー_2!P61)</f>
        <v/>
      </c>
      <c r="P18" s="13" t="s">
        <v>1034</v>
      </c>
      <c r="Q18" s="14" t="str">
        <f>IF(クリーチャー_3!P53="","","【"&amp;クリーチャー_3!P53&amp;"】")</f>
        <v/>
      </c>
      <c r="R18" s="14" t="str">
        <f>IF(Q18="","","SP"&amp;クリーチャー_3!X53)</f>
        <v/>
      </c>
      <c r="S18" s="14" t="str">
        <f>IF(Q18="","","PP"&amp;クリーチャー_3!W53)</f>
        <v/>
      </c>
      <c r="T18" s="15" t="str">
        <f>IF(Q18="","",クリーチャー_3!P61)</f>
        <v/>
      </c>
    </row>
    <row r="19" spans="1:20">
      <c r="A19" s="4" t="s">
        <v>1035</v>
      </c>
      <c r="B19" s="5" t="str">
        <f>IF(応用技!B64="","","【"&amp;応用技!B64&amp;"】")</f>
        <v/>
      </c>
      <c r="C19" s="5" t="str">
        <f>IF(B19="","","SP"&amp;応用技!J64)</f>
        <v/>
      </c>
      <c r="D19" s="5" t="str">
        <f>IF(B19="","","PP"&amp;応用技!I64)</f>
        <v/>
      </c>
      <c r="E19" s="7" t="str">
        <f>IF(B19="","",応用技!B72)</f>
        <v/>
      </c>
      <c r="F19" s="4"/>
      <c r="G19" s="5" t="str">
        <f>IF(B19="","",応用技!B72)</f>
        <v/>
      </c>
      <c r="H19" s="5"/>
      <c r="I19" s="5"/>
      <c r="J19" s="7"/>
      <c r="K19" s="4"/>
      <c r="L19" s="5"/>
      <c r="M19" s="5"/>
      <c r="N19" s="5"/>
      <c r="O19" s="5"/>
      <c r="P19" s="4"/>
      <c r="Q19" s="5"/>
      <c r="R19" s="5"/>
      <c r="S19" s="5"/>
      <c r="T19" s="7"/>
    </row>
    <row r="20" spans="1:20">
      <c r="A20" s="4" t="s">
        <v>1036</v>
      </c>
      <c r="B20" s="5" t="str">
        <f>IF(応用技!B75="","","【"&amp;応用技!B75&amp;"】")</f>
        <v/>
      </c>
      <c r="C20" s="5" t="str">
        <f>IF(B20="","","SP"&amp;応用技!J75)</f>
        <v/>
      </c>
      <c r="D20" s="5" t="str">
        <f>IF(B20="","","PP"&amp;応用技!I75)</f>
        <v/>
      </c>
      <c r="E20" s="7" t="str">
        <f>IF(B20="","",応用技!B83)</f>
        <v/>
      </c>
      <c r="F20" s="4"/>
      <c r="G20" s="5" t="str">
        <f>IF(B20="","",応用技!B83)</f>
        <v/>
      </c>
      <c r="H20" s="5"/>
      <c r="I20" s="5"/>
      <c r="J20" s="7"/>
      <c r="K20" s="4"/>
      <c r="L20" s="5"/>
      <c r="M20" s="5"/>
      <c r="N20" s="5"/>
      <c r="O20" s="5"/>
      <c r="P20" s="4"/>
      <c r="Q20" s="5"/>
      <c r="R20" s="5"/>
      <c r="S20" s="5"/>
      <c r="T20" s="7"/>
    </row>
    <row r="21" ht="12.75" spans="1:20">
      <c r="A21" s="13" t="s">
        <v>1037</v>
      </c>
      <c r="B21" s="14" t="str">
        <f>IF(応用技!B86="","","【"&amp;応用技!B86&amp;"】")</f>
        <v/>
      </c>
      <c r="C21" s="14" t="str">
        <f>IF(B21="","","SP"&amp;応用技!J86)</f>
        <v/>
      </c>
      <c r="D21" s="14" t="str">
        <f>IF(B21="","","PP"&amp;応用技!I86)</f>
        <v/>
      </c>
      <c r="E21" s="15" t="str">
        <f>IF(B21="","",応用技!B94)</f>
        <v/>
      </c>
      <c r="F21" s="4"/>
      <c r="G21" s="5" t="str">
        <f>IF(B21="","",応用技!B94)</f>
        <v/>
      </c>
      <c r="H21" s="5"/>
      <c r="I21" s="5"/>
      <c r="J21" s="7"/>
      <c r="K21" s="4"/>
      <c r="L21" s="5"/>
      <c r="M21" s="5"/>
      <c r="N21" s="5"/>
      <c r="O21" s="5"/>
      <c r="P21" s="4"/>
      <c r="Q21" s="5"/>
      <c r="R21" s="5"/>
      <c r="S21" s="5"/>
      <c r="T21" s="7"/>
    </row>
    <row r="22" spans="1:20">
      <c r="A22" s="4"/>
      <c r="B22" s="5"/>
      <c r="C22" s="5"/>
      <c r="D22" s="5"/>
      <c r="E22" s="7"/>
      <c r="F22" s="4"/>
      <c r="G22" s="5" t="s">
        <v>1026</v>
      </c>
      <c r="H22" s="5"/>
      <c r="I22" s="5"/>
      <c r="J22" s="7"/>
      <c r="K22" s="4"/>
      <c r="L22" s="5" t="s">
        <v>1027</v>
      </c>
      <c r="M22" s="5"/>
      <c r="N22" s="5"/>
      <c r="O22" s="5"/>
      <c r="P22" s="4"/>
      <c r="Q22" s="5" t="s">
        <v>1027</v>
      </c>
      <c r="R22" s="5"/>
      <c r="S22" s="5"/>
      <c r="T22" s="7"/>
    </row>
    <row r="23" spans="1:20">
      <c r="A23" s="4" t="s">
        <v>1038</v>
      </c>
      <c r="B23" s="5" t="str">
        <f>IF(キャラシート!B40="－","－",LEFT(キャラシート!B40,LEN(キャラシート!B40)-8))</f>
        <v>－</v>
      </c>
      <c r="C23" s="5" t="s">
        <v>1039</v>
      </c>
      <c r="D23" s="5" t="str">
        <f>IF(キャラシート!E40="－","－",LEFT(キャラシート!E40,LEN(キャラシート!E40)-6))</f>
        <v>マグタフ</v>
      </c>
      <c r="E23" s="7"/>
      <c r="F23" s="4"/>
      <c r="G23" s="5" t="s">
        <v>34</v>
      </c>
      <c r="H23" s="5" t="b">
        <v>0</v>
      </c>
      <c r="I23" s="5" t="s">
        <v>92</v>
      </c>
      <c r="J23" s="7" t="b">
        <v>0</v>
      </c>
      <c r="K23" s="4"/>
      <c r="L23" s="5" t="s">
        <v>34</v>
      </c>
      <c r="M23" s="7" t="b">
        <v>0</v>
      </c>
      <c r="N23" s="5" t="s">
        <v>92</v>
      </c>
      <c r="O23" s="5" t="b">
        <v>0</v>
      </c>
      <c r="P23" s="4"/>
      <c r="Q23" s="5" t="s">
        <v>34</v>
      </c>
      <c r="R23" s="7" t="b">
        <v>0</v>
      </c>
      <c r="S23" s="5" t="s">
        <v>92</v>
      </c>
      <c r="T23" s="7" t="b">
        <v>0</v>
      </c>
    </row>
    <row r="24" spans="1:20">
      <c r="A24" s="4" t="s">
        <v>1040</v>
      </c>
      <c r="B24" s="5" t="str">
        <f>IF(キャラシート!B41="－","－",LEFT(キャラシート!B41,LEN(キャラシート!B41)-8))</f>
        <v>－</v>
      </c>
      <c r="C24" s="5" t="s">
        <v>1041</v>
      </c>
      <c r="D24" s="5" t="str">
        <f>IF(キャラシート!E41="－","－",LEFT(キャラシート!E41,LEN(キャラシート!E41)-6))</f>
        <v>マグタフ</v>
      </c>
      <c r="E24" s="7"/>
      <c r="F24" s="4"/>
      <c r="G24" s="5" t="s">
        <v>136</v>
      </c>
      <c r="H24" s="5" t="b">
        <v>0</v>
      </c>
      <c r="I24" s="5" t="s">
        <v>171</v>
      </c>
      <c r="J24" s="7" t="b">
        <v>0</v>
      </c>
      <c r="K24" s="4"/>
      <c r="L24" s="5" t="s">
        <v>136</v>
      </c>
      <c r="M24" s="7" t="b">
        <v>0</v>
      </c>
      <c r="N24" s="5" t="s">
        <v>171</v>
      </c>
      <c r="O24" s="5" t="b">
        <v>0</v>
      </c>
      <c r="P24" s="4"/>
      <c r="Q24" s="5" t="s">
        <v>136</v>
      </c>
      <c r="R24" s="7" t="b">
        <v>0</v>
      </c>
      <c r="S24" s="5" t="s">
        <v>171</v>
      </c>
      <c r="T24" s="7" t="b">
        <v>0</v>
      </c>
    </row>
    <row r="25" spans="1:20">
      <c r="A25" s="4" t="s">
        <v>1042</v>
      </c>
      <c r="B25" s="5" t="str">
        <f>IF(キャラシート!B42="－","－",LEFT(キャラシート!B42,LEN(キャラシート!B42)-8))</f>
        <v>－</v>
      </c>
      <c r="C25" s="5" t="s">
        <v>1043</v>
      </c>
      <c r="D25" s="5" t="str">
        <f>IF(キャラシート!E42="－","－",LEFT(キャラシート!E42,LEN(キャラシート!E42)-6))</f>
        <v>マグタフ</v>
      </c>
      <c r="E25" s="7"/>
      <c r="F25" s="4"/>
      <c r="G25" s="5" t="s">
        <v>209</v>
      </c>
      <c r="H25" s="5" t="b">
        <v>0</v>
      </c>
      <c r="I25" s="5" t="s">
        <v>248</v>
      </c>
      <c r="J25" s="7" t="b">
        <v>0</v>
      </c>
      <c r="K25" s="4"/>
      <c r="L25" s="5" t="s">
        <v>209</v>
      </c>
      <c r="M25" s="7" t="b">
        <v>0</v>
      </c>
      <c r="N25" s="5" t="s">
        <v>248</v>
      </c>
      <c r="O25" s="5" t="b">
        <v>0</v>
      </c>
      <c r="P25" s="4"/>
      <c r="Q25" s="5" t="s">
        <v>209</v>
      </c>
      <c r="R25" s="7" t="b">
        <v>0</v>
      </c>
      <c r="S25" s="5" t="s">
        <v>248</v>
      </c>
      <c r="T25" s="7" t="b">
        <v>0</v>
      </c>
    </row>
    <row r="26" spans="1:20">
      <c r="A26" s="4" t="s">
        <v>1044</v>
      </c>
      <c r="B26" s="5" t="str">
        <f>IF(キャラシート!B43="－","－",LEFT(キャラシート!B43,LEN(キャラシート!B43)-8))</f>
        <v>－</v>
      </c>
      <c r="C26" s="5" t="s">
        <v>1045</v>
      </c>
      <c r="D26" s="5" t="str">
        <f>IF(キャラシート!E43="－","－",LEFT(キャラシート!E43,LEN(キャラシート!E43)-6))</f>
        <v>－</v>
      </c>
      <c r="E26" s="7"/>
      <c r="F26" s="4"/>
      <c r="G26" s="5" t="s">
        <v>287</v>
      </c>
      <c r="H26" s="5" t="b">
        <v>0</v>
      </c>
      <c r="I26" s="5" t="s">
        <v>320</v>
      </c>
      <c r="J26" s="7" t="b">
        <v>0</v>
      </c>
      <c r="K26" s="4"/>
      <c r="L26" s="5" t="s">
        <v>287</v>
      </c>
      <c r="M26" s="7" t="b">
        <v>0</v>
      </c>
      <c r="N26" s="5" t="s">
        <v>320</v>
      </c>
      <c r="O26" s="5" t="b">
        <v>0</v>
      </c>
      <c r="P26" s="4"/>
      <c r="Q26" s="5" t="s">
        <v>287</v>
      </c>
      <c r="R26" s="7" t="b">
        <v>0</v>
      </c>
      <c r="S26" s="5" t="s">
        <v>320</v>
      </c>
      <c r="T26" s="7" t="b">
        <v>0</v>
      </c>
    </row>
    <row r="27" spans="1:20">
      <c r="A27" s="4" t="s">
        <v>1046</v>
      </c>
      <c r="B27" s="5" t="str">
        <f>IF(キャラシート!B44="－","－",LEFT(キャラシート!B44,LEN(キャラシート!B44)-8))</f>
        <v>－</v>
      </c>
      <c r="C27" s="5" t="s">
        <v>1047</v>
      </c>
      <c r="D27" s="5" t="str">
        <f>IF(キャラシート!E44="－","－",LEFT(キャラシート!E44,LEN(キャラシート!E44)-6))</f>
        <v>－</v>
      </c>
      <c r="E27" s="7"/>
      <c r="F27" s="4"/>
      <c r="G27" s="5" t="s">
        <v>348</v>
      </c>
      <c r="H27" s="5" t="b">
        <v>0</v>
      </c>
      <c r="I27" s="5" t="s">
        <v>377</v>
      </c>
      <c r="J27" s="7" t="b">
        <v>0</v>
      </c>
      <c r="K27" s="4"/>
      <c r="L27" s="5" t="s">
        <v>348</v>
      </c>
      <c r="M27" s="7" t="b">
        <v>0</v>
      </c>
      <c r="N27" s="5" t="s">
        <v>377</v>
      </c>
      <c r="O27" s="5" t="b">
        <v>0</v>
      </c>
      <c r="P27" s="4"/>
      <c r="Q27" s="5" t="s">
        <v>348</v>
      </c>
      <c r="R27" s="7" t="b">
        <v>0</v>
      </c>
      <c r="S27" s="5" t="s">
        <v>377</v>
      </c>
      <c r="T27" s="7" t="b">
        <v>0</v>
      </c>
    </row>
    <row r="28" spans="1:20">
      <c r="A28" s="4" t="s">
        <v>1048</v>
      </c>
      <c r="B28" s="5" t="str">
        <f>IF(キャラシート!B45="－","－",LEFT(キャラシート!B45,LEN(キャラシート!B45)-8))</f>
        <v>－</v>
      </c>
      <c r="C28" s="5" t="s">
        <v>1049</v>
      </c>
      <c r="D28" s="5" t="str">
        <f>IF(キャラシート!E45="－","－",LEFT(キャラシート!E45,LEN(キャラシート!E45)-6))</f>
        <v>－</v>
      </c>
      <c r="E28" s="7"/>
      <c r="F28" s="4"/>
      <c r="G28" s="5" t="s">
        <v>409</v>
      </c>
      <c r="H28" s="5" t="b">
        <v>0</v>
      </c>
      <c r="I28" s="5" t="s">
        <v>298</v>
      </c>
      <c r="J28" s="7" t="b">
        <v>0</v>
      </c>
      <c r="K28" s="4"/>
      <c r="L28" s="5" t="s">
        <v>409</v>
      </c>
      <c r="M28" s="7" t="b">
        <v>0</v>
      </c>
      <c r="N28" s="5" t="s">
        <v>298</v>
      </c>
      <c r="O28" s="5" t="b">
        <v>0</v>
      </c>
      <c r="P28" s="4"/>
      <c r="Q28" s="5" t="s">
        <v>409</v>
      </c>
      <c r="R28" s="7" t="b">
        <v>0</v>
      </c>
      <c r="S28" s="5" t="s">
        <v>298</v>
      </c>
      <c r="T28" s="7" t="b">
        <v>0</v>
      </c>
    </row>
    <row r="29" spans="1:20">
      <c r="A29" s="4" t="s">
        <v>1050</v>
      </c>
      <c r="B29" s="5" t="str">
        <f>IF(キャラシート!B46="－","－",LEFT(キャラシート!B46,LEN(キャラシート!B46)-8))</f>
        <v>－</v>
      </c>
      <c r="C29" s="5" t="s">
        <v>1051</v>
      </c>
      <c r="D29" s="5" t="str">
        <f>IF(キャラシート!E46="－","－",LEFT(キャラシート!E46,LEN(キャラシート!E46)-6))</f>
        <v>－</v>
      </c>
      <c r="E29" s="7"/>
      <c r="F29" s="4"/>
      <c r="G29" s="5"/>
      <c r="H29" s="5"/>
      <c r="I29" s="5"/>
      <c r="J29" s="7"/>
      <c r="K29" s="4"/>
      <c r="L29" s="5"/>
      <c r="M29" s="5"/>
      <c r="N29" s="5"/>
      <c r="O29" s="5"/>
      <c r="P29" s="4"/>
      <c r="Q29" s="5"/>
      <c r="R29" s="5"/>
      <c r="S29" s="5"/>
      <c r="T29" s="7"/>
    </row>
    <row r="30" spans="1:20">
      <c r="A30" s="4" t="s">
        <v>1052</v>
      </c>
      <c r="B30" s="5" t="str">
        <f>IF(キャラシート!B47="－","－",LEFT(キャラシート!B47,LEN(キャラシート!B47)-8))</f>
        <v>－</v>
      </c>
      <c r="C30" s="5" t="s">
        <v>1053</v>
      </c>
      <c r="D30" s="5" t="str">
        <f>IF(キャラシート!E47="－","－",LEFT(キャラシート!E47,LEN(キャラシート!E47)-6))</f>
        <v>－</v>
      </c>
      <c r="E30" s="7"/>
      <c r="F30" s="4"/>
      <c r="G30" s="5"/>
      <c r="H30" s="5"/>
      <c r="I30" s="5"/>
      <c r="J30" s="7"/>
      <c r="K30" s="4"/>
      <c r="L30" s="5"/>
      <c r="M30" s="5"/>
      <c r="N30" s="5"/>
      <c r="O30" s="5"/>
      <c r="P30" s="4"/>
      <c r="Q30" s="5"/>
      <c r="R30" s="5"/>
      <c r="S30" s="5"/>
      <c r="T30" s="7"/>
    </row>
    <row r="31" spans="1:20">
      <c r="A31" s="4" t="s">
        <v>1054</v>
      </c>
      <c r="B31" s="5" t="str">
        <f>IF(キャラシート!B48="－","－",LEFT(キャラシート!B48,LEN(キャラシート!B48)-8))</f>
        <v>－</v>
      </c>
      <c r="C31" s="5" t="s">
        <v>1055</v>
      </c>
      <c r="D31" s="5" t="str">
        <f>IF(キャラシート!E48="－","－",LEFT(キャラシート!E48,LEN(キャラシート!E48)-6))</f>
        <v>－</v>
      </c>
      <c r="E31" s="7"/>
      <c r="F31" s="4"/>
      <c r="G31" s="5"/>
      <c r="H31" s="5"/>
      <c r="I31" s="5"/>
      <c r="J31" s="7"/>
      <c r="K31" s="4"/>
      <c r="L31" s="5"/>
      <c r="M31" s="5"/>
      <c r="N31" s="5"/>
      <c r="O31" s="5"/>
      <c r="P31" s="4"/>
      <c r="Q31" s="5"/>
      <c r="R31" s="5"/>
      <c r="S31" s="5"/>
      <c r="T31" s="7"/>
    </row>
    <row r="32" spans="1:20">
      <c r="A32" s="4" t="s">
        <v>1056</v>
      </c>
      <c r="B32" s="5" t="str">
        <f>IF(キャラシート!B49="－","－",LEFT(キャラシート!B49,LEN(キャラシート!B49)-8))</f>
        <v>－</v>
      </c>
      <c r="C32" s="5" t="s">
        <v>1057</v>
      </c>
      <c r="D32" s="5" t="str">
        <f>IF(キャラシート!E49="－","－",LEFT(キャラシート!E49,LEN(キャラシート!E49)-6))</f>
        <v>－</v>
      </c>
      <c r="E32" s="7"/>
      <c r="F32" s="4"/>
      <c r="G32" s="5"/>
      <c r="H32" s="5"/>
      <c r="I32" s="5"/>
      <c r="J32" s="7"/>
      <c r="K32" s="4"/>
      <c r="L32" s="5"/>
      <c r="M32" s="5"/>
      <c r="N32" s="5"/>
      <c r="O32" s="5"/>
      <c r="P32" s="4"/>
      <c r="Q32" s="5"/>
      <c r="R32" s="5"/>
      <c r="S32" s="5"/>
      <c r="T32" s="7"/>
    </row>
    <row r="33" spans="1:20">
      <c r="A33" s="4" t="s">
        <v>1058</v>
      </c>
      <c r="B33" s="5" t="str">
        <f>IF(キャラシート!B50="－","－",LEFT(キャラシート!B50,LEN(キャラシート!B50)-8))</f>
        <v>－</v>
      </c>
      <c r="C33" s="5" t="s">
        <v>1059</v>
      </c>
      <c r="D33" s="5" t="str">
        <f>キャラシート!E50</f>
        <v>-</v>
      </c>
      <c r="E33" s="7"/>
      <c r="F33" s="4"/>
      <c r="G33" s="5"/>
      <c r="H33" s="5"/>
      <c r="I33" s="5"/>
      <c r="J33" s="7"/>
      <c r="K33" s="4"/>
      <c r="L33" s="5"/>
      <c r="M33" s="5"/>
      <c r="N33" s="5"/>
      <c r="O33" s="5"/>
      <c r="P33" s="4"/>
      <c r="Q33" s="5"/>
      <c r="R33" s="5"/>
      <c r="S33" s="5"/>
      <c r="T33" s="7"/>
    </row>
    <row r="34" spans="1:20">
      <c r="A34" s="16" t="s">
        <v>1060</v>
      </c>
      <c r="B34" s="5" t="str">
        <f>IF(キャラシート!B51="－","－",LEFT(キャラシート!B51,LEN(キャラシート!B51)-8))</f>
        <v>－</v>
      </c>
      <c r="C34" s="17" t="s">
        <v>1061</v>
      </c>
      <c r="D34" s="17" t="str">
        <f>キャラシート!E51</f>
        <v>-</v>
      </c>
      <c r="E34" s="18"/>
      <c r="F34" s="16"/>
      <c r="G34" s="17"/>
      <c r="H34" s="17"/>
      <c r="I34" s="17"/>
      <c r="J34" s="18"/>
      <c r="K34" s="16"/>
      <c r="L34" s="17"/>
      <c r="M34" s="17"/>
      <c r="N34" s="17"/>
      <c r="O34" s="17"/>
      <c r="P34" s="16"/>
      <c r="Q34" s="17"/>
      <c r="R34" s="17"/>
      <c r="S34" s="17"/>
      <c r="T34" s="18"/>
    </row>
    <row r="35" ht="12.75"/>
    <row r="36" spans="1:5">
      <c r="A36" s="19" t="s">
        <v>1062</v>
      </c>
      <c r="B36" s="11" t="str">
        <f>IF(応用技!M9="","","【"&amp;応用技!M9&amp;"】")</f>
        <v/>
      </c>
      <c r="C36" s="11" t="str">
        <f>IF(B36="","","消費："&amp;応用技!U9)</f>
        <v/>
      </c>
      <c r="D36" s="11" t="str">
        <f>IF(B36="","","演出："&amp;応用技!R9)</f>
        <v/>
      </c>
      <c r="E36" s="20" t="str">
        <f>IF(B36="","",応用技!M17)</f>
        <v/>
      </c>
    </row>
    <row r="37" spans="1:5">
      <c r="A37" s="21" t="s">
        <v>1063</v>
      </c>
      <c r="B37" s="5" t="str">
        <f>IF(応用技!M20="","","【"&amp;応用技!M20&amp;"】")</f>
        <v/>
      </c>
      <c r="C37" s="5" t="str">
        <f>IF(B37="","","消費："&amp;応用技!U20)</f>
        <v/>
      </c>
      <c r="D37" s="5" t="str">
        <f>IF(B37="","","演出："&amp;応用技!R20)</f>
        <v/>
      </c>
      <c r="E37" s="22" t="str">
        <f>IF(B37="","",応用技!M28)</f>
        <v/>
      </c>
    </row>
    <row r="38" spans="1:5">
      <c r="A38" s="21" t="s">
        <v>1064</v>
      </c>
      <c r="B38" s="5" t="str">
        <f>IF(応用技!M31="","","【"&amp;応用技!M31&amp;"】")</f>
        <v/>
      </c>
      <c r="C38" s="5" t="str">
        <f>IF(B38="","","消費："&amp;応用技!U31)</f>
        <v/>
      </c>
      <c r="D38" s="5" t="str">
        <f>IF(B38="","","演出："&amp;応用技!R31)</f>
        <v/>
      </c>
      <c r="E38" s="22" t="str">
        <f>IF(B38="","",応用技!M39)</f>
        <v/>
      </c>
    </row>
    <row r="39" spans="1:5">
      <c r="A39" s="21" t="s">
        <v>1065</v>
      </c>
      <c r="B39" s="5" t="str">
        <f>IF(応用技!M42="","","【"&amp;応用技!M42&amp;"】")</f>
        <v/>
      </c>
      <c r="C39" s="5" t="str">
        <f>IF(B39="","","消費："&amp;応用技!U42)</f>
        <v/>
      </c>
      <c r="D39" s="5" t="str">
        <f>IF(B39="","","演出："&amp;応用技!R42)</f>
        <v/>
      </c>
      <c r="E39" s="22" t="str">
        <f>IF(B39="","",応用技!M50)</f>
        <v/>
      </c>
    </row>
    <row r="40" spans="1:5">
      <c r="A40" s="21" t="s">
        <v>1066</v>
      </c>
      <c r="B40" s="5" t="str">
        <f>IF(応用技!M53="","","【"&amp;応用技!M53&amp;"】")</f>
        <v/>
      </c>
      <c r="C40" s="5" t="str">
        <f>IF(B40="","","消費："&amp;応用技!U53)</f>
        <v/>
      </c>
      <c r="D40" s="5" t="str">
        <f>IF(B40="","","演出："&amp;応用技!R53)</f>
        <v/>
      </c>
      <c r="E40" s="22" t="str">
        <f>IF(B40="","",応用技!M61)</f>
        <v/>
      </c>
    </row>
    <row r="41" spans="1:5">
      <c r="A41" s="21" t="s">
        <v>1067</v>
      </c>
      <c r="B41" s="5" t="str">
        <f>IF(応用技!M64="","","【"&amp;応用技!M64&amp;"】")</f>
        <v/>
      </c>
      <c r="C41" s="5" t="str">
        <f>IF(B41="","","消費："&amp;応用技!U64)</f>
        <v/>
      </c>
      <c r="D41" s="5" t="str">
        <f>IF(B41="","","演出："&amp;応用技!R64)</f>
        <v/>
      </c>
      <c r="E41" s="22" t="str">
        <f>IF(B41="","",応用技!M72)</f>
        <v/>
      </c>
    </row>
    <row r="42" spans="1:5">
      <c r="A42" s="21" t="s">
        <v>1068</v>
      </c>
      <c r="B42" s="5" t="str">
        <f>IF(応用技!M75="","","【"&amp;応用技!M75&amp;"】")</f>
        <v/>
      </c>
      <c r="C42" s="5" t="str">
        <f>IF(B42="","","消費："&amp;応用技!U75)</f>
        <v/>
      </c>
      <c r="D42" s="5" t="str">
        <f>IF(B42="","","演出："&amp;応用技!R75)</f>
        <v/>
      </c>
      <c r="E42" s="22" t="str">
        <f>IF(B42="","",応用技!M83)</f>
        <v/>
      </c>
    </row>
    <row r="43" ht="12.75" spans="1:5">
      <c r="A43" s="23" t="s">
        <v>1069</v>
      </c>
      <c r="B43" s="14" t="str">
        <f>IF(応用技!M86="","","【"&amp;応用技!M86&amp;"】")</f>
        <v/>
      </c>
      <c r="C43" s="14" t="str">
        <f>IF(B43="","","消費："&amp;応用技!U86)</f>
        <v/>
      </c>
      <c r="D43" s="14" t="str">
        <f>IF(B43="","","演出："&amp;応用技!R86)</f>
        <v/>
      </c>
      <c r="E43" s="24" t="str">
        <f>IF(B43="","",応用技!M94)</f>
        <v/>
      </c>
    </row>
  </sheetData>
  <mergeCells count="4">
    <mergeCell ref="A1:E1"/>
    <mergeCell ref="F1:J1"/>
    <mergeCell ref="K1:O1"/>
    <mergeCell ref="P1:T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U68"/>
  <sheetViews>
    <sheetView tabSelected="1" topLeftCell="A19" workbookViewId="0">
      <selection activeCell="E42" sqref="E42:G42"/>
    </sheetView>
  </sheetViews>
  <sheetFormatPr defaultColWidth="10.2190476190476" defaultRowHeight="14.1" customHeight="1"/>
  <cols>
    <col min="1" max="16384" width="10.2190476190476" style="266"/>
  </cols>
  <sheetData>
    <row r="1" customHeight="1" spans="1:50">
      <c r="A1" s="267"/>
      <c r="B1" s="268"/>
      <c r="C1" s="268"/>
      <c r="D1" s="268"/>
      <c r="E1" s="267"/>
      <c r="F1" s="268"/>
      <c r="G1" s="268"/>
      <c r="H1" s="268"/>
      <c r="I1" s="267"/>
      <c r="J1" s="268"/>
      <c r="K1" s="268"/>
      <c r="L1" s="268"/>
      <c r="M1" s="267"/>
      <c r="N1" s="313"/>
      <c r="O1" s="267"/>
      <c r="P1" s="267"/>
      <c r="Q1" s="267"/>
      <c r="R1" s="267"/>
      <c r="S1" s="359"/>
      <c r="T1" s="359"/>
      <c r="U1" s="359"/>
      <c r="V1" s="359"/>
      <c r="W1" s="359"/>
      <c r="X1" s="359"/>
      <c r="Y1" s="359"/>
      <c r="Z1" s="359"/>
      <c r="AA1" s="359"/>
      <c r="AB1" s="359"/>
      <c r="AC1" s="359"/>
      <c r="AD1" s="359"/>
      <c r="AE1" s="359"/>
      <c r="AF1" s="359"/>
      <c r="AG1" s="359"/>
      <c r="AH1" s="359"/>
      <c r="AI1" s="359"/>
      <c r="AJ1" s="359"/>
      <c r="AK1" s="359"/>
      <c r="AL1"/>
      <c r="AM1"/>
      <c r="AN1"/>
      <c r="AO1"/>
      <c r="AP1"/>
      <c r="AQ1"/>
      <c r="AR1"/>
      <c r="AS1"/>
      <c r="AT1"/>
      <c r="AU1"/>
      <c r="AV1"/>
      <c r="AW1"/>
      <c r="AX1" s="54"/>
    </row>
    <row r="2" customHeight="1" spans="1:50">
      <c r="A2" s="267"/>
      <c r="B2" s="269" t="s">
        <v>730</v>
      </c>
      <c r="C2" s="269"/>
      <c r="D2" s="269"/>
      <c r="E2" s="269"/>
      <c r="F2" s="269"/>
      <c r="G2" s="269"/>
      <c r="H2" s="269"/>
      <c r="I2" s="269"/>
      <c r="J2" s="314" t="s">
        <v>731</v>
      </c>
      <c r="K2" s="314"/>
      <c r="L2" s="314"/>
      <c r="M2" s="267"/>
      <c r="N2" s="315" t="s">
        <v>732</v>
      </c>
      <c r="O2" s="315"/>
      <c r="P2" s="315"/>
      <c r="Q2" s="315"/>
      <c r="R2" s="267"/>
      <c r="S2" s="359"/>
      <c r="T2" s="360" t="s">
        <v>733</v>
      </c>
      <c r="U2" s="360"/>
      <c r="V2" s="360"/>
      <c r="W2" s="360"/>
      <c r="X2" s="360"/>
      <c r="Y2" s="360"/>
      <c r="Z2" s="360"/>
      <c r="AA2" s="360"/>
      <c r="AB2" s="359"/>
      <c r="AC2" s="359"/>
      <c r="AD2" s="359"/>
      <c r="AE2" s="359"/>
      <c r="AF2" s="359"/>
      <c r="AG2" s="359"/>
      <c r="AH2" s="359"/>
      <c r="AI2" s="359"/>
      <c r="AJ2" s="359"/>
      <c r="AK2" s="261"/>
      <c r="AL2"/>
      <c r="AM2"/>
      <c r="AN2"/>
      <c r="AO2"/>
      <c r="AP2"/>
      <c r="AQ2"/>
      <c r="AR2"/>
      <c r="AS2"/>
      <c r="AT2"/>
      <c r="AU2"/>
      <c r="AV2"/>
      <c r="AW2"/>
      <c r="AX2" s="54"/>
    </row>
    <row r="3" customHeight="1" spans="1:50">
      <c r="A3" s="267"/>
      <c r="B3" s="270" t="s">
        <v>734</v>
      </c>
      <c r="C3" s="270"/>
      <c r="D3" s="270"/>
      <c r="E3" s="270"/>
      <c r="F3" s="270"/>
      <c r="G3" s="270"/>
      <c r="H3" s="270"/>
      <c r="I3" s="270"/>
      <c r="J3" s="316"/>
      <c r="K3" s="316"/>
      <c r="L3" s="316"/>
      <c r="M3" s="267"/>
      <c r="N3" s="317" t="s">
        <v>735</v>
      </c>
      <c r="O3" s="317"/>
      <c r="P3" s="318" t="s">
        <v>19</v>
      </c>
      <c r="Q3" s="318"/>
      <c r="R3" s="267"/>
      <c r="S3" s="261"/>
      <c r="T3" s="261"/>
      <c r="U3" s="261"/>
      <c r="V3" s="261"/>
      <c r="W3" s="261"/>
      <c r="X3" s="261"/>
      <c r="Y3" s="261"/>
      <c r="Z3" s="261"/>
      <c r="AA3" s="261"/>
      <c r="AB3" s="359"/>
      <c r="AC3" s="430" t="s">
        <v>736</v>
      </c>
      <c r="AD3" s="430"/>
      <c r="AE3" s="430"/>
      <c r="AF3" s="431" t="s">
        <v>737</v>
      </c>
      <c r="AG3" s="430" t="s">
        <v>736</v>
      </c>
      <c r="AH3" s="430"/>
      <c r="AI3" s="430"/>
      <c r="AJ3" s="431" t="s">
        <v>737</v>
      </c>
      <c r="AK3" s="261"/>
      <c r="AL3"/>
      <c r="AM3"/>
      <c r="AN3"/>
      <c r="AO3"/>
      <c r="AP3"/>
      <c r="AQ3"/>
      <c r="AR3"/>
      <c r="AS3"/>
      <c r="AT3"/>
      <c r="AU3"/>
      <c r="AV3"/>
      <c r="AW3"/>
      <c r="AX3" s="54"/>
    </row>
    <row r="4" customHeight="1" spans="1:50">
      <c r="A4" s="267"/>
      <c r="B4" s="270"/>
      <c r="C4" s="270"/>
      <c r="D4" s="270"/>
      <c r="E4" s="270"/>
      <c r="F4" s="270"/>
      <c r="G4" s="270"/>
      <c r="H4" s="270"/>
      <c r="I4" s="270"/>
      <c r="J4" s="316"/>
      <c r="K4" s="316"/>
      <c r="L4" s="316"/>
      <c r="M4" s="267"/>
      <c r="N4" s="224" t="s">
        <v>738</v>
      </c>
      <c r="O4" s="224"/>
      <c r="P4" s="319" t="s">
        <v>19</v>
      </c>
      <c r="Q4" s="319"/>
      <c r="R4" s="267"/>
      <c r="S4" s="261"/>
      <c r="T4" s="56"/>
      <c r="U4" s="361" t="s">
        <v>739</v>
      </c>
      <c r="V4" s="66"/>
      <c r="W4" s="361" t="s">
        <v>740</v>
      </c>
      <c r="X4" s="61"/>
      <c r="Y4" s="361" t="s">
        <v>741</v>
      </c>
      <c r="Z4" s="65"/>
      <c r="AA4" s="361" t="s">
        <v>742</v>
      </c>
      <c r="AB4" s="359"/>
      <c r="AC4" s="432" t="s">
        <v>34</v>
      </c>
      <c r="AD4" s="432"/>
      <c r="AE4" s="433">
        <f>(AA10*2)</f>
        <v>38</v>
      </c>
      <c r="AF4" s="434" t="str">
        <f>IF(AA16&lt;18,IF(AA16&lt;14,IF(AA16&lt;10,IF(AA16&lt;5,IF(AA16&lt;3,"-2","-1"),0),"+1"),"+2"),"+3")</f>
        <v>-2</v>
      </c>
      <c r="AG4" s="435" t="s">
        <v>287</v>
      </c>
      <c r="AH4" s="435"/>
      <c r="AI4" s="436">
        <f>AA14+AA15</f>
        <v>20</v>
      </c>
      <c r="AJ4" s="434" t="str">
        <f>IF(AA16&lt;18,IF(AA16&lt;14,IF(AA16&lt;10,IF(AA16&lt;5,IF(AA16&lt;3,"-2","-1"),0),"+1"),"+2"),"+3")</f>
        <v>-2</v>
      </c>
      <c r="AK4" s="261"/>
      <c r="AL4"/>
      <c r="AM4"/>
      <c r="AN4"/>
      <c r="AO4"/>
      <c r="AP4"/>
      <c r="AQ4"/>
      <c r="AR4"/>
      <c r="AS4"/>
      <c r="AT4"/>
      <c r="AU4"/>
      <c r="AV4"/>
      <c r="AW4"/>
      <c r="AX4" s="54"/>
    </row>
    <row r="5" customHeight="1" spans="1:50">
      <c r="A5" s="267"/>
      <c r="B5" s="271" t="s">
        <v>743</v>
      </c>
      <c r="C5" s="271"/>
      <c r="D5" s="272" t="s">
        <v>744</v>
      </c>
      <c r="E5" s="272"/>
      <c r="F5" s="272" t="s">
        <v>745</v>
      </c>
      <c r="G5" s="272"/>
      <c r="H5" s="272" t="s">
        <v>8</v>
      </c>
      <c r="I5" s="272"/>
      <c r="J5" s="320" t="s">
        <v>15</v>
      </c>
      <c r="K5" s="320"/>
      <c r="L5" s="320"/>
      <c r="M5" s="267"/>
      <c r="N5" s="321" t="s">
        <v>746</v>
      </c>
      <c r="O5" s="321"/>
      <c r="P5" s="322" t="s">
        <v>19</v>
      </c>
      <c r="Q5" s="322"/>
      <c r="R5" s="267"/>
      <c r="S5" s="261"/>
      <c r="T5" s="261"/>
      <c r="U5" s="261"/>
      <c r="V5" s="261"/>
      <c r="W5" s="261"/>
      <c r="X5" s="261"/>
      <c r="Y5" s="261"/>
      <c r="Z5" s="261"/>
      <c r="AA5" s="261"/>
      <c r="AB5" s="359"/>
      <c r="AC5" s="435" t="s">
        <v>92</v>
      </c>
      <c r="AD5" s="435"/>
      <c r="AE5" s="436">
        <f>AA10+AA11</f>
        <v>21</v>
      </c>
      <c r="AF5" s="434" t="str">
        <f>IF(AA16&lt;18,IF(AA16&lt;14,IF(AA16&lt;10,IF(AA16&lt;5,IF(AA16&lt;3,"-2","-1"),0),"+1"),"+2"),"+3")</f>
        <v>-2</v>
      </c>
      <c r="AG5" s="435" t="s">
        <v>320</v>
      </c>
      <c r="AH5" s="435"/>
      <c r="AI5" s="436">
        <f>(AA15*2)</f>
        <v>4</v>
      </c>
      <c r="AJ5" s="434" t="str">
        <f>IF(AA16&lt;18,IF(AA16&lt;14,IF(AA16&lt;10,IF(AA16&lt;5,IF(AA16&lt;3,"-2","-1"),0),"+1"),"+2"),"+3")</f>
        <v>-2</v>
      </c>
      <c r="AK5" s="261"/>
      <c r="AL5"/>
      <c r="AM5"/>
      <c r="AN5"/>
      <c r="AO5"/>
      <c r="AP5"/>
      <c r="AQ5"/>
      <c r="AR5"/>
      <c r="AS5"/>
      <c r="AT5"/>
      <c r="AU5"/>
      <c r="AV5"/>
      <c r="AW5"/>
      <c r="AX5" s="54"/>
    </row>
    <row r="6" customHeight="1" spans="1:50">
      <c r="A6" s="267"/>
      <c r="B6" s="273" t="s">
        <v>747</v>
      </c>
      <c r="C6" s="273"/>
      <c r="D6" s="274">
        <v>19</v>
      </c>
      <c r="E6" s="274"/>
      <c r="F6" s="274" t="s">
        <v>748</v>
      </c>
      <c r="G6" s="274"/>
      <c r="H6" s="275" t="s">
        <v>88</v>
      </c>
      <c r="I6" s="275"/>
      <c r="J6" s="323" t="s">
        <v>96</v>
      </c>
      <c r="K6" s="323"/>
      <c r="L6" s="323"/>
      <c r="M6" s="267"/>
      <c r="N6" s="324" t="s">
        <v>749</v>
      </c>
      <c r="O6" s="324"/>
      <c r="P6" s="325" t="s">
        <v>19</v>
      </c>
      <c r="Q6" s="325"/>
      <c r="R6" s="267"/>
      <c r="S6" s="261"/>
      <c r="T6" s="362" t="s">
        <v>750</v>
      </c>
      <c r="U6" s="362"/>
      <c r="V6" s="261"/>
      <c r="W6" s="261"/>
      <c r="X6" s="261"/>
      <c r="Y6" s="261"/>
      <c r="Z6" s="261"/>
      <c r="AA6" s="261"/>
      <c r="AB6" s="359"/>
      <c r="AC6" s="435" t="s">
        <v>136</v>
      </c>
      <c r="AD6" s="435"/>
      <c r="AE6" s="436">
        <f>ROUNDDOWN((AA55/2),0)+AA12</f>
        <v>2</v>
      </c>
      <c r="AF6" s="434" t="str">
        <f>IF(AA16&lt;18,IF(AA16&lt;14,IF(AA16&lt;10,IF(AA16&lt;5,IF(AA16&lt;3,"-2","-1"),0),"+1"),"+2"),"+3")</f>
        <v>-2</v>
      </c>
      <c r="AG6" s="435" t="s">
        <v>348</v>
      </c>
      <c r="AH6" s="435"/>
      <c r="AI6" s="436">
        <f>AA14+AA12</f>
        <v>20</v>
      </c>
      <c r="AJ6" s="434" t="str">
        <f>IF(AA16&lt;18,IF(AA16&lt;14,IF(AA16&lt;10,IF(AA16&lt;5,IF(AA16&lt;3,"-2","-1"),0),"+1"),"+2"),"+3")</f>
        <v>-2</v>
      </c>
      <c r="AK6" s="261"/>
      <c r="AL6"/>
      <c r="AM6"/>
      <c r="AN6"/>
      <c r="AO6"/>
      <c r="AP6"/>
      <c r="AQ6"/>
      <c r="AR6"/>
      <c r="AS6"/>
      <c r="AT6"/>
      <c r="AU6"/>
      <c r="AV6"/>
      <c r="AW6"/>
      <c r="AX6" s="54"/>
    </row>
    <row r="7" customHeight="1" spans="1:50">
      <c r="A7" s="267"/>
      <c r="B7" s="276" t="s">
        <v>751</v>
      </c>
      <c r="C7" s="276"/>
      <c r="D7" s="277" t="s">
        <v>752</v>
      </c>
      <c r="E7" s="277"/>
      <c r="F7" s="277"/>
      <c r="G7" s="277"/>
      <c r="H7" s="277"/>
      <c r="I7" s="277"/>
      <c r="J7" s="272" t="s">
        <v>5</v>
      </c>
      <c r="K7" s="326" t="s">
        <v>133</v>
      </c>
      <c r="L7" s="326"/>
      <c r="M7" s="267"/>
      <c r="N7" s="327" t="s">
        <v>19</v>
      </c>
      <c r="O7" s="327"/>
      <c r="P7" s="328" t="s">
        <v>19</v>
      </c>
      <c r="Q7" s="328"/>
      <c r="R7" s="267"/>
      <c r="S7" s="359"/>
      <c r="T7" s="363" t="s">
        <v>0</v>
      </c>
      <c r="U7" s="363"/>
      <c r="V7" s="364" t="str">
        <f>C10</f>
        <v>ノーマル</v>
      </c>
      <c r="W7" s="364"/>
      <c r="X7" s="363" t="s">
        <v>2</v>
      </c>
      <c r="Y7" s="363"/>
      <c r="Z7" s="437" t="str">
        <f>F10</f>
        <v>コーディネーター</v>
      </c>
      <c r="AA7" s="437"/>
      <c r="AB7" s="359"/>
      <c r="AC7" s="435" t="s">
        <v>171</v>
      </c>
      <c r="AD7" s="435"/>
      <c r="AE7" s="436">
        <f>ROUNDDOWN((AA55/2),0)+AA15</f>
        <v>2</v>
      </c>
      <c r="AF7" s="434" t="str">
        <f>IF(AA16&lt;18,IF(AA16&lt;14,IF(AA16&lt;10,IF(AA16&lt;5,IF(AA16&lt;3,"-2","-1"),0),"+1"),"+2"),"+3")</f>
        <v>-2</v>
      </c>
      <c r="AG7" s="435" t="s">
        <v>377</v>
      </c>
      <c r="AH7" s="435"/>
      <c r="AI7" s="436">
        <f>ROUNDDOWN((AA55/2),0)+AA13</f>
        <v>1</v>
      </c>
      <c r="AJ7" s="434" t="str">
        <f>IF(AA16&lt;18,IF(AA16&lt;14,IF(AA16&lt;10,IF(AA16&lt;5,IF(AA16&lt;3,"-2","-1"),0),"+1"),"+2"),"+3")</f>
        <v>-2</v>
      </c>
      <c r="AK7" s="261"/>
      <c r="AL7"/>
      <c r="AM7"/>
      <c r="AN7"/>
      <c r="AO7"/>
      <c r="AP7"/>
      <c r="AQ7"/>
      <c r="AR7"/>
      <c r="AS7"/>
      <c r="AT7"/>
      <c r="AU7"/>
      <c r="AV7"/>
      <c r="AW7"/>
      <c r="AX7" s="54"/>
    </row>
    <row r="8" customHeight="1" spans="1:50">
      <c r="A8" s="267"/>
      <c r="B8" s="276"/>
      <c r="C8" s="276"/>
      <c r="D8" s="277"/>
      <c r="E8" s="277"/>
      <c r="F8" s="277"/>
      <c r="G8" s="277"/>
      <c r="H8" s="277"/>
      <c r="I8" s="277"/>
      <c r="J8" s="329" t="s">
        <v>3</v>
      </c>
      <c r="K8" s="330" t="s">
        <v>46</v>
      </c>
      <c r="L8" s="330"/>
      <c r="M8" s="267"/>
      <c r="N8" s="331" t="s">
        <v>19</v>
      </c>
      <c r="O8" s="331"/>
      <c r="P8" s="332" t="s">
        <v>19</v>
      </c>
      <c r="Q8" s="332"/>
      <c r="R8" s="267"/>
      <c r="S8" s="359"/>
      <c r="T8" s="365" t="s">
        <v>753</v>
      </c>
      <c r="U8" s="366"/>
      <c r="V8" s="366"/>
      <c r="W8" s="366"/>
      <c r="X8" s="366"/>
      <c r="Y8" s="366"/>
      <c r="Z8" s="366"/>
      <c r="AA8" s="438" t="s">
        <v>754</v>
      </c>
      <c r="AB8" s="359"/>
      <c r="AC8" s="435" t="s">
        <v>209</v>
      </c>
      <c r="AD8" s="435"/>
      <c r="AE8" s="436">
        <f>(AA12*2)</f>
        <v>4</v>
      </c>
      <c r="AF8" s="434" t="str">
        <f>IF(AA16&lt;18,IF(AA16&lt;14,IF(AA16&lt;10,IF(AA16&lt;5,IF(AA16&lt;3,"-2","-1"),0),"+1"),"+2"),"+3")</f>
        <v>-2</v>
      </c>
      <c r="AG8" s="435" t="s">
        <v>409</v>
      </c>
      <c r="AH8" s="435"/>
      <c r="AI8" s="436">
        <f>ROUNDDOWN((AA55/2),0)+AA16</f>
        <v>1</v>
      </c>
      <c r="AJ8" s="434" t="str">
        <f>IF(AA16&lt;18,IF(AA16&lt;14,IF(AA16&lt;10,IF(AA16&lt;5,IF(AA16&lt;3,"-2","-1"),0),"+1"),"+2"),"+3")</f>
        <v>-2</v>
      </c>
      <c r="AK8" s="261"/>
      <c r="AL8"/>
      <c r="AM8"/>
      <c r="AN8"/>
      <c r="AO8"/>
      <c r="AP8"/>
      <c r="AQ8"/>
      <c r="AR8"/>
      <c r="AS8"/>
      <c r="AT8"/>
      <c r="AU8"/>
      <c r="AV8"/>
      <c r="AW8"/>
      <c r="AX8" s="54"/>
    </row>
    <row r="9" customHeight="1" spans="1:50">
      <c r="A9" s="267"/>
      <c r="B9" s="267"/>
      <c r="C9" s="267"/>
      <c r="D9" s="267"/>
      <c r="E9" s="267"/>
      <c r="F9" s="267"/>
      <c r="G9" s="267"/>
      <c r="H9" s="267"/>
      <c r="I9" s="267"/>
      <c r="J9" s="267"/>
      <c r="K9" s="267"/>
      <c r="L9" s="267"/>
      <c r="M9" s="267"/>
      <c r="N9" s="267"/>
      <c r="O9" s="267"/>
      <c r="P9" s="267"/>
      <c r="Q9" s="267"/>
      <c r="R9" s="267"/>
      <c r="S9" s="359"/>
      <c r="T9" s="367"/>
      <c r="U9" s="368" t="s">
        <v>755</v>
      </c>
      <c r="V9" s="368" t="s">
        <v>756</v>
      </c>
      <c r="W9" s="369" t="s">
        <v>757</v>
      </c>
      <c r="X9" s="368" t="s">
        <v>758</v>
      </c>
      <c r="Y9" s="368" t="s">
        <v>759</v>
      </c>
      <c r="Z9" s="368" t="s">
        <v>760</v>
      </c>
      <c r="AA9" s="439" t="s">
        <v>761</v>
      </c>
      <c r="AB9" s="359"/>
      <c r="AC9" s="440" t="s">
        <v>248</v>
      </c>
      <c r="AD9" s="440"/>
      <c r="AE9" s="441">
        <f>AA14+AA13</f>
        <v>19</v>
      </c>
      <c r="AF9" s="442" t="str">
        <f>IF(AA16&lt;18,IF(AA16&lt;14,IF(AA16&lt;10,IF(AA16&lt;5,IF(AA16&lt;3,"-2","-1"),0),"+1"),"+2"),"+3")</f>
        <v>-2</v>
      </c>
      <c r="AG9" s="440" t="s">
        <v>298</v>
      </c>
      <c r="AH9" s="440"/>
      <c r="AI9" s="441">
        <f>(AA16*2)</f>
        <v>2</v>
      </c>
      <c r="AJ9" s="442" t="str">
        <f>IF(AA16&lt;18,IF(AA16&lt;14,IF(AA16&lt;10,IF(AA16&lt;5,IF(AA16&lt;3,"-2","-1"),0),"+1"),"+2"),"+3")</f>
        <v>-2</v>
      </c>
      <c r="AK9" s="261"/>
      <c r="AL9"/>
      <c r="AM9"/>
      <c r="AN9"/>
      <c r="AO9"/>
      <c r="AP9"/>
      <c r="AQ9"/>
      <c r="AR9"/>
      <c r="AS9"/>
      <c r="AT9"/>
      <c r="AU9"/>
      <c r="AV9"/>
      <c r="AW9"/>
      <c r="AX9" s="54"/>
    </row>
    <row r="10" customHeight="1" spans="1:50">
      <c r="A10" s="267"/>
      <c r="B10" s="278" t="s">
        <v>0</v>
      </c>
      <c r="C10" s="279" t="s">
        <v>21</v>
      </c>
      <c r="D10" s="279"/>
      <c r="E10" s="280" t="s">
        <v>2</v>
      </c>
      <c r="F10" s="281" t="s">
        <v>45</v>
      </c>
      <c r="G10" s="281"/>
      <c r="H10" s="267"/>
      <c r="I10" s="267"/>
      <c r="J10" s="303" t="s">
        <v>762</v>
      </c>
      <c r="K10" s="303"/>
      <c r="L10" s="303"/>
      <c r="M10" s="303"/>
      <c r="N10" s="303"/>
      <c r="O10" s="303"/>
      <c r="P10" s="303"/>
      <c r="Q10" s="303"/>
      <c r="R10" s="267"/>
      <c r="S10" s="359"/>
      <c r="T10" s="370" t="s">
        <v>763</v>
      </c>
      <c r="U10" s="371">
        <f>$U$18</f>
        <v>4</v>
      </c>
      <c r="V10" s="372">
        <v>10</v>
      </c>
      <c r="W10" s="373">
        <f t="shared" ref="W10:W16" si="0">SUM(U10:V10)</f>
        <v>14</v>
      </c>
      <c r="X10" s="371">
        <f>IF(C10="トランサー",2,0)</f>
        <v>0</v>
      </c>
      <c r="Y10" s="372"/>
      <c r="Z10" s="371">
        <f>IF(F10="サイボーグ",1,0)</f>
        <v>0</v>
      </c>
      <c r="AA10" s="443">
        <f>W10+AA24+SUM(X10:Z10)-T70</f>
        <v>19</v>
      </c>
      <c r="AB10" s="359"/>
      <c r="AC10" s="359"/>
      <c r="AD10" s="359"/>
      <c r="AE10" s="359"/>
      <c r="AF10" s="359"/>
      <c r="AG10" s="359"/>
      <c r="AH10" s="359"/>
      <c r="AI10" s="359"/>
      <c r="AJ10" s="359"/>
      <c r="AK10" s="359"/>
      <c r="AL10"/>
      <c r="AM10"/>
      <c r="AN10"/>
      <c r="AO10"/>
      <c r="AP10"/>
      <c r="AQ10"/>
      <c r="AR10"/>
      <c r="AS10"/>
      <c r="AT10"/>
      <c r="AU10"/>
      <c r="AV10"/>
      <c r="AW10"/>
      <c r="AX10" s="54"/>
    </row>
    <row r="11" customHeight="1" spans="1:50">
      <c r="A11" s="267"/>
      <c r="B11" s="278"/>
      <c r="C11" s="279"/>
      <c r="D11" s="279"/>
      <c r="E11" s="280"/>
      <c r="F11" s="281"/>
      <c r="G11" s="281"/>
      <c r="H11" s="267"/>
      <c r="I11" s="267"/>
      <c r="J11" s="333" t="s">
        <v>13</v>
      </c>
      <c r="K11" s="333"/>
      <c r="L11" s="334" t="s">
        <v>19</v>
      </c>
      <c r="M11" s="334"/>
      <c r="N11" s="335" t="s">
        <v>764</v>
      </c>
      <c r="O11" s="335"/>
      <c r="P11" s="336" t="s">
        <v>19</v>
      </c>
      <c r="Q11" s="336"/>
      <c r="R11" s="267"/>
      <c r="S11" s="359"/>
      <c r="T11" s="370" t="s">
        <v>765</v>
      </c>
      <c r="U11" s="371">
        <f t="shared" ref="U11:U16" si="1">$U$18</f>
        <v>4</v>
      </c>
      <c r="V11" s="372">
        <v>-2</v>
      </c>
      <c r="W11" s="373">
        <f t="shared" si="0"/>
        <v>2</v>
      </c>
      <c r="X11" s="371">
        <f>IF(C10="サイキッカー",1,0)</f>
        <v>0</v>
      </c>
      <c r="Y11" s="372"/>
      <c r="Z11" s="371">
        <f>IF(F10="ロボット",1,0)</f>
        <v>0</v>
      </c>
      <c r="AA11" s="443">
        <f>W11+AA25+SUM(X11:Z11)-U70</f>
        <v>2</v>
      </c>
      <c r="AB11" s="359"/>
      <c r="AC11" s="359"/>
      <c r="AD11" s="359"/>
      <c r="AE11" s="359"/>
      <c r="AF11" s="359"/>
      <c r="AG11" s="359"/>
      <c r="AH11" s="359"/>
      <c r="AI11" s="359"/>
      <c r="AJ11" s="359"/>
      <c r="AK11" s="359"/>
      <c r="AL11"/>
      <c r="AM11"/>
      <c r="AN11"/>
      <c r="AO11"/>
      <c r="AP11"/>
      <c r="AQ11"/>
      <c r="AR11"/>
      <c r="AS11"/>
      <c r="AT11"/>
      <c r="AU11"/>
      <c r="AV11"/>
      <c r="AW11"/>
      <c r="AX11" s="54"/>
    </row>
    <row r="12" customHeight="1" spans="1:50">
      <c r="A12" s="267"/>
      <c r="B12" s="282"/>
      <c r="C12" s="267"/>
      <c r="D12" s="267"/>
      <c r="E12" s="267"/>
      <c r="F12" s="267"/>
      <c r="G12" s="267"/>
      <c r="H12" s="267"/>
      <c r="I12" s="267"/>
      <c r="J12" s="333"/>
      <c r="K12" s="333"/>
      <c r="L12" s="337" t="s">
        <v>19</v>
      </c>
      <c r="M12" s="337"/>
      <c r="N12" s="338" t="s">
        <v>766</v>
      </c>
      <c r="O12" s="338"/>
      <c r="P12" s="339" t="s">
        <v>19</v>
      </c>
      <c r="Q12" s="339"/>
      <c r="R12" s="267"/>
      <c r="S12" s="359"/>
      <c r="T12" s="370" t="s">
        <v>767</v>
      </c>
      <c r="U12" s="371">
        <f t="shared" si="1"/>
        <v>4</v>
      </c>
      <c r="V12" s="372">
        <v>-3</v>
      </c>
      <c r="W12" s="373">
        <f t="shared" si="0"/>
        <v>1</v>
      </c>
      <c r="X12" s="371">
        <f>IF(C10="エスパー",1,0)+IF(C10="アンノウン",1,0)</f>
        <v>0</v>
      </c>
      <c r="Y12" s="372"/>
      <c r="Z12" s="371">
        <f>IF(F10="コーディネーター",1,0)</f>
        <v>1</v>
      </c>
      <c r="AA12" s="443">
        <f>W12+AA26+SUM(X12:Z12)-V70</f>
        <v>2</v>
      </c>
      <c r="AB12" s="359"/>
      <c r="AC12" s="56" t="s">
        <v>768</v>
      </c>
      <c r="AD12" s="56"/>
      <c r="AE12" s="56"/>
      <c r="AF12" s="56"/>
      <c r="AG12" s="56"/>
      <c r="AH12" s="56"/>
      <c r="AI12" s="56"/>
      <c r="AJ12" s="56"/>
      <c r="AK12" s="359"/>
      <c r="AL12"/>
      <c r="AM12"/>
      <c r="AN12"/>
      <c r="AO12"/>
      <c r="AP12"/>
      <c r="AQ12"/>
      <c r="AR12"/>
      <c r="AS12"/>
      <c r="AT12"/>
      <c r="AU12"/>
      <c r="AV12"/>
      <c r="AW12"/>
      <c r="AX12" s="54"/>
    </row>
    <row r="13" customHeight="1" spans="1:50">
      <c r="A13" s="267"/>
      <c r="B13" s="278" t="s">
        <v>4</v>
      </c>
      <c r="C13" s="283" t="s">
        <v>283</v>
      </c>
      <c r="D13" s="283"/>
      <c r="E13" s="280" t="s">
        <v>1</v>
      </c>
      <c r="F13" s="284" t="s">
        <v>23</v>
      </c>
      <c r="G13" s="284"/>
      <c r="H13" s="267"/>
      <c r="I13" s="267"/>
      <c r="J13" s="303" t="s">
        <v>769</v>
      </c>
      <c r="K13" s="303"/>
      <c r="L13" s="303"/>
      <c r="M13" s="303"/>
      <c r="N13" s="303"/>
      <c r="O13" s="340" t="s">
        <v>770</v>
      </c>
      <c r="P13" s="341" t="s">
        <v>363</v>
      </c>
      <c r="Q13" s="374" t="s">
        <v>363</v>
      </c>
      <c r="R13" s="267"/>
      <c r="S13" s="359"/>
      <c r="T13" s="370" t="s">
        <v>771</v>
      </c>
      <c r="U13" s="371">
        <f t="shared" si="1"/>
        <v>4</v>
      </c>
      <c r="V13" s="372">
        <v>-3</v>
      </c>
      <c r="W13" s="373">
        <f t="shared" si="0"/>
        <v>1</v>
      </c>
      <c r="X13" s="371">
        <f>IF(C10="エスパー",2,0)+IF(C10="クリエイター",1,0)</f>
        <v>0</v>
      </c>
      <c r="Y13" s="372"/>
      <c r="Z13" s="371">
        <f>IF(F10="ナチュラル",1,0)</f>
        <v>0</v>
      </c>
      <c r="AA13" s="443">
        <f>W13+AA27+SUM(X13:Z13)-W70</f>
        <v>1</v>
      </c>
      <c r="AB13" s="359"/>
      <c r="AC13" s="444" t="s">
        <v>772</v>
      </c>
      <c r="AD13" s="372" t="s">
        <v>773</v>
      </c>
      <c r="AE13" s="372" t="s">
        <v>774</v>
      </c>
      <c r="AF13" s="372"/>
      <c r="AG13" s="372" t="s">
        <v>775</v>
      </c>
      <c r="AH13" s="372"/>
      <c r="AI13" s="372" t="s">
        <v>776</v>
      </c>
      <c r="AJ13" s="496" t="s">
        <v>777</v>
      </c>
      <c r="AK13" s="261"/>
      <c r="AL13"/>
      <c r="AM13"/>
      <c r="AN13"/>
      <c r="AO13"/>
      <c r="AP13"/>
      <c r="AQ13"/>
      <c r="AR13"/>
      <c r="AS13"/>
      <c r="AT13"/>
      <c r="AU13"/>
      <c r="AV13"/>
      <c r="AW13"/>
      <c r="AX13" s="54"/>
    </row>
    <row r="14" customHeight="1" spans="1:51">
      <c r="A14" s="267"/>
      <c r="B14" s="278"/>
      <c r="C14" s="283"/>
      <c r="D14" s="283"/>
      <c r="E14" s="280"/>
      <c r="F14" s="284"/>
      <c r="G14" s="284"/>
      <c r="H14" s="267"/>
      <c r="I14" s="267"/>
      <c r="J14" s="342"/>
      <c r="K14" s="342"/>
      <c r="L14" s="342"/>
      <c r="M14" s="342"/>
      <c r="N14" s="342"/>
      <c r="O14" s="343" t="s">
        <v>778</v>
      </c>
      <c r="P14" s="343"/>
      <c r="Q14" s="375" t="s">
        <v>779</v>
      </c>
      <c r="R14" s="267"/>
      <c r="S14" s="359"/>
      <c r="T14" s="370" t="s">
        <v>780</v>
      </c>
      <c r="U14" s="371">
        <f t="shared" si="1"/>
        <v>4</v>
      </c>
      <c r="V14" s="372">
        <v>14</v>
      </c>
      <c r="W14" s="373">
        <f t="shared" si="0"/>
        <v>18</v>
      </c>
      <c r="X14" s="371">
        <f>IF(C10="クリエイター",2,0)</f>
        <v>0</v>
      </c>
      <c r="Y14" s="372"/>
      <c r="Z14" s="371">
        <f>IF(F10="ハイブリッド",1,0)</f>
        <v>0</v>
      </c>
      <c r="AA14" s="443">
        <f>W14+AA28+SUM(X14:Z14)-X70</f>
        <v>18</v>
      </c>
      <c r="AB14" s="261"/>
      <c r="AC14" s="445" t="s">
        <v>781</v>
      </c>
      <c r="AD14" s="446" t="s">
        <v>782</v>
      </c>
      <c r="AE14" s="447" t="s">
        <v>783</v>
      </c>
      <c r="AF14" s="447"/>
      <c r="AG14" s="447" t="s">
        <v>784</v>
      </c>
      <c r="AH14" s="447"/>
      <c r="AI14" s="446" t="s">
        <v>785</v>
      </c>
      <c r="AJ14" s="497" t="s">
        <v>786</v>
      </c>
      <c r="AK14" s="261"/>
      <c r="AL14"/>
      <c r="AM14"/>
      <c r="AN14"/>
      <c r="AO14"/>
      <c r="AP14"/>
      <c r="AQ14"/>
      <c r="AR14"/>
      <c r="AS14"/>
      <c r="AT14"/>
      <c r="AU14"/>
      <c r="AV14"/>
      <c r="AW14"/>
      <c r="AX14" s="54"/>
      <c r="AY14" s="54"/>
    </row>
    <row r="15" customHeight="1" spans="1:51">
      <c r="A15" s="267"/>
      <c r="B15" s="267"/>
      <c r="C15" s="267"/>
      <c r="D15" s="267"/>
      <c r="E15" s="267"/>
      <c r="F15" s="267"/>
      <c r="G15" s="267"/>
      <c r="H15" s="267"/>
      <c r="I15" s="267"/>
      <c r="J15" s="342"/>
      <c r="K15" s="342"/>
      <c r="L15" s="342"/>
      <c r="M15" s="342"/>
      <c r="N15" s="342"/>
      <c r="O15" s="344" t="s">
        <v>34</v>
      </c>
      <c r="P15" s="345">
        <f t="shared" ref="P15:P20" si="2">ROUNDDOWN((AE4+AF4)/2,0)</f>
        <v>18</v>
      </c>
      <c r="Q15" s="376"/>
      <c r="R15" s="267"/>
      <c r="S15" s="359"/>
      <c r="T15" s="370" t="s">
        <v>787</v>
      </c>
      <c r="U15" s="371">
        <f t="shared" si="1"/>
        <v>4</v>
      </c>
      <c r="V15" s="372">
        <v>-3</v>
      </c>
      <c r="W15" s="373">
        <f t="shared" si="0"/>
        <v>1</v>
      </c>
      <c r="X15" s="371">
        <f>IF(C10="サイキッカー",2,0)+IF(C10="トランサー",1,0)</f>
        <v>0</v>
      </c>
      <c r="Y15" s="372"/>
      <c r="Z15" s="371">
        <f>IF(F10="アンドロイド",1,0)</f>
        <v>0</v>
      </c>
      <c r="AA15" s="443">
        <f>W15+AA29+SUM(X15:Z15)-Y70</f>
        <v>2</v>
      </c>
      <c r="AB15" s="359"/>
      <c r="AC15" s="359"/>
      <c r="AD15" s="359"/>
      <c r="AE15" s="359"/>
      <c r="AF15" s="359"/>
      <c r="AG15" s="359"/>
      <c r="AH15" s="359"/>
      <c r="AI15" s="359"/>
      <c r="AJ15" s="359"/>
      <c r="AK15" s="261"/>
      <c r="AL15"/>
      <c r="AM15"/>
      <c r="AN15"/>
      <c r="AO15"/>
      <c r="AP15"/>
      <c r="AQ15"/>
      <c r="AR15"/>
      <c r="AS15"/>
      <c r="AT15"/>
      <c r="AU15"/>
      <c r="AV15"/>
      <c r="AW15"/>
      <c r="AX15" s="54"/>
      <c r="AY15" s="54"/>
    </row>
    <row r="16" customHeight="1" spans="1:51">
      <c r="A16" s="267"/>
      <c r="B16" s="285" t="s">
        <v>788</v>
      </c>
      <c r="C16" s="285"/>
      <c r="D16" s="285"/>
      <c r="E16" s="267"/>
      <c r="F16" s="285" t="s">
        <v>789</v>
      </c>
      <c r="G16" s="285"/>
      <c r="H16" s="285"/>
      <c r="I16" s="267"/>
      <c r="J16" s="342"/>
      <c r="K16" s="342"/>
      <c r="L16" s="342"/>
      <c r="M16" s="342"/>
      <c r="N16" s="342"/>
      <c r="O16" s="344" t="s">
        <v>92</v>
      </c>
      <c r="P16" s="345">
        <f t="shared" si="2"/>
        <v>9</v>
      </c>
      <c r="Q16" s="376"/>
      <c r="R16" s="267"/>
      <c r="S16" s="359"/>
      <c r="T16" s="370" t="s">
        <v>790</v>
      </c>
      <c r="U16" s="371">
        <f t="shared" si="1"/>
        <v>4</v>
      </c>
      <c r="V16" s="372">
        <v>-3</v>
      </c>
      <c r="W16" s="373">
        <f t="shared" si="0"/>
        <v>1</v>
      </c>
      <c r="X16" s="371">
        <f>IF(C10="アンノウン",2,0)</f>
        <v>0</v>
      </c>
      <c r="Y16" s="372"/>
      <c r="Z16" s="371">
        <v>0</v>
      </c>
      <c r="AA16" s="443">
        <f>W16+AA30+SUM(X16:Z16)-Z70</f>
        <v>1</v>
      </c>
      <c r="AB16" s="359"/>
      <c r="AC16" s="359"/>
      <c r="AD16" s="359"/>
      <c r="AE16" s="359"/>
      <c r="AF16" s="359"/>
      <c r="AG16" s="359"/>
      <c r="AH16" s="359"/>
      <c r="AI16" s="359"/>
      <c r="AJ16" s="359"/>
      <c r="AK16" s="261"/>
      <c r="AL16"/>
      <c r="AM16"/>
      <c r="AN16"/>
      <c r="AO16"/>
      <c r="AP16"/>
      <c r="AQ16"/>
      <c r="AR16"/>
      <c r="AS16"/>
      <c r="AT16"/>
      <c r="AU16"/>
      <c r="AV16"/>
      <c r="AW16"/>
      <c r="AX16" s="54"/>
      <c r="AY16" s="54"/>
    </row>
    <row r="17" customHeight="1" spans="1:51">
      <c r="A17" s="267"/>
      <c r="B17" s="286" t="s">
        <v>791</v>
      </c>
      <c r="C17" s="286"/>
      <c r="D17" s="287">
        <f>ABS(AA49)</f>
        <v>40</v>
      </c>
      <c r="E17" s="267"/>
      <c r="F17" s="271" t="s">
        <v>763</v>
      </c>
      <c r="G17" s="271"/>
      <c r="H17" s="288">
        <f t="shared" ref="H17:H23" si="3">AA10</f>
        <v>19</v>
      </c>
      <c r="I17" s="267"/>
      <c r="J17" s="342"/>
      <c r="K17" s="342"/>
      <c r="L17" s="342"/>
      <c r="M17" s="342"/>
      <c r="N17" s="342"/>
      <c r="O17" s="344" t="s">
        <v>136</v>
      </c>
      <c r="P17" s="345">
        <f t="shared" si="2"/>
        <v>0</v>
      </c>
      <c r="Q17" s="376"/>
      <c r="R17" s="267"/>
      <c r="S17" s="359"/>
      <c r="T17" s="377" t="s">
        <v>792</v>
      </c>
      <c r="U17" s="378">
        <f t="shared" ref="U17:AA17" si="4">SUM(U10:U16)</f>
        <v>28</v>
      </c>
      <c r="V17" s="378">
        <f t="shared" si="4"/>
        <v>10</v>
      </c>
      <c r="W17" s="379">
        <f t="shared" si="4"/>
        <v>38</v>
      </c>
      <c r="X17" s="378">
        <f t="shared" si="4"/>
        <v>0</v>
      </c>
      <c r="Y17" s="378">
        <f t="shared" si="4"/>
        <v>0</v>
      </c>
      <c r="Z17" s="378">
        <f t="shared" si="4"/>
        <v>1</v>
      </c>
      <c r="AA17" s="448">
        <f t="shared" si="4"/>
        <v>45</v>
      </c>
      <c r="AB17" s="359"/>
      <c r="AC17" s="449" t="s">
        <v>737</v>
      </c>
      <c r="AD17" s="449"/>
      <c r="AE17" s="449"/>
      <c r="AF17" s="449"/>
      <c r="AG17" s="449"/>
      <c r="AH17" s="449"/>
      <c r="AI17" s="449"/>
      <c r="AJ17" s="449"/>
      <c r="AK17" s="261"/>
      <c r="AL17"/>
      <c r="AM17"/>
      <c r="AN17"/>
      <c r="AO17"/>
      <c r="AP17"/>
      <c r="AQ17"/>
      <c r="AR17"/>
      <c r="AS17"/>
      <c r="AT17"/>
      <c r="AU17"/>
      <c r="AV17"/>
      <c r="AW17"/>
      <c r="AX17" s="54"/>
      <c r="AY17" s="54"/>
    </row>
    <row r="18" customHeight="1" spans="1:51">
      <c r="A18" s="267"/>
      <c r="B18" s="286"/>
      <c r="C18" s="286"/>
      <c r="D18" s="287"/>
      <c r="E18" s="267"/>
      <c r="F18" s="271" t="s">
        <v>765</v>
      </c>
      <c r="G18" s="271"/>
      <c r="H18" s="288">
        <f t="shared" si="3"/>
        <v>2</v>
      </c>
      <c r="I18" s="267"/>
      <c r="J18" s="342"/>
      <c r="K18" s="342"/>
      <c r="L18" s="342"/>
      <c r="M18" s="342"/>
      <c r="N18" s="342"/>
      <c r="O18" s="344" t="s">
        <v>171</v>
      </c>
      <c r="P18" s="345">
        <f t="shared" si="2"/>
        <v>0</v>
      </c>
      <c r="Q18" s="376"/>
      <c r="R18" s="267"/>
      <c r="S18" s="359"/>
      <c r="T18" s="380" t="s">
        <v>793</v>
      </c>
      <c r="U18" s="381">
        <v>4</v>
      </c>
      <c r="V18" s="261">
        <f>10-V17</f>
        <v>0</v>
      </c>
      <c r="W18" s="261"/>
      <c r="X18" s="261">
        <f>3-X17</f>
        <v>3</v>
      </c>
      <c r="Y18" s="261">
        <f>3-Y17</f>
        <v>3</v>
      </c>
      <c r="Z18" s="261">
        <f>1-Z17</f>
        <v>0</v>
      </c>
      <c r="AA18" s="261"/>
      <c r="AB18" s="359"/>
      <c r="AC18" s="450" t="s">
        <v>794</v>
      </c>
      <c r="AD18" s="450"/>
      <c r="AE18" s="451" t="s">
        <v>795</v>
      </c>
      <c r="AF18" s="451"/>
      <c r="AG18" s="451"/>
      <c r="AH18" s="498" t="s">
        <v>796</v>
      </c>
      <c r="AI18" s="498"/>
      <c r="AJ18" s="498"/>
      <c r="AK18" s="261"/>
      <c r="AL18"/>
      <c r="AM18"/>
      <c r="AN18"/>
      <c r="AO18"/>
      <c r="AP18"/>
      <c r="AQ18"/>
      <c r="AR18"/>
      <c r="AS18"/>
      <c r="AT18"/>
      <c r="AU18"/>
      <c r="AV18"/>
      <c r="AW18"/>
      <c r="AX18" s="54"/>
      <c r="AY18" s="54"/>
    </row>
    <row r="19" customHeight="1" spans="1:51">
      <c r="A19" s="267"/>
      <c r="B19" s="286" t="s">
        <v>797</v>
      </c>
      <c r="C19" s="286"/>
      <c r="D19" s="287">
        <f>ABS(AA50)</f>
        <v>12</v>
      </c>
      <c r="E19" s="267"/>
      <c r="F19" s="271" t="s">
        <v>767</v>
      </c>
      <c r="G19" s="271"/>
      <c r="H19" s="288">
        <f t="shared" si="3"/>
        <v>2</v>
      </c>
      <c r="I19" s="267"/>
      <c r="J19" s="342"/>
      <c r="K19" s="342"/>
      <c r="L19" s="342"/>
      <c r="M19" s="342"/>
      <c r="N19" s="342"/>
      <c r="O19" s="344" t="s">
        <v>209</v>
      </c>
      <c r="P19" s="345">
        <f t="shared" si="2"/>
        <v>1</v>
      </c>
      <c r="Q19" s="376"/>
      <c r="R19" s="267"/>
      <c r="S19" s="359"/>
      <c r="T19" s="359"/>
      <c r="U19" s="382" t="s">
        <v>798</v>
      </c>
      <c r="V19" s="382"/>
      <c r="W19" s="382"/>
      <c r="X19" s="383" t="s">
        <v>799</v>
      </c>
      <c r="Y19" s="383"/>
      <c r="Z19" s="383"/>
      <c r="AA19" s="359"/>
      <c r="AB19" s="359"/>
      <c r="AC19" s="452" t="s">
        <v>800</v>
      </c>
      <c r="AD19" s="452"/>
      <c r="AE19" s="424" t="s">
        <v>795</v>
      </c>
      <c r="AF19" s="424"/>
      <c r="AG19" s="424"/>
      <c r="AH19" s="499" t="s">
        <v>801</v>
      </c>
      <c r="AI19" s="499"/>
      <c r="AJ19" s="499"/>
      <c r="AK19" s="359"/>
      <c r="AL19"/>
      <c r="AM19"/>
      <c r="AN19"/>
      <c r="AO19"/>
      <c r="AP19"/>
      <c r="AQ19"/>
      <c r="AR19"/>
      <c r="AS19"/>
      <c r="AT19"/>
      <c r="AU19"/>
      <c r="AV19"/>
      <c r="AW19"/>
      <c r="AX19" s="54"/>
      <c r="AY19" s="54"/>
    </row>
    <row r="20" customHeight="1" spans="1:51">
      <c r="A20" s="267"/>
      <c r="B20" s="286"/>
      <c r="C20" s="286"/>
      <c r="D20" s="287"/>
      <c r="E20" s="267"/>
      <c r="F20" s="271" t="s">
        <v>771</v>
      </c>
      <c r="G20" s="271"/>
      <c r="H20" s="288">
        <f t="shared" si="3"/>
        <v>1</v>
      </c>
      <c r="I20" s="267"/>
      <c r="J20" s="342"/>
      <c r="K20" s="342"/>
      <c r="L20" s="342"/>
      <c r="M20" s="342"/>
      <c r="N20" s="342"/>
      <c r="O20" s="344" t="s">
        <v>248</v>
      </c>
      <c r="P20" s="345">
        <f t="shared" si="2"/>
        <v>8</v>
      </c>
      <c r="Q20" s="376"/>
      <c r="R20" s="267"/>
      <c r="S20" s="359"/>
      <c r="T20" s="359"/>
      <c r="U20" s="382"/>
      <c r="V20" s="382"/>
      <c r="W20" s="382"/>
      <c r="X20" s="383"/>
      <c r="Y20" s="383"/>
      <c r="Z20" s="383"/>
      <c r="AA20" s="359"/>
      <c r="AB20" s="359"/>
      <c r="AC20" s="452" t="s">
        <v>802</v>
      </c>
      <c r="AD20" s="452"/>
      <c r="AE20" s="424" t="s">
        <v>795</v>
      </c>
      <c r="AF20" s="424"/>
      <c r="AG20" s="424"/>
      <c r="AH20" s="500" t="s">
        <v>795</v>
      </c>
      <c r="AI20" s="500"/>
      <c r="AJ20" s="500"/>
      <c r="AK20" s="359"/>
      <c r="AL20"/>
      <c r="AM20"/>
      <c r="AN20"/>
      <c r="AO20"/>
      <c r="AP20"/>
      <c r="AQ20"/>
      <c r="AR20"/>
      <c r="AS20"/>
      <c r="AT20"/>
      <c r="AU20"/>
      <c r="AV20"/>
      <c r="AW20"/>
      <c r="AX20" s="54"/>
      <c r="AY20" s="54"/>
    </row>
    <row r="21" customHeight="1" spans="1:51">
      <c r="A21" s="267"/>
      <c r="B21" s="286" t="s">
        <v>803</v>
      </c>
      <c r="C21" s="286"/>
      <c r="D21" s="289">
        <f>AA51</f>
        <v>12</v>
      </c>
      <c r="E21" s="267"/>
      <c r="F21" s="271" t="s">
        <v>780</v>
      </c>
      <c r="G21" s="271"/>
      <c r="H21" s="288">
        <f t="shared" si="3"/>
        <v>18</v>
      </c>
      <c r="I21" s="267"/>
      <c r="J21" s="342"/>
      <c r="K21" s="342"/>
      <c r="L21" s="342"/>
      <c r="M21" s="342"/>
      <c r="N21" s="342"/>
      <c r="O21" s="344" t="s">
        <v>287</v>
      </c>
      <c r="P21" s="345">
        <f t="shared" ref="P21:P26" si="5">ROUNDDOWN((AI4+AJ4)/2,0)</f>
        <v>9</v>
      </c>
      <c r="Q21" s="376"/>
      <c r="R21" s="267"/>
      <c r="S21" s="359"/>
      <c r="T21" s="359"/>
      <c r="U21" s="359"/>
      <c r="V21" s="359"/>
      <c r="W21" s="359"/>
      <c r="X21" s="359"/>
      <c r="Y21" s="359"/>
      <c r="Z21" s="359"/>
      <c r="AA21" s="359"/>
      <c r="AB21" s="359"/>
      <c r="AC21" s="452" t="s">
        <v>804</v>
      </c>
      <c r="AD21" s="452"/>
      <c r="AE21" s="424" t="s">
        <v>795</v>
      </c>
      <c r="AF21" s="424"/>
      <c r="AG21" s="424"/>
      <c r="AH21" s="499" t="s">
        <v>805</v>
      </c>
      <c r="AI21" s="499"/>
      <c r="AJ21" s="499"/>
      <c r="AK21" s="359"/>
      <c r="AL21"/>
      <c r="AM21"/>
      <c r="AN21"/>
      <c r="AO21"/>
      <c r="AP21"/>
      <c r="AQ21"/>
      <c r="AR21"/>
      <c r="AS21"/>
      <c r="AT21"/>
      <c r="AU21"/>
      <c r="AV21"/>
      <c r="AW21"/>
      <c r="AX21" s="54"/>
      <c r="AY21" s="54"/>
    </row>
    <row r="22" customHeight="1" spans="1:51">
      <c r="A22" s="267"/>
      <c r="B22" s="286"/>
      <c r="C22" s="286"/>
      <c r="D22" s="289"/>
      <c r="E22" s="267"/>
      <c r="F22" s="271" t="s">
        <v>787</v>
      </c>
      <c r="G22" s="271"/>
      <c r="H22" s="288">
        <f t="shared" si="3"/>
        <v>2</v>
      </c>
      <c r="I22" s="267"/>
      <c r="J22" s="342"/>
      <c r="K22" s="342"/>
      <c r="L22" s="342"/>
      <c r="M22" s="342"/>
      <c r="N22" s="342"/>
      <c r="O22" s="344" t="s">
        <v>320</v>
      </c>
      <c r="P22" s="345">
        <f t="shared" si="5"/>
        <v>1</v>
      </c>
      <c r="Q22" s="376"/>
      <c r="R22" s="267"/>
      <c r="S22" s="359"/>
      <c r="T22" s="384" t="s">
        <v>806</v>
      </c>
      <c r="U22" s="384"/>
      <c r="V22" s="384"/>
      <c r="W22" s="384"/>
      <c r="X22" s="384"/>
      <c r="Y22" s="384"/>
      <c r="Z22" s="453" t="s">
        <v>807</v>
      </c>
      <c r="AA22" s="454">
        <f>5+IF(C10="ノーマル",1,0)</f>
        <v>6</v>
      </c>
      <c r="AB22" s="359"/>
      <c r="AC22" s="452" t="s">
        <v>808</v>
      </c>
      <c r="AD22" s="452"/>
      <c r="AE22" s="455" t="s">
        <v>809</v>
      </c>
      <c r="AF22" s="455"/>
      <c r="AG22" s="455"/>
      <c r="AH22" s="499" t="s">
        <v>810</v>
      </c>
      <c r="AI22" s="499"/>
      <c r="AJ22" s="499"/>
      <c r="AK22" s="359"/>
      <c r="AL22"/>
      <c r="AM22"/>
      <c r="AN22"/>
      <c r="AO22"/>
      <c r="AP22"/>
      <c r="AQ22"/>
      <c r="AR22"/>
      <c r="AS22"/>
      <c r="AT22"/>
      <c r="AU22"/>
      <c r="AV22"/>
      <c r="AW22"/>
      <c r="AX22" s="54"/>
      <c r="AY22" s="54"/>
    </row>
    <row r="23" customHeight="1" spans="1:51">
      <c r="A23" s="267"/>
      <c r="B23" s="286" t="s">
        <v>811</v>
      </c>
      <c r="C23" s="286"/>
      <c r="D23" s="287">
        <f>AA52</f>
        <v>2</v>
      </c>
      <c r="E23" s="267"/>
      <c r="F23" s="276" t="s">
        <v>790</v>
      </c>
      <c r="G23" s="276"/>
      <c r="H23" s="290">
        <f t="shared" si="3"/>
        <v>1</v>
      </c>
      <c r="I23" s="267"/>
      <c r="J23" s="342"/>
      <c r="K23" s="342"/>
      <c r="L23" s="342"/>
      <c r="M23" s="342"/>
      <c r="N23" s="342"/>
      <c r="O23" s="344" t="s">
        <v>348</v>
      </c>
      <c r="P23" s="345">
        <f t="shared" si="5"/>
        <v>9</v>
      </c>
      <c r="Q23" s="376"/>
      <c r="R23" s="267"/>
      <c r="S23" s="359"/>
      <c r="T23" s="385" t="s">
        <v>812</v>
      </c>
      <c r="U23" s="386" t="s">
        <v>813</v>
      </c>
      <c r="V23" s="386" t="s">
        <v>363</v>
      </c>
      <c r="W23" s="386" t="s">
        <v>363</v>
      </c>
      <c r="X23" s="386" t="s">
        <v>363</v>
      </c>
      <c r="Y23" s="386" t="s">
        <v>363</v>
      </c>
      <c r="Z23" s="386" t="s">
        <v>363</v>
      </c>
      <c r="AA23" s="456" t="s">
        <v>814</v>
      </c>
      <c r="AB23" s="359"/>
      <c r="AC23" s="457" t="s">
        <v>815</v>
      </c>
      <c r="AD23" s="457"/>
      <c r="AE23" s="458" t="s">
        <v>809</v>
      </c>
      <c r="AF23" s="458"/>
      <c r="AG23" s="458"/>
      <c r="AH23" s="501" t="s">
        <v>816</v>
      </c>
      <c r="AI23" s="501"/>
      <c r="AJ23" s="501"/>
      <c r="AK23" s="359"/>
      <c r="AL23"/>
      <c r="AM23"/>
      <c r="AN23"/>
      <c r="AO23"/>
      <c r="AP23"/>
      <c r="AQ23"/>
      <c r="AR23"/>
      <c r="AS23"/>
      <c r="AT23"/>
      <c r="AU23"/>
      <c r="AV23"/>
      <c r="AW23"/>
      <c r="AX23" s="54"/>
      <c r="AY23" s="54"/>
    </row>
    <row r="24" customHeight="1" spans="1:51">
      <c r="A24" s="267"/>
      <c r="B24" s="286"/>
      <c r="C24" s="286"/>
      <c r="D24" s="287"/>
      <c r="E24" s="267"/>
      <c r="F24" s="267"/>
      <c r="G24" s="267"/>
      <c r="H24" s="267"/>
      <c r="I24" s="267"/>
      <c r="J24" s="342"/>
      <c r="K24" s="342"/>
      <c r="L24" s="342"/>
      <c r="M24" s="342"/>
      <c r="N24" s="342"/>
      <c r="O24" s="344" t="s">
        <v>377</v>
      </c>
      <c r="P24" s="345">
        <f t="shared" si="5"/>
        <v>0</v>
      </c>
      <c r="Q24" s="376"/>
      <c r="R24" s="267"/>
      <c r="S24" s="359"/>
      <c r="T24" s="387" t="str">
        <f t="shared" ref="T24:T30" si="6">T10</f>
        <v>筋力</v>
      </c>
      <c r="U24" s="372">
        <v>5</v>
      </c>
      <c r="V24" s="388"/>
      <c r="W24" s="388"/>
      <c r="X24" s="388"/>
      <c r="Y24" s="388"/>
      <c r="Z24" s="388"/>
      <c r="AA24" s="434">
        <f t="shared" ref="AA24:AA31" si="7">SUM(U24:Z24)</f>
        <v>5</v>
      </c>
      <c r="AB24" s="359"/>
      <c r="AC24" s="359"/>
      <c r="AD24" s="359"/>
      <c r="AE24" s="359"/>
      <c r="AF24" s="359"/>
      <c r="AG24" s="359"/>
      <c r="AH24" s="359"/>
      <c r="AI24" s="359"/>
      <c r="AJ24" s="359"/>
      <c r="AK24" s="359"/>
      <c r="AL24"/>
      <c r="AM24"/>
      <c r="AN24"/>
      <c r="AO24"/>
      <c r="AP24"/>
      <c r="AQ24"/>
      <c r="AR24"/>
      <c r="AS24"/>
      <c r="AT24"/>
      <c r="AU24"/>
      <c r="AV24"/>
      <c r="AW24"/>
      <c r="AX24" s="54"/>
      <c r="AY24" s="54"/>
    </row>
    <row r="25" customHeight="1" spans="1:51">
      <c r="A25" s="267"/>
      <c r="B25" s="286" t="s">
        <v>817</v>
      </c>
      <c r="C25" s="286"/>
      <c r="D25" s="287">
        <f>AA53</f>
        <v>0</v>
      </c>
      <c r="E25" s="267"/>
      <c r="F25" s="291" t="s">
        <v>818</v>
      </c>
      <c r="G25" s="291"/>
      <c r="H25" s="292">
        <f>AA58</f>
        <v>9</v>
      </c>
      <c r="I25" s="267"/>
      <c r="J25" s="342"/>
      <c r="K25" s="342"/>
      <c r="L25" s="342"/>
      <c r="M25" s="342"/>
      <c r="N25" s="342"/>
      <c r="O25" s="344" t="s">
        <v>409</v>
      </c>
      <c r="P25" s="345">
        <f t="shared" si="5"/>
        <v>0</v>
      </c>
      <c r="Q25" s="376"/>
      <c r="R25" s="267"/>
      <c r="S25" s="359"/>
      <c r="T25" s="387" t="str">
        <f t="shared" si="6"/>
        <v>耐久</v>
      </c>
      <c r="U25" s="372"/>
      <c r="V25" s="388"/>
      <c r="W25" s="388"/>
      <c r="X25" s="388"/>
      <c r="Y25" s="388"/>
      <c r="Z25" s="388"/>
      <c r="AA25" s="434">
        <f t="shared" si="7"/>
        <v>0</v>
      </c>
      <c r="AB25" s="359"/>
      <c r="AC25" s="359"/>
      <c r="AD25" s="359"/>
      <c r="AE25" s="359"/>
      <c r="AF25" s="359"/>
      <c r="AG25" s="359"/>
      <c r="AH25" s="359"/>
      <c r="AI25" s="359"/>
      <c r="AJ25" s="359"/>
      <c r="AK25" s="359"/>
      <c r="AL25"/>
      <c r="AM25"/>
      <c r="AN25"/>
      <c r="AO25"/>
      <c r="AP25"/>
      <c r="AQ25"/>
      <c r="AR25"/>
      <c r="AS25"/>
      <c r="AT25"/>
      <c r="AU25"/>
      <c r="AV25"/>
      <c r="AW25"/>
      <c r="AX25" s="54"/>
      <c r="AY25" s="54"/>
    </row>
    <row r="26" customHeight="1" spans="1:51">
      <c r="A26" s="267"/>
      <c r="B26" s="286"/>
      <c r="C26" s="286"/>
      <c r="D26" s="287"/>
      <c r="E26" s="267"/>
      <c r="F26" s="291"/>
      <c r="G26" s="291"/>
      <c r="H26" s="292"/>
      <c r="I26" s="267"/>
      <c r="J26" s="342"/>
      <c r="K26" s="342"/>
      <c r="L26" s="342"/>
      <c r="M26" s="342"/>
      <c r="N26" s="342"/>
      <c r="O26" s="346" t="s">
        <v>298</v>
      </c>
      <c r="P26" s="347">
        <f t="shared" si="5"/>
        <v>0</v>
      </c>
      <c r="Q26" s="389"/>
      <c r="R26" s="267"/>
      <c r="S26" s="359"/>
      <c r="T26" s="387" t="str">
        <f t="shared" si="6"/>
        <v>知力</v>
      </c>
      <c r="U26" s="372"/>
      <c r="V26" s="388"/>
      <c r="W26" s="388"/>
      <c r="X26" s="388"/>
      <c r="Y26" s="388"/>
      <c r="Z26" s="388"/>
      <c r="AA26" s="434">
        <f t="shared" si="7"/>
        <v>0</v>
      </c>
      <c r="AB26" s="359"/>
      <c r="AC26" s="359"/>
      <c r="AD26" s="359"/>
      <c r="AE26" s="359"/>
      <c r="AF26" s="359"/>
      <c r="AG26" s="359"/>
      <c r="AH26" s="359"/>
      <c r="AI26" s="359"/>
      <c r="AJ26" s="359"/>
      <c r="AK26" s="359"/>
      <c r="AL26"/>
      <c r="AM26"/>
      <c r="AN26"/>
      <c r="AO26"/>
      <c r="AP26"/>
      <c r="AQ26"/>
      <c r="AR26"/>
      <c r="AS26"/>
      <c r="AT26"/>
      <c r="AU26"/>
      <c r="AV26"/>
      <c r="AW26"/>
      <c r="AX26" s="54"/>
      <c r="AY26" s="54"/>
    </row>
    <row r="27" customHeight="1" spans="1:51">
      <c r="A27" s="267"/>
      <c r="B27" s="293" t="s">
        <v>819</v>
      </c>
      <c r="C27" s="293"/>
      <c r="D27" s="294">
        <f>AA54</f>
        <v>1</v>
      </c>
      <c r="E27" s="267"/>
      <c r="F27" s="293" t="s">
        <v>820</v>
      </c>
      <c r="G27" s="293"/>
      <c r="H27" s="294">
        <f>AA59</f>
        <v>0</v>
      </c>
      <c r="I27" s="267"/>
      <c r="J27" s="342"/>
      <c r="K27" s="342"/>
      <c r="L27" s="342"/>
      <c r="M27" s="342"/>
      <c r="N27" s="342"/>
      <c r="O27" s="303" t="s">
        <v>812</v>
      </c>
      <c r="P27" s="303"/>
      <c r="Q27" s="303"/>
      <c r="R27" s="267"/>
      <c r="S27" s="359"/>
      <c r="T27" s="387" t="str">
        <f t="shared" si="6"/>
        <v>精神</v>
      </c>
      <c r="U27" s="372"/>
      <c r="V27" s="388"/>
      <c r="W27" s="388"/>
      <c r="X27" s="388"/>
      <c r="Y27" s="388"/>
      <c r="Z27" s="388"/>
      <c r="AA27" s="434">
        <f t="shared" si="7"/>
        <v>0</v>
      </c>
      <c r="AB27" s="359"/>
      <c r="AC27" s="459" t="s">
        <v>821</v>
      </c>
      <c r="AD27" s="459"/>
      <c r="AE27" s="459"/>
      <c r="AF27" s="459"/>
      <c r="AG27" s="459"/>
      <c r="AH27" s="459"/>
      <c r="AI27" s="459"/>
      <c r="AJ27" s="459"/>
      <c r="AK27" s="359"/>
      <c r="AL27"/>
      <c r="AM27"/>
      <c r="AN27"/>
      <c r="AO27"/>
      <c r="AP27"/>
      <c r="AQ27"/>
      <c r="AR27"/>
      <c r="AS27"/>
      <c r="AT27"/>
      <c r="AU27"/>
      <c r="AV27"/>
      <c r="AW27"/>
      <c r="AX27" s="54"/>
      <c r="AY27" s="54"/>
    </row>
    <row r="28" customHeight="1" spans="1:51">
      <c r="A28" s="267"/>
      <c r="B28" s="293"/>
      <c r="C28" s="293"/>
      <c r="D28" s="294"/>
      <c r="E28" s="267"/>
      <c r="F28" s="293"/>
      <c r="G28" s="293"/>
      <c r="H28" s="294"/>
      <c r="I28" s="267"/>
      <c r="J28" s="342"/>
      <c r="K28" s="342"/>
      <c r="L28" s="342"/>
      <c r="M28" s="342"/>
      <c r="N28" s="342"/>
      <c r="O28" s="348" t="str">
        <f>U23</f>
        <v>NPC</v>
      </c>
      <c r="P28" s="348"/>
      <c r="Q28" s="348"/>
      <c r="R28" s="267"/>
      <c r="S28" s="359"/>
      <c r="T28" s="387" t="str">
        <f t="shared" si="6"/>
        <v>器用</v>
      </c>
      <c r="U28" s="372"/>
      <c r="V28" s="388"/>
      <c r="W28" s="388"/>
      <c r="X28" s="388"/>
      <c r="Y28" s="388"/>
      <c r="Z28" s="388"/>
      <c r="AA28" s="434">
        <f t="shared" si="7"/>
        <v>0</v>
      </c>
      <c r="AB28" s="359"/>
      <c r="AC28" s="359"/>
      <c r="AD28" s="359"/>
      <c r="AE28" s="359"/>
      <c r="AF28" s="359"/>
      <c r="AG28" s="359"/>
      <c r="AH28" s="359"/>
      <c r="AI28" s="359"/>
      <c r="AJ28" s="359"/>
      <c r="AK28" s="359"/>
      <c r="AL28"/>
      <c r="AM28"/>
      <c r="AN28"/>
      <c r="AO28"/>
      <c r="AP28"/>
      <c r="AQ28"/>
      <c r="AR28"/>
      <c r="AS28"/>
      <c r="AT28"/>
      <c r="AU28"/>
      <c r="AV28"/>
      <c r="AW28"/>
      <c r="AX28" s="54"/>
      <c r="AY28" s="54"/>
    </row>
    <row r="29" customHeight="1" spans="1:51">
      <c r="A29" s="267"/>
      <c r="B29" s="267"/>
      <c r="C29" s="267"/>
      <c r="D29" s="267"/>
      <c r="E29" s="267"/>
      <c r="F29" s="267"/>
      <c r="G29" s="267"/>
      <c r="H29" s="267"/>
      <c r="I29" s="267"/>
      <c r="J29" s="342"/>
      <c r="K29" s="342"/>
      <c r="L29" s="342"/>
      <c r="M29" s="342"/>
      <c r="N29" s="342"/>
      <c r="O29" s="348" t="str">
        <f>V23</f>
        <v>-</v>
      </c>
      <c r="P29" s="348"/>
      <c r="Q29" s="348"/>
      <c r="R29" s="267"/>
      <c r="S29" s="359"/>
      <c r="T29" s="387" t="str">
        <f t="shared" si="6"/>
        <v>敏捷</v>
      </c>
      <c r="U29" s="372">
        <v>1</v>
      </c>
      <c r="V29" s="388"/>
      <c r="W29" s="388"/>
      <c r="X29" s="388"/>
      <c r="Y29" s="388"/>
      <c r="Z29" s="388"/>
      <c r="AA29" s="434">
        <f t="shared" si="7"/>
        <v>1</v>
      </c>
      <c r="AB29" s="359"/>
      <c r="AC29" s="449" t="s">
        <v>822</v>
      </c>
      <c r="AD29" s="449"/>
      <c r="AE29" s="460" t="s">
        <v>823</v>
      </c>
      <c r="AF29" s="460"/>
      <c r="AG29" s="460"/>
      <c r="AH29" s="460"/>
      <c r="AI29" s="460"/>
      <c r="AJ29" s="460"/>
      <c r="AK29" s="359"/>
      <c r="AL29"/>
      <c r="AM29"/>
      <c r="AN29"/>
      <c r="AO29"/>
      <c r="AP29"/>
      <c r="AQ29"/>
      <c r="AR29"/>
      <c r="AS29"/>
      <c r="AT29"/>
      <c r="AU29"/>
      <c r="AV29"/>
      <c r="AW29"/>
      <c r="AX29" s="54"/>
      <c r="AY29" s="54"/>
    </row>
    <row r="30" customHeight="1" spans="1:51">
      <c r="A30" s="267"/>
      <c r="B30" s="285" t="s">
        <v>824</v>
      </c>
      <c r="C30" s="285"/>
      <c r="D30" s="285"/>
      <c r="E30" s="267"/>
      <c r="F30" s="285" t="s">
        <v>825</v>
      </c>
      <c r="G30" s="285"/>
      <c r="H30" s="285"/>
      <c r="I30" s="267"/>
      <c r="J30" s="342"/>
      <c r="K30" s="342"/>
      <c r="L30" s="342"/>
      <c r="M30" s="342"/>
      <c r="N30" s="342"/>
      <c r="O30" s="348" t="str">
        <f>W23</f>
        <v>-</v>
      </c>
      <c r="P30" s="348"/>
      <c r="Q30" s="348"/>
      <c r="R30" s="267"/>
      <c r="S30" s="359"/>
      <c r="T30" s="387" t="str">
        <f t="shared" si="6"/>
        <v>運</v>
      </c>
      <c r="U30" s="372"/>
      <c r="V30" s="388"/>
      <c r="W30" s="388"/>
      <c r="X30" s="388"/>
      <c r="Y30" s="388"/>
      <c r="Z30" s="388"/>
      <c r="AA30" s="434">
        <f t="shared" si="7"/>
        <v>0</v>
      </c>
      <c r="AB30" s="359"/>
      <c r="AC30" s="461" t="s">
        <v>34</v>
      </c>
      <c r="AD30" s="461"/>
      <c r="AE30" s="462" t="s">
        <v>826</v>
      </c>
      <c r="AF30" s="462"/>
      <c r="AG30" s="462"/>
      <c r="AH30" s="462"/>
      <c r="AI30" s="462"/>
      <c r="AJ30" s="462"/>
      <c r="AK30" s="359"/>
      <c r="AL30"/>
      <c r="AM30"/>
      <c r="AN30"/>
      <c r="AO30"/>
      <c r="AP30"/>
      <c r="AQ30"/>
      <c r="AR30"/>
      <c r="AS30"/>
      <c r="AT30"/>
      <c r="AU30"/>
      <c r="AV30"/>
      <c r="AW30"/>
      <c r="AX30" s="54"/>
      <c r="AY30" s="54"/>
    </row>
    <row r="31" customHeight="1" spans="1:51">
      <c r="A31" s="267"/>
      <c r="B31" s="286" t="s">
        <v>827</v>
      </c>
      <c r="C31" s="295">
        <f>AA55</f>
        <v>1</v>
      </c>
      <c r="D31" s="296">
        <f>IF(AA16&lt;14,1,2)</f>
        <v>1</v>
      </c>
      <c r="E31" s="267"/>
      <c r="F31" s="286" t="s">
        <v>828</v>
      </c>
      <c r="G31" s="297">
        <f>V38</f>
        <v>4</v>
      </c>
      <c r="H31" s="298">
        <f>W38</f>
        <v>2</v>
      </c>
      <c r="I31" s="267"/>
      <c r="J31" s="342"/>
      <c r="K31" s="342"/>
      <c r="L31" s="342"/>
      <c r="M31" s="342"/>
      <c r="N31" s="342"/>
      <c r="O31" s="348" t="str">
        <f>X23</f>
        <v>-</v>
      </c>
      <c r="P31" s="348"/>
      <c r="Q31" s="348"/>
      <c r="R31" s="267"/>
      <c r="S31" s="359"/>
      <c r="T31" s="390" t="s">
        <v>829</v>
      </c>
      <c r="U31" s="391">
        <f t="shared" ref="U31:Z31" si="8">SUM(U24:U30)</f>
        <v>6</v>
      </c>
      <c r="V31" s="391">
        <f t="shared" si="8"/>
        <v>0</v>
      </c>
      <c r="W31" s="391">
        <f t="shared" si="8"/>
        <v>0</v>
      </c>
      <c r="X31" s="391">
        <f t="shared" si="8"/>
        <v>0</v>
      </c>
      <c r="Y31" s="391">
        <f t="shared" si="8"/>
        <v>0</v>
      </c>
      <c r="Z31" s="391">
        <f t="shared" si="8"/>
        <v>0</v>
      </c>
      <c r="AA31" s="442">
        <f t="shared" si="7"/>
        <v>6</v>
      </c>
      <c r="AB31" s="359"/>
      <c r="AC31" s="463" t="s">
        <v>136</v>
      </c>
      <c r="AD31" s="463"/>
      <c r="AE31" s="464" t="s">
        <v>830</v>
      </c>
      <c r="AF31" s="464"/>
      <c r="AG31" s="464"/>
      <c r="AH31" s="464"/>
      <c r="AI31" s="464"/>
      <c r="AJ31" s="464"/>
      <c r="AK31" s="359"/>
      <c r="AL31"/>
      <c r="AM31"/>
      <c r="AN31"/>
      <c r="AO31"/>
      <c r="AP31"/>
      <c r="AQ31"/>
      <c r="AR31"/>
      <c r="AS31"/>
      <c r="AT31"/>
      <c r="AU31"/>
      <c r="AV31"/>
      <c r="AW31"/>
      <c r="AX31" s="54"/>
      <c r="AY31" s="54"/>
    </row>
    <row r="32" customHeight="1" spans="1:51">
      <c r="A32" s="267"/>
      <c r="B32" s="286"/>
      <c r="C32" s="295"/>
      <c r="D32" s="296"/>
      <c r="E32" s="267"/>
      <c r="F32" s="286"/>
      <c r="G32" s="297"/>
      <c r="H32" s="298"/>
      <c r="I32" s="267"/>
      <c r="J32" s="342"/>
      <c r="K32" s="342"/>
      <c r="L32" s="342"/>
      <c r="M32" s="342"/>
      <c r="N32" s="342"/>
      <c r="O32" s="348" t="str">
        <f>Y23</f>
        <v>-</v>
      </c>
      <c r="P32" s="348"/>
      <c r="Q32" s="348"/>
      <c r="R32" s="267"/>
      <c r="S32" s="392"/>
      <c r="T32" s="261"/>
      <c r="U32" s="393"/>
      <c r="V32" s="359"/>
      <c r="W32" s="359"/>
      <c r="X32" s="394"/>
      <c r="Y32" s="394"/>
      <c r="Z32" s="394"/>
      <c r="AA32" s="465">
        <f>AA22-AA31</f>
        <v>0</v>
      </c>
      <c r="AB32" s="359"/>
      <c r="AC32" s="463" t="s">
        <v>409</v>
      </c>
      <c r="AD32" s="463"/>
      <c r="AE32" s="464" t="s">
        <v>831</v>
      </c>
      <c r="AF32" s="464"/>
      <c r="AG32" s="464"/>
      <c r="AH32" s="464"/>
      <c r="AI32" s="464"/>
      <c r="AJ32" s="464"/>
      <c r="AK32" s="359"/>
      <c r="AL32"/>
      <c r="AM32"/>
      <c r="AN32"/>
      <c r="AO32"/>
      <c r="AP32"/>
      <c r="AQ32"/>
      <c r="AR32"/>
      <c r="AS32"/>
      <c r="AT32"/>
      <c r="AU32"/>
      <c r="AV32"/>
      <c r="AW32"/>
      <c r="AX32" s="54"/>
      <c r="AY32" s="54"/>
    </row>
    <row r="33" customHeight="1" spans="1:51">
      <c r="A33" s="267"/>
      <c r="B33" s="286" t="s">
        <v>832</v>
      </c>
      <c r="C33" s="295">
        <f>AA56</f>
        <v>19</v>
      </c>
      <c r="D33" s="296">
        <f>IF(AA16&lt;14,1,2)</f>
        <v>1</v>
      </c>
      <c r="E33" s="267"/>
      <c r="F33" s="286" t="s">
        <v>833</v>
      </c>
      <c r="G33" s="297">
        <f>V39</f>
        <v>1</v>
      </c>
      <c r="H33" s="298">
        <f>W39</f>
        <v>0</v>
      </c>
      <c r="I33" s="267"/>
      <c r="J33" s="342"/>
      <c r="K33" s="342"/>
      <c r="L33" s="342"/>
      <c r="M33" s="342"/>
      <c r="N33" s="342"/>
      <c r="O33" s="349" t="str">
        <f>Z23</f>
        <v>-</v>
      </c>
      <c r="P33" s="349"/>
      <c r="Q33" s="349"/>
      <c r="R33" s="267"/>
      <c r="S33" s="392"/>
      <c r="T33" s="27" t="s">
        <v>834</v>
      </c>
      <c r="U33" s="27"/>
      <c r="V33" s="27"/>
      <c r="W33" s="27"/>
      <c r="X33" s="27"/>
      <c r="Y33" s="27"/>
      <c r="Z33" s="27"/>
      <c r="AA33" s="27"/>
      <c r="AB33" s="359"/>
      <c r="AC33" s="463" t="s">
        <v>171</v>
      </c>
      <c r="AD33" s="463"/>
      <c r="AE33" s="466" t="s">
        <v>835</v>
      </c>
      <c r="AF33" s="466"/>
      <c r="AG33" s="466"/>
      <c r="AH33" s="466"/>
      <c r="AI33" s="466"/>
      <c r="AJ33" s="466"/>
      <c r="AK33" s="359"/>
      <c r="AL33"/>
      <c r="AM33"/>
      <c r="AN33"/>
      <c r="AO33"/>
      <c r="AP33"/>
      <c r="AQ33"/>
      <c r="AR33"/>
      <c r="AS33"/>
      <c r="AT33"/>
      <c r="AU33"/>
      <c r="AV33"/>
      <c r="AW33"/>
      <c r="AX33" s="54"/>
      <c r="AY33" s="54"/>
    </row>
    <row r="34" customHeight="1" spans="1:51">
      <c r="A34" s="267"/>
      <c r="B34" s="286"/>
      <c r="C34" s="295"/>
      <c r="D34" s="296"/>
      <c r="E34" s="267"/>
      <c r="F34" s="286"/>
      <c r="G34" s="297"/>
      <c r="H34" s="298"/>
      <c r="I34" s="267"/>
      <c r="J34" s="350" t="s">
        <v>836</v>
      </c>
      <c r="K34" s="350"/>
      <c r="L34" s="350"/>
      <c r="M34" s="350"/>
      <c r="N34" s="350"/>
      <c r="O34" s="315" t="s">
        <v>837</v>
      </c>
      <c r="P34" s="315"/>
      <c r="Q34" s="315"/>
      <c r="R34" s="267"/>
      <c r="S34" s="392"/>
      <c r="T34" s="27"/>
      <c r="U34" s="27"/>
      <c r="V34" s="27"/>
      <c r="W34" s="27"/>
      <c r="X34" s="27"/>
      <c r="Y34" s="27"/>
      <c r="Z34" s="27"/>
      <c r="AA34" s="27"/>
      <c r="AB34" s="359"/>
      <c r="AC34" s="463" t="s">
        <v>209</v>
      </c>
      <c r="AD34" s="463"/>
      <c r="AE34" s="464" t="s">
        <v>838</v>
      </c>
      <c r="AF34" s="464"/>
      <c r="AG34" s="464"/>
      <c r="AH34" s="464"/>
      <c r="AI34" s="464"/>
      <c r="AJ34" s="464"/>
      <c r="AK34" s="359"/>
      <c r="AL34"/>
      <c r="AM34"/>
      <c r="AN34"/>
      <c r="AO34"/>
      <c r="AP34"/>
      <c r="AQ34"/>
      <c r="AR34"/>
      <c r="AS34"/>
      <c r="AT34"/>
      <c r="AU34"/>
      <c r="AV34"/>
      <c r="AW34"/>
      <c r="AX34" s="54"/>
      <c r="AY34" s="54"/>
    </row>
    <row r="35" customHeight="1" spans="1:51">
      <c r="A35" s="267"/>
      <c r="B35" s="293" t="s">
        <v>839</v>
      </c>
      <c r="C35" s="299">
        <f>AA57</f>
        <v>5</v>
      </c>
      <c r="D35" s="300">
        <f>IF(AA16&lt;14,1,2)</f>
        <v>1</v>
      </c>
      <c r="E35" s="267"/>
      <c r="F35" s="293" t="s">
        <v>840</v>
      </c>
      <c r="G35" s="301">
        <f>V40</f>
        <v>2</v>
      </c>
      <c r="H35" s="302">
        <f>W40</f>
        <v>0</v>
      </c>
      <c r="I35" s="267"/>
      <c r="J35" s="351" t="s">
        <v>19</v>
      </c>
      <c r="K35" s="352"/>
      <c r="L35" s="352"/>
      <c r="M35" s="352"/>
      <c r="N35" s="353"/>
      <c r="O35" s="200" t="s">
        <v>841</v>
      </c>
      <c r="P35" s="200"/>
      <c r="Q35" s="395">
        <f>ROUNDDOWN((AA11/3),0)</f>
        <v>0</v>
      </c>
      <c r="R35" s="267"/>
      <c r="S35" s="392"/>
      <c r="T35" s="396" t="s">
        <v>842</v>
      </c>
      <c r="U35" s="396"/>
      <c r="V35" s="396"/>
      <c r="W35" s="396"/>
      <c r="X35" s="397" t="s">
        <v>843</v>
      </c>
      <c r="Y35" s="397"/>
      <c r="Z35" s="397"/>
      <c r="AA35" s="397"/>
      <c r="AB35" s="359"/>
      <c r="AC35" s="463" t="s">
        <v>248</v>
      </c>
      <c r="AD35" s="463"/>
      <c r="AE35" s="464" t="s">
        <v>844</v>
      </c>
      <c r="AF35" s="464"/>
      <c r="AG35" s="464"/>
      <c r="AH35" s="464"/>
      <c r="AI35" s="464"/>
      <c r="AJ35" s="464"/>
      <c r="AK35" s="359"/>
      <c r="AL35"/>
      <c r="AM35"/>
      <c r="AN35"/>
      <c r="AO35"/>
      <c r="AP35"/>
      <c r="AQ35"/>
      <c r="AR35"/>
      <c r="AS35"/>
      <c r="AT35"/>
      <c r="AU35"/>
      <c r="AV35"/>
      <c r="AW35"/>
      <c r="AX35" s="54"/>
      <c r="AY35" s="54"/>
    </row>
    <row r="36" customHeight="1" spans="1:51">
      <c r="A36" s="267"/>
      <c r="B36" s="293"/>
      <c r="C36" s="299"/>
      <c r="D36" s="300"/>
      <c r="E36" s="267"/>
      <c r="F36" s="293"/>
      <c r="G36" s="301"/>
      <c r="H36" s="302"/>
      <c r="I36" s="267"/>
      <c r="J36" s="354"/>
      <c r="K36" s="355"/>
      <c r="L36" s="355"/>
      <c r="M36" s="355"/>
      <c r="N36" s="356"/>
      <c r="O36" s="207" t="s">
        <v>845</v>
      </c>
      <c r="P36" s="207"/>
      <c r="Q36" s="398">
        <f>ROUNDDOWN((AA13/3),0)</f>
        <v>0</v>
      </c>
      <c r="R36" s="267"/>
      <c r="S36" s="392"/>
      <c r="T36" s="396"/>
      <c r="U36" s="396"/>
      <c r="V36" s="396"/>
      <c r="W36" s="396"/>
      <c r="X36" s="399" t="s">
        <v>846</v>
      </c>
      <c r="Y36" s="467" t="s">
        <v>847</v>
      </c>
      <c r="Z36" s="468" t="s">
        <v>848</v>
      </c>
      <c r="AA36" s="177"/>
      <c r="AB36" s="359"/>
      <c r="AC36" s="463" t="s">
        <v>287</v>
      </c>
      <c r="AD36" s="463"/>
      <c r="AE36" s="464" t="s">
        <v>849</v>
      </c>
      <c r="AF36" s="464"/>
      <c r="AG36" s="464"/>
      <c r="AH36" s="464"/>
      <c r="AI36" s="464"/>
      <c r="AJ36" s="464"/>
      <c r="AK36" s="359"/>
      <c r="AL36"/>
      <c r="AM36"/>
      <c r="AN36"/>
      <c r="AO36"/>
      <c r="AP36"/>
      <c r="AQ36"/>
      <c r="AR36"/>
      <c r="AS36"/>
      <c r="AT36"/>
      <c r="AU36"/>
      <c r="AV36"/>
      <c r="AW36"/>
      <c r="AX36" s="54"/>
      <c r="AY36" s="54"/>
    </row>
    <row r="37" customHeight="1" spans="1:51">
      <c r="A37" s="267"/>
      <c r="B37" s="267"/>
      <c r="C37" s="267"/>
      <c r="D37" s="267"/>
      <c r="E37" s="267"/>
      <c r="F37" s="267"/>
      <c r="G37" s="267"/>
      <c r="H37" s="267"/>
      <c r="I37" s="267"/>
      <c r="J37" s="267"/>
      <c r="K37" s="267"/>
      <c r="L37" s="267"/>
      <c r="M37" s="267"/>
      <c r="N37" s="267"/>
      <c r="O37" s="267"/>
      <c r="P37" s="267"/>
      <c r="Q37" s="267"/>
      <c r="R37" s="267"/>
      <c r="S37" s="392"/>
      <c r="T37" s="400"/>
      <c r="U37" s="400"/>
      <c r="V37" s="401" t="s">
        <v>850</v>
      </c>
      <c r="W37" s="402" t="s">
        <v>851</v>
      </c>
      <c r="X37" s="403">
        <f>Z63-SUM(X38:X40)</f>
        <v>0</v>
      </c>
      <c r="Y37" s="469">
        <f>Z64-SUM(Y38:Y40)</f>
        <v>0</v>
      </c>
      <c r="Z37" s="470">
        <f>Z65-SUM(Z38:Z40)</f>
        <v>0</v>
      </c>
      <c r="AA37" s="471" t="s">
        <v>852</v>
      </c>
      <c r="AB37" s="359"/>
      <c r="AC37" s="463" t="s">
        <v>320</v>
      </c>
      <c r="AD37" s="463"/>
      <c r="AE37" s="464" t="s">
        <v>853</v>
      </c>
      <c r="AF37" s="464"/>
      <c r="AG37" s="464"/>
      <c r="AH37" s="464"/>
      <c r="AI37" s="464"/>
      <c r="AJ37" s="464"/>
      <c r="AK37" s="359"/>
      <c r="AL37"/>
      <c r="AM37"/>
      <c r="AN37"/>
      <c r="AO37"/>
      <c r="AP37"/>
      <c r="AQ37"/>
      <c r="AR37"/>
      <c r="AS37"/>
      <c r="AT37"/>
      <c r="AU37"/>
      <c r="AV37"/>
      <c r="AW37"/>
      <c r="AX37" s="54"/>
      <c r="AY37" s="54"/>
    </row>
    <row r="38" customHeight="1" spans="1:51">
      <c r="A38" s="267"/>
      <c r="B38" s="303" t="s">
        <v>854</v>
      </c>
      <c r="C38" s="303"/>
      <c r="D38" s="303"/>
      <c r="E38" s="303"/>
      <c r="F38" s="303"/>
      <c r="G38" s="303"/>
      <c r="H38" s="303"/>
      <c r="I38" s="303"/>
      <c r="J38" s="285" t="s">
        <v>855</v>
      </c>
      <c r="K38" s="285"/>
      <c r="L38" s="285"/>
      <c r="M38" s="285"/>
      <c r="N38" s="285"/>
      <c r="O38" s="285"/>
      <c r="P38" s="285"/>
      <c r="Q38" s="285"/>
      <c r="R38" s="267"/>
      <c r="S38" s="392"/>
      <c r="T38" s="404" t="s">
        <v>856</v>
      </c>
      <c r="U38" s="404"/>
      <c r="V38" s="405">
        <v>4</v>
      </c>
      <c r="W38" s="406">
        <v>2</v>
      </c>
      <c r="X38" s="407">
        <v>10</v>
      </c>
      <c r="Y38" s="373">
        <v>6</v>
      </c>
      <c r="Z38" s="472">
        <v>2</v>
      </c>
      <c r="AA38" s="473">
        <f>ROUNDDOWN((Y38/2),0)+ROUNDDOWN((Z38/2),0)+(X38)</f>
        <v>14</v>
      </c>
      <c r="AB38" s="359"/>
      <c r="AC38" s="463" t="s">
        <v>92</v>
      </c>
      <c r="AD38" s="463"/>
      <c r="AE38" s="464" t="s">
        <v>857</v>
      </c>
      <c r="AF38" s="464"/>
      <c r="AG38" s="464"/>
      <c r="AH38" s="464"/>
      <c r="AI38" s="464"/>
      <c r="AJ38" s="464"/>
      <c r="AK38" s="359"/>
      <c r="AL38"/>
      <c r="AM38"/>
      <c r="AN38"/>
      <c r="AO38"/>
      <c r="AP38"/>
      <c r="AQ38"/>
      <c r="AR38"/>
      <c r="AS38"/>
      <c r="AT38"/>
      <c r="AU38"/>
      <c r="AV38"/>
      <c r="AW38"/>
      <c r="AX38" s="54"/>
      <c r="AY38" s="54"/>
    </row>
    <row r="39" customHeight="1" spans="1:51">
      <c r="A39" s="267"/>
      <c r="B39" s="304" t="s">
        <v>12</v>
      </c>
      <c r="C39" s="304"/>
      <c r="D39" s="304"/>
      <c r="E39" s="305" t="s">
        <v>858</v>
      </c>
      <c r="F39" s="305"/>
      <c r="G39" s="305"/>
      <c r="H39" s="305" t="s">
        <v>859</v>
      </c>
      <c r="I39" s="305"/>
      <c r="J39" s="357"/>
      <c r="K39" s="357"/>
      <c r="L39" s="357"/>
      <c r="M39" s="357"/>
      <c r="N39" s="357"/>
      <c r="O39" s="357"/>
      <c r="P39" s="357"/>
      <c r="Q39" s="357"/>
      <c r="R39" s="267"/>
      <c r="S39" s="392"/>
      <c r="T39" s="404" t="s">
        <v>860</v>
      </c>
      <c r="U39" s="404"/>
      <c r="V39" s="405">
        <v>1</v>
      </c>
      <c r="W39" s="406"/>
      <c r="X39" s="408"/>
      <c r="Y39" s="474">
        <v>4</v>
      </c>
      <c r="Z39" s="472"/>
      <c r="AA39" s="473">
        <f>ROUNDDOWN((X39/2),0)+ROUNDDOWN((Z39/2),0)+(Y39)</f>
        <v>4</v>
      </c>
      <c r="AB39" s="359"/>
      <c r="AC39" s="463" t="s">
        <v>348</v>
      </c>
      <c r="AD39" s="463"/>
      <c r="AE39" s="464" t="s">
        <v>861</v>
      </c>
      <c r="AF39" s="464"/>
      <c r="AG39" s="464"/>
      <c r="AH39" s="464"/>
      <c r="AI39" s="464"/>
      <c r="AJ39" s="464"/>
      <c r="AK39" s="261"/>
      <c r="AL39"/>
      <c r="AM39"/>
      <c r="AN39"/>
      <c r="AO39"/>
      <c r="AP39"/>
      <c r="AQ39"/>
      <c r="AR39"/>
      <c r="AS39"/>
      <c r="AT39"/>
      <c r="AU39"/>
      <c r="AV39"/>
      <c r="AW39"/>
      <c r="AX39" s="54"/>
      <c r="AY39" s="54"/>
    </row>
    <row r="40" customHeight="1" spans="1:255">
      <c r="A40" s="267"/>
      <c r="B40" s="306" t="s">
        <v>19</v>
      </c>
      <c r="C40" s="306"/>
      <c r="D40" s="306"/>
      <c r="E40" s="307" t="s">
        <v>41</v>
      </c>
      <c r="F40" s="307"/>
      <c r="G40" s="307"/>
      <c r="H40" s="308"/>
      <c r="I40" s="308"/>
      <c r="J40" s="357"/>
      <c r="K40" s="357"/>
      <c r="L40" s="357"/>
      <c r="M40" s="357"/>
      <c r="N40" s="357"/>
      <c r="O40" s="357"/>
      <c r="P40" s="357"/>
      <c r="Q40" s="357"/>
      <c r="R40" s="267"/>
      <c r="S40" s="392"/>
      <c r="T40" s="409" t="s">
        <v>862</v>
      </c>
      <c r="U40" s="409"/>
      <c r="V40" s="410">
        <v>2</v>
      </c>
      <c r="W40" s="411"/>
      <c r="X40" s="412"/>
      <c r="Y40" s="475"/>
      <c r="Z40" s="476">
        <v>6</v>
      </c>
      <c r="AA40" s="477">
        <f>ROUNDDOWN((X40/2),0)+ROUNDDOWN((Y40/2),0)+(Z40)</f>
        <v>6</v>
      </c>
      <c r="AB40" s="359"/>
      <c r="AC40" s="463" t="s">
        <v>377</v>
      </c>
      <c r="AD40" s="463"/>
      <c r="AE40" s="464" t="s">
        <v>863</v>
      </c>
      <c r="AF40" s="464"/>
      <c r="AG40" s="464"/>
      <c r="AH40" s="464"/>
      <c r="AI40" s="464"/>
      <c r="AJ40" s="464"/>
      <c r="AK40" s="261"/>
      <c r="AL40"/>
      <c r="AM40"/>
      <c r="AN40"/>
      <c r="AO40"/>
      <c r="AP40"/>
      <c r="AQ40"/>
      <c r="AR40"/>
      <c r="AS40"/>
      <c r="AT40"/>
      <c r="AU40"/>
      <c r="AV40"/>
      <c r="AW40"/>
      <c r="AX40" s="54"/>
      <c r="AY40" s="54"/>
      <c r="IS40" s="505"/>
      <c r="IT40" s="505"/>
      <c r="IU40" s="505"/>
    </row>
    <row r="41" customHeight="1" spans="1:255">
      <c r="A41" s="267"/>
      <c r="B41" s="306" t="s">
        <v>19</v>
      </c>
      <c r="C41" s="306"/>
      <c r="D41" s="306"/>
      <c r="E41" s="307" t="s">
        <v>41</v>
      </c>
      <c r="F41" s="307"/>
      <c r="G41" s="307"/>
      <c r="H41" s="308"/>
      <c r="I41" s="308"/>
      <c r="J41" s="357"/>
      <c r="K41" s="357"/>
      <c r="L41" s="357"/>
      <c r="M41" s="357"/>
      <c r="N41" s="357"/>
      <c r="O41" s="357"/>
      <c r="P41" s="357"/>
      <c r="Q41" s="357"/>
      <c r="R41" s="267"/>
      <c r="S41" s="359"/>
      <c r="T41" s="359"/>
      <c r="U41" s="392"/>
      <c r="V41" s="413" t="s">
        <v>864</v>
      </c>
      <c r="W41" s="359"/>
      <c r="X41" s="414" t="s">
        <v>865</v>
      </c>
      <c r="Y41" s="414"/>
      <c r="Z41" s="414"/>
      <c r="AA41" s="392"/>
      <c r="AB41" s="261"/>
      <c r="AC41" s="478" t="s">
        <v>298</v>
      </c>
      <c r="AD41" s="478"/>
      <c r="AE41" s="479" t="s">
        <v>866</v>
      </c>
      <c r="AF41" s="479"/>
      <c r="AG41" s="479"/>
      <c r="AH41" s="479"/>
      <c r="AI41" s="479"/>
      <c r="AJ41" s="479"/>
      <c r="AK41" s="261"/>
      <c r="AL41"/>
      <c r="AM41"/>
      <c r="AN41"/>
      <c r="AO41"/>
      <c r="AP41"/>
      <c r="AQ41"/>
      <c r="AR41"/>
      <c r="AS41"/>
      <c r="AT41"/>
      <c r="AU41"/>
      <c r="AV41"/>
      <c r="AW41"/>
      <c r="AX41" s="54"/>
      <c r="AY41" s="54"/>
      <c r="IS41" s="505"/>
      <c r="IT41" s="505"/>
      <c r="IU41" s="505"/>
    </row>
    <row r="42" customHeight="1" spans="1:255">
      <c r="A42" s="267"/>
      <c r="B42" s="306" t="s">
        <v>19</v>
      </c>
      <c r="C42" s="306"/>
      <c r="D42" s="306"/>
      <c r="E42" s="307" t="s">
        <v>41</v>
      </c>
      <c r="F42" s="307"/>
      <c r="G42" s="307"/>
      <c r="H42" s="308"/>
      <c r="I42" s="308"/>
      <c r="J42" s="358" t="s">
        <v>867</v>
      </c>
      <c r="K42" s="358"/>
      <c r="L42" s="358"/>
      <c r="M42" s="358"/>
      <c r="N42" s="358"/>
      <c r="O42" s="358"/>
      <c r="P42" s="358"/>
      <c r="Q42" s="358"/>
      <c r="R42" s="267"/>
      <c r="S42" s="359"/>
      <c r="T42" s="392"/>
      <c r="U42" s="392"/>
      <c r="V42" s="392"/>
      <c r="W42" s="392"/>
      <c r="X42" s="415" t="s">
        <v>868</v>
      </c>
      <c r="Y42" s="415"/>
      <c r="Z42" s="415"/>
      <c r="AA42" s="392"/>
      <c r="AB42" s="359"/>
      <c r="AC42" s="359"/>
      <c r="AD42" s="359"/>
      <c r="AE42" s="359"/>
      <c r="AF42" s="359"/>
      <c r="AG42" s="359"/>
      <c r="AH42" s="359"/>
      <c r="AI42" s="359"/>
      <c r="AJ42" s="359"/>
      <c r="AK42" s="261"/>
      <c r="AL42"/>
      <c r="AM42"/>
      <c r="AN42"/>
      <c r="AO42"/>
      <c r="AP42"/>
      <c r="AQ42"/>
      <c r="AR42"/>
      <c r="AS42"/>
      <c r="AT42"/>
      <c r="AU42"/>
      <c r="AV42"/>
      <c r="AW42"/>
      <c r="AX42"/>
      <c r="AY42" s="54"/>
      <c r="IS42" s="505"/>
      <c r="IT42" s="505"/>
      <c r="IU42" s="505"/>
    </row>
    <row r="43" customHeight="1" spans="1:255">
      <c r="A43" s="267"/>
      <c r="B43" s="306" t="s">
        <v>19</v>
      </c>
      <c r="C43" s="306"/>
      <c r="D43" s="306"/>
      <c r="E43" s="307" t="s">
        <v>19</v>
      </c>
      <c r="F43" s="307"/>
      <c r="G43" s="307"/>
      <c r="H43" s="308"/>
      <c r="I43" s="308"/>
      <c r="J43" s="312"/>
      <c r="K43" s="312"/>
      <c r="L43" s="312"/>
      <c r="M43" s="312"/>
      <c r="N43" s="312"/>
      <c r="O43" s="312"/>
      <c r="P43" s="312"/>
      <c r="Q43" s="312"/>
      <c r="R43" s="267"/>
      <c r="S43" s="359"/>
      <c r="T43" s="392"/>
      <c r="U43" s="392"/>
      <c r="V43" s="392"/>
      <c r="W43" s="392"/>
      <c r="X43" s="399" t="s">
        <v>846</v>
      </c>
      <c r="Y43" s="480" t="s">
        <v>847</v>
      </c>
      <c r="Z43" s="468" t="s">
        <v>848</v>
      </c>
      <c r="AA43" s="392"/>
      <c r="AB43" s="359"/>
      <c r="AC43" s="481" t="s">
        <v>869</v>
      </c>
      <c r="AD43" s="481"/>
      <c r="AE43" s="481"/>
      <c r="AF43" s="481"/>
      <c r="AG43" s="481"/>
      <c r="AH43" s="481"/>
      <c r="AI43" s="481"/>
      <c r="AJ43" s="481"/>
      <c r="AK43" s="359"/>
      <c r="AL43"/>
      <c r="AM43"/>
      <c r="AN43"/>
      <c r="AO43"/>
      <c r="AP43"/>
      <c r="AQ43"/>
      <c r="AR43"/>
      <c r="AS43"/>
      <c r="AT43"/>
      <c r="AU43"/>
      <c r="AV43"/>
      <c r="AW43"/>
      <c r="AX43"/>
      <c r="AY43" s="54"/>
      <c r="IU43" s="505"/>
    </row>
    <row r="44" customHeight="1" spans="1:51">
      <c r="A44" s="267"/>
      <c r="B44" s="306" t="s">
        <v>19</v>
      </c>
      <c r="C44" s="306"/>
      <c r="D44" s="306"/>
      <c r="E44" s="307" t="s">
        <v>19</v>
      </c>
      <c r="F44" s="307"/>
      <c r="G44" s="307"/>
      <c r="H44" s="308"/>
      <c r="I44" s="308"/>
      <c r="J44" s="312"/>
      <c r="K44" s="312"/>
      <c r="L44" s="312"/>
      <c r="M44" s="312"/>
      <c r="N44" s="312"/>
      <c r="O44" s="312"/>
      <c r="P44" s="312"/>
      <c r="Q44" s="312"/>
      <c r="R44" s="267"/>
      <c r="S44" s="359"/>
      <c r="T44" s="392"/>
      <c r="U44" s="392"/>
      <c r="V44" s="392"/>
      <c r="W44" s="416" t="s">
        <v>852</v>
      </c>
      <c r="X44" s="417">
        <f>AA38</f>
        <v>14</v>
      </c>
      <c r="Y44" s="482">
        <f>AA39</f>
        <v>4</v>
      </c>
      <c r="Z44" s="483">
        <f>AA40</f>
        <v>6</v>
      </c>
      <c r="AA44" s="392"/>
      <c r="AB44" s="359"/>
      <c r="AC44" s="484" t="s">
        <v>870</v>
      </c>
      <c r="AD44" s="485" t="s">
        <v>871</v>
      </c>
      <c r="AE44" s="485"/>
      <c r="AF44" s="485"/>
      <c r="AG44" s="502" t="s">
        <v>872</v>
      </c>
      <c r="AH44" s="503" t="s">
        <v>873</v>
      </c>
      <c r="AI44" s="503" t="s">
        <v>874</v>
      </c>
      <c r="AJ44" s="503" t="s">
        <v>29</v>
      </c>
      <c r="AK44" s="359"/>
      <c r="AL44"/>
      <c r="AM44"/>
      <c r="AN44"/>
      <c r="AO44"/>
      <c r="AP44"/>
      <c r="AQ44"/>
      <c r="AR44"/>
      <c r="AS44"/>
      <c r="AT44"/>
      <c r="AU44"/>
      <c r="AV44"/>
      <c r="AW44"/>
      <c r="AX44"/>
      <c r="AY44" s="54"/>
    </row>
    <row r="45" customHeight="1" spans="1:51">
      <c r="A45" s="267"/>
      <c r="B45" s="306" t="s">
        <v>19</v>
      </c>
      <c r="C45" s="306"/>
      <c r="D45" s="306"/>
      <c r="E45" s="307" t="s">
        <v>19</v>
      </c>
      <c r="F45" s="307"/>
      <c r="G45" s="307"/>
      <c r="H45" s="308"/>
      <c r="I45" s="308"/>
      <c r="J45" s="312"/>
      <c r="K45" s="312"/>
      <c r="L45" s="312"/>
      <c r="M45" s="312"/>
      <c r="N45" s="312"/>
      <c r="O45" s="312"/>
      <c r="P45" s="312"/>
      <c r="Q45" s="312"/>
      <c r="R45" s="267"/>
      <c r="S45" s="359"/>
      <c r="T45" s="359"/>
      <c r="U45" s="359"/>
      <c r="V45" s="359"/>
      <c r="W45" s="418" t="s">
        <v>875</v>
      </c>
      <c r="X45" s="419">
        <f>X44-(V38*3)-W38</f>
        <v>0</v>
      </c>
      <c r="Y45" s="486">
        <f>Y44-(V39*3)-W39</f>
        <v>1</v>
      </c>
      <c r="Z45" s="487">
        <f>Z44-(V40*3)-W40</f>
        <v>0</v>
      </c>
      <c r="AA45" s="359"/>
      <c r="AB45" s="359"/>
      <c r="AC45" s="484"/>
      <c r="AD45" s="485"/>
      <c r="AE45" s="485"/>
      <c r="AF45" s="485"/>
      <c r="AG45" s="485" t="s">
        <v>871</v>
      </c>
      <c r="AH45" s="504" t="s">
        <v>876</v>
      </c>
      <c r="AI45" s="504" t="s">
        <v>877</v>
      </c>
      <c r="AJ45" s="504" t="s">
        <v>878</v>
      </c>
      <c r="AK45" s="359"/>
      <c r="AL45"/>
      <c r="AM45"/>
      <c r="AN45"/>
      <c r="AO45"/>
      <c r="AP45"/>
      <c r="AQ45"/>
      <c r="AR45"/>
      <c r="AS45"/>
      <c r="AT45"/>
      <c r="AU45"/>
      <c r="AV45"/>
      <c r="AW45"/>
      <c r="AX45"/>
      <c r="AY45" s="54"/>
    </row>
    <row r="46" customHeight="1" spans="1:51">
      <c r="A46" s="267"/>
      <c r="B46" s="306" t="s">
        <v>19</v>
      </c>
      <c r="C46" s="306"/>
      <c r="D46" s="306"/>
      <c r="E46" s="307" t="s">
        <v>19</v>
      </c>
      <c r="F46" s="307"/>
      <c r="G46" s="307"/>
      <c r="H46" s="308"/>
      <c r="I46" s="308"/>
      <c r="J46" s="312"/>
      <c r="K46" s="312"/>
      <c r="L46" s="312"/>
      <c r="M46" s="312"/>
      <c r="N46" s="312"/>
      <c r="O46" s="312"/>
      <c r="P46" s="312"/>
      <c r="Q46" s="312"/>
      <c r="R46" s="267"/>
      <c r="S46" s="359"/>
      <c r="T46" s="359"/>
      <c r="U46" s="359"/>
      <c r="V46" s="359"/>
      <c r="W46" s="359"/>
      <c r="X46" s="359"/>
      <c r="Y46" s="359"/>
      <c r="Z46" s="359"/>
      <c r="AA46" s="359"/>
      <c r="AB46" s="359"/>
      <c r="AC46" s="484"/>
      <c r="AD46" s="484"/>
      <c r="AE46" s="485"/>
      <c r="AF46" s="485"/>
      <c r="AG46" s="485"/>
      <c r="AH46" s="504"/>
      <c r="AI46" s="504"/>
      <c r="AJ46" s="504"/>
      <c r="AK46" s="359"/>
      <c r="AL46"/>
      <c r="AM46"/>
      <c r="AN46"/>
      <c r="AO46"/>
      <c r="AP46"/>
      <c r="AQ46"/>
      <c r="AR46"/>
      <c r="AS46"/>
      <c r="AT46"/>
      <c r="AU46"/>
      <c r="AV46"/>
      <c r="AW46"/>
      <c r="AX46"/>
      <c r="AY46" s="54"/>
    </row>
    <row r="47" customHeight="1" spans="1:51">
      <c r="A47" s="267"/>
      <c r="B47" s="306" t="s">
        <v>19</v>
      </c>
      <c r="C47" s="306"/>
      <c r="D47" s="306"/>
      <c r="E47" s="307" t="s">
        <v>19</v>
      </c>
      <c r="F47" s="307"/>
      <c r="G47" s="307"/>
      <c r="H47" s="308"/>
      <c r="I47" s="308"/>
      <c r="J47" s="312"/>
      <c r="K47" s="312"/>
      <c r="L47" s="312"/>
      <c r="M47" s="312"/>
      <c r="N47" s="312"/>
      <c r="O47" s="312"/>
      <c r="P47" s="312"/>
      <c r="Q47" s="312"/>
      <c r="R47" s="267"/>
      <c r="S47" s="359"/>
      <c r="T47" s="420" t="s">
        <v>788</v>
      </c>
      <c r="U47" s="420"/>
      <c r="V47" s="420"/>
      <c r="W47" s="420"/>
      <c r="X47" s="420"/>
      <c r="Y47" s="420"/>
      <c r="Z47" s="420"/>
      <c r="AA47" s="420"/>
      <c r="AB47" s="359"/>
      <c r="AC47" s="488" t="s">
        <v>781</v>
      </c>
      <c r="AD47" s="485" t="s">
        <v>879</v>
      </c>
      <c r="AE47" s="485"/>
      <c r="AF47" s="485"/>
      <c r="AG47" s="485" t="s">
        <v>120</v>
      </c>
      <c r="AH47" s="488" t="s">
        <v>880</v>
      </c>
      <c r="AI47" s="488" t="s">
        <v>881</v>
      </c>
      <c r="AJ47" s="488" t="s">
        <v>882</v>
      </c>
      <c r="AK47" s="359"/>
      <c r="AL47"/>
      <c r="AM47"/>
      <c r="AN47"/>
      <c r="AO47"/>
      <c r="AP47"/>
      <c r="AQ47"/>
      <c r="AR47"/>
      <c r="AS47"/>
      <c r="AT47"/>
      <c r="AU47"/>
      <c r="AV47"/>
      <c r="AW47"/>
      <c r="AX47"/>
      <c r="AY47" s="54"/>
    </row>
    <row r="48" customHeight="1" spans="1:51">
      <c r="A48" s="267"/>
      <c r="B48" s="306" t="s">
        <v>19</v>
      </c>
      <c r="C48" s="306"/>
      <c r="D48" s="306"/>
      <c r="E48" s="307" t="s">
        <v>19</v>
      </c>
      <c r="F48" s="307"/>
      <c r="G48" s="307"/>
      <c r="H48" s="308"/>
      <c r="I48" s="308"/>
      <c r="J48" s="312"/>
      <c r="K48" s="312"/>
      <c r="L48" s="312"/>
      <c r="M48" s="312"/>
      <c r="N48" s="312"/>
      <c r="O48" s="312"/>
      <c r="P48" s="312"/>
      <c r="Q48" s="312"/>
      <c r="R48" s="267"/>
      <c r="S48" s="359"/>
      <c r="T48" s="421"/>
      <c r="U48" s="422" t="s">
        <v>883</v>
      </c>
      <c r="V48" s="422" t="s">
        <v>884</v>
      </c>
      <c r="W48" s="422"/>
      <c r="X48" s="422" t="s">
        <v>885</v>
      </c>
      <c r="Y48" s="422" t="s">
        <v>779</v>
      </c>
      <c r="Z48" s="422" t="s">
        <v>886</v>
      </c>
      <c r="AA48" s="434" t="s">
        <v>792</v>
      </c>
      <c r="AB48" s="359"/>
      <c r="AC48" s="488" t="s">
        <v>782</v>
      </c>
      <c r="AD48" s="485" t="s">
        <v>887</v>
      </c>
      <c r="AE48" s="485"/>
      <c r="AF48" s="485"/>
      <c r="AG48" s="485" t="s">
        <v>105</v>
      </c>
      <c r="AH48" s="488" t="s">
        <v>888</v>
      </c>
      <c r="AI48" s="488" t="s">
        <v>889</v>
      </c>
      <c r="AJ48" s="488" t="s">
        <v>890</v>
      </c>
      <c r="AK48" s="359"/>
      <c r="AL48"/>
      <c r="AM48"/>
      <c r="AN48"/>
      <c r="AO48"/>
      <c r="AP48"/>
      <c r="AQ48"/>
      <c r="AR48"/>
      <c r="AS48"/>
      <c r="AT48"/>
      <c r="AU48"/>
      <c r="AV48"/>
      <c r="AW48"/>
      <c r="AX48"/>
      <c r="AY48" s="54"/>
    </row>
    <row r="49" customHeight="1" spans="1:51">
      <c r="A49" s="267"/>
      <c r="B49" s="306" t="s">
        <v>19</v>
      </c>
      <c r="C49" s="306"/>
      <c r="D49" s="306"/>
      <c r="E49" s="307" t="s">
        <v>19</v>
      </c>
      <c r="F49" s="307"/>
      <c r="G49" s="307"/>
      <c r="H49" s="308"/>
      <c r="I49" s="308"/>
      <c r="J49" s="312"/>
      <c r="K49" s="312"/>
      <c r="L49" s="312"/>
      <c r="M49" s="312"/>
      <c r="N49" s="312"/>
      <c r="O49" s="312"/>
      <c r="P49" s="312"/>
      <c r="Q49" s="312"/>
      <c r="R49" s="267"/>
      <c r="S49" s="359"/>
      <c r="T49" s="423" t="s">
        <v>791</v>
      </c>
      <c r="U49" s="371">
        <f>(AA10*2)+(AA11)</f>
        <v>40</v>
      </c>
      <c r="V49" s="388"/>
      <c r="W49" s="424"/>
      <c r="X49" s="425" t="s">
        <v>795</v>
      </c>
      <c r="Y49" s="425" t="s">
        <v>795</v>
      </c>
      <c r="Z49" s="388"/>
      <c r="AA49" s="489">
        <f t="shared" ref="AA49:AA59" si="9">SUM(U49:Z49)</f>
        <v>40</v>
      </c>
      <c r="AB49" s="359"/>
      <c r="AC49" s="488" t="s">
        <v>891</v>
      </c>
      <c r="AD49" s="485" t="s">
        <v>892</v>
      </c>
      <c r="AE49" s="485"/>
      <c r="AF49" s="485"/>
      <c r="AG49" s="485" t="s">
        <v>88</v>
      </c>
      <c r="AH49" s="488" t="s">
        <v>893</v>
      </c>
      <c r="AI49" s="488" t="s">
        <v>894</v>
      </c>
      <c r="AJ49" s="488" t="s">
        <v>895</v>
      </c>
      <c r="AK49" s="359"/>
      <c r="AL49"/>
      <c r="AM49"/>
      <c r="AN49"/>
      <c r="AO49"/>
      <c r="AP49"/>
      <c r="AQ49"/>
      <c r="AR49"/>
      <c r="AS49"/>
      <c r="AT49"/>
      <c r="AU49"/>
      <c r="AV49"/>
      <c r="AW49"/>
      <c r="AX49"/>
      <c r="AY49" s="54"/>
    </row>
    <row r="50" customHeight="1" spans="1:51">
      <c r="A50" s="267"/>
      <c r="B50" s="306" t="s">
        <v>19</v>
      </c>
      <c r="C50" s="306"/>
      <c r="D50" s="306"/>
      <c r="E50" s="309" t="s">
        <v>363</v>
      </c>
      <c r="F50" s="309"/>
      <c r="G50" s="309"/>
      <c r="H50" s="308"/>
      <c r="I50" s="308"/>
      <c r="J50" s="312"/>
      <c r="K50" s="312"/>
      <c r="L50" s="312"/>
      <c r="M50" s="312"/>
      <c r="N50" s="312"/>
      <c r="O50" s="312"/>
      <c r="P50" s="312"/>
      <c r="Q50" s="312"/>
      <c r="R50" s="267"/>
      <c r="S50" s="359"/>
      <c r="T50" s="423" t="s">
        <v>797</v>
      </c>
      <c r="U50" s="371">
        <f>AA13+ROUNDDOWN((AA11/2),0)+ROUNDDOWN((AA16/2),0)+10</f>
        <v>12</v>
      </c>
      <c r="V50" s="388"/>
      <c r="W50" s="388"/>
      <c r="X50" s="371">
        <f>IF(H18&lt;18,0,3)</f>
        <v>0</v>
      </c>
      <c r="Y50" s="371" t="str">
        <f>IF(C13="大器",10,"　")</f>
        <v>　</v>
      </c>
      <c r="Z50" s="388"/>
      <c r="AA50" s="489">
        <f t="shared" si="9"/>
        <v>12</v>
      </c>
      <c r="AB50" s="359"/>
      <c r="AC50" s="488" t="s">
        <v>896</v>
      </c>
      <c r="AD50" s="485" t="s">
        <v>897</v>
      </c>
      <c r="AE50" s="485"/>
      <c r="AF50" s="485"/>
      <c r="AG50" s="485" t="s">
        <v>69</v>
      </c>
      <c r="AH50" s="488" t="s">
        <v>898</v>
      </c>
      <c r="AI50" s="488" t="s">
        <v>899</v>
      </c>
      <c r="AJ50" s="488" t="s">
        <v>900</v>
      </c>
      <c r="AK50" s="261"/>
      <c r="AL50"/>
      <c r="AM50"/>
      <c r="AN50"/>
      <c r="AO50"/>
      <c r="AP50"/>
      <c r="AQ50"/>
      <c r="AR50"/>
      <c r="AS50"/>
      <c r="AT50"/>
      <c r="AU50"/>
      <c r="AV50"/>
      <c r="AW50"/>
      <c r="AX50"/>
      <c r="AY50" s="54"/>
    </row>
    <row r="51" customHeight="1" spans="1:51">
      <c r="A51" s="267"/>
      <c r="B51" s="306" t="s">
        <v>19</v>
      </c>
      <c r="C51" s="306"/>
      <c r="D51" s="306"/>
      <c r="E51" s="310" t="s">
        <v>363</v>
      </c>
      <c r="F51" s="310"/>
      <c r="G51" s="310"/>
      <c r="H51" s="308"/>
      <c r="I51" s="308"/>
      <c r="J51" s="312"/>
      <c r="K51" s="312"/>
      <c r="L51" s="312"/>
      <c r="M51" s="312"/>
      <c r="N51" s="312"/>
      <c r="O51" s="312"/>
      <c r="P51" s="312"/>
      <c r="Q51" s="312"/>
      <c r="R51" s="267"/>
      <c r="S51" s="359"/>
      <c r="T51" s="426" t="s">
        <v>803</v>
      </c>
      <c r="U51" s="427">
        <f>AA50-ROUNDDOWN((AA55/3),0)</f>
        <v>12</v>
      </c>
      <c r="V51" s="427" t="s">
        <v>795</v>
      </c>
      <c r="W51" s="427" t="s">
        <v>795</v>
      </c>
      <c r="X51" s="427" t="s">
        <v>795</v>
      </c>
      <c r="Y51" s="427" t="s">
        <v>795</v>
      </c>
      <c r="Z51" s="490"/>
      <c r="AA51" s="489">
        <f t="shared" si="9"/>
        <v>12</v>
      </c>
      <c r="AB51" s="359"/>
      <c r="AC51" s="488" t="s">
        <v>898</v>
      </c>
      <c r="AD51" s="485" t="s">
        <v>901</v>
      </c>
      <c r="AE51" s="485"/>
      <c r="AF51" s="485"/>
      <c r="AG51" s="485" t="s">
        <v>50</v>
      </c>
      <c r="AH51" s="488" t="s">
        <v>902</v>
      </c>
      <c r="AI51" s="488" t="s">
        <v>903</v>
      </c>
      <c r="AJ51" s="488" t="s">
        <v>904</v>
      </c>
      <c r="AK51" s="261"/>
      <c r="AL51"/>
      <c r="AM51"/>
      <c r="AN51"/>
      <c r="AO51"/>
      <c r="AP51"/>
      <c r="AQ51"/>
      <c r="AR51"/>
      <c r="AS51"/>
      <c r="AT51"/>
      <c r="AU51"/>
      <c r="AV51"/>
      <c r="AW51"/>
      <c r="AX51"/>
      <c r="AY51" s="54"/>
    </row>
    <row r="52" customHeight="1" spans="1:51">
      <c r="A52" s="267"/>
      <c r="B52" s="285" t="s">
        <v>905</v>
      </c>
      <c r="C52" s="285"/>
      <c r="D52" s="285"/>
      <c r="E52" s="285"/>
      <c r="F52" s="285"/>
      <c r="G52" s="285"/>
      <c r="H52" s="285"/>
      <c r="I52" s="285"/>
      <c r="J52" s="285"/>
      <c r="K52" s="285"/>
      <c r="L52" s="285"/>
      <c r="M52" s="285"/>
      <c r="N52" s="285"/>
      <c r="O52" s="285"/>
      <c r="P52" s="285"/>
      <c r="Q52" s="285"/>
      <c r="R52" s="267"/>
      <c r="S52" s="359"/>
      <c r="T52" s="423" t="s">
        <v>811</v>
      </c>
      <c r="U52" s="371">
        <f>ROUNDDOWN((AA11/2),0)</f>
        <v>1</v>
      </c>
      <c r="V52" s="427" t="s">
        <v>795</v>
      </c>
      <c r="W52" s="427" t="s">
        <v>795</v>
      </c>
      <c r="X52" s="371">
        <f>IF(H17&lt;18,0,1)</f>
        <v>1</v>
      </c>
      <c r="Y52" s="425" t="s">
        <v>795</v>
      </c>
      <c r="Z52" s="388"/>
      <c r="AA52" s="489">
        <f t="shared" si="9"/>
        <v>2</v>
      </c>
      <c r="AB52" s="359"/>
      <c r="AC52" s="488" t="s">
        <v>906</v>
      </c>
      <c r="AD52" s="485" t="s">
        <v>907</v>
      </c>
      <c r="AE52" s="485"/>
      <c r="AF52" s="485"/>
      <c r="AG52" s="485" t="s">
        <v>29</v>
      </c>
      <c r="AH52" s="488" t="s">
        <v>786</v>
      </c>
      <c r="AI52" s="488" t="s">
        <v>908</v>
      </c>
      <c r="AJ52" s="488" t="s">
        <v>909</v>
      </c>
      <c r="AK52" s="261"/>
      <c r="AL52"/>
      <c r="AM52"/>
      <c r="AN52"/>
      <c r="AO52"/>
      <c r="AP52"/>
      <c r="AQ52"/>
      <c r="AR52"/>
      <c r="AS52"/>
      <c r="AT52"/>
      <c r="AU52"/>
      <c r="AV52"/>
      <c r="AW52"/>
      <c r="AX52"/>
      <c r="AY52" s="54"/>
    </row>
    <row r="53" customHeight="1" spans="1:51">
      <c r="A53" s="267"/>
      <c r="B53" s="311" t="s">
        <v>910</v>
      </c>
      <c r="C53" s="311"/>
      <c r="D53" s="311"/>
      <c r="E53" s="311"/>
      <c r="F53" s="311"/>
      <c r="G53" s="311"/>
      <c r="H53" s="311"/>
      <c r="I53" s="311"/>
      <c r="J53" s="311"/>
      <c r="K53" s="311"/>
      <c r="L53" s="311"/>
      <c r="M53" s="311"/>
      <c r="N53" s="311"/>
      <c r="O53" s="311"/>
      <c r="P53" s="311"/>
      <c r="Q53" s="311"/>
      <c r="R53" s="267"/>
      <c r="S53" s="261"/>
      <c r="T53" s="423" t="s">
        <v>817</v>
      </c>
      <c r="U53" s="371">
        <f>ROUNDDOWN((AA13/2),0)</f>
        <v>0</v>
      </c>
      <c r="V53" s="427" t="s">
        <v>795</v>
      </c>
      <c r="W53" s="427" t="s">
        <v>795</v>
      </c>
      <c r="X53" s="427" t="s">
        <v>795</v>
      </c>
      <c r="Y53" s="425" t="s">
        <v>795</v>
      </c>
      <c r="Z53" s="491"/>
      <c r="AA53" s="489">
        <f t="shared" si="9"/>
        <v>0</v>
      </c>
      <c r="AB53" s="359"/>
      <c r="AC53" s="392"/>
      <c r="AD53" s="392"/>
      <c r="AE53" s="392"/>
      <c r="AF53" s="392"/>
      <c r="AG53" s="392"/>
      <c r="AH53" s="392"/>
      <c r="AI53" s="392"/>
      <c r="AJ53" s="392"/>
      <c r="AK53" s="261"/>
      <c r="AL53"/>
      <c r="AM53"/>
      <c r="AN53"/>
      <c r="AO53"/>
      <c r="AP53"/>
      <c r="AQ53"/>
      <c r="AR53"/>
      <c r="AS53"/>
      <c r="AT53"/>
      <c r="AU53"/>
      <c r="AV53"/>
      <c r="AW53"/>
      <c r="AX53"/>
      <c r="AY53" s="54"/>
    </row>
    <row r="54" customHeight="1" spans="1:51">
      <c r="A54" s="267"/>
      <c r="B54" s="311"/>
      <c r="C54" s="311"/>
      <c r="D54" s="311"/>
      <c r="E54" s="311"/>
      <c r="F54" s="311"/>
      <c r="G54" s="311"/>
      <c r="H54" s="311"/>
      <c r="I54" s="311"/>
      <c r="J54" s="311"/>
      <c r="K54" s="311"/>
      <c r="L54" s="311"/>
      <c r="M54" s="311"/>
      <c r="N54" s="311"/>
      <c r="O54" s="311"/>
      <c r="P54" s="311"/>
      <c r="Q54" s="311"/>
      <c r="R54" s="267"/>
      <c r="S54" s="359"/>
      <c r="T54" s="423" t="s">
        <v>819</v>
      </c>
      <c r="U54" s="371">
        <f>ROUNDDOWN((AA12/3),0)+ROUNDDOWN((AA15/2),0)</f>
        <v>1</v>
      </c>
      <c r="V54" s="427" t="s">
        <v>795</v>
      </c>
      <c r="W54" s="427" t="s">
        <v>795</v>
      </c>
      <c r="X54" s="427" t="s">
        <v>795</v>
      </c>
      <c r="Y54" s="425" t="s">
        <v>795</v>
      </c>
      <c r="Z54" s="388"/>
      <c r="AA54" s="489">
        <f t="shared" si="9"/>
        <v>1</v>
      </c>
      <c r="AB54" s="261"/>
      <c r="AC54" s="392"/>
      <c r="AD54" s="392"/>
      <c r="AE54" s="392"/>
      <c r="AF54" s="392"/>
      <c r="AG54" s="392"/>
      <c r="AH54" s="392"/>
      <c r="AI54" s="392"/>
      <c r="AJ54" s="392"/>
      <c r="AK54" s="261"/>
      <c r="AL54"/>
      <c r="AM54"/>
      <c r="AN54"/>
      <c r="AO54"/>
      <c r="AP54"/>
      <c r="AQ54"/>
      <c r="AR54"/>
      <c r="AS54"/>
      <c r="AT54"/>
      <c r="AU54"/>
      <c r="AV54"/>
      <c r="AW54"/>
      <c r="AX54"/>
      <c r="AY54" s="54"/>
    </row>
    <row r="55" customHeight="1" spans="1:51">
      <c r="A55" s="267"/>
      <c r="B55" s="311"/>
      <c r="C55" s="311"/>
      <c r="D55" s="311"/>
      <c r="E55" s="311"/>
      <c r="F55" s="311"/>
      <c r="G55" s="311"/>
      <c r="H55" s="311"/>
      <c r="I55" s="311"/>
      <c r="J55" s="311"/>
      <c r="K55" s="311"/>
      <c r="L55" s="311"/>
      <c r="M55" s="311"/>
      <c r="N55" s="311"/>
      <c r="O55" s="311"/>
      <c r="P55" s="311"/>
      <c r="Q55" s="311"/>
      <c r="R55" s="267"/>
      <c r="S55" s="359"/>
      <c r="T55" s="423" t="s">
        <v>911</v>
      </c>
      <c r="U55" s="371">
        <f>ROUNDDOWN((AA12/2),0)+ROUNDDOWN((AA16/2),0)+ROUNDDOWN((AA13/2),0)</f>
        <v>1</v>
      </c>
      <c r="V55" s="427" t="s">
        <v>795</v>
      </c>
      <c r="W55" s="427" t="s">
        <v>795</v>
      </c>
      <c r="X55" s="427" t="s">
        <v>795</v>
      </c>
      <c r="Y55" s="425" t="s">
        <v>795</v>
      </c>
      <c r="Z55" s="388"/>
      <c r="AA55" s="489">
        <f t="shared" si="9"/>
        <v>1</v>
      </c>
      <c r="AB55" s="261"/>
      <c r="AC55" s="392"/>
      <c r="AD55" s="392"/>
      <c r="AE55" s="392"/>
      <c r="AF55" s="392"/>
      <c r="AG55" s="392"/>
      <c r="AH55" s="392"/>
      <c r="AI55" s="392"/>
      <c r="AJ55" s="392"/>
      <c r="AK55" s="261"/>
      <c r="AL55"/>
      <c r="AM55"/>
      <c r="AN55"/>
      <c r="AO55"/>
      <c r="AP55"/>
      <c r="AQ55"/>
      <c r="AR55"/>
      <c r="AS55"/>
      <c r="AT55"/>
      <c r="AU55"/>
      <c r="AV55"/>
      <c r="AW55"/>
      <c r="AX55"/>
      <c r="AY55" s="54"/>
    </row>
    <row r="56" customHeight="1" spans="1:51">
      <c r="A56" s="267"/>
      <c r="B56" s="312"/>
      <c r="C56" s="312"/>
      <c r="D56" s="312"/>
      <c r="E56" s="312"/>
      <c r="F56" s="312"/>
      <c r="G56" s="312"/>
      <c r="H56" s="312"/>
      <c r="I56" s="312"/>
      <c r="J56" s="312"/>
      <c r="K56" s="312"/>
      <c r="L56" s="312"/>
      <c r="M56" s="312"/>
      <c r="N56" s="312"/>
      <c r="O56" s="312"/>
      <c r="P56" s="312"/>
      <c r="Q56" s="312"/>
      <c r="R56" s="267"/>
      <c r="S56" s="359"/>
      <c r="T56" s="423" t="s">
        <v>912</v>
      </c>
      <c r="U56" s="371">
        <f t="shared" ref="U56:U57" si="10">ROUNDDOWN((AA11/2),0)+(AA14)</f>
        <v>19</v>
      </c>
      <c r="V56" s="427" t="s">
        <v>795</v>
      </c>
      <c r="W56" s="427" t="s">
        <v>795</v>
      </c>
      <c r="X56" s="371">
        <f>IF(H22&lt;18,0,2)+IF(H20&lt;18,0,1)</f>
        <v>0</v>
      </c>
      <c r="Y56" s="425" t="s">
        <v>795</v>
      </c>
      <c r="Z56" s="388"/>
      <c r="AA56" s="489">
        <f t="shared" si="9"/>
        <v>19</v>
      </c>
      <c r="AB56" s="261"/>
      <c r="AC56" s="392"/>
      <c r="AD56" s="392"/>
      <c r="AE56" s="392"/>
      <c r="AF56" s="392"/>
      <c r="AG56" s="392"/>
      <c r="AH56" s="392"/>
      <c r="AI56" s="392"/>
      <c r="AJ56" s="392"/>
      <c r="AK56" s="261"/>
      <c r="AL56"/>
      <c r="AM56"/>
      <c r="AN56"/>
      <c r="AO56"/>
      <c r="AP56"/>
      <c r="AQ56"/>
      <c r="AR56"/>
      <c r="AS56"/>
      <c r="AT56"/>
      <c r="AU56"/>
      <c r="AV56"/>
      <c r="AW56"/>
      <c r="AX56"/>
      <c r="AY56" s="54"/>
    </row>
    <row r="57" customHeight="1" spans="1:51">
      <c r="A57" s="267"/>
      <c r="B57" s="312"/>
      <c r="C57" s="312"/>
      <c r="D57" s="312"/>
      <c r="E57" s="312"/>
      <c r="F57" s="312"/>
      <c r="G57" s="312"/>
      <c r="H57" s="312"/>
      <c r="I57" s="312"/>
      <c r="J57" s="312"/>
      <c r="K57" s="312"/>
      <c r="L57" s="312"/>
      <c r="M57" s="312"/>
      <c r="N57" s="312"/>
      <c r="O57" s="312"/>
      <c r="P57" s="312"/>
      <c r="Q57" s="312"/>
      <c r="R57" s="267"/>
      <c r="S57" s="359"/>
      <c r="T57" s="423" t="s">
        <v>913</v>
      </c>
      <c r="U57" s="371">
        <f t="shared" si="10"/>
        <v>3</v>
      </c>
      <c r="V57" s="427" t="s">
        <v>795</v>
      </c>
      <c r="W57" s="427" t="s">
        <v>795</v>
      </c>
      <c r="X57" s="371">
        <f>IF(H21&lt;18,0,2)+IF(H20&lt;18,0,1)</f>
        <v>2</v>
      </c>
      <c r="Y57" s="425" t="s">
        <v>795</v>
      </c>
      <c r="Z57" s="388"/>
      <c r="AA57" s="489">
        <f t="shared" si="9"/>
        <v>5</v>
      </c>
      <c r="AB57" s="261"/>
      <c r="AC57" s="392"/>
      <c r="AD57" s="392"/>
      <c r="AE57" s="392"/>
      <c r="AF57" s="392"/>
      <c r="AG57" s="392"/>
      <c r="AH57" s="392"/>
      <c r="AI57" s="392"/>
      <c r="AJ57" s="392"/>
      <c r="AK57" s="261"/>
      <c r="AL57"/>
      <c r="AM57"/>
      <c r="AN57"/>
      <c r="AO57"/>
      <c r="AP57"/>
      <c r="AQ57"/>
      <c r="AR57"/>
      <c r="AS57"/>
      <c r="AT57"/>
      <c r="AU57"/>
      <c r="AV57"/>
      <c r="AW57"/>
      <c r="AX57"/>
      <c r="AY57" s="54"/>
    </row>
    <row r="58" customHeight="1" spans="1:51">
      <c r="A58" s="267"/>
      <c r="B58" s="312"/>
      <c r="C58" s="312"/>
      <c r="D58" s="312"/>
      <c r="E58" s="312"/>
      <c r="F58" s="312"/>
      <c r="G58" s="312"/>
      <c r="H58" s="312"/>
      <c r="I58" s="312"/>
      <c r="J58" s="312"/>
      <c r="K58" s="312"/>
      <c r="L58" s="312"/>
      <c r="M58" s="312"/>
      <c r="N58" s="312"/>
      <c r="O58" s="312"/>
      <c r="P58" s="312"/>
      <c r="Q58" s="312"/>
      <c r="R58" s="267"/>
      <c r="S58" s="359"/>
      <c r="T58" s="423" t="s">
        <v>818</v>
      </c>
      <c r="U58" s="371">
        <f>ROUNDDOWN((AA13/2),0)+ROUNDDOWN((AA14/2),0)</f>
        <v>9</v>
      </c>
      <c r="V58" s="427" t="s">
        <v>795</v>
      </c>
      <c r="W58" s="427" t="s">
        <v>795</v>
      </c>
      <c r="X58" s="427" t="s">
        <v>795</v>
      </c>
      <c r="Y58" s="425" t="s">
        <v>795</v>
      </c>
      <c r="Z58" s="388"/>
      <c r="AA58" s="489">
        <f t="shared" si="9"/>
        <v>9</v>
      </c>
      <c r="AB58" s="261"/>
      <c r="AC58" s="392"/>
      <c r="AD58" s="392"/>
      <c r="AE58" s="392"/>
      <c r="AF58" s="392"/>
      <c r="AG58" s="392"/>
      <c r="AH58" s="392"/>
      <c r="AI58" s="392"/>
      <c r="AJ58" s="392"/>
      <c r="AK58" s="261"/>
      <c r="AL58"/>
      <c r="AM58"/>
      <c r="AN58"/>
      <c r="AO58"/>
      <c r="AP58"/>
      <c r="AQ58"/>
      <c r="AR58"/>
      <c r="AS58"/>
      <c r="AT58"/>
      <c r="AU58"/>
      <c r="AV58"/>
      <c r="AW58"/>
      <c r="AX58"/>
      <c r="AY58" s="54"/>
    </row>
    <row r="59" customHeight="1" spans="1:51">
      <c r="A59" s="267"/>
      <c r="B59" s="312"/>
      <c r="C59" s="312"/>
      <c r="D59" s="312"/>
      <c r="E59" s="312"/>
      <c r="F59" s="312"/>
      <c r="G59" s="312"/>
      <c r="H59" s="312"/>
      <c r="I59" s="312"/>
      <c r="J59" s="312"/>
      <c r="K59" s="312"/>
      <c r="L59" s="312"/>
      <c r="M59" s="312"/>
      <c r="N59" s="312"/>
      <c r="O59" s="312"/>
      <c r="P59" s="312"/>
      <c r="Q59" s="312"/>
      <c r="R59" s="267"/>
      <c r="S59" s="359"/>
      <c r="T59" s="390" t="s">
        <v>820</v>
      </c>
      <c r="U59" s="391">
        <f>ROUNDDOWN(((AA12)+(AA16))/4,0)</f>
        <v>0</v>
      </c>
      <c r="V59" s="428" t="s">
        <v>795</v>
      </c>
      <c r="W59" s="428" t="s">
        <v>795</v>
      </c>
      <c r="X59" s="391">
        <f>IF(H19&lt;18,0,1)</f>
        <v>0</v>
      </c>
      <c r="Y59" s="391" t="str">
        <f>IF(C13="熟練",1,"　")</f>
        <v>　</v>
      </c>
      <c r="Z59" s="492"/>
      <c r="AA59" s="493">
        <f t="shared" si="9"/>
        <v>0</v>
      </c>
      <c r="AB59" s="261"/>
      <c r="AC59" s="392"/>
      <c r="AD59" s="392"/>
      <c r="AE59" s="392"/>
      <c r="AF59" s="392"/>
      <c r="AG59" s="392"/>
      <c r="AH59" s="392"/>
      <c r="AI59" s="392"/>
      <c r="AJ59" s="392"/>
      <c r="AK59" s="261"/>
      <c r="AL59"/>
      <c r="AM59"/>
      <c r="AN59"/>
      <c r="AO59"/>
      <c r="AP59"/>
      <c r="AQ59"/>
      <c r="AR59"/>
      <c r="AS59"/>
      <c r="AT59"/>
      <c r="AU59"/>
      <c r="AV59"/>
      <c r="AW59"/>
      <c r="AX59"/>
      <c r="AY59" s="54"/>
    </row>
    <row r="60" customHeight="1" spans="1:51">
      <c r="A60" s="267"/>
      <c r="B60" s="312"/>
      <c r="C60" s="312"/>
      <c r="D60" s="312"/>
      <c r="E60" s="312"/>
      <c r="F60" s="312"/>
      <c r="G60" s="312"/>
      <c r="H60" s="312"/>
      <c r="I60" s="312"/>
      <c r="J60" s="312"/>
      <c r="K60" s="312"/>
      <c r="L60" s="312"/>
      <c r="M60" s="312"/>
      <c r="N60" s="312"/>
      <c r="O60" s="312"/>
      <c r="P60" s="312"/>
      <c r="Q60" s="312"/>
      <c r="R60" s="267"/>
      <c r="S60" s="359"/>
      <c r="T60" s="359"/>
      <c r="U60" s="359"/>
      <c r="V60" s="359"/>
      <c r="W60" s="359"/>
      <c r="X60" s="359"/>
      <c r="Y60" s="359"/>
      <c r="Z60" s="359"/>
      <c r="AA60" s="359"/>
      <c r="AB60" s="359"/>
      <c r="AC60" s="392"/>
      <c r="AD60" s="392"/>
      <c r="AE60" s="392"/>
      <c r="AF60" s="392"/>
      <c r="AG60" s="392"/>
      <c r="AH60" s="392"/>
      <c r="AI60" s="392"/>
      <c r="AJ60" s="392"/>
      <c r="AK60" s="261"/>
      <c r="AL60"/>
      <c r="AM60"/>
      <c r="AN60"/>
      <c r="AO60"/>
      <c r="AP60"/>
      <c r="AQ60"/>
      <c r="AR60"/>
      <c r="AS60"/>
      <c r="AT60"/>
      <c r="AU60"/>
      <c r="AV60"/>
      <c r="AW60"/>
      <c r="AX60"/>
      <c r="AY60" s="54"/>
    </row>
    <row r="61" customHeight="1" spans="1:51">
      <c r="A61" s="267"/>
      <c r="B61" s="312"/>
      <c r="C61" s="312"/>
      <c r="D61" s="312"/>
      <c r="E61" s="312"/>
      <c r="F61" s="312"/>
      <c r="G61" s="312"/>
      <c r="H61" s="312"/>
      <c r="I61" s="312"/>
      <c r="J61" s="312"/>
      <c r="K61" s="312"/>
      <c r="L61" s="312"/>
      <c r="M61" s="312"/>
      <c r="N61" s="312"/>
      <c r="O61" s="312"/>
      <c r="P61" s="312"/>
      <c r="Q61" s="312"/>
      <c r="R61" s="267"/>
      <c r="S61" s="359"/>
      <c r="T61" s="420" t="s">
        <v>914</v>
      </c>
      <c r="U61" s="420"/>
      <c r="V61" s="420"/>
      <c r="W61" s="420"/>
      <c r="X61" s="420"/>
      <c r="Y61" s="420"/>
      <c r="Z61" s="420"/>
      <c r="AA61" s="420"/>
      <c r="AB61" s="261"/>
      <c r="AC61" s="392"/>
      <c r="AD61" s="392"/>
      <c r="AE61" s="392"/>
      <c r="AF61" s="392"/>
      <c r="AG61" s="392"/>
      <c r="AH61" s="392"/>
      <c r="AI61" s="392"/>
      <c r="AJ61" s="392"/>
      <c r="AK61" s="261"/>
      <c r="AL61"/>
      <c r="AM61"/>
      <c r="AN61"/>
      <c r="AO61"/>
      <c r="AP61"/>
      <c r="AQ61"/>
      <c r="AR61"/>
      <c r="AS61"/>
      <c r="AT61"/>
      <c r="AU61"/>
      <c r="AV61"/>
      <c r="AW61"/>
      <c r="AX61"/>
      <c r="AY61" s="54"/>
    </row>
    <row r="62" customHeight="1" spans="1:51">
      <c r="A62" s="267"/>
      <c r="B62" s="312"/>
      <c r="C62" s="312"/>
      <c r="D62" s="312"/>
      <c r="E62" s="312"/>
      <c r="F62" s="312"/>
      <c r="G62" s="312"/>
      <c r="H62" s="312"/>
      <c r="I62" s="312"/>
      <c r="J62" s="312"/>
      <c r="K62" s="312"/>
      <c r="L62" s="312"/>
      <c r="M62" s="312"/>
      <c r="N62" s="312"/>
      <c r="O62" s="312"/>
      <c r="P62" s="312"/>
      <c r="Q62" s="312"/>
      <c r="R62" s="267"/>
      <c r="S62" s="359"/>
      <c r="T62" s="421"/>
      <c r="U62" s="421"/>
      <c r="V62" s="429" t="s">
        <v>915</v>
      </c>
      <c r="W62" s="371" t="s">
        <v>916</v>
      </c>
      <c r="X62" s="371" t="s">
        <v>917</v>
      </c>
      <c r="Y62" s="371"/>
      <c r="Z62" s="494" t="s">
        <v>843</v>
      </c>
      <c r="AA62" s="494"/>
      <c r="AB62" s="261"/>
      <c r="AC62" s="392"/>
      <c r="AD62" s="392"/>
      <c r="AE62" s="392"/>
      <c r="AF62" s="392"/>
      <c r="AG62" s="392"/>
      <c r="AH62" s="392"/>
      <c r="AI62" s="392"/>
      <c r="AJ62" s="392"/>
      <c r="AK62" s="261"/>
      <c r="AL62"/>
      <c r="AM62"/>
      <c r="AN62"/>
      <c r="AO62"/>
      <c r="AP62"/>
      <c r="AQ62"/>
      <c r="AR62"/>
      <c r="AS62"/>
      <c r="AT62"/>
      <c r="AU62"/>
      <c r="AV62"/>
      <c r="AW62"/>
      <c r="AX62"/>
      <c r="AY62" s="54"/>
    </row>
    <row r="63" customHeight="1" spans="1:51">
      <c r="A63" s="267"/>
      <c r="B63" s="312"/>
      <c r="C63" s="312"/>
      <c r="D63" s="312"/>
      <c r="E63" s="312"/>
      <c r="F63" s="312"/>
      <c r="G63" s="312"/>
      <c r="H63" s="312"/>
      <c r="I63" s="312"/>
      <c r="J63" s="312"/>
      <c r="K63" s="312"/>
      <c r="L63" s="312"/>
      <c r="M63" s="312"/>
      <c r="N63" s="312"/>
      <c r="O63" s="312"/>
      <c r="P63" s="312"/>
      <c r="Q63" s="312"/>
      <c r="R63" s="267"/>
      <c r="S63" s="359"/>
      <c r="T63" s="421" t="s">
        <v>918</v>
      </c>
      <c r="U63" s="421"/>
      <c r="V63" s="371">
        <f>AA10</f>
        <v>19</v>
      </c>
      <c r="W63" s="427">
        <f>ROUNDDOWN((AA11/2),0)</f>
        <v>1</v>
      </c>
      <c r="X63" s="371"/>
      <c r="Y63" s="371"/>
      <c r="Z63" s="495">
        <f t="shared" ref="Z63:Z64" si="11">ROUNDDOWN((V63+W63)/2,0)</f>
        <v>10</v>
      </c>
      <c r="AA63" s="495" t="s">
        <v>919</v>
      </c>
      <c r="AB63" s="261"/>
      <c r="AC63" s="392"/>
      <c r="AD63" s="392"/>
      <c r="AE63" s="392"/>
      <c r="AF63" s="392"/>
      <c r="AG63" s="392"/>
      <c r="AH63" s="392"/>
      <c r="AI63" s="392"/>
      <c r="AJ63" s="392"/>
      <c r="AK63" s="261"/>
      <c r="AL63"/>
      <c r="AM63"/>
      <c r="AN63"/>
      <c r="AO63"/>
      <c r="AP63"/>
      <c r="AQ63"/>
      <c r="AR63"/>
      <c r="AS63"/>
      <c r="AT63"/>
      <c r="AU63"/>
      <c r="AV63"/>
      <c r="AW63"/>
      <c r="AX63"/>
      <c r="AY63" s="54"/>
    </row>
    <row r="64" customHeight="1" spans="1:51">
      <c r="A64" s="267"/>
      <c r="B64" s="312"/>
      <c r="C64" s="312"/>
      <c r="D64" s="312"/>
      <c r="E64" s="312"/>
      <c r="F64" s="312"/>
      <c r="G64" s="312"/>
      <c r="H64" s="312"/>
      <c r="I64" s="312"/>
      <c r="J64" s="312"/>
      <c r="K64" s="312"/>
      <c r="L64" s="312"/>
      <c r="M64" s="312"/>
      <c r="N64" s="312"/>
      <c r="O64" s="312"/>
      <c r="P64" s="312"/>
      <c r="Q64" s="312"/>
      <c r="R64" s="267"/>
      <c r="S64" s="359"/>
      <c r="T64" s="421" t="s">
        <v>920</v>
      </c>
      <c r="U64" s="421"/>
      <c r="V64" s="371">
        <f>ROUNDDOWN((AA14/2),0)+ROUNDDOWN((AA15/2),0)</f>
        <v>10</v>
      </c>
      <c r="W64" s="371">
        <v>10</v>
      </c>
      <c r="X64" s="371"/>
      <c r="Y64" s="371"/>
      <c r="Z64" s="495">
        <f t="shared" si="11"/>
        <v>10</v>
      </c>
      <c r="AA64" s="495" t="s">
        <v>919</v>
      </c>
      <c r="AB64" s="359"/>
      <c r="AC64" s="392"/>
      <c r="AD64" s="392"/>
      <c r="AE64" s="392"/>
      <c r="AF64" s="392"/>
      <c r="AG64" s="392"/>
      <c r="AH64" s="392"/>
      <c r="AI64" s="392"/>
      <c r="AJ64" s="392"/>
      <c r="AK64" s="261"/>
      <c r="AL64"/>
      <c r="AM64"/>
      <c r="AN64"/>
      <c r="AO64"/>
      <c r="AP64"/>
      <c r="AQ64"/>
      <c r="AR64"/>
      <c r="AS64"/>
      <c r="AT64"/>
      <c r="AU64"/>
      <c r="AV64"/>
      <c r="AW64"/>
      <c r="AX64"/>
      <c r="AY64" s="54"/>
    </row>
    <row r="65" customHeight="1" spans="1:51">
      <c r="A65" s="267"/>
      <c r="B65" s="312"/>
      <c r="C65" s="312"/>
      <c r="D65" s="312"/>
      <c r="E65" s="312"/>
      <c r="F65" s="312"/>
      <c r="G65" s="312"/>
      <c r="H65" s="312"/>
      <c r="I65" s="312"/>
      <c r="J65" s="312"/>
      <c r="K65" s="312"/>
      <c r="L65" s="312"/>
      <c r="M65" s="312"/>
      <c r="N65" s="312"/>
      <c r="O65" s="312"/>
      <c r="P65" s="312"/>
      <c r="Q65" s="312"/>
      <c r="R65" s="267"/>
      <c r="S65" s="359"/>
      <c r="T65" s="506" t="s">
        <v>921</v>
      </c>
      <c r="U65" s="506"/>
      <c r="V65" s="391">
        <f>AA58</f>
        <v>9</v>
      </c>
      <c r="W65" s="391">
        <f>ROUNDDOWN((AA55/2),0)</f>
        <v>0</v>
      </c>
      <c r="X65" s="391">
        <v>4</v>
      </c>
      <c r="Y65" s="391"/>
      <c r="Z65" s="507">
        <f>ROUNDDOWN((V65+W65)/2,0)+X65</f>
        <v>8</v>
      </c>
      <c r="AA65" s="507" t="s">
        <v>919</v>
      </c>
      <c r="AB65" s="359"/>
      <c r="AC65" s="392"/>
      <c r="AD65" s="392"/>
      <c r="AE65" s="392"/>
      <c r="AF65" s="392"/>
      <c r="AG65" s="392"/>
      <c r="AH65" s="392"/>
      <c r="AI65" s="392"/>
      <c r="AJ65" s="392"/>
      <c r="AK65" s="261"/>
      <c r="AL65"/>
      <c r="AM65"/>
      <c r="AN65"/>
      <c r="AO65"/>
      <c r="AP65"/>
      <c r="AQ65"/>
      <c r="AR65"/>
      <c r="AS65"/>
      <c r="AT65"/>
      <c r="AU65"/>
      <c r="AV65"/>
      <c r="AW65"/>
      <c r="AX65"/>
      <c r="AY65" s="54"/>
    </row>
    <row r="66" customHeight="1" spans="1:51">
      <c r="A66" s="267"/>
      <c r="B66" s="312"/>
      <c r="C66" s="312"/>
      <c r="D66" s="312"/>
      <c r="E66" s="312"/>
      <c r="F66" s="312"/>
      <c r="G66" s="312"/>
      <c r="H66" s="312"/>
      <c r="I66" s="312"/>
      <c r="J66" s="312"/>
      <c r="K66" s="312"/>
      <c r="L66" s="312"/>
      <c r="M66" s="312"/>
      <c r="N66" s="312"/>
      <c r="O66" s="312"/>
      <c r="P66" s="312"/>
      <c r="Q66" s="312"/>
      <c r="R66" s="267"/>
      <c r="S66" s="359"/>
      <c r="T66" s="359"/>
      <c r="U66" s="359"/>
      <c r="V66" s="359"/>
      <c r="W66" s="359"/>
      <c r="X66" s="359"/>
      <c r="Y66" s="359"/>
      <c r="Z66" s="359"/>
      <c r="AA66" s="359"/>
      <c r="AB66" s="359"/>
      <c r="AC66" s="392"/>
      <c r="AD66" s="392"/>
      <c r="AE66" s="392"/>
      <c r="AF66" s="392"/>
      <c r="AG66" s="392"/>
      <c r="AH66" s="392"/>
      <c r="AI66" s="392"/>
      <c r="AJ66" s="392"/>
      <c r="AK66" s="392"/>
      <c r="AL66"/>
      <c r="AM66"/>
      <c r="AN66"/>
      <c r="AO66"/>
      <c r="AP66"/>
      <c r="AQ66"/>
      <c r="AR66"/>
      <c r="AS66"/>
      <c r="AT66"/>
      <c r="AU66"/>
      <c r="AV66"/>
      <c r="AW66"/>
      <c r="AX66"/>
      <c r="AY66" s="54"/>
    </row>
    <row r="67" customHeight="1" spans="1:51">
      <c r="A67" s="267"/>
      <c r="B67" s="267"/>
      <c r="C67" s="267"/>
      <c r="D67" s="267"/>
      <c r="E67" s="267"/>
      <c r="F67" s="267"/>
      <c r="G67" s="267"/>
      <c r="H67" s="267"/>
      <c r="I67" s="267"/>
      <c r="J67" s="267"/>
      <c r="K67" s="267"/>
      <c r="L67" s="267"/>
      <c r="M67" s="267"/>
      <c r="N67" s="267"/>
      <c r="O67" s="267"/>
      <c r="P67" s="267"/>
      <c r="Q67" s="267"/>
      <c r="R67" s="267"/>
      <c r="S67" s="359"/>
      <c r="T67" s="359"/>
      <c r="U67" s="359"/>
      <c r="V67" s="359"/>
      <c r="W67" s="359"/>
      <c r="X67" s="359"/>
      <c r="Y67" s="359"/>
      <c r="Z67" s="359"/>
      <c r="AA67" s="359"/>
      <c r="AB67" s="359"/>
      <c r="AC67" s="359"/>
      <c r="AD67" s="359"/>
      <c r="AE67" s="359"/>
      <c r="AF67" s="359"/>
      <c r="AG67" s="359"/>
      <c r="AH67" s="359"/>
      <c r="AI67" s="359"/>
      <c r="AJ67" s="359"/>
      <c r="AK67" s="359"/>
      <c r="AL67"/>
      <c r="AM67"/>
      <c r="AN67"/>
      <c r="AO67"/>
      <c r="AP67"/>
      <c r="AQ67"/>
      <c r="AR67"/>
      <c r="AS67"/>
      <c r="AT67"/>
      <c r="AU67"/>
      <c r="AV67"/>
      <c r="AW67"/>
      <c r="AX67"/>
      <c r="AY67" s="54"/>
    </row>
    <row r="68" customHeight="1" spans="1:51">
      <c r="A68" s="267"/>
      <c r="B68" s="267"/>
      <c r="C68" s="267"/>
      <c r="D68" s="267"/>
      <c r="E68" s="267"/>
      <c r="F68" s="267"/>
      <c r="G68" s="267"/>
      <c r="H68" s="267"/>
      <c r="I68" s="267"/>
      <c r="J68" s="267"/>
      <c r="K68" s="267"/>
      <c r="L68" s="267"/>
      <c r="M68" s="267"/>
      <c r="N68" s="267"/>
      <c r="O68" s="267"/>
      <c r="P68" s="267"/>
      <c r="Q68" s="267"/>
      <c r="R68" s="267"/>
      <c r="S68" s="359"/>
      <c r="T68" s="359"/>
      <c r="U68" s="359"/>
      <c r="V68" s="359"/>
      <c r="W68" s="359"/>
      <c r="X68" s="359"/>
      <c r="Y68" s="359"/>
      <c r="Z68" s="359"/>
      <c r="AA68" s="359"/>
      <c r="AB68" s="359"/>
      <c r="AC68" s="359"/>
      <c r="AD68" s="359"/>
      <c r="AE68" s="359"/>
      <c r="AF68" s="359"/>
      <c r="AG68" s="359"/>
      <c r="AH68" s="359"/>
      <c r="AI68" s="359"/>
      <c r="AJ68" s="359"/>
      <c r="AK68" s="359"/>
      <c r="AL68"/>
      <c r="AM68"/>
      <c r="AN68"/>
      <c r="AO68"/>
      <c r="AP68"/>
      <c r="AQ68"/>
      <c r="AR68"/>
      <c r="AS68"/>
      <c r="AT68"/>
      <c r="AU68"/>
      <c r="AV68"/>
      <c r="AW68"/>
      <c r="AX68"/>
      <c r="AY68" s="54"/>
    </row>
  </sheetData>
  <sheetProtection selectLockedCells="1" selectUnlockedCells="1"/>
  <mergeCells count="262">
    <mergeCell ref="B2:I2"/>
    <mergeCell ref="J2:L2"/>
    <mergeCell ref="N2:Q2"/>
    <mergeCell ref="T2:AA2"/>
    <mergeCell ref="N3:O3"/>
    <mergeCell ref="P3:Q3"/>
    <mergeCell ref="AC3:AE3"/>
    <mergeCell ref="AG3:AI3"/>
    <mergeCell ref="N4:O4"/>
    <mergeCell ref="P4:Q4"/>
    <mergeCell ref="AC4:AD4"/>
    <mergeCell ref="AG4:AH4"/>
    <mergeCell ref="B5:C5"/>
    <mergeCell ref="D5:E5"/>
    <mergeCell ref="F5:G5"/>
    <mergeCell ref="H5:I5"/>
    <mergeCell ref="J5:L5"/>
    <mergeCell ref="N5:O5"/>
    <mergeCell ref="P5:Q5"/>
    <mergeCell ref="AC5:AD5"/>
    <mergeCell ref="AG5:AH5"/>
    <mergeCell ref="B6:C6"/>
    <mergeCell ref="D6:E6"/>
    <mergeCell ref="F6:G6"/>
    <mergeCell ref="H6:I6"/>
    <mergeCell ref="J6:L6"/>
    <mergeCell ref="N6:O6"/>
    <mergeCell ref="P6:Q6"/>
    <mergeCell ref="T6:U6"/>
    <mergeCell ref="AC6:AD6"/>
    <mergeCell ref="AG6:AH6"/>
    <mergeCell ref="K7:L7"/>
    <mergeCell ref="N7:O7"/>
    <mergeCell ref="P7:Q7"/>
    <mergeCell ref="T7:U7"/>
    <mergeCell ref="V7:W7"/>
    <mergeCell ref="X7:Y7"/>
    <mergeCell ref="Z7:AA7"/>
    <mergeCell ref="AC7:AD7"/>
    <mergeCell ref="AG7:AH7"/>
    <mergeCell ref="K8:L8"/>
    <mergeCell ref="N8:O8"/>
    <mergeCell ref="P8:Q8"/>
    <mergeCell ref="T8:Z8"/>
    <mergeCell ref="AC8:AD8"/>
    <mergeCell ref="AG8:AH8"/>
    <mergeCell ref="AC9:AD9"/>
    <mergeCell ref="AG9:AH9"/>
    <mergeCell ref="J10:Q10"/>
    <mergeCell ref="L11:M11"/>
    <mergeCell ref="N11:O11"/>
    <mergeCell ref="P11:Q11"/>
    <mergeCell ref="L12:M12"/>
    <mergeCell ref="N12:O12"/>
    <mergeCell ref="P12:Q12"/>
    <mergeCell ref="AC12:AJ12"/>
    <mergeCell ref="J13:N13"/>
    <mergeCell ref="AE13:AF13"/>
    <mergeCell ref="AG13:AH13"/>
    <mergeCell ref="O14:P14"/>
    <mergeCell ref="AE14:AF14"/>
    <mergeCell ref="AG14:AH14"/>
    <mergeCell ref="B16:D16"/>
    <mergeCell ref="F16:H16"/>
    <mergeCell ref="F17:G17"/>
    <mergeCell ref="AC17:AJ17"/>
    <mergeCell ref="F18:G18"/>
    <mergeCell ref="AC18:AD18"/>
    <mergeCell ref="AE18:AG18"/>
    <mergeCell ref="AH18:AJ18"/>
    <mergeCell ref="F19:G19"/>
    <mergeCell ref="AC19:AD19"/>
    <mergeCell ref="AE19:AG19"/>
    <mergeCell ref="AH19:AJ19"/>
    <mergeCell ref="F20:G20"/>
    <mergeCell ref="AC20:AD20"/>
    <mergeCell ref="AE20:AG20"/>
    <mergeCell ref="AH20:AJ20"/>
    <mergeCell ref="F21:G21"/>
    <mergeCell ref="AC21:AD21"/>
    <mergeCell ref="AE21:AG21"/>
    <mergeCell ref="AH21:AJ21"/>
    <mergeCell ref="F22:G22"/>
    <mergeCell ref="T22:Y22"/>
    <mergeCell ref="AC22:AD22"/>
    <mergeCell ref="AE22:AG22"/>
    <mergeCell ref="AH22:AJ22"/>
    <mergeCell ref="F23:G23"/>
    <mergeCell ref="AC23:AD23"/>
    <mergeCell ref="AE23:AG23"/>
    <mergeCell ref="AH23:AJ23"/>
    <mergeCell ref="O27:Q27"/>
    <mergeCell ref="AC27:AJ27"/>
    <mergeCell ref="O28:Q28"/>
    <mergeCell ref="O29:Q29"/>
    <mergeCell ref="AC29:AD29"/>
    <mergeCell ref="AE29:AJ29"/>
    <mergeCell ref="B30:D30"/>
    <mergeCell ref="F30:H30"/>
    <mergeCell ref="O30:Q30"/>
    <mergeCell ref="AC30:AD30"/>
    <mergeCell ref="AE30:AJ30"/>
    <mergeCell ref="O31:Q31"/>
    <mergeCell ref="AC31:AD31"/>
    <mergeCell ref="AE31:AJ31"/>
    <mergeCell ref="O32:Q32"/>
    <mergeCell ref="AC32:AD32"/>
    <mergeCell ref="AE32:AJ32"/>
    <mergeCell ref="O33:Q33"/>
    <mergeCell ref="AC33:AD33"/>
    <mergeCell ref="AE33:AJ33"/>
    <mergeCell ref="J34:N34"/>
    <mergeCell ref="O34:Q34"/>
    <mergeCell ref="AC34:AD34"/>
    <mergeCell ref="AE34:AJ34"/>
    <mergeCell ref="O35:P35"/>
    <mergeCell ref="X35:AA35"/>
    <mergeCell ref="AC35:AD35"/>
    <mergeCell ref="AE35:AJ35"/>
    <mergeCell ref="O36:P36"/>
    <mergeCell ref="AC36:AD36"/>
    <mergeCell ref="AE36:AJ36"/>
    <mergeCell ref="T37:U37"/>
    <mergeCell ref="AC37:AD37"/>
    <mergeCell ref="AE37:AJ37"/>
    <mergeCell ref="B38:I38"/>
    <mergeCell ref="J38:Q38"/>
    <mergeCell ref="T38:U38"/>
    <mergeCell ref="AC38:AD38"/>
    <mergeCell ref="AE38:AJ38"/>
    <mergeCell ref="B39:D39"/>
    <mergeCell ref="E39:G39"/>
    <mergeCell ref="H39:I39"/>
    <mergeCell ref="T39:U39"/>
    <mergeCell ref="AC39:AD39"/>
    <mergeCell ref="AE39:AJ39"/>
    <mergeCell ref="B40:D40"/>
    <mergeCell ref="E40:G40"/>
    <mergeCell ref="H40:I40"/>
    <mergeCell ref="T40:U40"/>
    <mergeCell ref="AC40:AD40"/>
    <mergeCell ref="AE40:AJ40"/>
    <mergeCell ref="B41:D41"/>
    <mergeCell ref="E41:G41"/>
    <mergeCell ref="H41:I41"/>
    <mergeCell ref="X41:Z41"/>
    <mergeCell ref="AC41:AD41"/>
    <mergeCell ref="AE41:AJ41"/>
    <mergeCell ref="B42:D42"/>
    <mergeCell ref="E42:G42"/>
    <mergeCell ref="H42:I42"/>
    <mergeCell ref="J42:Q42"/>
    <mergeCell ref="X42:Z42"/>
    <mergeCell ref="B43:D43"/>
    <mergeCell ref="E43:G43"/>
    <mergeCell ref="H43:I43"/>
    <mergeCell ref="AC43:AJ43"/>
    <mergeCell ref="B44:D44"/>
    <mergeCell ref="E44:G44"/>
    <mergeCell ref="H44:I44"/>
    <mergeCell ref="B45:D45"/>
    <mergeCell ref="E45:G45"/>
    <mergeCell ref="H45:I45"/>
    <mergeCell ref="B46:D46"/>
    <mergeCell ref="E46:G46"/>
    <mergeCell ref="H46:I46"/>
    <mergeCell ref="B47:D47"/>
    <mergeCell ref="E47:G47"/>
    <mergeCell ref="H47:I47"/>
    <mergeCell ref="T47:AA47"/>
    <mergeCell ref="AD47:AF47"/>
    <mergeCell ref="B48:D48"/>
    <mergeCell ref="E48:G48"/>
    <mergeCell ref="H48:I48"/>
    <mergeCell ref="V48:W48"/>
    <mergeCell ref="AD48:AF48"/>
    <mergeCell ref="B49:D49"/>
    <mergeCell ref="E49:G49"/>
    <mergeCell ref="H49:I49"/>
    <mergeCell ref="AD49:AF49"/>
    <mergeCell ref="B50:D50"/>
    <mergeCell ref="E50:G50"/>
    <mergeCell ref="H50:I50"/>
    <mergeCell ref="AD50:AF50"/>
    <mergeCell ref="B51:D51"/>
    <mergeCell ref="E51:G51"/>
    <mergeCell ref="H51:I51"/>
    <mergeCell ref="AD51:AF51"/>
    <mergeCell ref="B52:Q52"/>
    <mergeCell ref="AD52:AF52"/>
    <mergeCell ref="T61:AA61"/>
    <mergeCell ref="T62:U62"/>
    <mergeCell ref="Z62:AA62"/>
    <mergeCell ref="T63:U63"/>
    <mergeCell ref="Z63:AA63"/>
    <mergeCell ref="T64:U64"/>
    <mergeCell ref="Z64:AA64"/>
    <mergeCell ref="T65:U65"/>
    <mergeCell ref="Z65:AA65"/>
    <mergeCell ref="B10:B11"/>
    <mergeCell ref="B13:B14"/>
    <mergeCell ref="B31:B32"/>
    <mergeCell ref="B33:B34"/>
    <mergeCell ref="B35:B36"/>
    <mergeCell ref="C31:C32"/>
    <mergeCell ref="C33:C34"/>
    <mergeCell ref="C35:C36"/>
    <mergeCell ref="D17:D18"/>
    <mergeCell ref="D19:D20"/>
    <mergeCell ref="D21:D22"/>
    <mergeCell ref="D23:D24"/>
    <mergeCell ref="D25:D26"/>
    <mergeCell ref="D27:D28"/>
    <mergeCell ref="D31:D32"/>
    <mergeCell ref="D33:D34"/>
    <mergeCell ref="D35:D36"/>
    <mergeCell ref="E10:E11"/>
    <mergeCell ref="E13:E14"/>
    <mergeCell ref="F31:F32"/>
    <mergeCell ref="F33:F34"/>
    <mergeCell ref="F35:F36"/>
    <mergeCell ref="G31:G32"/>
    <mergeCell ref="G33:G34"/>
    <mergeCell ref="G35:G36"/>
    <mergeCell ref="H25:H26"/>
    <mergeCell ref="H27:H28"/>
    <mergeCell ref="H31:H32"/>
    <mergeCell ref="H33:H34"/>
    <mergeCell ref="H35:H36"/>
    <mergeCell ref="AC44:AC46"/>
    <mergeCell ref="AG45:AG46"/>
    <mergeCell ref="AH45:AH46"/>
    <mergeCell ref="AI45:AI46"/>
    <mergeCell ref="AJ45:AJ46"/>
    <mergeCell ref="B53:Q55"/>
    <mergeCell ref="B56:Q66"/>
    <mergeCell ref="J43:Q51"/>
    <mergeCell ref="AD44:AF46"/>
    <mergeCell ref="J39:Q41"/>
    <mergeCell ref="J35:N36"/>
    <mergeCell ref="T35:W36"/>
    <mergeCell ref="T33:AA34"/>
    <mergeCell ref="B25:C26"/>
    <mergeCell ref="F25:G26"/>
    <mergeCell ref="B27:C28"/>
    <mergeCell ref="F27:G28"/>
    <mergeCell ref="B23:C24"/>
    <mergeCell ref="B21:C22"/>
    <mergeCell ref="B17:C18"/>
    <mergeCell ref="C13:D14"/>
    <mergeCell ref="F13:G14"/>
    <mergeCell ref="J14:N33"/>
    <mergeCell ref="B19:C20"/>
    <mergeCell ref="U19:W20"/>
    <mergeCell ref="X19:Z20"/>
    <mergeCell ref="C10:D11"/>
    <mergeCell ref="F10:G11"/>
    <mergeCell ref="J11:K12"/>
    <mergeCell ref="B7:C8"/>
    <mergeCell ref="D7:I8"/>
    <mergeCell ref="B3:I4"/>
    <mergeCell ref="J3:L4"/>
  </mergeCells>
  <dataValidations count="23">
    <dataValidation type="list" allowBlank="1" sqref="P3">
      <formula1>リスト!$C$13:$C$19</formula1>
    </dataValidation>
    <dataValidation type="list" sqref="Q3 L7">
      <formula1>リスト!$M$2:$M$6</formula1>
    </dataValidation>
    <dataValidation type="list" allowBlank="1" sqref="H6:I6">
      <formula1>リスト!$T$2:$T$8</formula1>
    </dataValidation>
    <dataValidation type="list" sqref="J6:L6 Q11">
      <formula1>リスト!$AR$2:$AR$58</formula1>
    </dataValidation>
    <dataValidation type="list" allowBlank="1" sqref="P6 N7:Q8">
      <formula1>リスト!$AU$2:$AU$8</formula1>
    </dataValidation>
    <dataValidation type="list" allowBlank="1" sqref="Q6 Q12 P4:Q5">
      <formula1>リスト!$C$22:$C$27</formula1>
    </dataValidation>
    <dataValidation sqref="D7:I7 E8:I8"/>
    <dataValidation type="list" sqref="K7">
      <formula1>リスト!$M$2:$M$9</formula1>
    </dataValidation>
    <dataValidation allowBlank="1" showErrorMessage="1" sqref="V7:W7"/>
    <dataValidation sqref="Z7:AA7"/>
    <dataValidation type="list" sqref="K8:L8">
      <formula1>リスト!$H$2:$H$6</formula1>
    </dataValidation>
    <dataValidation type="list" allowBlank="1" showErrorMessage="1" sqref="C10:D10">
      <formula1>リスト!$A$2:$A$8</formula1>
    </dataValidation>
    <dataValidation type="list" sqref="F10:G10">
      <formula1>リスト!$F$2:$F$8</formula1>
    </dataValidation>
    <dataValidation type="list" allowBlank="1" sqref="J12 L11:M12">
      <formula1>リスト!$AN$2:$AN$38</formula1>
    </dataValidation>
    <dataValidation type="list" allowBlank="1" sqref="C13">
      <formula1>リスト!$K$2:$K$24</formula1>
    </dataValidation>
    <dataValidation type="list" allowBlank="1" sqref="F13:G13 G14">
      <formula1>リスト!$C$2:$C$7</formula1>
    </dataValidation>
    <dataValidation type="list" allowBlank="1" sqref="P13:Q13">
      <formula1>"-,力技,威圧,観察眼,察知,知識,技術,隠密,俊敏,話術,読心,閃き,幸運"</formula1>
    </dataValidation>
    <dataValidation type="list" allowBlank="1" sqref="J35">
      <formula1>"－,秩序にして善,秩序にして中立（善）,秩序にして中立,秩序にして中立（悪）,秩序にして悪,中立にして善,中立にして中庸（秩序・善）,中立にして中庸（秩序）,中立にして中庸（秩序・悪）,中立にして中庸（善）,真なる中立,中立にして中庸（悪）,中立にして中庸（混沌・善）,中立にして中庸（混沌）,中立にして中庸（混沌・悪）,中立にして悪（秩序）,中立にして悪,中立にして悪（混沌）,混沌にして善,混沌にして中立（善）,混沌にして中立,混沌にして中立（悪）,混沌にして悪"</formula1>
    </dataValidation>
    <dataValidation type="list" allowBlank="1" sqref="D13:D14">
      <formula1>リスト!$K$2:$K$33</formula1>
    </dataValidation>
    <dataValidation type="list" allowBlank="1" sqref="P11:P12">
      <formula1>リスト!$AP$2:$AP$74</formula1>
    </dataValidation>
    <dataValidation allowBlank="1" sqref="H40:I51"/>
    <dataValidation type="list" allowBlank="1" sqref="B40:D51">
      <formula1>リスト!$AH$2:$AH$34</formula1>
    </dataValidation>
    <dataValidation type="list" allowBlank="1" sqref="E40:G49">
      <formula1>リスト!$AY$2:$AY$24</formula1>
    </dataValidation>
  </dataValidations>
  <pageMargins left="0.7" right="0.7" top="0.75" bottom="0.75" header="0.511805555555556" footer="0.511805555555556"/>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95"/>
  <sheetViews>
    <sheetView topLeftCell="D73" workbookViewId="0">
      <selection activeCell="R86" sqref="R86:T88"/>
    </sheetView>
  </sheetViews>
  <sheetFormatPr defaultColWidth="10.2190476190476" defaultRowHeight="14.1" customHeight="1"/>
  <sheetData>
    <row r="1" customHeight="1" spans="1:22">
      <c r="A1" s="231"/>
      <c r="B1" s="231"/>
      <c r="C1" s="231"/>
      <c r="D1" s="231"/>
      <c r="E1" s="231"/>
      <c r="F1" s="231"/>
      <c r="G1" s="231"/>
      <c r="H1" s="231"/>
      <c r="I1" s="231"/>
      <c r="J1" s="231"/>
      <c r="K1" s="231"/>
      <c r="L1" s="261"/>
      <c r="M1" s="261"/>
      <c r="N1" s="261"/>
      <c r="O1" s="261"/>
      <c r="P1" s="261"/>
      <c r="Q1" s="261"/>
      <c r="R1" s="261"/>
      <c r="S1" s="261"/>
      <c r="T1" s="261"/>
      <c r="U1" s="261"/>
      <c r="V1" s="261"/>
    </row>
    <row r="2" customHeight="1" spans="1:22">
      <c r="A2" s="231"/>
      <c r="B2" s="234" t="s">
        <v>922</v>
      </c>
      <c r="C2" s="234"/>
      <c r="D2" s="234"/>
      <c r="E2" s="234"/>
      <c r="F2" s="234"/>
      <c r="G2" s="234"/>
      <c r="H2" s="234"/>
      <c r="I2" s="234"/>
      <c r="J2" s="234"/>
      <c r="K2" s="231"/>
      <c r="L2" s="261"/>
      <c r="M2" s="27" t="s">
        <v>923</v>
      </c>
      <c r="N2" s="27"/>
      <c r="O2" s="27"/>
      <c r="P2" s="27"/>
      <c r="Q2" s="27"/>
      <c r="R2" s="27"/>
      <c r="S2" s="27"/>
      <c r="T2" s="27"/>
      <c r="U2" s="27"/>
      <c r="V2" s="261"/>
    </row>
    <row r="3" customHeight="1" spans="1:22">
      <c r="A3" s="231"/>
      <c r="B3" s="234"/>
      <c r="C3" s="234"/>
      <c r="D3" s="234"/>
      <c r="E3" s="234"/>
      <c r="F3" s="234"/>
      <c r="G3" s="234"/>
      <c r="H3" s="234"/>
      <c r="I3" s="234"/>
      <c r="J3" s="234"/>
      <c r="K3" s="231"/>
      <c r="L3" s="261"/>
      <c r="M3" s="27"/>
      <c r="N3" s="27"/>
      <c r="O3" s="27"/>
      <c r="P3" s="27"/>
      <c r="Q3" s="27"/>
      <c r="R3" s="27"/>
      <c r="S3" s="27"/>
      <c r="T3" s="27"/>
      <c r="U3" s="27"/>
      <c r="V3" s="261"/>
    </row>
    <row r="4" customHeight="1" spans="1:22">
      <c r="A4" s="231"/>
      <c r="B4" s="235" t="s">
        <v>820</v>
      </c>
      <c r="C4" s="235"/>
      <c r="D4" s="247">
        <f>キャラシート!H27</f>
        <v>0</v>
      </c>
      <c r="E4" s="248" t="s">
        <v>924</v>
      </c>
      <c r="F4" s="248"/>
      <c r="G4" s="247">
        <f>ROUNDDOWN((キャラシート!H25)/2,0)</f>
        <v>4</v>
      </c>
      <c r="H4" s="248" t="s">
        <v>925</v>
      </c>
      <c r="I4" s="248"/>
      <c r="J4" s="249">
        <f>ROUNDDOWN((キャラシート!H25)/3,0)</f>
        <v>3</v>
      </c>
      <c r="K4" s="231"/>
      <c r="L4" s="261"/>
      <c r="M4" s="27"/>
      <c r="N4" s="27"/>
      <c r="O4" s="27"/>
      <c r="P4" s="27"/>
      <c r="Q4" s="27"/>
      <c r="R4" s="27"/>
      <c r="S4" s="27"/>
      <c r="T4" s="27"/>
      <c r="U4" s="27"/>
      <c r="V4" s="261"/>
    </row>
    <row r="5" customHeight="1" spans="1:22">
      <c r="A5" s="238"/>
      <c r="B5" s="235"/>
      <c r="C5" s="235"/>
      <c r="D5" s="247"/>
      <c r="E5" s="248"/>
      <c r="F5" s="248"/>
      <c r="G5" s="247"/>
      <c r="H5" s="248"/>
      <c r="I5" s="248"/>
      <c r="J5" s="249"/>
      <c r="K5" s="231"/>
      <c r="L5" s="261"/>
      <c r="M5" s="27"/>
      <c r="N5" s="27"/>
      <c r="O5" s="27"/>
      <c r="P5" s="27"/>
      <c r="Q5" s="27"/>
      <c r="R5" s="27"/>
      <c r="S5" s="27"/>
      <c r="T5" s="27"/>
      <c r="U5" s="27"/>
      <c r="V5" s="261"/>
    </row>
    <row r="6" customHeight="1" spans="1:22">
      <c r="A6" s="238"/>
      <c r="B6" s="238"/>
      <c r="C6" s="238"/>
      <c r="D6" s="238"/>
      <c r="E6" s="238"/>
      <c r="F6" s="238"/>
      <c r="G6" s="238"/>
      <c r="H6" s="238"/>
      <c r="I6" s="238"/>
      <c r="J6" s="238"/>
      <c r="K6" s="231"/>
      <c r="L6" s="261"/>
      <c r="M6" s="261"/>
      <c r="N6" s="261"/>
      <c r="O6" s="261"/>
      <c r="P6" s="261"/>
      <c r="Q6" s="261"/>
      <c r="R6" s="261"/>
      <c r="S6" s="261"/>
      <c r="T6" s="261"/>
      <c r="U6" s="261"/>
      <c r="V6" s="261"/>
    </row>
    <row r="7" customHeight="1" spans="1:22">
      <c r="A7" s="231"/>
      <c r="B7" s="231"/>
      <c r="C7" s="231"/>
      <c r="D7" s="231"/>
      <c r="E7" s="231"/>
      <c r="F7" s="231"/>
      <c r="G7" s="231"/>
      <c r="H7" s="231"/>
      <c r="I7" s="231"/>
      <c r="J7" s="231"/>
      <c r="K7" s="231"/>
      <c r="L7" s="261"/>
      <c r="M7" s="261"/>
      <c r="N7" s="261"/>
      <c r="O7" s="261"/>
      <c r="P7" s="261"/>
      <c r="Q7" s="261"/>
      <c r="R7" s="261"/>
      <c r="S7" s="261"/>
      <c r="T7" s="261"/>
      <c r="U7" s="261"/>
      <c r="V7" s="261"/>
    </row>
    <row r="8" customHeight="1" spans="1:22">
      <c r="A8" s="231"/>
      <c r="B8" s="240" t="s">
        <v>926</v>
      </c>
      <c r="C8" s="240"/>
      <c r="D8" s="240"/>
      <c r="E8" s="240"/>
      <c r="F8" s="240"/>
      <c r="G8" s="250" t="s">
        <v>927</v>
      </c>
      <c r="H8" s="251" t="s">
        <v>328</v>
      </c>
      <c r="I8" s="251" t="s">
        <v>928</v>
      </c>
      <c r="J8" s="252" t="s">
        <v>929</v>
      </c>
      <c r="K8" s="238"/>
      <c r="L8" s="261"/>
      <c r="M8" s="240" t="s">
        <v>926</v>
      </c>
      <c r="N8" s="240"/>
      <c r="O8" s="240"/>
      <c r="P8" s="240"/>
      <c r="Q8" s="240"/>
      <c r="R8" s="251" t="s">
        <v>930</v>
      </c>
      <c r="S8" s="251"/>
      <c r="T8" s="250" t="s">
        <v>927</v>
      </c>
      <c r="U8" s="263" t="s">
        <v>928</v>
      </c>
      <c r="V8" s="261"/>
    </row>
    <row r="9" customHeight="1" spans="1:22">
      <c r="A9" s="231"/>
      <c r="B9" s="242"/>
      <c r="C9" s="242"/>
      <c r="D9" s="242"/>
      <c r="E9" s="242"/>
      <c r="F9" s="242"/>
      <c r="G9" s="253" t="s">
        <v>19</v>
      </c>
      <c r="H9" s="254" t="s">
        <v>19</v>
      </c>
      <c r="I9" s="255"/>
      <c r="J9" s="256"/>
      <c r="K9" s="231"/>
      <c r="L9" s="261"/>
      <c r="M9" s="262"/>
      <c r="N9" s="262"/>
      <c r="O9" s="262"/>
      <c r="P9" s="262"/>
      <c r="Q9" s="262"/>
      <c r="R9" s="264" t="s">
        <v>19</v>
      </c>
      <c r="S9" s="264"/>
      <c r="T9" s="253" t="s">
        <v>19</v>
      </c>
      <c r="U9" s="265"/>
      <c r="V9" s="261"/>
    </row>
    <row r="10" customHeight="1" spans="1:22">
      <c r="A10" s="238"/>
      <c r="B10" s="242"/>
      <c r="C10" s="242"/>
      <c r="D10" s="242"/>
      <c r="E10" s="242"/>
      <c r="F10" s="242"/>
      <c r="G10" s="253"/>
      <c r="H10" s="254"/>
      <c r="I10" s="255"/>
      <c r="J10" s="256"/>
      <c r="K10" s="238"/>
      <c r="L10" s="261"/>
      <c r="M10" s="262"/>
      <c r="N10" s="262"/>
      <c r="O10" s="262"/>
      <c r="P10" s="262"/>
      <c r="Q10" s="262"/>
      <c r="R10" s="264"/>
      <c r="S10" s="264"/>
      <c r="T10" s="253"/>
      <c r="U10" s="265"/>
      <c r="V10" s="261"/>
    </row>
    <row r="11" customHeight="1" spans="1:22">
      <c r="A11" s="231"/>
      <c r="B11" s="243" t="s">
        <v>9</v>
      </c>
      <c r="C11" s="243"/>
      <c r="D11" s="243"/>
      <c r="E11" s="257" t="s">
        <v>10</v>
      </c>
      <c r="F11" s="257"/>
      <c r="G11" s="257"/>
      <c r="H11" s="258" t="s">
        <v>11</v>
      </c>
      <c r="I11" s="258"/>
      <c r="J11" s="258"/>
      <c r="K11" s="231"/>
      <c r="L11" s="261"/>
      <c r="M11" s="262"/>
      <c r="N11" s="262"/>
      <c r="O11" s="262"/>
      <c r="P11" s="262"/>
      <c r="Q11" s="262"/>
      <c r="R11" s="264"/>
      <c r="S11" s="264"/>
      <c r="T11" s="253"/>
      <c r="U11" s="265"/>
      <c r="V11" s="261"/>
    </row>
    <row r="12" customHeight="1" spans="1:22">
      <c r="A12" s="238"/>
      <c r="B12" s="205" t="s">
        <v>19</v>
      </c>
      <c r="C12" s="259" t="s">
        <v>19</v>
      </c>
      <c r="D12" s="259" t="s">
        <v>19</v>
      </c>
      <c r="E12" s="259" t="s">
        <v>19</v>
      </c>
      <c r="F12" s="259" t="s">
        <v>19</v>
      </c>
      <c r="G12" s="259" t="s">
        <v>19</v>
      </c>
      <c r="H12" s="259" t="s">
        <v>19</v>
      </c>
      <c r="I12" s="259" t="s">
        <v>19</v>
      </c>
      <c r="J12" s="206" t="s">
        <v>19</v>
      </c>
      <c r="K12" s="238"/>
      <c r="L12" s="261"/>
      <c r="M12" s="244" t="s">
        <v>931</v>
      </c>
      <c r="N12" s="244"/>
      <c r="O12" s="244"/>
      <c r="P12" s="244"/>
      <c r="Q12" s="244"/>
      <c r="R12" s="244"/>
      <c r="S12" s="244"/>
      <c r="T12" s="244"/>
      <c r="U12" s="244"/>
      <c r="V12" s="261"/>
    </row>
    <row r="13" customHeight="1" spans="1:22">
      <c r="A13" s="231"/>
      <c r="B13" s="205"/>
      <c r="C13" s="259"/>
      <c r="D13" s="259"/>
      <c r="E13" s="259" t="s">
        <v>19</v>
      </c>
      <c r="F13" s="259" t="s">
        <v>19</v>
      </c>
      <c r="G13" s="259" t="s">
        <v>19</v>
      </c>
      <c r="H13" s="259" t="s">
        <v>19</v>
      </c>
      <c r="I13" s="259" t="s">
        <v>19</v>
      </c>
      <c r="J13" s="206" t="s">
        <v>19</v>
      </c>
      <c r="K13" s="231"/>
      <c r="L13" s="261"/>
      <c r="M13" s="245"/>
      <c r="N13" s="245"/>
      <c r="O13" s="245"/>
      <c r="P13" s="245"/>
      <c r="Q13" s="245"/>
      <c r="R13" s="245"/>
      <c r="S13" s="245"/>
      <c r="T13" s="245"/>
      <c r="U13" s="245"/>
      <c r="V13" s="261"/>
    </row>
    <row r="14" customHeight="1" spans="1:22">
      <c r="A14" s="238"/>
      <c r="B14" s="244" t="s">
        <v>931</v>
      </c>
      <c r="C14" s="244"/>
      <c r="D14" s="244"/>
      <c r="E14" s="244"/>
      <c r="F14" s="244"/>
      <c r="G14" s="244"/>
      <c r="H14" s="244"/>
      <c r="I14" s="244"/>
      <c r="J14" s="244"/>
      <c r="K14" s="238"/>
      <c r="L14" s="261"/>
      <c r="M14" s="245"/>
      <c r="N14" s="245"/>
      <c r="O14" s="245"/>
      <c r="P14" s="245"/>
      <c r="Q14" s="245"/>
      <c r="R14" s="245"/>
      <c r="S14" s="245"/>
      <c r="T14" s="245"/>
      <c r="U14" s="245"/>
      <c r="V14" s="261"/>
    </row>
    <row r="15" customHeight="1" spans="1:22">
      <c r="A15" s="231"/>
      <c r="B15" s="245"/>
      <c r="C15" s="245"/>
      <c r="D15" s="245"/>
      <c r="E15" s="245"/>
      <c r="F15" s="245"/>
      <c r="G15" s="245"/>
      <c r="H15" s="245"/>
      <c r="I15" s="245"/>
      <c r="J15" s="245"/>
      <c r="K15" s="231"/>
      <c r="L15" s="261"/>
      <c r="M15" s="245"/>
      <c r="N15" s="245"/>
      <c r="O15" s="245"/>
      <c r="P15" s="245"/>
      <c r="Q15" s="245"/>
      <c r="R15" s="245"/>
      <c r="S15" s="245"/>
      <c r="T15" s="245"/>
      <c r="U15" s="245"/>
      <c r="V15" s="261"/>
    </row>
    <row r="16" customHeight="1" spans="1:22">
      <c r="A16" s="238"/>
      <c r="B16" s="245"/>
      <c r="C16" s="245"/>
      <c r="D16" s="245"/>
      <c r="E16" s="245"/>
      <c r="F16" s="245"/>
      <c r="G16" s="245"/>
      <c r="H16" s="245"/>
      <c r="I16" s="245"/>
      <c r="J16" s="245"/>
      <c r="K16" s="238"/>
      <c r="L16" s="261"/>
      <c r="M16" s="245"/>
      <c r="N16" s="245"/>
      <c r="O16" s="245"/>
      <c r="P16" s="245"/>
      <c r="Q16" s="245"/>
      <c r="R16" s="245"/>
      <c r="S16" s="245"/>
      <c r="T16" s="245"/>
      <c r="U16" s="245"/>
      <c r="V16" s="261"/>
    </row>
    <row r="17" customHeight="1" spans="1:22">
      <c r="A17" s="238"/>
      <c r="B17" s="246" t="s">
        <v>932</v>
      </c>
      <c r="C17" s="246"/>
      <c r="D17" s="246"/>
      <c r="E17" s="246"/>
      <c r="F17" s="246"/>
      <c r="G17" s="246"/>
      <c r="H17" s="246"/>
      <c r="I17" s="246"/>
      <c r="J17" s="246"/>
      <c r="K17" s="231"/>
      <c r="L17" s="261"/>
      <c r="M17" s="246" t="s">
        <v>933</v>
      </c>
      <c r="N17" s="246"/>
      <c r="O17" s="246"/>
      <c r="P17" s="246"/>
      <c r="Q17" s="246"/>
      <c r="R17" s="246"/>
      <c r="S17" s="246"/>
      <c r="T17" s="246"/>
      <c r="U17" s="246"/>
      <c r="V17" s="261"/>
    </row>
    <row r="18" customHeight="1" spans="1:22">
      <c r="A18" s="231"/>
      <c r="B18" s="231"/>
      <c r="C18" s="231"/>
      <c r="D18" s="231"/>
      <c r="E18" s="231"/>
      <c r="F18" s="231"/>
      <c r="G18" s="231"/>
      <c r="H18" s="231"/>
      <c r="I18" s="231"/>
      <c r="J18" s="231"/>
      <c r="K18" s="238"/>
      <c r="L18" s="261"/>
      <c r="M18" s="261"/>
      <c r="N18" s="261"/>
      <c r="O18" s="261"/>
      <c r="P18" s="261"/>
      <c r="Q18" s="261"/>
      <c r="R18" s="261"/>
      <c r="S18" s="261"/>
      <c r="T18" s="261"/>
      <c r="U18" s="261"/>
      <c r="V18" s="261"/>
    </row>
    <row r="19" customHeight="1" spans="1:22">
      <c r="A19" s="238"/>
      <c r="B19" s="240" t="s">
        <v>926</v>
      </c>
      <c r="C19" s="240"/>
      <c r="D19" s="240"/>
      <c r="E19" s="240"/>
      <c r="F19" s="240"/>
      <c r="G19" s="250" t="s">
        <v>927</v>
      </c>
      <c r="H19" s="251" t="s">
        <v>328</v>
      </c>
      <c r="I19" s="251" t="s">
        <v>928</v>
      </c>
      <c r="J19" s="252" t="s">
        <v>929</v>
      </c>
      <c r="K19" s="238"/>
      <c r="L19" s="261"/>
      <c r="M19" s="240" t="s">
        <v>926</v>
      </c>
      <c r="N19" s="240"/>
      <c r="O19" s="240"/>
      <c r="P19" s="240"/>
      <c r="Q19" s="240"/>
      <c r="R19" s="251" t="s">
        <v>930</v>
      </c>
      <c r="S19" s="251"/>
      <c r="T19" s="250" t="s">
        <v>927</v>
      </c>
      <c r="U19" s="263" t="s">
        <v>928</v>
      </c>
      <c r="V19" s="261"/>
    </row>
    <row r="20" customHeight="1" spans="1:22">
      <c r="A20" s="231"/>
      <c r="B20" s="242"/>
      <c r="C20" s="242"/>
      <c r="D20" s="242"/>
      <c r="E20" s="242"/>
      <c r="F20" s="242"/>
      <c r="G20" s="253" t="s">
        <v>19</v>
      </c>
      <c r="H20" s="254" t="s">
        <v>19</v>
      </c>
      <c r="I20" s="255"/>
      <c r="J20" s="256"/>
      <c r="K20" s="231"/>
      <c r="L20" s="261"/>
      <c r="M20" s="262"/>
      <c r="N20" s="262"/>
      <c r="O20" s="262"/>
      <c r="P20" s="262"/>
      <c r="Q20" s="262"/>
      <c r="R20" s="264" t="s">
        <v>19</v>
      </c>
      <c r="S20" s="264"/>
      <c r="T20" s="253" t="s">
        <v>19</v>
      </c>
      <c r="U20" s="265"/>
      <c r="V20" s="261"/>
    </row>
    <row r="21" customHeight="1" spans="1:22">
      <c r="A21" s="238"/>
      <c r="B21" s="242"/>
      <c r="C21" s="242"/>
      <c r="D21" s="242"/>
      <c r="E21" s="242"/>
      <c r="F21" s="242"/>
      <c r="G21" s="253"/>
      <c r="H21" s="254"/>
      <c r="I21" s="255"/>
      <c r="J21" s="256"/>
      <c r="K21" s="238"/>
      <c r="L21" s="261"/>
      <c r="M21" s="262"/>
      <c r="N21" s="262"/>
      <c r="O21" s="262"/>
      <c r="P21" s="262"/>
      <c r="Q21" s="262"/>
      <c r="R21" s="264"/>
      <c r="S21" s="264"/>
      <c r="T21" s="253"/>
      <c r="U21" s="265"/>
      <c r="V21" s="261"/>
    </row>
    <row r="22" customHeight="1" spans="1:22">
      <c r="A22" s="231"/>
      <c r="B22" s="243" t="s">
        <v>9</v>
      </c>
      <c r="C22" s="243"/>
      <c r="D22" s="243"/>
      <c r="E22" s="257" t="s">
        <v>10</v>
      </c>
      <c r="F22" s="257"/>
      <c r="G22" s="257"/>
      <c r="H22" s="258" t="s">
        <v>11</v>
      </c>
      <c r="I22" s="258"/>
      <c r="J22" s="258"/>
      <c r="K22" s="231"/>
      <c r="L22" s="261"/>
      <c r="M22" s="262"/>
      <c r="N22" s="262"/>
      <c r="O22" s="262"/>
      <c r="P22" s="262"/>
      <c r="Q22" s="262"/>
      <c r="R22" s="264"/>
      <c r="S22" s="264"/>
      <c r="T22" s="253"/>
      <c r="U22" s="265"/>
      <c r="V22" s="261"/>
    </row>
    <row r="23" customHeight="1" spans="1:22">
      <c r="A23" s="238"/>
      <c r="B23" s="205" t="s">
        <v>19</v>
      </c>
      <c r="C23" s="259" t="s">
        <v>19</v>
      </c>
      <c r="D23" s="259" t="s">
        <v>19</v>
      </c>
      <c r="E23" s="259" t="s">
        <v>19</v>
      </c>
      <c r="F23" s="259" t="s">
        <v>19</v>
      </c>
      <c r="G23" s="259" t="s">
        <v>19</v>
      </c>
      <c r="H23" s="259" t="s">
        <v>19</v>
      </c>
      <c r="I23" s="259" t="s">
        <v>19</v>
      </c>
      <c r="J23" s="206" t="s">
        <v>19</v>
      </c>
      <c r="K23" s="238"/>
      <c r="L23" s="261"/>
      <c r="M23" s="244" t="s">
        <v>931</v>
      </c>
      <c r="N23" s="244"/>
      <c r="O23" s="244"/>
      <c r="P23" s="244"/>
      <c r="Q23" s="244"/>
      <c r="R23" s="244"/>
      <c r="S23" s="244"/>
      <c r="T23" s="244"/>
      <c r="U23" s="244"/>
      <c r="V23" s="261"/>
    </row>
    <row r="24" customHeight="1" spans="1:22">
      <c r="A24" s="231"/>
      <c r="B24" s="205"/>
      <c r="C24" s="259"/>
      <c r="D24" s="259"/>
      <c r="E24" s="259" t="s">
        <v>19</v>
      </c>
      <c r="F24" s="259" t="s">
        <v>19</v>
      </c>
      <c r="G24" s="259" t="s">
        <v>19</v>
      </c>
      <c r="H24" s="259" t="s">
        <v>19</v>
      </c>
      <c r="I24" s="259" t="s">
        <v>19</v>
      </c>
      <c r="J24" s="206" t="s">
        <v>19</v>
      </c>
      <c r="K24" s="231"/>
      <c r="L24" s="261"/>
      <c r="M24" s="245"/>
      <c r="N24" s="245"/>
      <c r="O24" s="245"/>
      <c r="P24" s="245"/>
      <c r="Q24" s="245"/>
      <c r="R24" s="245"/>
      <c r="S24" s="245"/>
      <c r="T24" s="245"/>
      <c r="U24" s="245"/>
      <c r="V24" s="261"/>
    </row>
    <row r="25" customHeight="1" spans="1:22">
      <c r="A25" s="238"/>
      <c r="B25" s="244" t="s">
        <v>931</v>
      </c>
      <c r="C25" s="244"/>
      <c r="D25" s="244"/>
      <c r="E25" s="244"/>
      <c r="F25" s="244"/>
      <c r="G25" s="244"/>
      <c r="H25" s="244"/>
      <c r="I25" s="244"/>
      <c r="J25" s="244"/>
      <c r="K25" s="238"/>
      <c r="L25" s="261"/>
      <c r="M25" s="245"/>
      <c r="N25" s="245"/>
      <c r="O25" s="245"/>
      <c r="P25" s="245"/>
      <c r="Q25" s="245"/>
      <c r="R25" s="245"/>
      <c r="S25" s="245"/>
      <c r="T25" s="245"/>
      <c r="U25" s="245"/>
      <c r="V25" s="261"/>
    </row>
    <row r="26" customHeight="1" spans="1:22">
      <c r="A26" s="231"/>
      <c r="B26" s="245"/>
      <c r="C26" s="245"/>
      <c r="D26" s="245"/>
      <c r="E26" s="245"/>
      <c r="F26" s="245"/>
      <c r="G26" s="245"/>
      <c r="H26" s="245"/>
      <c r="I26" s="245"/>
      <c r="J26" s="245"/>
      <c r="K26" s="231"/>
      <c r="L26" s="261"/>
      <c r="M26" s="245"/>
      <c r="N26" s="245"/>
      <c r="O26" s="245"/>
      <c r="P26" s="245"/>
      <c r="Q26" s="245"/>
      <c r="R26" s="245"/>
      <c r="S26" s="245"/>
      <c r="T26" s="245"/>
      <c r="U26" s="245"/>
      <c r="V26" s="261"/>
    </row>
    <row r="27" customHeight="1" spans="1:22">
      <c r="A27" s="238"/>
      <c r="B27" s="245"/>
      <c r="C27" s="245"/>
      <c r="D27" s="245"/>
      <c r="E27" s="245"/>
      <c r="F27" s="245"/>
      <c r="G27" s="245"/>
      <c r="H27" s="245"/>
      <c r="I27" s="245"/>
      <c r="J27" s="245"/>
      <c r="K27" s="238"/>
      <c r="L27" s="261"/>
      <c r="M27" s="245"/>
      <c r="N27" s="245"/>
      <c r="O27" s="245"/>
      <c r="P27" s="245"/>
      <c r="Q27" s="245"/>
      <c r="R27" s="245"/>
      <c r="S27" s="245"/>
      <c r="T27" s="245"/>
      <c r="U27" s="245"/>
      <c r="V27" s="261"/>
    </row>
    <row r="28" customHeight="1" spans="1:22">
      <c r="A28" s="231"/>
      <c r="B28" s="246" t="s">
        <v>932</v>
      </c>
      <c r="C28" s="246"/>
      <c r="D28" s="246"/>
      <c r="E28" s="246"/>
      <c r="F28" s="246"/>
      <c r="G28" s="246"/>
      <c r="H28" s="246"/>
      <c r="I28" s="246"/>
      <c r="J28" s="246"/>
      <c r="K28" s="231"/>
      <c r="L28" s="261"/>
      <c r="M28" s="246" t="s">
        <v>933</v>
      </c>
      <c r="N28" s="246"/>
      <c r="O28" s="246"/>
      <c r="P28" s="246"/>
      <c r="Q28" s="246"/>
      <c r="R28" s="246"/>
      <c r="S28" s="246"/>
      <c r="T28" s="246"/>
      <c r="U28" s="246"/>
      <c r="V28" s="261"/>
    </row>
    <row r="29" customHeight="1" spans="1:22">
      <c r="A29" s="238"/>
      <c r="B29" s="238"/>
      <c r="C29" s="238"/>
      <c r="D29" s="238"/>
      <c r="E29" s="238"/>
      <c r="F29" s="238"/>
      <c r="G29" s="238"/>
      <c r="H29" s="238"/>
      <c r="I29" s="238"/>
      <c r="J29" s="238"/>
      <c r="K29" s="231"/>
      <c r="L29" s="261"/>
      <c r="M29" s="261"/>
      <c r="N29" s="261"/>
      <c r="O29" s="261"/>
      <c r="P29" s="261"/>
      <c r="Q29" s="261"/>
      <c r="R29" s="261"/>
      <c r="S29" s="261"/>
      <c r="T29" s="261"/>
      <c r="U29" s="261"/>
      <c r="V29" s="261"/>
    </row>
    <row r="30" customHeight="1" spans="1:22">
      <c r="A30" s="231"/>
      <c r="B30" s="240" t="s">
        <v>926</v>
      </c>
      <c r="C30" s="240"/>
      <c r="D30" s="240"/>
      <c r="E30" s="240"/>
      <c r="F30" s="240"/>
      <c r="G30" s="250" t="s">
        <v>927</v>
      </c>
      <c r="H30" s="251" t="s">
        <v>328</v>
      </c>
      <c r="I30" s="251" t="s">
        <v>928</v>
      </c>
      <c r="J30" s="252" t="s">
        <v>929</v>
      </c>
      <c r="K30" s="238"/>
      <c r="L30" s="261"/>
      <c r="M30" s="240" t="s">
        <v>926</v>
      </c>
      <c r="N30" s="240"/>
      <c r="O30" s="240"/>
      <c r="P30" s="240"/>
      <c r="Q30" s="240"/>
      <c r="R30" s="251" t="s">
        <v>930</v>
      </c>
      <c r="S30" s="251"/>
      <c r="T30" s="250" t="s">
        <v>927</v>
      </c>
      <c r="U30" s="263" t="s">
        <v>928</v>
      </c>
      <c r="V30" s="261"/>
    </row>
    <row r="31" customHeight="1" spans="1:22">
      <c r="A31" s="238"/>
      <c r="B31" s="242"/>
      <c r="C31" s="242"/>
      <c r="D31" s="242"/>
      <c r="E31" s="242"/>
      <c r="F31" s="242"/>
      <c r="G31" s="253" t="s">
        <v>19</v>
      </c>
      <c r="H31" s="254" t="s">
        <v>19</v>
      </c>
      <c r="I31" s="255"/>
      <c r="J31" s="256"/>
      <c r="K31" s="231"/>
      <c r="L31" s="261"/>
      <c r="M31" s="262"/>
      <c r="N31" s="262"/>
      <c r="O31" s="262"/>
      <c r="P31" s="262"/>
      <c r="Q31" s="262"/>
      <c r="R31" s="264" t="s">
        <v>19</v>
      </c>
      <c r="S31" s="264"/>
      <c r="T31" s="253" t="s">
        <v>19</v>
      </c>
      <c r="U31" s="265"/>
      <c r="V31" s="261"/>
    </row>
    <row r="32" customHeight="1" spans="1:22">
      <c r="A32" s="231"/>
      <c r="B32" s="242"/>
      <c r="C32" s="242"/>
      <c r="D32" s="242"/>
      <c r="E32" s="242"/>
      <c r="F32" s="242"/>
      <c r="G32" s="253"/>
      <c r="H32" s="254"/>
      <c r="I32" s="255"/>
      <c r="J32" s="256"/>
      <c r="K32" s="238"/>
      <c r="L32" s="261"/>
      <c r="M32" s="262"/>
      <c r="N32" s="262"/>
      <c r="O32" s="262"/>
      <c r="P32" s="262"/>
      <c r="Q32" s="262"/>
      <c r="R32" s="264"/>
      <c r="S32" s="264"/>
      <c r="T32" s="253"/>
      <c r="U32" s="265"/>
      <c r="V32" s="261"/>
    </row>
    <row r="33" customHeight="1" spans="1:22">
      <c r="A33" s="238"/>
      <c r="B33" s="243" t="s">
        <v>9</v>
      </c>
      <c r="C33" s="243"/>
      <c r="D33" s="243"/>
      <c r="E33" s="257" t="s">
        <v>10</v>
      </c>
      <c r="F33" s="257"/>
      <c r="G33" s="257"/>
      <c r="H33" s="258" t="s">
        <v>11</v>
      </c>
      <c r="I33" s="258"/>
      <c r="J33" s="258"/>
      <c r="K33" s="231"/>
      <c r="L33" s="261"/>
      <c r="M33" s="262"/>
      <c r="N33" s="262"/>
      <c r="O33" s="262"/>
      <c r="P33" s="262"/>
      <c r="Q33" s="262"/>
      <c r="R33" s="264"/>
      <c r="S33" s="264"/>
      <c r="T33" s="253"/>
      <c r="U33" s="265"/>
      <c r="V33" s="261"/>
    </row>
    <row r="34" customHeight="1" spans="1:22">
      <c r="A34" s="231"/>
      <c r="B34" s="205" t="s">
        <v>19</v>
      </c>
      <c r="C34" s="259" t="s">
        <v>19</v>
      </c>
      <c r="D34" s="259" t="s">
        <v>19</v>
      </c>
      <c r="E34" s="259" t="s">
        <v>19</v>
      </c>
      <c r="F34" s="259" t="s">
        <v>19</v>
      </c>
      <c r="G34" s="259" t="s">
        <v>19</v>
      </c>
      <c r="H34" s="259" t="s">
        <v>19</v>
      </c>
      <c r="I34" s="259" t="s">
        <v>19</v>
      </c>
      <c r="J34" s="206" t="s">
        <v>19</v>
      </c>
      <c r="K34" s="238"/>
      <c r="L34" s="261"/>
      <c r="M34" s="244" t="s">
        <v>931</v>
      </c>
      <c r="N34" s="244"/>
      <c r="O34" s="244"/>
      <c r="P34" s="244"/>
      <c r="Q34" s="244"/>
      <c r="R34" s="244"/>
      <c r="S34" s="244"/>
      <c r="T34" s="244"/>
      <c r="U34" s="244"/>
      <c r="V34" s="261"/>
    </row>
    <row r="35" customHeight="1" spans="1:22">
      <c r="A35" s="238"/>
      <c r="B35" s="205"/>
      <c r="C35" s="259"/>
      <c r="D35" s="259"/>
      <c r="E35" s="259" t="s">
        <v>19</v>
      </c>
      <c r="F35" s="259" t="s">
        <v>19</v>
      </c>
      <c r="G35" s="259" t="s">
        <v>19</v>
      </c>
      <c r="H35" s="259" t="s">
        <v>19</v>
      </c>
      <c r="I35" s="259" t="s">
        <v>19</v>
      </c>
      <c r="J35" s="206" t="s">
        <v>19</v>
      </c>
      <c r="K35" s="231"/>
      <c r="L35" s="261"/>
      <c r="M35" s="245"/>
      <c r="N35" s="245"/>
      <c r="O35" s="245"/>
      <c r="P35" s="245"/>
      <c r="Q35" s="245"/>
      <c r="R35" s="245"/>
      <c r="S35" s="245"/>
      <c r="T35" s="245"/>
      <c r="U35" s="245"/>
      <c r="V35" s="261"/>
    </row>
    <row r="36" customHeight="1" spans="1:22">
      <c r="A36" s="231"/>
      <c r="B36" s="244" t="s">
        <v>931</v>
      </c>
      <c r="C36" s="244"/>
      <c r="D36" s="244"/>
      <c r="E36" s="244"/>
      <c r="F36" s="244"/>
      <c r="G36" s="244"/>
      <c r="H36" s="244"/>
      <c r="I36" s="244"/>
      <c r="J36" s="244"/>
      <c r="K36" s="238"/>
      <c r="L36" s="261"/>
      <c r="M36" s="245"/>
      <c r="N36" s="245"/>
      <c r="O36" s="245"/>
      <c r="P36" s="245"/>
      <c r="Q36" s="245"/>
      <c r="R36" s="245"/>
      <c r="S36" s="245"/>
      <c r="T36" s="245"/>
      <c r="U36" s="245"/>
      <c r="V36" s="261"/>
    </row>
    <row r="37" customHeight="1" spans="1:22">
      <c r="A37" s="238"/>
      <c r="B37" s="245"/>
      <c r="C37" s="245"/>
      <c r="D37" s="245"/>
      <c r="E37" s="245"/>
      <c r="F37" s="245"/>
      <c r="G37" s="245"/>
      <c r="H37" s="245"/>
      <c r="I37" s="245"/>
      <c r="J37" s="245"/>
      <c r="K37" s="231"/>
      <c r="L37" s="261"/>
      <c r="M37" s="245"/>
      <c r="N37" s="245"/>
      <c r="O37" s="245"/>
      <c r="P37" s="245"/>
      <c r="Q37" s="245"/>
      <c r="R37" s="245"/>
      <c r="S37" s="245"/>
      <c r="T37" s="245"/>
      <c r="U37" s="245"/>
      <c r="V37" s="261"/>
    </row>
    <row r="38" customHeight="1" spans="1:22">
      <c r="A38" s="231"/>
      <c r="B38" s="245"/>
      <c r="C38" s="245"/>
      <c r="D38" s="245"/>
      <c r="E38" s="245"/>
      <c r="F38" s="245"/>
      <c r="G38" s="245"/>
      <c r="H38" s="245"/>
      <c r="I38" s="245"/>
      <c r="J38" s="245"/>
      <c r="K38" s="238"/>
      <c r="L38" s="261"/>
      <c r="M38" s="245"/>
      <c r="N38" s="245"/>
      <c r="O38" s="245"/>
      <c r="P38" s="245"/>
      <c r="Q38" s="245"/>
      <c r="R38" s="245"/>
      <c r="S38" s="245"/>
      <c r="T38" s="245"/>
      <c r="U38" s="245"/>
      <c r="V38" s="261"/>
    </row>
    <row r="39" customHeight="1" spans="1:22">
      <c r="A39" s="238"/>
      <c r="B39" s="246" t="s">
        <v>932</v>
      </c>
      <c r="C39" s="246"/>
      <c r="D39" s="246"/>
      <c r="E39" s="246"/>
      <c r="F39" s="246"/>
      <c r="G39" s="246"/>
      <c r="H39" s="246"/>
      <c r="I39" s="246"/>
      <c r="J39" s="246"/>
      <c r="K39" s="231"/>
      <c r="L39" s="261"/>
      <c r="M39" s="246" t="s">
        <v>933</v>
      </c>
      <c r="N39" s="246"/>
      <c r="O39" s="246"/>
      <c r="P39" s="246"/>
      <c r="Q39" s="246"/>
      <c r="R39" s="246"/>
      <c r="S39" s="246"/>
      <c r="T39" s="246"/>
      <c r="U39" s="246"/>
      <c r="V39" s="261"/>
    </row>
    <row r="40" customHeight="1" spans="1:22">
      <c r="A40" s="231"/>
      <c r="B40" s="231"/>
      <c r="C40" s="231"/>
      <c r="D40" s="231"/>
      <c r="E40" s="231"/>
      <c r="F40" s="231"/>
      <c r="G40" s="231"/>
      <c r="H40" s="231"/>
      <c r="I40" s="231"/>
      <c r="J40" s="231"/>
      <c r="K40" s="238"/>
      <c r="L40" s="261"/>
      <c r="M40" s="261"/>
      <c r="N40" s="261"/>
      <c r="O40" s="261"/>
      <c r="P40" s="261"/>
      <c r="Q40" s="261"/>
      <c r="R40" s="261"/>
      <c r="S40" s="261"/>
      <c r="T40" s="261"/>
      <c r="U40" s="261"/>
      <c r="V40" s="261"/>
    </row>
    <row r="41" customHeight="1" spans="1:22">
      <c r="A41" s="238"/>
      <c r="B41" s="240" t="s">
        <v>926</v>
      </c>
      <c r="C41" s="240"/>
      <c r="D41" s="240"/>
      <c r="E41" s="240"/>
      <c r="F41" s="240"/>
      <c r="G41" s="250" t="s">
        <v>927</v>
      </c>
      <c r="H41" s="251" t="s">
        <v>328</v>
      </c>
      <c r="I41" s="251" t="s">
        <v>928</v>
      </c>
      <c r="J41" s="252" t="s">
        <v>929</v>
      </c>
      <c r="K41" s="238"/>
      <c r="L41" s="261"/>
      <c r="M41" s="240" t="s">
        <v>926</v>
      </c>
      <c r="N41" s="240"/>
      <c r="O41" s="240"/>
      <c r="P41" s="240"/>
      <c r="Q41" s="240"/>
      <c r="R41" s="251" t="s">
        <v>930</v>
      </c>
      <c r="S41" s="251"/>
      <c r="T41" s="250" t="s">
        <v>927</v>
      </c>
      <c r="U41" s="263" t="s">
        <v>928</v>
      </c>
      <c r="V41" s="261"/>
    </row>
    <row r="42" customHeight="1" spans="1:22">
      <c r="A42" s="231"/>
      <c r="B42" s="242"/>
      <c r="C42" s="242"/>
      <c r="D42" s="242"/>
      <c r="E42" s="242"/>
      <c r="F42" s="242"/>
      <c r="G42" s="253" t="s">
        <v>19</v>
      </c>
      <c r="H42" s="254" t="s">
        <v>19</v>
      </c>
      <c r="I42" s="255"/>
      <c r="J42" s="256"/>
      <c r="K42" s="231"/>
      <c r="L42" s="261"/>
      <c r="M42" s="262"/>
      <c r="N42" s="262"/>
      <c r="O42" s="262"/>
      <c r="P42" s="262"/>
      <c r="Q42" s="262"/>
      <c r="R42" s="264" t="s">
        <v>19</v>
      </c>
      <c r="S42" s="264"/>
      <c r="T42" s="253" t="s">
        <v>19</v>
      </c>
      <c r="U42" s="265"/>
      <c r="V42" s="261"/>
    </row>
    <row r="43" customHeight="1" spans="1:22">
      <c r="A43" s="238"/>
      <c r="B43" s="242"/>
      <c r="C43" s="242"/>
      <c r="D43" s="242"/>
      <c r="E43" s="242"/>
      <c r="F43" s="242"/>
      <c r="G43" s="253"/>
      <c r="H43" s="254"/>
      <c r="I43" s="255"/>
      <c r="J43" s="256"/>
      <c r="K43" s="238"/>
      <c r="L43" s="261"/>
      <c r="M43" s="262"/>
      <c r="N43" s="262"/>
      <c r="O43" s="262"/>
      <c r="P43" s="262"/>
      <c r="Q43" s="262"/>
      <c r="R43" s="264"/>
      <c r="S43" s="264"/>
      <c r="T43" s="253"/>
      <c r="U43" s="265"/>
      <c r="V43" s="261"/>
    </row>
    <row r="44" customHeight="1" spans="1:22">
      <c r="A44" s="231"/>
      <c r="B44" s="243" t="s">
        <v>9</v>
      </c>
      <c r="C44" s="243"/>
      <c r="D44" s="243"/>
      <c r="E44" s="257" t="s">
        <v>10</v>
      </c>
      <c r="F44" s="257"/>
      <c r="G44" s="257"/>
      <c r="H44" s="258" t="s">
        <v>11</v>
      </c>
      <c r="I44" s="258"/>
      <c r="J44" s="258"/>
      <c r="K44" s="231"/>
      <c r="L44" s="261"/>
      <c r="M44" s="262"/>
      <c r="N44" s="262"/>
      <c r="O44" s="262"/>
      <c r="P44" s="262"/>
      <c r="Q44" s="262"/>
      <c r="R44" s="264"/>
      <c r="S44" s="264"/>
      <c r="T44" s="253"/>
      <c r="U44" s="265"/>
      <c r="V44" s="261"/>
    </row>
    <row r="45" customHeight="1" spans="1:22">
      <c r="A45" s="238"/>
      <c r="B45" s="205" t="s">
        <v>19</v>
      </c>
      <c r="C45" s="259" t="s">
        <v>19</v>
      </c>
      <c r="D45" s="259" t="s">
        <v>19</v>
      </c>
      <c r="E45" s="259" t="s">
        <v>19</v>
      </c>
      <c r="F45" s="259" t="s">
        <v>19</v>
      </c>
      <c r="G45" s="259" t="s">
        <v>19</v>
      </c>
      <c r="H45" s="259" t="s">
        <v>19</v>
      </c>
      <c r="I45" s="259" t="s">
        <v>19</v>
      </c>
      <c r="J45" s="206" t="s">
        <v>19</v>
      </c>
      <c r="K45" s="238"/>
      <c r="L45" s="261"/>
      <c r="M45" s="244" t="s">
        <v>931</v>
      </c>
      <c r="N45" s="244"/>
      <c r="O45" s="244"/>
      <c r="P45" s="244"/>
      <c r="Q45" s="244"/>
      <c r="R45" s="244"/>
      <c r="S45" s="244"/>
      <c r="T45" s="244"/>
      <c r="U45" s="244"/>
      <c r="V45" s="261"/>
    </row>
    <row r="46" customHeight="1" spans="1:22">
      <c r="A46" s="231"/>
      <c r="B46" s="205"/>
      <c r="C46" s="259"/>
      <c r="D46" s="259"/>
      <c r="E46" s="259" t="s">
        <v>19</v>
      </c>
      <c r="F46" s="259" t="s">
        <v>19</v>
      </c>
      <c r="G46" s="259" t="s">
        <v>19</v>
      </c>
      <c r="H46" s="259" t="s">
        <v>19</v>
      </c>
      <c r="I46" s="259" t="s">
        <v>19</v>
      </c>
      <c r="J46" s="206" t="s">
        <v>19</v>
      </c>
      <c r="K46" s="231"/>
      <c r="L46" s="261"/>
      <c r="M46" s="245"/>
      <c r="N46" s="245"/>
      <c r="O46" s="245"/>
      <c r="P46" s="245"/>
      <c r="Q46" s="245"/>
      <c r="R46" s="245"/>
      <c r="S46" s="245"/>
      <c r="T46" s="245"/>
      <c r="U46" s="245"/>
      <c r="V46" s="261"/>
    </row>
    <row r="47" customHeight="1" spans="1:22">
      <c r="A47" s="238"/>
      <c r="B47" s="244" t="s">
        <v>931</v>
      </c>
      <c r="C47" s="244"/>
      <c r="D47" s="244"/>
      <c r="E47" s="244"/>
      <c r="F47" s="244"/>
      <c r="G47" s="244"/>
      <c r="H47" s="244"/>
      <c r="I47" s="244"/>
      <c r="J47" s="244"/>
      <c r="K47" s="238"/>
      <c r="L47" s="261"/>
      <c r="M47" s="245"/>
      <c r="N47" s="245"/>
      <c r="O47" s="245"/>
      <c r="P47" s="245"/>
      <c r="Q47" s="245"/>
      <c r="R47" s="245"/>
      <c r="S47" s="245"/>
      <c r="T47" s="245"/>
      <c r="U47" s="245"/>
      <c r="V47" s="261"/>
    </row>
    <row r="48" customHeight="1" spans="1:22">
      <c r="A48" s="231"/>
      <c r="B48" s="245"/>
      <c r="C48" s="245"/>
      <c r="D48" s="245"/>
      <c r="E48" s="245"/>
      <c r="F48" s="245"/>
      <c r="G48" s="245"/>
      <c r="H48" s="245"/>
      <c r="I48" s="245"/>
      <c r="J48" s="245"/>
      <c r="K48" s="231"/>
      <c r="L48" s="261"/>
      <c r="M48" s="245"/>
      <c r="N48" s="245"/>
      <c r="O48" s="245"/>
      <c r="P48" s="245"/>
      <c r="Q48" s="245"/>
      <c r="R48" s="245"/>
      <c r="S48" s="245"/>
      <c r="T48" s="245"/>
      <c r="U48" s="245"/>
      <c r="V48" s="261"/>
    </row>
    <row r="49" customHeight="1" spans="1:22">
      <c r="A49" s="238"/>
      <c r="B49" s="245"/>
      <c r="C49" s="245"/>
      <c r="D49" s="245"/>
      <c r="E49" s="245"/>
      <c r="F49" s="245"/>
      <c r="G49" s="245"/>
      <c r="H49" s="245"/>
      <c r="I49" s="245"/>
      <c r="J49" s="245"/>
      <c r="K49" s="238"/>
      <c r="L49" s="261"/>
      <c r="M49" s="245"/>
      <c r="N49" s="245"/>
      <c r="O49" s="245"/>
      <c r="P49" s="245"/>
      <c r="Q49" s="245"/>
      <c r="R49" s="245"/>
      <c r="S49" s="245"/>
      <c r="T49" s="245"/>
      <c r="U49" s="245"/>
      <c r="V49" s="261"/>
    </row>
    <row r="50" customHeight="1" spans="1:22">
      <c r="A50" s="231"/>
      <c r="B50" s="246" t="s">
        <v>932</v>
      </c>
      <c r="C50" s="246"/>
      <c r="D50" s="246"/>
      <c r="E50" s="246"/>
      <c r="F50" s="246"/>
      <c r="G50" s="246"/>
      <c r="H50" s="246"/>
      <c r="I50" s="246"/>
      <c r="J50" s="246"/>
      <c r="K50" s="231"/>
      <c r="L50" s="261"/>
      <c r="M50" s="246" t="s">
        <v>933</v>
      </c>
      <c r="N50" s="246"/>
      <c r="O50" s="246"/>
      <c r="P50" s="246"/>
      <c r="Q50" s="246"/>
      <c r="R50" s="246"/>
      <c r="S50" s="246"/>
      <c r="T50" s="246"/>
      <c r="U50" s="246"/>
      <c r="V50" s="261"/>
    </row>
    <row r="51" customHeight="1" spans="1:22">
      <c r="A51" s="238"/>
      <c r="B51" s="238"/>
      <c r="C51" s="238"/>
      <c r="D51" s="238"/>
      <c r="E51" s="238"/>
      <c r="F51" s="238"/>
      <c r="G51" s="238"/>
      <c r="H51" s="238"/>
      <c r="I51" s="238"/>
      <c r="J51" s="238"/>
      <c r="K51" s="231"/>
      <c r="L51" s="261"/>
      <c r="M51" s="261"/>
      <c r="N51" s="261"/>
      <c r="O51" s="261"/>
      <c r="P51" s="261"/>
      <c r="Q51" s="261"/>
      <c r="R51" s="261"/>
      <c r="S51" s="261"/>
      <c r="T51" s="261"/>
      <c r="U51" s="261"/>
      <c r="V51" s="261"/>
    </row>
    <row r="52" customHeight="1" spans="1:22">
      <c r="A52" s="231"/>
      <c r="B52" s="240" t="s">
        <v>926</v>
      </c>
      <c r="C52" s="240"/>
      <c r="D52" s="240"/>
      <c r="E52" s="240"/>
      <c r="F52" s="240"/>
      <c r="G52" s="250" t="s">
        <v>927</v>
      </c>
      <c r="H52" s="251" t="s">
        <v>328</v>
      </c>
      <c r="I52" s="251" t="s">
        <v>928</v>
      </c>
      <c r="J52" s="252" t="s">
        <v>929</v>
      </c>
      <c r="K52" s="238"/>
      <c r="L52" s="261"/>
      <c r="M52" s="240" t="s">
        <v>926</v>
      </c>
      <c r="N52" s="240"/>
      <c r="O52" s="240"/>
      <c r="P52" s="240"/>
      <c r="Q52" s="240"/>
      <c r="R52" s="251" t="s">
        <v>930</v>
      </c>
      <c r="S52" s="251"/>
      <c r="T52" s="250" t="s">
        <v>927</v>
      </c>
      <c r="U52" s="263" t="s">
        <v>928</v>
      </c>
      <c r="V52" s="261"/>
    </row>
    <row r="53" customHeight="1" spans="1:22">
      <c r="A53" s="238"/>
      <c r="B53" s="242"/>
      <c r="C53" s="242"/>
      <c r="D53" s="242"/>
      <c r="E53" s="242"/>
      <c r="F53" s="242"/>
      <c r="G53" s="253" t="s">
        <v>19</v>
      </c>
      <c r="H53" s="254" t="s">
        <v>19</v>
      </c>
      <c r="I53" s="255"/>
      <c r="J53" s="256"/>
      <c r="K53" s="231"/>
      <c r="L53" s="261"/>
      <c r="M53" s="262"/>
      <c r="N53" s="262"/>
      <c r="O53" s="262"/>
      <c r="P53" s="262"/>
      <c r="Q53" s="262"/>
      <c r="R53" s="264" t="s">
        <v>19</v>
      </c>
      <c r="S53" s="264"/>
      <c r="T53" s="253" t="s">
        <v>19</v>
      </c>
      <c r="U53" s="265"/>
      <c r="V53" s="261"/>
    </row>
    <row r="54" customHeight="1" spans="1:22">
      <c r="A54" s="231"/>
      <c r="B54" s="242"/>
      <c r="C54" s="242"/>
      <c r="D54" s="242"/>
      <c r="E54" s="242"/>
      <c r="F54" s="242"/>
      <c r="G54" s="253"/>
      <c r="H54" s="254"/>
      <c r="I54" s="255"/>
      <c r="J54" s="256"/>
      <c r="K54" s="238"/>
      <c r="L54" s="261"/>
      <c r="M54" s="262"/>
      <c r="N54" s="262"/>
      <c r="O54" s="262"/>
      <c r="P54" s="262"/>
      <c r="Q54" s="262"/>
      <c r="R54" s="264"/>
      <c r="S54" s="264"/>
      <c r="T54" s="253"/>
      <c r="U54" s="265"/>
      <c r="V54" s="261"/>
    </row>
    <row r="55" customHeight="1" spans="1:22">
      <c r="A55" s="238"/>
      <c r="B55" s="243" t="s">
        <v>9</v>
      </c>
      <c r="C55" s="243"/>
      <c r="D55" s="243"/>
      <c r="E55" s="257" t="s">
        <v>10</v>
      </c>
      <c r="F55" s="257"/>
      <c r="G55" s="257"/>
      <c r="H55" s="258" t="s">
        <v>11</v>
      </c>
      <c r="I55" s="258"/>
      <c r="J55" s="258"/>
      <c r="K55" s="231"/>
      <c r="L55" s="261"/>
      <c r="M55" s="262"/>
      <c r="N55" s="262"/>
      <c r="O55" s="262"/>
      <c r="P55" s="262"/>
      <c r="Q55" s="262"/>
      <c r="R55" s="264"/>
      <c r="S55" s="264"/>
      <c r="T55" s="253"/>
      <c r="U55" s="265"/>
      <c r="V55" s="261"/>
    </row>
    <row r="56" customHeight="1" spans="1:22">
      <c r="A56" s="231"/>
      <c r="B56" s="205" t="s">
        <v>19</v>
      </c>
      <c r="C56" s="259" t="s">
        <v>19</v>
      </c>
      <c r="D56" s="259" t="s">
        <v>19</v>
      </c>
      <c r="E56" s="259" t="s">
        <v>19</v>
      </c>
      <c r="F56" s="259" t="s">
        <v>19</v>
      </c>
      <c r="G56" s="259" t="s">
        <v>19</v>
      </c>
      <c r="H56" s="259" t="s">
        <v>19</v>
      </c>
      <c r="I56" s="259" t="s">
        <v>19</v>
      </c>
      <c r="J56" s="206" t="s">
        <v>19</v>
      </c>
      <c r="K56" s="238"/>
      <c r="L56" s="261"/>
      <c r="M56" s="244" t="s">
        <v>931</v>
      </c>
      <c r="N56" s="244"/>
      <c r="O56" s="244"/>
      <c r="P56" s="244"/>
      <c r="Q56" s="244"/>
      <c r="R56" s="244"/>
      <c r="S56" s="244"/>
      <c r="T56" s="244"/>
      <c r="U56" s="244"/>
      <c r="V56" s="261"/>
    </row>
    <row r="57" customHeight="1" spans="1:22">
      <c r="A57" s="238"/>
      <c r="B57" s="205"/>
      <c r="C57" s="259"/>
      <c r="D57" s="259"/>
      <c r="E57" s="259" t="s">
        <v>19</v>
      </c>
      <c r="F57" s="259" t="s">
        <v>19</v>
      </c>
      <c r="G57" s="259" t="s">
        <v>19</v>
      </c>
      <c r="H57" s="259" t="s">
        <v>19</v>
      </c>
      <c r="I57" s="259" t="s">
        <v>19</v>
      </c>
      <c r="J57" s="206" t="s">
        <v>19</v>
      </c>
      <c r="K57" s="231"/>
      <c r="L57" s="261"/>
      <c r="M57" s="245"/>
      <c r="N57" s="245"/>
      <c r="O57" s="245"/>
      <c r="P57" s="245"/>
      <c r="Q57" s="245"/>
      <c r="R57" s="245"/>
      <c r="S57" s="245"/>
      <c r="T57" s="245"/>
      <c r="U57" s="245"/>
      <c r="V57" s="261"/>
    </row>
    <row r="58" customHeight="1" spans="1:22">
      <c r="A58" s="231"/>
      <c r="B58" s="244" t="s">
        <v>931</v>
      </c>
      <c r="C58" s="244"/>
      <c r="D58" s="244"/>
      <c r="E58" s="244"/>
      <c r="F58" s="244"/>
      <c r="G58" s="244"/>
      <c r="H58" s="244"/>
      <c r="I58" s="244"/>
      <c r="J58" s="244"/>
      <c r="K58" s="238"/>
      <c r="L58" s="261"/>
      <c r="M58" s="245"/>
      <c r="N58" s="245"/>
      <c r="O58" s="245"/>
      <c r="P58" s="245"/>
      <c r="Q58" s="245"/>
      <c r="R58" s="245"/>
      <c r="S58" s="245"/>
      <c r="T58" s="245"/>
      <c r="U58" s="245"/>
      <c r="V58" s="261"/>
    </row>
    <row r="59" customHeight="1" spans="1:22">
      <c r="A59" s="238"/>
      <c r="B59" s="245"/>
      <c r="C59" s="245"/>
      <c r="D59" s="245"/>
      <c r="E59" s="245"/>
      <c r="F59" s="245"/>
      <c r="G59" s="245"/>
      <c r="H59" s="245"/>
      <c r="I59" s="245"/>
      <c r="J59" s="245"/>
      <c r="K59" s="231"/>
      <c r="L59" s="261"/>
      <c r="M59" s="245"/>
      <c r="N59" s="245"/>
      <c r="O59" s="245"/>
      <c r="P59" s="245"/>
      <c r="Q59" s="245"/>
      <c r="R59" s="245"/>
      <c r="S59" s="245"/>
      <c r="T59" s="245"/>
      <c r="U59" s="245"/>
      <c r="V59" s="261"/>
    </row>
    <row r="60" customHeight="1" spans="1:22">
      <c r="A60" s="231"/>
      <c r="B60" s="245"/>
      <c r="C60" s="245"/>
      <c r="D60" s="245"/>
      <c r="E60" s="245"/>
      <c r="F60" s="245"/>
      <c r="G60" s="245"/>
      <c r="H60" s="245"/>
      <c r="I60" s="245"/>
      <c r="J60" s="245"/>
      <c r="K60" s="238"/>
      <c r="L60" s="261"/>
      <c r="M60" s="245"/>
      <c r="N60" s="245"/>
      <c r="O60" s="245"/>
      <c r="P60" s="245"/>
      <c r="Q60" s="245"/>
      <c r="R60" s="245"/>
      <c r="S60" s="245"/>
      <c r="T60" s="245"/>
      <c r="U60" s="245"/>
      <c r="V60" s="261"/>
    </row>
    <row r="61" customHeight="1" spans="1:22">
      <c r="A61" s="238"/>
      <c r="B61" s="246" t="s">
        <v>932</v>
      </c>
      <c r="C61" s="246"/>
      <c r="D61" s="246"/>
      <c r="E61" s="246"/>
      <c r="F61" s="246"/>
      <c r="G61" s="246"/>
      <c r="H61" s="246"/>
      <c r="I61" s="246"/>
      <c r="J61" s="246"/>
      <c r="K61" s="231"/>
      <c r="L61" s="261"/>
      <c r="M61" s="246" t="s">
        <v>933</v>
      </c>
      <c r="N61" s="246"/>
      <c r="O61" s="246"/>
      <c r="P61" s="246"/>
      <c r="Q61" s="246"/>
      <c r="R61" s="246"/>
      <c r="S61" s="246"/>
      <c r="T61" s="246"/>
      <c r="U61" s="246"/>
      <c r="V61" s="261"/>
    </row>
    <row r="62" customHeight="1" spans="1:22">
      <c r="A62" s="231"/>
      <c r="B62" s="231"/>
      <c r="C62" s="231"/>
      <c r="D62" s="231"/>
      <c r="E62" s="231"/>
      <c r="F62" s="231"/>
      <c r="G62" s="231"/>
      <c r="H62" s="231"/>
      <c r="I62" s="231"/>
      <c r="J62" s="231"/>
      <c r="K62" s="238"/>
      <c r="L62" s="261"/>
      <c r="M62" s="261"/>
      <c r="N62" s="261"/>
      <c r="O62" s="261"/>
      <c r="P62" s="261"/>
      <c r="Q62" s="261"/>
      <c r="R62" s="261"/>
      <c r="S62" s="261"/>
      <c r="T62" s="261"/>
      <c r="U62" s="261"/>
      <c r="V62" s="261"/>
    </row>
    <row r="63" customHeight="1" spans="1:22">
      <c r="A63" s="238"/>
      <c r="B63" s="240" t="s">
        <v>926</v>
      </c>
      <c r="C63" s="240"/>
      <c r="D63" s="240"/>
      <c r="E63" s="240"/>
      <c r="F63" s="240"/>
      <c r="G63" s="250" t="s">
        <v>927</v>
      </c>
      <c r="H63" s="251" t="s">
        <v>328</v>
      </c>
      <c r="I63" s="251" t="s">
        <v>928</v>
      </c>
      <c r="J63" s="252" t="s">
        <v>929</v>
      </c>
      <c r="K63" s="238"/>
      <c r="L63" s="261"/>
      <c r="M63" s="240" t="s">
        <v>926</v>
      </c>
      <c r="N63" s="240"/>
      <c r="O63" s="240"/>
      <c r="P63" s="240"/>
      <c r="Q63" s="240"/>
      <c r="R63" s="251" t="s">
        <v>930</v>
      </c>
      <c r="S63" s="251"/>
      <c r="T63" s="250" t="s">
        <v>927</v>
      </c>
      <c r="U63" s="263" t="s">
        <v>928</v>
      </c>
      <c r="V63" s="261"/>
    </row>
    <row r="64" customHeight="1" spans="1:22">
      <c r="A64" s="231"/>
      <c r="B64" s="242"/>
      <c r="C64" s="242"/>
      <c r="D64" s="242"/>
      <c r="E64" s="242"/>
      <c r="F64" s="242"/>
      <c r="G64" s="253" t="s">
        <v>19</v>
      </c>
      <c r="H64" s="254" t="s">
        <v>19</v>
      </c>
      <c r="I64" s="255"/>
      <c r="J64" s="256"/>
      <c r="K64" s="231"/>
      <c r="L64" s="261"/>
      <c r="M64" s="262"/>
      <c r="N64" s="262"/>
      <c r="O64" s="262"/>
      <c r="P64" s="262"/>
      <c r="Q64" s="262"/>
      <c r="R64" s="264" t="s">
        <v>19</v>
      </c>
      <c r="S64" s="264"/>
      <c r="T64" s="253" t="s">
        <v>19</v>
      </c>
      <c r="U64" s="265"/>
      <c r="V64" s="261"/>
    </row>
    <row r="65" customHeight="1" spans="1:22">
      <c r="A65" s="238"/>
      <c r="B65" s="242"/>
      <c r="C65" s="242"/>
      <c r="D65" s="242"/>
      <c r="E65" s="242"/>
      <c r="F65" s="242"/>
      <c r="G65" s="253"/>
      <c r="H65" s="254"/>
      <c r="I65" s="255"/>
      <c r="J65" s="256"/>
      <c r="K65" s="238"/>
      <c r="L65" s="261"/>
      <c r="M65" s="262"/>
      <c r="N65" s="262"/>
      <c r="O65" s="262"/>
      <c r="P65" s="262"/>
      <c r="Q65" s="262"/>
      <c r="R65" s="264"/>
      <c r="S65" s="264"/>
      <c r="T65" s="253"/>
      <c r="U65" s="265"/>
      <c r="V65" s="261"/>
    </row>
    <row r="66" customHeight="1" spans="1:22">
      <c r="A66" s="231"/>
      <c r="B66" s="243" t="s">
        <v>9</v>
      </c>
      <c r="C66" s="243"/>
      <c r="D66" s="243"/>
      <c r="E66" s="257" t="s">
        <v>10</v>
      </c>
      <c r="F66" s="257"/>
      <c r="G66" s="257"/>
      <c r="H66" s="258" t="s">
        <v>11</v>
      </c>
      <c r="I66" s="258"/>
      <c r="J66" s="258"/>
      <c r="K66" s="231"/>
      <c r="L66" s="261"/>
      <c r="M66" s="262"/>
      <c r="N66" s="262"/>
      <c r="O66" s="262"/>
      <c r="P66" s="262"/>
      <c r="Q66" s="262"/>
      <c r="R66" s="264"/>
      <c r="S66" s="264"/>
      <c r="T66" s="253"/>
      <c r="U66" s="265"/>
      <c r="V66" s="261"/>
    </row>
    <row r="67" customHeight="1" spans="1:22">
      <c r="A67" s="238"/>
      <c r="B67" s="205" t="s">
        <v>19</v>
      </c>
      <c r="C67" s="259" t="s">
        <v>19</v>
      </c>
      <c r="D67" s="259" t="s">
        <v>19</v>
      </c>
      <c r="E67" s="259" t="s">
        <v>19</v>
      </c>
      <c r="F67" s="259" t="s">
        <v>19</v>
      </c>
      <c r="G67" s="259" t="s">
        <v>19</v>
      </c>
      <c r="H67" s="259" t="s">
        <v>19</v>
      </c>
      <c r="I67" s="259" t="s">
        <v>19</v>
      </c>
      <c r="J67" s="206" t="s">
        <v>19</v>
      </c>
      <c r="K67" s="238"/>
      <c r="L67" s="261"/>
      <c r="M67" s="244" t="s">
        <v>931</v>
      </c>
      <c r="N67" s="244"/>
      <c r="O67" s="244"/>
      <c r="P67" s="244"/>
      <c r="Q67" s="244"/>
      <c r="R67" s="244"/>
      <c r="S67" s="244"/>
      <c r="T67" s="244"/>
      <c r="U67" s="244"/>
      <c r="V67" s="261"/>
    </row>
    <row r="68" customHeight="1" spans="1:22">
      <c r="A68" s="231"/>
      <c r="B68" s="205"/>
      <c r="C68" s="259"/>
      <c r="D68" s="259"/>
      <c r="E68" s="259" t="s">
        <v>19</v>
      </c>
      <c r="F68" s="259" t="s">
        <v>19</v>
      </c>
      <c r="G68" s="259" t="s">
        <v>19</v>
      </c>
      <c r="H68" s="259" t="s">
        <v>19</v>
      </c>
      <c r="I68" s="259" t="s">
        <v>19</v>
      </c>
      <c r="J68" s="206" t="s">
        <v>19</v>
      </c>
      <c r="K68" s="231"/>
      <c r="L68" s="261"/>
      <c r="M68" s="245"/>
      <c r="N68" s="245"/>
      <c r="O68" s="245"/>
      <c r="P68" s="245"/>
      <c r="Q68" s="245"/>
      <c r="R68" s="245"/>
      <c r="S68" s="245"/>
      <c r="T68" s="245"/>
      <c r="U68" s="245"/>
      <c r="V68" s="261"/>
    </row>
    <row r="69" customHeight="1" spans="1:22">
      <c r="A69" s="238"/>
      <c r="B69" s="244" t="s">
        <v>931</v>
      </c>
      <c r="C69" s="244"/>
      <c r="D69" s="244"/>
      <c r="E69" s="244"/>
      <c r="F69" s="244"/>
      <c r="G69" s="244"/>
      <c r="H69" s="244"/>
      <c r="I69" s="244"/>
      <c r="J69" s="244"/>
      <c r="K69" s="238"/>
      <c r="L69" s="261"/>
      <c r="M69" s="245"/>
      <c r="N69" s="245"/>
      <c r="O69" s="245"/>
      <c r="P69" s="245"/>
      <c r="Q69" s="245"/>
      <c r="R69" s="245"/>
      <c r="S69" s="245"/>
      <c r="T69" s="245"/>
      <c r="U69" s="245"/>
      <c r="V69" s="261"/>
    </row>
    <row r="70" customHeight="1" spans="1:22">
      <c r="A70" s="231"/>
      <c r="B70" s="245"/>
      <c r="C70" s="245"/>
      <c r="D70" s="245"/>
      <c r="E70" s="245"/>
      <c r="F70" s="245"/>
      <c r="G70" s="245"/>
      <c r="H70" s="245"/>
      <c r="I70" s="245"/>
      <c r="J70" s="245"/>
      <c r="K70" s="231"/>
      <c r="L70" s="261"/>
      <c r="M70" s="245"/>
      <c r="N70" s="245"/>
      <c r="O70" s="245"/>
      <c r="P70" s="245"/>
      <c r="Q70" s="245"/>
      <c r="R70" s="245"/>
      <c r="S70" s="245"/>
      <c r="T70" s="245"/>
      <c r="U70" s="245"/>
      <c r="V70" s="261"/>
    </row>
    <row r="71" customHeight="1" spans="1:22">
      <c r="A71" s="238"/>
      <c r="B71" s="245"/>
      <c r="C71" s="245"/>
      <c r="D71" s="245"/>
      <c r="E71" s="245"/>
      <c r="F71" s="245"/>
      <c r="G71" s="245"/>
      <c r="H71" s="245"/>
      <c r="I71" s="245"/>
      <c r="J71" s="245"/>
      <c r="K71" s="238"/>
      <c r="L71" s="261"/>
      <c r="M71" s="245"/>
      <c r="N71" s="245"/>
      <c r="O71" s="245"/>
      <c r="P71" s="245"/>
      <c r="Q71" s="245"/>
      <c r="R71" s="245"/>
      <c r="S71" s="245"/>
      <c r="T71" s="245"/>
      <c r="U71" s="245"/>
      <c r="V71" s="261"/>
    </row>
    <row r="72" customHeight="1" spans="1:22">
      <c r="A72" s="231"/>
      <c r="B72" s="246" t="s">
        <v>932</v>
      </c>
      <c r="C72" s="246"/>
      <c r="D72" s="246"/>
      <c r="E72" s="246"/>
      <c r="F72" s="246"/>
      <c r="G72" s="246"/>
      <c r="H72" s="246"/>
      <c r="I72" s="246"/>
      <c r="J72" s="246"/>
      <c r="K72" s="231"/>
      <c r="L72" s="261"/>
      <c r="M72" s="246" t="s">
        <v>933</v>
      </c>
      <c r="N72" s="246"/>
      <c r="O72" s="246"/>
      <c r="P72" s="246"/>
      <c r="Q72" s="246"/>
      <c r="R72" s="246"/>
      <c r="S72" s="246"/>
      <c r="T72" s="246"/>
      <c r="U72" s="246"/>
      <c r="V72" s="261"/>
    </row>
    <row r="73" customHeight="1" spans="1:22">
      <c r="A73" s="238"/>
      <c r="B73" s="238"/>
      <c r="C73" s="238"/>
      <c r="D73" s="238"/>
      <c r="E73" s="238"/>
      <c r="F73" s="238"/>
      <c r="G73" s="238"/>
      <c r="H73" s="238"/>
      <c r="I73" s="238"/>
      <c r="J73" s="238"/>
      <c r="K73" s="231"/>
      <c r="L73" s="261"/>
      <c r="M73" s="261"/>
      <c r="N73" s="261"/>
      <c r="O73" s="261"/>
      <c r="P73" s="261"/>
      <c r="Q73" s="261"/>
      <c r="R73" s="261"/>
      <c r="S73" s="261"/>
      <c r="T73" s="261"/>
      <c r="U73" s="261"/>
      <c r="V73" s="261"/>
    </row>
    <row r="74" customHeight="1" spans="1:22">
      <c r="A74" s="231"/>
      <c r="B74" s="240" t="s">
        <v>926</v>
      </c>
      <c r="C74" s="240"/>
      <c r="D74" s="240"/>
      <c r="E74" s="240"/>
      <c r="F74" s="240"/>
      <c r="G74" s="250" t="s">
        <v>927</v>
      </c>
      <c r="H74" s="251" t="s">
        <v>328</v>
      </c>
      <c r="I74" s="251" t="s">
        <v>928</v>
      </c>
      <c r="J74" s="252" t="s">
        <v>929</v>
      </c>
      <c r="K74" s="238"/>
      <c r="L74" s="261"/>
      <c r="M74" s="240" t="s">
        <v>926</v>
      </c>
      <c r="N74" s="240"/>
      <c r="O74" s="240"/>
      <c r="P74" s="240"/>
      <c r="Q74" s="240"/>
      <c r="R74" s="251" t="s">
        <v>930</v>
      </c>
      <c r="S74" s="251"/>
      <c r="T74" s="250" t="s">
        <v>927</v>
      </c>
      <c r="U74" s="263" t="s">
        <v>928</v>
      </c>
      <c r="V74" s="261"/>
    </row>
    <row r="75" customHeight="1" spans="1:22">
      <c r="A75" s="238"/>
      <c r="B75" s="242"/>
      <c r="C75" s="242"/>
      <c r="D75" s="242"/>
      <c r="E75" s="242"/>
      <c r="F75" s="242"/>
      <c r="G75" s="253" t="s">
        <v>19</v>
      </c>
      <c r="H75" s="254" t="s">
        <v>19</v>
      </c>
      <c r="I75" s="255"/>
      <c r="J75" s="256"/>
      <c r="K75" s="231"/>
      <c r="L75" s="261"/>
      <c r="M75" s="262"/>
      <c r="N75" s="262"/>
      <c r="O75" s="262"/>
      <c r="P75" s="262"/>
      <c r="Q75" s="262"/>
      <c r="R75" s="264" t="s">
        <v>19</v>
      </c>
      <c r="S75" s="264"/>
      <c r="T75" s="253" t="s">
        <v>19</v>
      </c>
      <c r="U75" s="265"/>
      <c r="V75" s="261"/>
    </row>
    <row r="76" customHeight="1" spans="1:22">
      <c r="A76" s="231"/>
      <c r="B76" s="242"/>
      <c r="C76" s="242"/>
      <c r="D76" s="242"/>
      <c r="E76" s="242"/>
      <c r="F76" s="242"/>
      <c r="G76" s="253"/>
      <c r="H76" s="254"/>
      <c r="I76" s="255"/>
      <c r="J76" s="256"/>
      <c r="K76" s="238"/>
      <c r="L76" s="261"/>
      <c r="M76" s="262"/>
      <c r="N76" s="262"/>
      <c r="O76" s="262"/>
      <c r="P76" s="262"/>
      <c r="Q76" s="262"/>
      <c r="R76" s="264"/>
      <c r="S76" s="264"/>
      <c r="T76" s="253"/>
      <c r="U76" s="265"/>
      <c r="V76" s="261"/>
    </row>
    <row r="77" customHeight="1" spans="1:22">
      <c r="A77" s="238"/>
      <c r="B77" s="243" t="s">
        <v>9</v>
      </c>
      <c r="C77" s="243"/>
      <c r="D77" s="243"/>
      <c r="E77" s="257" t="s">
        <v>10</v>
      </c>
      <c r="F77" s="257"/>
      <c r="G77" s="257"/>
      <c r="H77" s="258" t="s">
        <v>11</v>
      </c>
      <c r="I77" s="258"/>
      <c r="J77" s="258"/>
      <c r="K77" s="231"/>
      <c r="L77" s="261"/>
      <c r="M77" s="262"/>
      <c r="N77" s="262"/>
      <c r="O77" s="262"/>
      <c r="P77" s="262"/>
      <c r="Q77" s="262"/>
      <c r="R77" s="264"/>
      <c r="S77" s="264"/>
      <c r="T77" s="253"/>
      <c r="U77" s="265"/>
      <c r="V77" s="261"/>
    </row>
    <row r="78" customHeight="1" spans="1:22">
      <c r="A78" s="231"/>
      <c r="B78" s="205" t="s">
        <v>19</v>
      </c>
      <c r="C78" s="259" t="s">
        <v>19</v>
      </c>
      <c r="D78" s="259" t="s">
        <v>19</v>
      </c>
      <c r="E78" s="259" t="s">
        <v>19</v>
      </c>
      <c r="F78" s="259" t="s">
        <v>19</v>
      </c>
      <c r="G78" s="259" t="s">
        <v>19</v>
      </c>
      <c r="H78" s="259" t="s">
        <v>19</v>
      </c>
      <c r="I78" s="259" t="s">
        <v>19</v>
      </c>
      <c r="J78" s="206" t="s">
        <v>19</v>
      </c>
      <c r="K78" s="238"/>
      <c r="L78" s="261"/>
      <c r="M78" s="244" t="s">
        <v>931</v>
      </c>
      <c r="N78" s="244"/>
      <c r="O78" s="244"/>
      <c r="P78" s="244"/>
      <c r="Q78" s="244"/>
      <c r="R78" s="244"/>
      <c r="S78" s="244"/>
      <c r="T78" s="244"/>
      <c r="U78" s="244"/>
      <c r="V78" s="261"/>
    </row>
    <row r="79" customHeight="1" spans="1:22">
      <c r="A79" s="238"/>
      <c r="B79" s="205"/>
      <c r="C79" s="259"/>
      <c r="D79" s="259"/>
      <c r="E79" s="259" t="s">
        <v>19</v>
      </c>
      <c r="F79" s="259" t="s">
        <v>19</v>
      </c>
      <c r="G79" s="259" t="s">
        <v>19</v>
      </c>
      <c r="H79" s="259" t="s">
        <v>19</v>
      </c>
      <c r="I79" s="259" t="s">
        <v>19</v>
      </c>
      <c r="J79" s="206" t="s">
        <v>19</v>
      </c>
      <c r="K79" s="231"/>
      <c r="L79" s="261"/>
      <c r="M79" s="245"/>
      <c r="N79" s="245"/>
      <c r="O79" s="245"/>
      <c r="P79" s="245"/>
      <c r="Q79" s="245"/>
      <c r="R79" s="245"/>
      <c r="S79" s="245"/>
      <c r="T79" s="245"/>
      <c r="U79" s="245"/>
      <c r="V79" s="261"/>
    </row>
    <row r="80" customHeight="1" spans="1:22">
      <c r="A80" s="231"/>
      <c r="B80" s="244" t="s">
        <v>931</v>
      </c>
      <c r="C80" s="244"/>
      <c r="D80" s="244"/>
      <c r="E80" s="244"/>
      <c r="F80" s="244"/>
      <c r="G80" s="244"/>
      <c r="H80" s="244"/>
      <c r="I80" s="244"/>
      <c r="J80" s="244"/>
      <c r="K80" s="238"/>
      <c r="L80" s="261"/>
      <c r="M80" s="245"/>
      <c r="N80" s="245"/>
      <c r="O80" s="245"/>
      <c r="P80" s="245"/>
      <c r="Q80" s="245"/>
      <c r="R80" s="245"/>
      <c r="S80" s="245"/>
      <c r="T80" s="245"/>
      <c r="U80" s="245"/>
      <c r="V80" s="261"/>
    </row>
    <row r="81" customHeight="1" spans="1:22">
      <c r="A81" s="238"/>
      <c r="B81" s="245"/>
      <c r="C81" s="245"/>
      <c r="D81" s="245"/>
      <c r="E81" s="245"/>
      <c r="F81" s="245"/>
      <c r="G81" s="245"/>
      <c r="H81" s="245"/>
      <c r="I81" s="245"/>
      <c r="J81" s="245"/>
      <c r="K81" s="231"/>
      <c r="L81" s="261"/>
      <c r="M81" s="245"/>
      <c r="N81" s="245"/>
      <c r="O81" s="245"/>
      <c r="P81" s="245"/>
      <c r="Q81" s="245"/>
      <c r="R81" s="245"/>
      <c r="S81" s="245"/>
      <c r="T81" s="245"/>
      <c r="U81" s="245"/>
      <c r="V81" s="261"/>
    </row>
    <row r="82" customHeight="1" spans="1:22">
      <c r="A82" s="231"/>
      <c r="B82" s="245"/>
      <c r="C82" s="245"/>
      <c r="D82" s="245"/>
      <c r="E82" s="245"/>
      <c r="F82" s="245"/>
      <c r="G82" s="245"/>
      <c r="H82" s="245"/>
      <c r="I82" s="245"/>
      <c r="J82" s="245"/>
      <c r="K82" s="238"/>
      <c r="L82" s="261"/>
      <c r="M82" s="245"/>
      <c r="N82" s="245"/>
      <c r="O82" s="245"/>
      <c r="P82" s="245"/>
      <c r="Q82" s="245"/>
      <c r="R82" s="245"/>
      <c r="S82" s="245"/>
      <c r="T82" s="245"/>
      <c r="U82" s="245"/>
      <c r="V82" s="261"/>
    </row>
    <row r="83" customHeight="1" spans="1:22">
      <c r="A83" s="238"/>
      <c r="B83" s="246" t="s">
        <v>932</v>
      </c>
      <c r="C83" s="246"/>
      <c r="D83" s="246"/>
      <c r="E83" s="246"/>
      <c r="F83" s="246"/>
      <c r="G83" s="246"/>
      <c r="H83" s="246"/>
      <c r="I83" s="246"/>
      <c r="J83" s="246"/>
      <c r="K83" s="231"/>
      <c r="L83" s="261"/>
      <c r="M83" s="246" t="s">
        <v>933</v>
      </c>
      <c r="N83" s="246"/>
      <c r="O83" s="246"/>
      <c r="P83" s="246"/>
      <c r="Q83" s="246"/>
      <c r="R83" s="246"/>
      <c r="S83" s="246"/>
      <c r="T83" s="246"/>
      <c r="U83" s="246"/>
      <c r="V83" s="261"/>
    </row>
    <row r="84" customHeight="1" spans="1:22">
      <c r="A84" s="231"/>
      <c r="B84" s="231"/>
      <c r="C84" s="231"/>
      <c r="D84" s="231"/>
      <c r="E84" s="231"/>
      <c r="F84" s="231"/>
      <c r="G84" s="231"/>
      <c r="H84" s="231"/>
      <c r="I84" s="231"/>
      <c r="J84" s="231"/>
      <c r="K84" s="238"/>
      <c r="L84" s="261"/>
      <c r="M84" s="261"/>
      <c r="N84" s="261"/>
      <c r="O84" s="261"/>
      <c r="P84" s="261"/>
      <c r="Q84" s="261"/>
      <c r="R84" s="261"/>
      <c r="S84" s="261"/>
      <c r="T84" s="261"/>
      <c r="U84" s="261"/>
      <c r="V84" s="261"/>
    </row>
    <row r="85" customHeight="1" spans="1:22">
      <c r="A85" s="238"/>
      <c r="B85" s="240" t="s">
        <v>926</v>
      </c>
      <c r="C85" s="240"/>
      <c r="D85" s="240"/>
      <c r="E85" s="240"/>
      <c r="F85" s="240"/>
      <c r="G85" s="250" t="s">
        <v>927</v>
      </c>
      <c r="H85" s="251" t="s">
        <v>328</v>
      </c>
      <c r="I85" s="251" t="s">
        <v>928</v>
      </c>
      <c r="J85" s="252" t="s">
        <v>929</v>
      </c>
      <c r="K85" s="238"/>
      <c r="L85" s="261"/>
      <c r="M85" s="240" t="s">
        <v>926</v>
      </c>
      <c r="N85" s="240"/>
      <c r="O85" s="240"/>
      <c r="P85" s="240"/>
      <c r="Q85" s="240"/>
      <c r="R85" s="251" t="s">
        <v>930</v>
      </c>
      <c r="S85" s="251"/>
      <c r="T85" s="250" t="s">
        <v>927</v>
      </c>
      <c r="U85" s="263" t="s">
        <v>928</v>
      </c>
      <c r="V85" s="261"/>
    </row>
    <row r="86" customHeight="1" spans="1:22">
      <c r="A86" s="231"/>
      <c r="B86" s="242"/>
      <c r="C86" s="242"/>
      <c r="D86" s="242"/>
      <c r="E86" s="242"/>
      <c r="F86" s="242"/>
      <c r="G86" s="253" t="s">
        <v>19</v>
      </c>
      <c r="H86" s="254" t="s">
        <v>19</v>
      </c>
      <c r="I86" s="255"/>
      <c r="J86" s="256"/>
      <c r="K86" s="231"/>
      <c r="L86" s="261"/>
      <c r="M86" s="262"/>
      <c r="N86" s="262"/>
      <c r="O86" s="262"/>
      <c r="P86" s="262"/>
      <c r="Q86" s="262"/>
      <c r="R86" s="264" t="s">
        <v>19</v>
      </c>
      <c r="S86" s="264"/>
      <c r="T86" s="253" t="s">
        <v>19</v>
      </c>
      <c r="U86" s="265"/>
      <c r="V86" s="261"/>
    </row>
    <row r="87" customHeight="1" spans="1:22">
      <c r="A87" s="238"/>
      <c r="B87" s="242"/>
      <c r="C87" s="242"/>
      <c r="D87" s="242"/>
      <c r="E87" s="242"/>
      <c r="F87" s="242"/>
      <c r="G87" s="253"/>
      <c r="H87" s="254"/>
      <c r="I87" s="255"/>
      <c r="J87" s="256"/>
      <c r="K87" s="238"/>
      <c r="L87" s="261"/>
      <c r="M87" s="262"/>
      <c r="N87" s="262"/>
      <c r="O87" s="262"/>
      <c r="P87" s="262"/>
      <c r="Q87" s="262"/>
      <c r="R87" s="264"/>
      <c r="S87" s="264"/>
      <c r="T87" s="253"/>
      <c r="U87" s="265"/>
      <c r="V87" s="261"/>
    </row>
    <row r="88" customHeight="1" spans="1:22">
      <c r="A88" s="231"/>
      <c r="B88" s="243" t="s">
        <v>9</v>
      </c>
      <c r="C88" s="243"/>
      <c r="D88" s="243"/>
      <c r="E88" s="257" t="s">
        <v>10</v>
      </c>
      <c r="F88" s="257"/>
      <c r="G88" s="257"/>
      <c r="H88" s="258" t="s">
        <v>11</v>
      </c>
      <c r="I88" s="258"/>
      <c r="J88" s="258"/>
      <c r="K88" s="231"/>
      <c r="L88" s="261"/>
      <c r="M88" s="262"/>
      <c r="N88" s="262"/>
      <c r="O88" s="262"/>
      <c r="P88" s="262"/>
      <c r="Q88" s="262"/>
      <c r="R88" s="264"/>
      <c r="S88" s="264"/>
      <c r="T88" s="253"/>
      <c r="U88" s="265"/>
      <c r="V88" s="261"/>
    </row>
    <row r="89" customHeight="1" spans="1:22">
      <c r="A89" s="238"/>
      <c r="B89" s="205" t="s">
        <v>19</v>
      </c>
      <c r="C89" s="259" t="s">
        <v>19</v>
      </c>
      <c r="D89" s="259" t="s">
        <v>19</v>
      </c>
      <c r="E89" s="259" t="s">
        <v>19</v>
      </c>
      <c r="F89" s="259" t="s">
        <v>19</v>
      </c>
      <c r="G89" s="259" t="s">
        <v>19</v>
      </c>
      <c r="H89" s="259" t="s">
        <v>19</v>
      </c>
      <c r="I89" s="259" t="s">
        <v>19</v>
      </c>
      <c r="J89" s="206" t="s">
        <v>19</v>
      </c>
      <c r="K89" s="238"/>
      <c r="L89" s="261"/>
      <c r="M89" s="244" t="s">
        <v>931</v>
      </c>
      <c r="N89" s="244"/>
      <c r="O89" s="244"/>
      <c r="P89" s="244"/>
      <c r="Q89" s="244"/>
      <c r="R89" s="244"/>
      <c r="S89" s="244"/>
      <c r="T89" s="244"/>
      <c r="U89" s="244"/>
      <c r="V89" s="261"/>
    </row>
    <row r="90" customHeight="1" spans="1:22">
      <c r="A90" s="231"/>
      <c r="B90" s="205"/>
      <c r="C90" s="259"/>
      <c r="D90" s="259"/>
      <c r="E90" s="259" t="s">
        <v>19</v>
      </c>
      <c r="F90" s="259" t="s">
        <v>19</v>
      </c>
      <c r="G90" s="259" t="s">
        <v>19</v>
      </c>
      <c r="H90" s="259" t="s">
        <v>19</v>
      </c>
      <c r="I90" s="259" t="s">
        <v>19</v>
      </c>
      <c r="J90" s="206" t="s">
        <v>19</v>
      </c>
      <c r="K90" s="231"/>
      <c r="L90" s="261"/>
      <c r="M90" s="245"/>
      <c r="N90" s="245"/>
      <c r="O90" s="245"/>
      <c r="P90" s="245"/>
      <c r="Q90" s="245"/>
      <c r="R90" s="245"/>
      <c r="S90" s="245"/>
      <c r="T90" s="245"/>
      <c r="U90" s="245"/>
      <c r="V90" s="261"/>
    </row>
    <row r="91" customHeight="1" spans="1:22">
      <c r="A91" s="238"/>
      <c r="B91" s="244" t="s">
        <v>931</v>
      </c>
      <c r="C91" s="244"/>
      <c r="D91" s="244"/>
      <c r="E91" s="244"/>
      <c r="F91" s="244"/>
      <c r="G91" s="244"/>
      <c r="H91" s="244"/>
      <c r="I91" s="244"/>
      <c r="J91" s="244"/>
      <c r="K91" s="238"/>
      <c r="L91" s="261"/>
      <c r="M91" s="245"/>
      <c r="N91" s="245"/>
      <c r="O91" s="245"/>
      <c r="P91" s="245"/>
      <c r="Q91" s="245"/>
      <c r="R91" s="245"/>
      <c r="S91" s="245"/>
      <c r="T91" s="245"/>
      <c r="U91" s="245"/>
      <c r="V91" s="261"/>
    </row>
    <row r="92" customHeight="1" spans="1:22">
      <c r="A92" s="231"/>
      <c r="B92" s="245"/>
      <c r="C92" s="245"/>
      <c r="D92" s="245"/>
      <c r="E92" s="245"/>
      <c r="F92" s="245"/>
      <c r="G92" s="245"/>
      <c r="H92" s="245"/>
      <c r="I92" s="245"/>
      <c r="J92" s="245"/>
      <c r="K92" s="231"/>
      <c r="L92" s="261"/>
      <c r="M92" s="245"/>
      <c r="N92" s="245"/>
      <c r="O92" s="245"/>
      <c r="P92" s="245"/>
      <c r="Q92" s="245"/>
      <c r="R92" s="245"/>
      <c r="S92" s="245"/>
      <c r="T92" s="245"/>
      <c r="U92" s="245"/>
      <c r="V92" s="261"/>
    </row>
    <row r="93" customHeight="1" spans="1:22">
      <c r="A93" s="238"/>
      <c r="B93" s="245"/>
      <c r="C93" s="245"/>
      <c r="D93" s="245"/>
      <c r="E93" s="245"/>
      <c r="F93" s="245"/>
      <c r="G93" s="245"/>
      <c r="H93" s="245"/>
      <c r="I93" s="245"/>
      <c r="J93" s="245"/>
      <c r="K93" s="238"/>
      <c r="L93" s="261"/>
      <c r="M93" s="245"/>
      <c r="N93" s="245"/>
      <c r="O93" s="245"/>
      <c r="P93" s="245"/>
      <c r="Q93" s="245"/>
      <c r="R93" s="245"/>
      <c r="S93" s="245"/>
      <c r="T93" s="245"/>
      <c r="U93" s="245"/>
      <c r="V93" s="261"/>
    </row>
    <row r="94" customHeight="1" spans="1:22">
      <c r="A94" s="231"/>
      <c r="B94" s="246" t="s">
        <v>932</v>
      </c>
      <c r="C94" s="246"/>
      <c r="D94" s="246"/>
      <c r="E94" s="246"/>
      <c r="F94" s="246"/>
      <c r="G94" s="246"/>
      <c r="H94" s="246"/>
      <c r="I94" s="246"/>
      <c r="J94" s="246"/>
      <c r="K94" s="231"/>
      <c r="L94" s="261"/>
      <c r="M94" s="246" t="s">
        <v>933</v>
      </c>
      <c r="N94" s="246"/>
      <c r="O94" s="246"/>
      <c r="P94" s="246"/>
      <c r="Q94" s="246"/>
      <c r="R94" s="246"/>
      <c r="S94" s="246"/>
      <c r="T94" s="246"/>
      <c r="U94" s="246"/>
      <c r="V94" s="261"/>
    </row>
    <row r="95" customHeight="1" spans="1:22">
      <c r="A95" s="238"/>
      <c r="B95" s="238"/>
      <c r="C95" s="238"/>
      <c r="D95" s="238"/>
      <c r="E95" s="238"/>
      <c r="F95" s="238"/>
      <c r="G95" s="238"/>
      <c r="H95" s="238"/>
      <c r="I95" s="238"/>
      <c r="J95" s="238"/>
      <c r="K95" s="231"/>
      <c r="L95" s="261"/>
      <c r="M95" s="261"/>
      <c r="N95" s="261"/>
      <c r="O95" s="261"/>
      <c r="P95" s="261"/>
      <c r="Q95" s="261"/>
      <c r="R95" s="261"/>
      <c r="S95" s="261"/>
      <c r="T95" s="261"/>
      <c r="U95" s="261"/>
      <c r="V95" s="261"/>
    </row>
  </sheetData>
  <sheetProtection selectLockedCells="1" selectUnlockedCells="1"/>
  <mergeCells count="200">
    <mergeCell ref="B8:F8"/>
    <mergeCell ref="M8:Q8"/>
    <mergeCell ref="R8:S8"/>
    <mergeCell ref="B11:D11"/>
    <mergeCell ref="E11:G11"/>
    <mergeCell ref="H11:J11"/>
    <mergeCell ref="M12:U12"/>
    <mergeCell ref="B14:J14"/>
    <mergeCell ref="B17:J17"/>
    <mergeCell ref="M17:U17"/>
    <mergeCell ref="B19:F19"/>
    <mergeCell ref="M19:Q19"/>
    <mergeCell ref="R19:S19"/>
    <mergeCell ref="B22:D22"/>
    <mergeCell ref="E22:G22"/>
    <mergeCell ref="H22:J22"/>
    <mergeCell ref="M23:U23"/>
    <mergeCell ref="B25:J25"/>
    <mergeCell ref="B28:J28"/>
    <mergeCell ref="M28:U28"/>
    <mergeCell ref="B30:F30"/>
    <mergeCell ref="M30:Q30"/>
    <mergeCell ref="R30:S30"/>
    <mergeCell ref="B33:D33"/>
    <mergeCell ref="E33:G33"/>
    <mergeCell ref="H33:J33"/>
    <mergeCell ref="M34:U34"/>
    <mergeCell ref="B36:J36"/>
    <mergeCell ref="B39:J39"/>
    <mergeCell ref="M39:U39"/>
    <mergeCell ref="B41:F41"/>
    <mergeCell ref="M41:Q41"/>
    <mergeCell ref="R41:S41"/>
    <mergeCell ref="B44:D44"/>
    <mergeCell ref="E44:G44"/>
    <mergeCell ref="H44:J44"/>
    <mergeCell ref="M45:U45"/>
    <mergeCell ref="B47:J47"/>
    <mergeCell ref="B50:J50"/>
    <mergeCell ref="M50:U50"/>
    <mergeCell ref="B52:F52"/>
    <mergeCell ref="M52:Q52"/>
    <mergeCell ref="R52:S52"/>
    <mergeCell ref="B55:D55"/>
    <mergeCell ref="E55:G55"/>
    <mergeCell ref="H55:J55"/>
    <mergeCell ref="M56:U56"/>
    <mergeCell ref="B58:J58"/>
    <mergeCell ref="B61:J61"/>
    <mergeCell ref="M61:U61"/>
    <mergeCell ref="B63:F63"/>
    <mergeCell ref="M63:Q63"/>
    <mergeCell ref="R63:S63"/>
    <mergeCell ref="B66:D66"/>
    <mergeCell ref="E66:G66"/>
    <mergeCell ref="H66:J66"/>
    <mergeCell ref="M67:U67"/>
    <mergeCell ref="B69:J69"/>
    <mergeCell ref="B72:J72"/>
    <mergeCell ref="M72:U72"/>
    <mergeCell ref="B74:F74"/>
    <mergeCell ref="M74:Q74"/>
    <mergeCell ref="R74:S74"/>
    <mergeCell ref="B77:D77"/>
    <mergeCell ref="E77:G77"/>
    <mergeCell ref="H77:J77"/>
    <mergeCell ref="M78:U78"/>
    <mergeCell ref="B80:J80"/>
    <mergeCell ref="B83:J83"/>
    <mergeCell ref="M83:U83"/>
    <mergeCell ref="B85:F85"/>
    <mergeCell ref="M85:Q85"/>
    <mergeCell ref="R85:S85"/>
    <mergeCell ref="B88:D88"/>
    <mergeCell ref="E88:G88"/>
    <mergeCell ref="H88:J88"/>
    <mergeCell ref="M89:U89"/>
    <mergeCell ref="B91:J91"/>
    <mergeCell ref="B94:J94"/>
    <mergeCell ref="M94:U94"/>
    <mergeCell ref="B12:B13"/>
    <mergeCell ref="B23:B24"/>
    <mergeCell ref="B34:B35"/>
    <mergeCell ref="B45:B46"/>
    <mergeCell ref="B56:B57"/>
    <mergeCell ref="B67:B68"/>
    <mergeCell ref="B78:B79"/>
    <mergeCell ref="B89:B90"/>
    <mergeCell ref="C12:C13"/>
    <mergeCell ref="C23:C24"/>
    <mergeCell ref="C34:C35"/>
    <mergeCell ref="C45:C46"/>
    <mergeCell ref="C56:C57"/>
    <mergeCell ref="C67:C68"/>
    <mergeCell ref="C78:C79"/>
    <mergeCell ref="C89:C90"/>
    <mergeCell ref="D4:D5"/>
    <mergeCell ref="D12:D13"/>
    <mergeCell ref="D23:D24"/>
    <mergeCell ref="D34:D35"/>
    <mergeCell ref="D45:D46"/>
    <mergeCell ref="D56:D57"/>
    <mergeCell ref="D67:D68"/>
    <mergeCell ref="D78:D79"/>
    <mergeCell ref="D89:D90"/>
    <mergeCell ref="G4:G5"/>
    <mergeCell ref="G9:G10"/>
    <mergeCell ref="G20:G21"/>
    <mergeCell ref="G31:G32"/>
    <mergeCell ref="G42:G43"/>
    <mergeCell ref="G53:G54"/>
    <mergeCell ref="G64:G65"/>
    <mergeCell ref="G75:G76"/>
    <mergeCell ref="G86:G87"/>
    <mergeCell ref="H9:H10"/>
    <mergeCell ref="H20:H21"/>
    <mergeCell ref="H31:H32"/>
    <mergeCell ref="H42:H43"/>
    <mergeCell ref="H53:H54"/>
    <mergeCell ref="H64:H65"/>
    <mergeCell ref="H75:H76"/>
    <mergeCell ref="H86:H87"/>
    <mergeCell ref="I9:I10"/>
    <mergeCell ref="I20:I21"/>
    <mergeCell ref="I31:I32"/>
    <mergeCell ref="I42:I43"/>
    <mergeCell ref="I53:I54"/>
    <mergeCell ref="I64:I65"/>
    <mergeCell ref="I75:I76"/>
    <mergeCell ref="I86:I87"/>
    <mergeCell ref="J4:J5"/>
    <mergeCell ref="J9:J10"/>
    <mergeCell ref="J20:J21"/>
    <mergeCell ref="J31:J32"/>
    <mergeCell ref="J42:J43"/>
    <mergeCell ref="J53:J54"/>
    <mergeCell ref="J64:J65"/>
    <mergeCell ref="J75:J76"/>
    <mergeCell ref="J86:J87"/>
    <mergeCell ref="T9:T11"/>
    <mergeCell ref="T20:T22"/>
    <mergeCell ref="T31:T33"/>
    <mergeCell ref="T42:T44"/>
    <mergeCell ref="T53:T55"/>
    <mergeCell ref="T64:T66"/>
    <mergeCell ref="T75:T77"/>
    <mergeCell ref="T86:T88"/>
    <mergeCell ref="U9:U11"/>
    <mergeCell ref="U20:U22"/>
    <mergeCell ref="U31:U33"/>
    <mergeCell ref="U42:U44"/>
    <mergeCell ref="U53:U55"/>
    <mergeCell ref="U64:U66"/>
    <mergeCell ref="U75:U77"/>
    <mergeCell ref="U86:U88"/>
    <mergeCell ref="M90:U93"/>
    <mergeCell ref="B92:J93"/>
    <mergeCell ref="M86:Q88"/>
    <mergeCell ref="R86:S88"/>
    <mergeCell ref="B86:F87"/>
    <mergeCell ref="M79:U82"/>
    <mergeCell ref="B81:J82"/>
    <mergeCell ref="M75:Q77"/>
    <mergeCell ref="R75:S77"/>
    <mergeCell ref="B75:F76"/>
    <mergeCell ref="M68:U71"/>
    <mergeCell ref="B70:J71"/>
    <mergeCell ref="M64:Q66"/>
    <mergeCell ref="R64:S66"/>
    <mergeCell ref="B64:F65"/>
    <mergeCell ref="M57:U60"/>
    <mergeCell ref="B59:J60"/>
    <mergeCell ref="M53:Q55"/>
    <mergeCell ref="R53:S55"/>
    <mergeCell ref="B53:F54"/>
    <mergeCell ref="M46:U49"/>
    <mergeCell ref="B48:J49"/>
    <mergeCell ref="M42:Q44"/>
    <mergeCell ref="R42:S44"/>
    <mergeCell ref="B42:F43"/>
    <mergeCell ref="M35:U38"/>
    <mergeCell ref="B37:J38"/>
    <mergeCell ref="M31:Q33"/>
    <mergeCell ref="R31:S33"/>
    <mergeCell ref="B31:F32"/>
    <mergeCell ref="M24:U27"/>
    <mergeCell ref="B26:J27"/>
    <mergeCell ref="R20:S22"/>
    <mergeCell ref="B20:F21"/>
    <mergeCell ref="M20:Q22"/>
    <mergeCell ref="M13:U16"/>
    <mergeCell ref="B9:F10"/>
    <mergeCell ref="M9:Q11"/>
    <mergeCell ref="R9:S11"/>
    <mergeCell ref="B15:J16"/>
    <mergeCell ref="B2:J3"/>
    <mergeCell ref="M2:U5"/>
    <mergeCell ref="B4:C5"/>
    <mergeCell ref="H4:I5"/>
    <mergeCell ref="E4:F5"/>
  </mergeCells>
  <dataValidations count="7">
    <dataValidation type="list" sqref="G9 T9 G20 T20 G31 T31 G42 T42 G53 T53 G64 T64 G75 T75 G86 T86">
      <formula1>"－,近,中,遠,精神,遠近両用"</formula1>
    </dataValidation>
    <dataValidation type="list" allowBlank="1" sqref="H9 H20 H31 H42 H53 H64 H75 H86">
      <formula1>リスト!$T$26:$T$33</formula1>
    </dataValidation>
    <dataValidation type="list" allowBlank="1" sqref="R9 R20 R31 R42 R53 R64 R75 R86">
      <formula1>リスト!$BC$2:$BC$156</formula1>
    </dataValidation>
    <dataValidation type="list" allowBlank="1" sqref="T11 T22 T33 T44 T55 T66 T77 T88 S9:S11 S20:S22 S31:S33 S42:S44 S53:S55 S64:S66 S75:S77 S86:S88">
      <formula1>リスト!$BC$2:$BC$153</formula1>
    </dataValidation>
    <dataValidation type="list" allowBlank="1" sqref="B12:D12 B23:D23 B34:D34 B45:D45 B56:D56 B67:D67 B78:D78 B89:D89">
      <formula1>リスト!$V$2:$V$8</formula1>
    </dataValidation>
    <dataValidation type="list" allowBlank="1" sqref="E12:G13 E23:G24 E34:G35 E45:G46 E56:G57 E67:G68 E78:G79 E89:G90">
      <formula1>リスト!$X$2:$X$46</formula1>
    </dataValidation>
    <dataValidation type="list" allowBlank="1" sqref="H12:J13 H23:J24 H34:J35 H45:J46 H56:J57 H67:J68 H78:J79 H89:J90">
      <formula1>リスト!$Z$2:$Z$16</formula1>
    </dataValidation>
  </dataValidations>
  <pageMargins left="0.7875" right="0.7875" top="1.05277777777778" bottom="1.05277777777778" header="0.7875" footer="0.7875"/>
  <pageSetup paperSize="9" firstPageNumber="0" orientation="portrait" useFirstPageNumber="1" horizontalDpi="300" verticalDpi="300"/>
  <headerFooter alignWithMargins="0">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62"/>
  <sheetViews>
    <sheetView workbookViewId="0">
      <selection activeCell="E17" sqref="E17"/>
    </sheetView>
  </sheetViews>
  <sheetFormatPr defaultColWidth="10.2190476190476" defaultRowHeight="14.1" customHeight="1"/>
  <cols>
    <col min="1" max="16384" width="10.2190476190476" style="187"/>
  </cols>
  <sheetData>
    <row r="1" customHeight="1" spans="1:30">
      <c r="A1" s="188"/>
      <c r="B1" s="189"/>
      <c r="C1" s="189"/>
      <c r="D1" s="189"/>
      <c r="E1" s="189"/>
      <c r="F1" s="189"/>
      <c r="G1" s="189"/>
      <c r="H1" s="189"/>
      <c r="I1" s="189"/>
      <c r="J1" s="189"/>
      <c r="K1" s="189"/>
      <c r="L1" s="189"/>
      <c r="M1" s="189"/>
      <c r="N1" s="193"/>
      <c r="O1" s="231"/>
      <c r="P1" s="231"/>
      <c r="Q1" s="231"/>
      <c r="R1" s="231"/>
      <c r="S1" s="231"/>
      <c r="T1" s="231"/>
      <c r="U1" s="231"/>
      <c r="V1" s="231"/>
      <c r="W1" s="231"/>
      <c r="X1" s="231"/>
      <c r="Y1" s="231"/>
      <c r="Z1"/>
      <c r="AA1"/>
      <c r="AB1"/>
      <c r="AC1"/>
      <c r="AD1"/>
    </row>
    <row r="2" customHeight="1" spans="1:30">
      <c r="A2" s="189"/>
      <c r="B2" s="190" t="s">
        <v>934</v>
      </c>
      <c r="C2" s="190"/>
      <c r="D2" s="191"/>
      <c r="E2" s="191"/>
      <c r="F2" s="191"/>
      <c r="G2" s="191"/>
      <c r="H2" s="191"/>
      <c r="I2" s="232" t="s">
        <v>935</v>
      </c>
      <c r="J2" s="232"/>
      <c r="K2" s="233" t="s">
        <v>19</v>
      </c>
      <c r="L2" s="233"/>
      <c r="M2" s="233"/>
      <c r="N2" s="193"/>
      <c r="O2" s="231"/>
      <c r="P2" s="234" t="s">
        <v>922</v>
      </c>
      <c r="Q2" s="234"/>
      <c r="R2" s="234"/>
      <c r="S2" s="234"/>
      <c r="T2" s="234"/>
      <c r="U2" s="234"/>
      <c r="V2" s="234"/>
      <c r="W2" s="234"/>
      <c r="X2" s="234"/>
      <c r="Y2" s="231"/>
      <c r="Z2"/>
      <c r="AA2"/>
      <c r="AB2"/>
      <c r="AC2"/>
      <c r="AD2"/>
    </row>
    <row r="3" customHeight="1" spans="1:30">
      <c r="A3" s="189"/>
      <c r="B3" s="190"/>
      <c r="C3" s="190"/>
      <c r="D3" s="191"/>
      <c r="E3" s="191"/>
      <c r="F3" s="191"/>
      <c r="G3" s="191"/>
      <c r="H3" s="191"/>
      <c r="I3" s="232"/>
      <c r="J3" s="232"/>
      <c r="K3" s="233"/>
      <c r="L3" s="233"/>
      <c r="M3" s="233"/>
      <c r="N3" s="193"/>
      <c r="O3" s="231"/>
      <c r="P3" s="234"/>
      <c r="Q3" s="234"/>
      <c r="R3" s="234"/>
      <c r="S3" s="234"/>
      <c r="T3" s="234"/>
      <c r="U3" s="234"/>
      <c r="V3" s="234"/>
      <c r="W3" s="234"/>
      <c r="X3" s="234"/>
      <c r="Y3" s="231"/>
      <c r="Z3"/>
      <c r="AA3"/>
      <c r="AB3"/>
      <c r="AC3"/>
      <c r="AD3"/>
    </row>
    <row r="4" customHeight="1" spans="1:30">
      <c r="A4" s="189"/>
      <c r="B4" s="189"/>
      <c r="C4" s="189"/>
      <c r="D4" s="189"/>
      <c r="E4" s="189"/>
      <c r="F4" s="189"/>
      <c r="G4" s="189"/>
      <c r="H4" s="189"/>
      <c r="I4" s="189"/>
      <c r="J4" s="189"/>
      <c r="K4" s="189"/>
      <c r="L4" s="189"/>
      <c r="M4" s="189"/>
      <c r="N4" s="193"/>
      <c r="O4" s="231"/>
      <c r="P4" s="235" t="s">
        <v>820</v>
      </c>
      <c r="Q4" s="235"/>
      <c r="R4" s="247">
        <f>F23</f>
        <v>0</v>
      </c>
      <c r="S4" s="248" t="s">
        <v>924</v>
      </c>
      <c r="T4" s="248"/>
      <c r="U4" s="247">
        <f>ROUNDDOWN((C23)/2,0)</f>
        <v>4</v>
      </c>
      <c r="V4" s="248" t="s">
        <v>925</v>
      </c>
      <c r="W4" s="248"/>
      <c r="X4" s="249">
        <f>ROUNDDOWN((C23)/3,0)</f>
        <v>3</v>
      </c>
      <c r="Y4" s="231"/>
      <c r="Z4"/>
      <c r="AA4"/>
      <c r="AB4"/>
      <c r="AC4"/>
      <c r="AD4"/>
    </row>
    <row r="5" customHeight="1" spans="1:30">
      <c r="A5" s="189"/>
      <c r="B5" s="190" t="s">
        <v>936</v>
      </c>
      <c r="C5" s="190"/>
      <c r="D5" s="192">
        <v>0</v>
      </c>
      <c r="E5" s="193"/>
      <c r="F5" s="190" t="s">
        <v>937</v>
      </c>
      <c r="G5" s="190"/>
      <c r="H5" s="194">
        <f>C23</f>
        <v>9</v>
      </c>
      <c r="I5" s="194">
        <f>IF(L2="探索型",ROUNDDOWN(D23/3,0)+D23,D23)</f>
        <v>0</v>
      </c>
      <c r="J5" s="236" t="s">
        <v>938</v>
      </c>
      <c r="K5" s="236"/>
      <c r="L5" s="237" t="s">
        <v>19</v>
      </c>
      <c r="M5" s="237"/>
      <c r="N5" s="193"/>
      <c r="O5" s="238"/>
      <c r="P5" s="235"/>
      <c r="Q5" s="235"/>
      <c r="R5" s="247"/>
      <c r="S5" s="248"/>
      <c r="T5" s="248"/>
      <c r="U5" s="247"/>
      <c r="V5" s="248"/>
      <c r="W5" s="248"/>
      <c r="X5" s="249"/>
      <c r="Y5" s="231"/>
      <c r="Z5"/>
      <c r="AA5"/>
      <c r="AB5"/>
      <c r="AC5"/>
      <c r="AD5"/>
    </row>
    <row r="6" customHeight="1" spans="1:30">
      <c r="A6" s="189"/>
      <c r="B6" s="190"/>
      <c r="C6" s="190"/>
      <c r="D6" s="192"/>
      <c r="E6" s="193"/>
      <c r="F6" s="190"/>
      <c r="G6" s="190"/>
      <c r="H6" s="194"/>
      <c r="I6" s="194"/>
      <c r="J6" s="236"/>
      <c r="K6" s="236"/>
      <c r="L6" s="237"/>
      <c r="M6" s="237"/>
      <c r="N6" s="193"/>
      <c r="O6" s="238"/>
      <c r="P6" s="238"/>
      <c r="Q6" s="238"/>
      <c r="R6" s="238"/>
      <c r="S6" s="238"/>
      <c r="T6" s="238"/>
      <c r="U6" s="238"/>
      <c r="V6" s="238"/>
      <c r="W6" s="238"/>
      <c r="X6" s="238"/>
      <c r="Y6" s="231"/>
      <c r="Z6"/>
      <c r="AA6"/>
      <c r="AB6"/>
      <c r="AC6"/>
      <c r="AD6"/>
    </row>
    <row r="7" customHeight="1" spans="1:30">
      <c r="A7" s="189"/>
      <c r="B7" s="189"/>
      <c r="C7" s="189"/>
      <c r="D7" s="189"/>
      <c r="E7" s="189"/>
      <c r="F7" s="189"/>
      <c r="G7" s="189"/>
      <c r="H7" s="193"/>
      <c r="I7" s="189"/>
      <c r="J7" s="189"/>
      <c r="K7" s="189"/>
      <c r="L7" s="189"/>
      <c r="M7" s="189"/>
      <c r="N7" s="193"/>
      <c r="O7" s="231"/>
      <c r="P7" s="231"/>
      <c r="Q7" s="231"/>
      <c r="R7" s="231"/>
      <c r="S7" s="231"/>
      <c r="T7" s="231"/>
      <c r="U7" s="231"/>
      <c r="V7" s="231"/>
      <c r="W7" s="231"/>
      <c r="X7" s="231"/>
      <c r="Y7" s="231"/>
      <c r="Z7"/>
      <c r="AA7"/>
      <c r="AB7"/>
      <c r="AC7"/>
      <c r="AD7"/>
    </row>
    <row r="8" customHeight="1" spans="1:30">
      <c r="A8" s="189"/>
      <c r="B8" s="195" t="s">
        <v>788</v>
      </c>
      <c r="C8" s="195"/>
      <c r="D8" s="195"/>
      <c r="E8" s="189"/>
      <c r="F8" s="196" t="s">
        <v>939</v>
      </c>
      <c r="G8" s="196"/>
      <c r="H8" s="193"/>
      <c r="I8" s="239" t="s">
        <v>940</v>
      </c>
      <c r="J8" s="239"/>
      <c r="K8" s="239"/>
      <c r="L8" s="239"/>
      <c r="M8" s="239"/>
      <c r="N8" s="193"/>
      <c r="O8" s="231"/>
      <c r="P8" s="240" t="s">
        <v>926</v>
      </c>
      <c r="Q8" s="240"/>
      <c r="R8" s="240"/>
      <c r="S8" s="240"/>
      <c r="T8" s="240"/>
      <c r="U8" s="250" t="s">
        <v>927</v>
      </c>
      <c r="V8" s="251" t="s">
        <v>328</v>
      </c>
      <c r="W8" s="251" t="s">
        <v>928</v>
      </c>
      <c r="X8" s="252" t="s">
        <v>929</v>
      </c>
      <c r="Y8" s="238"/>
      <c r="Z8"/>
      <c r="AA8"/>
      <c r="AB8"/>
      <c r="AC8"/>
      <c r="AD8"/>
    </row>
    <row r="9" customHeight="1" spans="1:30">
      <c r="A9" s="189"/>
      <c r="B9" s="197"/>
      <c r="C9" s="198"/>
      <c r="D9" s="199" t="s">
        <v>941</v>
      </c>
      <c r="E9" s="189"/>
      <c r="F9" s="196"/>
      <c r="G9" s="196"/>
      <c r="H9" s="193"/>
      <c r="I9" s="241"/>
      <c r="J9" s="241"/>
      <c r="K9" s="241"/>
      <c r="L9" s="241"/>
      <c r="M9" s="241"/>
      <c r="N9" s="193"/>
      <c r="O9" s="231"/>
      <c r="P9" s="242"/>
      <c r="Q9" s="242"/>
      <c r="R9" s="242"/>
      <c r="S9" s="242"/>
      <c r="T9" s="242"/>
      <c r="U9" s="253" t="s">
        <v>19</v>
      </c>
      <c r="V9" s="254" t="s">
        <v>19</v>
      </c>
      <c r="W9" s="255"/>
      <c r="X9" s="256"/>
      <c r="Y9" s="231"/>
      <c r="Z9"/>
      <c r="AA9"/>
      <c r="AB9"/>
      <c r="AC9"/>
      <c r="AD9"/>
    </row>
    <row r="10" customHeight="1" spans="1:30">
      <c r="A10" s="189"/>
      <c r="B10" s="200" t="s">
        <v>791</v>
      </c>
      <c r="C10" s="201">
        <f>D5</f>
        <v>0</v>
      </c>
      <c r="D10" s="202"/>
      <c r="E10" s="189"/>
      <c r="F10" s="200" t="s">
        <v>942</v>
      </c>
      <c r="G10" s="203">
        <f>F23</f>
        <v>0</v>
      </c>
      <c r="H10" s="193"/>
      <c r="I10" s="241"/>
      <c r="J10" s="241"/>
      <c r="K10" s="241"/>
      <c r="L10" s="241"/>
      <c r="M10" s="241"/>
      <c r="N10" s="193"/>
      <c r="O10" s="238"/>
      <c r="P10" s="242"/>
      <c r="Q10" s="242"/>
      <c r="R10" s="242"/>
      <c r="S10" s="242"/>
      <c r="T10" s="242"/>
      <c r="U10" s="253"/>
      <c r="V10" s="254"/>
      <c r="W10" s="255"/>
      <c r="X10" s="256"/>
      <c r="Y10" s="238"/>
      <c r="Z10"/>
      <c r="AA10"/>
      <c r="AB10"/>
      <c r="AC10"/>
      <c r="AD10"/>
    </row>
    <row r="11" customHeight="1" spans="1:30">
      <c r="A11" s="189"/>
      <c r="B11" s="200" t="s">
        <v>911</v>
      </c>
      <c r="C11" s="201">
        <f>D5</f>
        <v>0</v>
      </c>
      <c r="D11" s="204"/>
      <c r="E11" s="189"/>
      <c r="F11" s="205"/>
      <c r="G11" s="206"/>
      <c r="H11" s="193"/>
      <c r="I11" s="241"/>
      <c r="J11" s="241"/>
      <c r="K11" s="241"/>
      <c r="L11" s="241"/>
      <c r="M11" s="241"/>
      <c r="N11" s="193"/>
      <c r="O11" s="231"/>
      <c r="P11" s="243" t="s">
        <v>9</v>
      </c>
      <c r="Q11" s="243"/>
      <c r="R11" s="243"/>
      <c r="S11" s="257" t="s">
        <v>10</v>
      </c>
      <c r="T11" s="257"/>
      <c r="U11" s="257"/>
      <c r="V11" s="258" t="s">
        <v>11</v>
      </c>
      <c r="W11" s="258"/>
      <c r="X11" s="258"/>
      <c r="Y11" s="231"/>
      <c r="Z11"/>
      <c r="AA11"/>
      <c r="AB11"/>
      <c r="AC11"/>
      <c r="AD11"/>
    </row>
    <row r="12" customHeight="1" spans="1:30">
      <c r="A12" s="189"/>
      <c r="B12" s="200" t="s">
        <v>832</v>
      </c>
      <c r="C12" s="201">
        <f>D5</f>
        <v>0</v>
      </c>
      <c r="D12" s="204"/>
      <c r="E12" s="189"/>
      <c r="F12" s="205"/>
      <c r="G12" s="206"/>
      <c r="H12" s="193"/>
      <c r="I12" s="241"/>
      <c r="J12" s="241"/>
      <c r="K12" s="241"/>
      <c r="L12" s="241"/>
      <c r="M12" s="241"/>
      <c r="N12" s="193"/>
      <c r="O12" s="238"/>
      <c r="P12" s="205" t="s">
        <v>19</v>
      </c>
      <c r="Q12" s="259" t="s">
        <v>19</v>
      </c>
      <c r="R12" s="259" t="s">
        <v>19</v>
      </c>
      <c r="S12" s="259" t="s">
        <v>19</v>
      </c>
      <c r="T12" s="259" t="s">
        <v>19</v>
      </c>
      <c r="U12" s="259" t="s">
        <v>19</v>
      </c>
      <c r="V12" s="259" t="s">
        <v>19</v>
      </c>
      <c r="W12" s="259" t="s">
        <v>19</v>
      </c>
      <c r="X12" s="206" t="s">
        <v>19</v>
      </c>
      <c r="Y12" s="238"/>
      <c r="Z12"/>
      <c r="AA12"/>
      <c r="AB12"/>
      <c r="AC12"/>
      <c r="AD12"/>
    </row>
    <row r="13" customHeight="1" spans="1:30">
      <c r="A13" s="189"/>
      <c r="B13" s="200" t="s">
        <v>839</v>
      </c>
      <c r="C13" s="201">
        <f>D5</f>
        <v>0</v>
      </c>
      <c r="D13" s="204"/>
      <c r="E13" s="189"/>
      <c r="F13" s="205"/>
      <c r="G13" s="206"/>
      <c r="H13" s="193"/>
      <c r="I13" s="241"/>
      <c r="J13" s="241"/>
      <c r="K13" s="241"/>
      <c r="L13" s="241"/>
      <c r="M13" s="241"/>
      <c r="N13" s="193"/>
      <c r="O13" s="231"/>
      <c r="P13" s="205"/>
      <c r="Q13" s="259"/>
      <c r="R13" s="259"/>
      <c r="S13" s="259" t="s">
        <v>19</v>
      </c>
      <c r="T13" s="259" t="s">
        <v>19</v>
      </c>
      <c r="U13" s="259" t="s">
        <v>19</v>
      </c>
      <c r="V13" s="259" t="s">
        <v>19</v>
      </c>
      <c r="W13" s="259" t="s">
        <v>19</v>
      </c>
      <c r="X13" s="206" t="s">
        <v>19</v>
      </c>
      <c r="Y13" s="231"/>
      <c r="Z13"/>
      <c r="AA13"/>
      <c r="AB13"/>
      <c r="AC13"/>
      <c r="AD13"/>
    </row>
    <row r="14" customHeight="1" spans="1:30">
      <c r="A14" s="189"/>
      <c r="B14" s="200" t="s">
        <v>811</v>
      </c>
      <c r="C14" s="201">
        <f>IF(K2="攻撃型",ROUNDDOWN(C23/3,0),0)</f>
        <v>0</v>
      </c>
      <c r="D14" s="204"/>
      <c r="E14" s="189"/>
      <c r="F14" s="205"/>
      <c r="G14" s="206"/>
      <c r="H14" s="193"/>
      <c r="I14" s="241"/>
      <c r="J14" s="241"/>
      <c r="K14" s="241"/>
      <c r="L14" s="241"/>
      <c r="M14" s="241"/>
      <c r="N14" s="193"/>
      <c r="O14" s="238"/>
      <c r="P14" s="244" t="s">
        <v>931</v>
      </c>
      <c r="Q14" s="244"/>
      <c r="R14" s="244"/>
      <c r="S14" s="244"/>
      <c r="T14" s="244"/>
      <c r="U14" s="244"/>
      <c r="V14" s="244"/>
      <c r="W14" s="244"/>
      <c r="X14" s="244"/>
      <c r="Y14" s="238"/>
      <c r="Z14"/>
      <c r="AA14"/>
      <c r="AB14"/>
      <c r="AC14"/>
      <c r="AD14"/>
    </row>
    <row r="15" customHeight="1" spans="1:30">
      <c r="A15" s="189"/>
      <c r="B15" s="200" t="s">
        <v>817</v>
      </c>
      <c r="C15" s="201">
        <f>IF(K2="攻撃型",ROUNDDOWN(C23/3,0),0)</f>
        <v>0</v>
      </c>
      <c r="D15" s="204"/>
      <c r="E15" s="189"/>
      <c r="F15" s="205"/>
      <c r="G15" s="206"/>
      <c r="H15" s="193"/>
      <c r="I15" s="241"/>
      <c r="J15" s="241"/>
      <c r="K15" s="241"/>
      <c r="L15" s="241"/>
      <c r="M15" s="241"/>
      <c r="N15" s="193"/>
      <c r="O15" s="231"/>
      <c r="P15" s="245"/>
      <c r="Q15" s="245"/>
      <c r="R15" s="245"/>
      <c r="S15" s="245"/>
      <c r="T15" s="245"/>
      <c r="U15" s="245"/>
      <c r="V15" s="245"/>
      <c r="W15" s="245"/>
      <c r="X15" s="245"/>
      <c r="Y15" s="231"/>
      <c r="Z15"/>
      <c r="AA15"/>
      <c r="AB15"/>
      <c r="AC15"/>
      <c r="AD15"/>
    </row>
    <row r="16" customHeight="1" spans="1:30">
      <c r="A16" s="189"/>
      <c r="B16" s="207" t="s">
        <v>819</v>
      </c>
      <c r="C16" s="208">
        <f>D5</f>
        <v>0</v>
      </c>
      <c r="D16" s="209"/>
      <c r="E16" s="189"/>
      <c r="F16" s="210"/>
      <c r="G16" s="211"/>
      <c r="H16" s="193"/>
      <c r="I16" s="241"/>
      <c r="J16" s="241"/>
      <c r="K16" s="241"/>
      <c r="L16" s="241"/>
      <c r="M16" s="241"/>
      <c r="N16" s="193"/>
      <c r="O16" s="238"/>
      <c r="P16" s="245"/>
      <c r="Q16" s="245"/>
      <c r="R16" s="245"/>
      <c r="S16" s="245"/>
      <c r="T16" s="245"/>
      <c r="U16" s="245"/>
      <c r="V16" s="245"/>
      <c r="W16" s="245"/>
      <c r="X16" s="245"/>
      <c r="Y16" s="238"/>
      <c r="Z16"/>
      <c r="AA16"/>
      <c r="AB16"/>
      <c r="AC16"/>
      <c r="AD16"/>
    </row>
    <row r="17" customHeight="1" spans="1:30">
      <c r="A17" s="189"/>
      <c r="B17" s="189"/>
      <c r="C17" s="189"/>
      <c r="D17" s="189"/>
      <c r="E17" s="260"/>
      <c r="F17" s="212"/>
      <c r="G17" s="212"/>
      <c r="H17" s="189"/>
      <c r="I17" s="241"/>
      <c r="J17" s="241"/>
      <c r="K17" s="241"/>
      <c r="L17" s="241"/>
      <c r="M17" s="241"/>
      <c r="N17" s="193"/>
      <c r="O17" s="238"/>
      <c r="P17" s="246" t="s">
        <v>932</v>
      </c>
      <c r="Q17" s="246"/>
      <c r="R17" s="246"/>
      <c r="S17" s="246"/>
      <c r="T17" s="246"/>
      <c r="U17" s="246"/>
      <c r="V17" s="246"/>
      <c r="W17" s="246"/>
      <c r="X17" s="246"/>
      <c r="Y17" s="231"/>
      <c r="Z17"/>
      <c r="AA17"/>
      <c r="AB17"/>
      <c r="AC17"/>
      <c r="AD17"/>
    </row>
    <row r="18" customHeight="1" spans="1:30">
      <c r="A18" s="189"/>
      <c r="B18" s="213" t="s">
        <v>825</v>
      </c>
      <c r="C18" s="213"/>
      <c r="D18" s="214" t="s">
        <v>943</v>
      </c>
      <c r="E18" s="189"/>
      <c r="F18" s="215" t="s">
        <v>944</v>
      </c>
      <c r="G18" s="216" t="s">
        <v>945</v>
      </c>
      <c r="H18" s="193"/>
      <c r="I18" s="241"/>
      <c r="J18" s="241"/>
      <c r="K18" s="241"/>
      <c r="L18" s="241"/>
      <c r="M18" s="241"/>
      <c r="N18" s="193"/>
      <c r="O18" s="231"/>
      <c r="P18" s="231"/>
      <c r="Q18" s="231"/>
      <c r="R18" s="231"/>
      <c r="S18" s="231"/>
      <c r="T18" s="231"/>
      <c r="U18" s="231"/>
      <c r="V18" s="231"/>
      <c r="W18" s="231"/>
      <c r="X18" s="231"/>
      <c r="Y18" s="238"/>
      <c r="Z18"/>
      <c r="AA18"/>
      <c r="AB18"/>
      <c r="AC18"/>
      <c r="AD18"/>
    </row>
    <row r="19" customHeight="1" spans="1:30">
      <c r="A19" s="189"/>
      <c r="B19" s="217">
        <f>キャラシート!G35</f>
        <v>2</v>
      </c>
      <c r="C19" s="218">
        <f>キャラシート!H35</f>
        <v>0</v>
      </c>
      <c r="D19" s="219">
        <f>IF(K2="攻撃型",ROUNDDOWN(C23/3,0),0)</f>
        <v>0</v>
      </c>
      <c r="E19" s="212"/>
      <c r="F19" s="220" t="str">
        <f>IF(K2="速度型","2D6","1D6")</f>
        <v>1D6</v>
      </c>
      <c r="G19" s="221" t="str">
        <f>IF(K2="探索型","2D6","1D6")</f>
        <v>1D6</v>
      </c>
      <c r="H19" s="193"/>
      <c r="I19" s="241"/>
      <c r="J19" s="241"/>
      <c r="K19" s="241"/>
      <c r="L19" s="241"/>
      <c r="M19" s="241"/>
      <c r="N19" s="193"/>
      <c r="O19" s="238"/>
      <c r="P19" s="240" t="s">
        <v>926</v>
      </c>
      <c r="Q19" s="240"/>
      <c r="R19" s="240"/>
      <c r="S19" s="240"/>
      <c r="T19" s="240"/>
      <c r="U19" s="250" t="s">
        <v>927</v>
      </c>
      <c r="V19" s="251" t="s">
        <v>328</v>
      </c>
      <c r="W19" s="251" t="s">
        <v>928</v>
      </c>
      <c r="X19" s="252" t="s">
        <v>929</v>
      </c>
      <c r="Y19" s="231"/>
      <c r="Z19"/>
      <c r="AA19"/>
      <c r="AB19"/>
      <c r="AC19"/>
      <c r="AD19"/>
    </row>
    <row r="20" customHeight="1" spans="1:30">
      <c r="A20" s="212"/>
      <c r="B20" s="212"/>
      <c r="C20" s="212"/>
      <c r="D20" s="212"/>
      <c r="E20" s="212"/>
      <c r="F20" s="212"/>
      <c r="G20" s="189"/>
      <c r="H20" s="193"/>
      <c r="I20" s="241"/>
      <c r="J20" s="241"/>
      <c r="K20" s="241"/>
      <c r="L20" s="241"/>
      <c r="M20" s="241"/>
      <c r="N20" s="193"/>
      <c r="O20" s="231"/>
      <c r="P20" s="242"/>
      <c r="Q20" s="242"/>
      <c r="R20" s="242"/>
      <c r="S20" s="242"/>
      <c r="T20" s="242"/>
      <c r="U20" s="253" t="s">
        <v>19</v>
      </c>
      <c r="V20" s="254" t="s">
        <v>19</v>
      </c>
      <c r="W20" s="255"/>
      <c r="X20" s="256"/>
      <c r="Y20" s="238"/>
      <c r="Z20"/>
      <c r="AA20"/>
      <c r="AB20"/>
      <c r="AC20"/>
      <c r="AD20"/>
    </row>
    <row r="21" customHeight="1" spans="1:30">
      <c r="A21" s="212"/>
      <c r="B21" s="222" t="s">
        <v>855</v>
      </c>
      <c r="C21" s="223"/>
      <c r="D21" s="223"/>
      <c r="E21" s="223"/>
      <c r="F21" s="223"/>
      <c r="G21" s="223"/>
      <c r="H21" s="193"/>
      <c r="I21" s="241"/>
      <c r="J21" s="241"/>
      <c r="K21" s="241"/>
      <c r="L21" s="241"/>
      <c r="M21" s="241"/>
      <c r="N21" s="193"/>
      <c r="O21" s="238"/>
      <c r="P21" s="242"/>
      <c r="Q21" s="242"/>
      <c r="R21" s="242"/>
      <c r="S21" s="242"/>
      <c r="T21" s="242"/>
      <c r="U21" s="253"/>
      <c r="V21" s="254"/>
      <c r="W21" s="255"/>
      <c r="X21" s="256"/>
      <c r="Y21" s="231"/>
      <c r="Z21"/>
      <c r="AA21"/>
      <c r="AB21"/>
      <c r="AC21"/>
      <c r="AD21"/>
    </row>
    <row r="22" customHeight="1" spans="1:30">
      <c r="A22" s="212"/>
      <c r="B22" s="222"/>
      <c r="C22" s="223"/>
      <c r="D22" s="223"/>
      <c r="E22" s="223"/>
      <c r="F22" s="223"/>
      <c r="G22" s="223"/>
      <c r="H22" s="193"/>
      <c r="I22" s="241"/>
      <c r="J22" s="241"/>
      <c r="K22" s="241"/>
      <c r="L22" s="241"/>
      <c r="M22" s="241"/>
      <c r="N22" s="193"/>
      <c r="O22" s="231"/>
      <c r="P22" s="243" t="s">
        <v>9</v>
      </c>
      <c r="Q22" s="243"/>
      <c r="R22" s="243"/>
      <c r="S22" s="257" t="s">
        <v>10</v>
      </c>
      <c r="T22" s="257"/>
      <c r="U22" s="257"/>
      <c r="V22" s="258" t="s">
        <v>11</v>
      </c>
      <c r="W22" s="258"/>
      <c r="X22" s="258"/>
      <c r="Y22" s="238"/>
      <c r="Z22"/>
      <c r="AA22"/>
      <c r="AB22"/>
      <c r="AC22"/>
      <c r="AD22"/>
    </row>
    <row r="23" customHeight="1" spans="1:30">
      <c r="A23" s="212"/>
      <c r="B23" s="224" t="s">
        <v>818</v>
      </c>
      <c r="C23" s="225">
        <f>キャラシート!H25</f>
        <v>9</v>
      </c>
      <c r="D23" s="225"/>
      <c r="E23" s="226" t="s">
        <v>820</v>
      </c>
      <c r="F23" s="227">
        <f>キャラシート!H27</f>
        <v>0</v>
      </c>
      <c r="G23" s="227"/>
      <c r="H23" s="193"/>
      <c r="I23" s="241"/>
      <c r="J23" s="241"/>
      <c r="K23" s="241"/>
      <c r="L23" s="241"/>
      <c r="M23" s="241"/>
      <c r="N23" s="193"/>
      <c r="O23" s="238"/>
      <c r="P23" s="205" t="s">
        <v>19</v>
      </c>
      <c r="Q23" s="259" t="s">
        <v>19</v>
      </c>
      <c r="R23" s="259" t="s">
        <v>19</v>
      </c>
      <c r="S23" s="259" t="s">
        <v>19</v>
      </c>
      <c r="T23" s="259" t="s">
        <v>19</v>
      </c>
      <c r="U23" s="259" t="s">
        <v>19</v>
      </c>
      <c r="V23" s="259" t="s">
        <v>19</v>
      </c>
      <c r="W23" s="259" t="s">
        <v>19</v>
      </c>
      <c r="X23" s="206" t="s">
        <v>19</v>
      </c>
      <c r="Y23" s="231"/>
      <c r="Z23"/>
      <c r="AA23"/>
      <c r="AB23"/>
      <c r="AC23"/>
      <c r="AD23"/>
    </row>
    <row r="24" customHeight="1" spans="1:30">
      <c r="A24" s="212"/>
      <c r="B24" s="228" t="s">
        <v>867</v>
      </c>
      <c r="C24" s="228"/>
      <c r="D24" s="228"/>
      <c r="E24" s="228"/>
      <c r="F24" s="228"/>
      <c r="G24" s="228"/>
      <c r="H24" s="193"/>
      <c r="I24" s="241"/>
      <c r="J24" s="241"/>
      <c r="K24" s="241"/>
      <c r="L24" s="241"/>
      <c r="M24" s="241"/>
      <c r="N24" s="193"/>
      <c r="O24" s="231"/>
      <c r="P24" s="205"/>
      <c r="Q24" s="259"/>
      <c r="R24" s="259"/>
      <c r="S24" s="259" t="s">
        <v>19</v>
      </c>
      <c r="T24" s="259" t="s">
        <v>19</v>
      </c>
      <c r="U24" s="259" t="s">
        <v>19</v>
      </c>
      <c r="V24" s="259" t="s">
        <v>19</v>
      </c>
      <c r="W24" s="259" t="s">
        <v>19</v>
      </c>
      <c r="X24" s="206" t="s">
        <v>19</v>
      </c>
      <c r="Y24" s="238"/>
      <c r="Z24"/>
      <c r="AA24"/>
      <c r="AB24"/>
      <c r="AC24"/>
      <c r="AD24"/>
    </row>
    <row r="25" customHeight="1" spans="1:30">
      <c r="A25" s="212"/>
      <c r="B25" s="229"/>
      <c r="C25" s="229"/>
      <c r="D25" s="229"/>
      <c r="E25" s="229"/>
      <c r="F25" s="229"/>
      <c r="G25" s="229"/>
      <c r="H25" s="193"/>
      <c r="I25" s="241"/>
      <c r="J25" s="241"/>
      <c r="K25" s="241"/>
      <c r="L25" s="241"/>
      <c r="M25" s="241"/>
      <c r="N25" s="193"/>
      <c r="O25" s="238"/>
      <c r="P25" s="244" t="s">
        <v>931</v>
      </c>
      <c r="Q25" s="244"/>
      <c r="R25" s="244"/>
      <c r="S25" s="244"/>
      <c r="T25" s="244"/>
      <c r="U25" s="244"/>
      <c r="V25" s="244"/>
      <c r="W25" s="244"/>
      <c r="X25" s="244"/>
      <c r="Y25" s="231"/>
      <c r="Z25"/>
      <c r="AA25"/>
      <c r="AB25"/>
      <c r="AC25"/>
      <c r="AD25"/>
    </row>
    <row r="26" customHeight="1" spans="1:30">
      <c r="A26" s="212"/>
      <c r="B26" s="229"/>
      <c r="C26" s="229"/>
      <c r="D26" s="229"/>
      <c r="E26" s="229"/>
      <c r="F26" s="229"/>
      <c r="G26" s="229"/>
      <c r="H26" s="193"/>
      <c r="I26" s="241"/>
      <c r="J26" s="241"/>
      <c r="K26" s="241"/>
      <c r="L26" s="241"/>
      <c r="M26" s="241"/>
      <c r="N26" s="193"/>
      <c r="O26" s="231"/>
      <c r="P26" s="245"/>
      <c r="Q26" s="245"/>
      <c r="R26" s="245"/>
      <c r="S26" s="245"/>
      <c r="T26" s="245"/>
      <c r="U26" s="245"/>
      <c r="V26" s="245"/>
      <c r="W26" s="245"/>
      <c r="X26" s="245"/>
      <c r="Y26" s="238"/>
      <c r="Z26"/>
      <c r="AA26"/>
      <c r="AB26"/>
      <c r="AC26"/>
      <c r="AD26"/>
    </row>
    <row r="27" customHeight="1" spans="1:30">
      <c r="A27" s="212"/>
      <c r="B27" s="229"/>
      <c r="C27" s="229"/>
      <c r="D27" s="229"/>
      <c r="E27" s="229"/>
      <c r="F27" s="229"/>
      <c r="G27" s="229"/>
      <c r="H27" s="193"/>
      <c r="I27" s="241"/>
      <c r="J27" s="241"/>
      <c r="K27" s="241"/>
      <c r="L27" s="241"/>
      <c r="M27" s="241"/>
      <c r="N27" s="193"/>
      <c r="O27" s="238"/>
      <c r="P27" s="245"/>
      <c r="Q27" s="245"/>
      <c r="R27" s="245"/>
      <c r="S27" s="245"/>
      <c r="T27" s="245"/>
      <c r="U27" s="245"/>
      <c r="V27" s="245"/>
      <c r="W27" s="245"/>
      <c r="X27" s="245"/>
      <c r="Y27" s="231"/>
      <c r="Z27"/>
      <c r="AA27"/>
      <c r="AB27"/>
      <c r="AC27"/>
      <c r="AD27"/>
    </row>
    <row r="28" customHeight="1" spans="1:30">
      <c r="A28" s="212"/>
      <c r="B28" s="229"/>
      <c r="C28" s="229"/>
      <c r="D28" s="229"/>
      <c r="E28" s="229"/>
      <c r="F28" s="229"/>
      <c r="G28" s="229"/>
      <c r="H28" s="193"/>
      <c r="I28" s="241"/>
      <c r="J28" s="241"/>
      <c r="K28" s="241"/>
      <c r="L28" s="241"/>
      <c r="M28" s="241"/>
      <c r="N28" s="193"/>
      <c r="O28" s="231"/>
      <c r="P28" s="246" t="s">
        <v>932</v>
      </c>
      <c r="Q28" s="246"/>
      <c r="R28" s="246"/>
      <c r="S28" s="246"/>
      <c r="T28" s="246"/>
      <c r="U28" s="246"/>
      <c r="V28" s="246"/>
      <c r="W28" s="246"/>
      <c r="X28" s="246"/>
      <c r="Y28" s="238"/>
      <c r="Z28"/>
      <c r="AA28"/>
      <c r="AB28"/>
      <c r="AC28"/>
      <c r="AD28"/>
    </row>
    <row r="29" customHeight="1" spans="1:30">
      <c r="A29" s="212"/>
      <c r="B29" s="229"/>
      <c r="C29" s="229"/>
      <c r="D29" s="229"/>
      <c r="E29" s="229"/>
      <c r="F29" s="229"/>
      <c r="G29" s="229"/>
      <c r="H29" s="193"/>
      <c r="I29" s="241"/>
      <c r="J29" s="241"/>
      <c r="K29" s="241"/>
      <c r="L29" s="241"/>
      <c r="M29" s="241"/>
      <c r="N29" s="193"/>
      <c r="O29" s="238"/>
      <c r="P29" s="238"/>
      <c r="Q29" s="238"/>
      <c r="R29" s="238"/>
      <c r="S29" s="238"/>
      <c r="T29" s="238"/>
      <c r="U29" s="238"/>
      <c r="V29" s="238"/>
      <c r="W29" s="238"/>
      <c r="X29" s="238"/>
      <c r="Y29" s="231"/>
      <c r="Z29"/>
      <c r="AA29"/>
      <c r="AB29"/>
      <c r="AC29"/>
      <c r="AD29"/>
    </row>
    <row r="30" customHeight="1" spans="1:30">
      <c r="A30" s="212"/>
      <c r="B30" s="212"/>
      <c r="C30" s="212"/>
      <c r="D30" s="212"/>
      <c r="E30" s="212"/>
      <c r="F30" s="212"/>
      <c r="G30" s="212"/>
      <c r="H30" s="212"/>
      <c r="I30" s="212"/>
      <c r="J30" s="189"/>
      <c r="K30" s="212"/>
      <c r="L30" s="212"/>
      <c r="M30" s="189"/>
      <c r="N30" s="212"/>
      <c r="O30" s="231"/>
      <c r="P30" s="240" t="s">
        <v>926</v>
      </c>
      <c r="Q30" s="240"/>
      <c r="R30" s="240"/>
      <c r="S30" s="240"/>
      <c r="T30" s="240"/>
      <c r="U30" s="250" t="s">
        <v>927</v>
      </c>
      <c r="V30" s="251" t="s">
        <v>328</v>
      </c>
      <c r="W30" s="251" t="s">
        <v>928</v>
      </c>
      <c r="X30" s="252" t="s">
        <v>929</v>
      </c>
      <c r="Y30" s="238"/>
      <c r="Z30"/>
      <c r="AA30"/>
      <c r="AB30"/>
      <c r="AC30"/>
      <c r="AD30"/>
    </row>
    <row r="31" customHeight="1" spans="1:30">
      <c r="A31" s="212"/>
      <c r="B31" s="230" t="s">
        <v>946</v>
      </c>
      <c r="C31" s="230"/>
      <c r="D31" s="230"/>
      <c r="E31" s="230"/>
      <c r="F31" s="230"/>
      <c r="G31" s="230"/>
      <c r="H31" s="230"/>
      <c r="I31" s="230"/>
      <c r="J31" s="230"/>
      <c r="K31" s="230"/>
      <c r="L31" s="230"/>
      <c r="M31" s="230"/>
      <c r="N31" s="193"/>
      <c r="O31" s="238"/>
      <c r="P31" s="242"/>
      <c r="Q31" s="242"/>
      <c r="R31" s="242"/>
      <c r="S31" s="242"/>
      <c r="T31" s="242"/>
      <c r="U31" s="253" t="s">
        <v>19</v>
      </c>
      <c r="V31" s="254" t="s">
        <v>19</v>
      </c>
      <c r="W31" s="255"/>
      <c r="X31" s="256"/>
      <c r="Y31" s="231"/>
      <c r="Z31"/>
      <c r="AA31"/>
      <c r="AB31"/>
      <c r="AC31"/>
      <c r="AD31"/>
    </row>
    <row r="32" customHeight="1" spans="1:30">
      <c r="A32" s="212"/>
      <c r="B32" s="229"/>
      <c r="C32" s="229"/>
      <c r="D32" s="229"/>
      <c r="E32" s="229"/>
      <c r="F32" s="229"/>
      <c r="G32" s="229"/>
      <c r="H32" s="229"/>
      <c r="I32" s="229"/>
      <c r="J32" s="229"/>
      <c r="K32" s="229"/>
      <c r="L32" s="229"/>
      <c r="M32" s="229"/>
      <c r="N32" s="193"/>
      <c r="O32" s="231"/>
      <c r="P32" s="242"/>
      <c r="Q32" s="242"/>
      <c r="R32" s="242"/>
      <c r="S32" s="242"/>
      <c r="T32" s="242"/>
      <c r="U32" s="253"/>
      <c r="V32" s="254"/>
      <c r="W32" s="255"/>
      <c r="X32" s="256"/>
      <c r="Y32" s="238"/>
      <c r="Z32"/>
      <c r="AA32"/>
      <c r="AB32"/>
      <c r="AC32"/>
      <c r="AD32"/>
    </row>
    <row r="33" customHeight="1" spans="1:30">
      <c r="A33" s="212"/>
      <c r="B33" s="229"/>
      <c r="C33" s="229"/>
      <c r="D33" s="229"/>
      <c r="E33" s="229"/>
      <c r="F33" s="229"/>
      <c r="G33" s="229"/>
      <c r="H33" s="229"/>
      <c r="I33" s="229"/>
      <c r="J33" s="229"/>
      <c r="K33" s="229"/>
      <c r="L33" s="229"/>
      <c r="M33" s="229"/>
      <c r="N33" s="193"/>
      <c r="O33" s="238"/>
      <c r="P33" s="243" t="s">
        <v>9</v>
      </c>
      <c r="Q33" s="243"/>
      <c r="R33" s="243"/>
      <c r="S33" s="257" t="s">
        <v>10</v>
      </c>
      <c r="T33" s="257"/>
      <c r="U33" s="257"/>
      <c r="V33" s="258" t="s">
        <v>11</v>
      </c>
      <c r="W33" s="258"/>
      <c r="X33" s="258"/>
      <c r="Y33" s="231"/>
      <c r="Z33"/>
      <c r="AA33"/>
      <c r="AB33"/>
      <c r="AC33"/>
      <c r="AD33"/>
    </row>
    <row r="34" customHeight="1" spans="1:30">
      <c r="A34" s="212"/>
      <c r="B34" s="229"/>
      <c r="C34" s="229"/>
      <c r="D34" s="229"/>
      <c r="E34" s="229"/>
      <c r="F34" s="229"/>
      <c r="G34" s="229"/>
      <c r="H34" s="229"/>
      <c r="I34" s="229"/>
      <c r="J34" s="229"/>
      <c r="K34" s="229"/>
      <c r="L34" s="229"/>
      <c r="M34" s="229"/>
      <c r="N34" s="193"/>
      <c r="O34" s="231"/>
      <c r="P34" s="205" t="s">
        <v>19</v>
      </c>
      <c r="Q34" s="259" t="s">
        <v>19</v>
      </c>
      <c r="R34" s="259" t="s">
        <v>19</v>
      </c>
      <c r="S34" s="259" t="s">
        <v>19</v>
      </c>
      <c r="T34" s="259" t="s">
        <v>19</v>
      </c>
      <c r="U34" s="259" t="s">
        <v>19</v>
      </c>
      <c r="V34" s="259" t="s">
        <v>19</v>
      </c>
      <c r="W34" s="259" t="s">
        <v>19</v>
      </c>
      <c r="X34" s="206" t="s">
        <v>19</v>
      </c>
      <c r="Y34" s="238"/>
      <c r="Z34"/>
      <c r="AA34"/>
      <c r="AB34"/>
      <c r="AC34"/>
      <c r="AD34"/>
    </row>
    <row r="35" customHeight="1" spans="1:30">
      <c r="A35" s="212"/>
      <c r="B35" s="229"/>
      <c r="C35" s="229"/>
      <c r="D35" s="229"/>
      <c r="E35" s="229"/>
      <c r="F35" s="229"/>
      <c r="G35" s="229"/>
      <c r="H35" s="229"/>
      <c r="I35" s="229"/>
      <c r="J35" s="229"/>
      <c r="K35" s="229"/>
      <c r="L35" s="229"/>
      <c r="M35" s="229"/>
      <c r="N35" s="212"/>
      <c r="O35" s="238"/>
      <c r="P35" s="205"/>
      <c r="Q35" s="259"/>
      <c r="R35" s="259"/>
      <c r="S35" s="259" t="s">
        <v>19</v>
      </c>
      <c r="T35" s="259" t="s">
        <v>19</v>
      </c>
      <c r="U35" s="259" t="s">
        <v>19</v>
      </c>
      <c r="V35" s="259" t="s">
        <v>19</v>
      </c>
      <c r="W35" s="259" t="s">
        <v>19</v>
      </c>
      <c r="X35" s="206" t="s">
        <v>19</v>
      </c>
      <c r="Y35" s="231"/>
      <c r="Z35" s="54"/>
      <c r="AA35" s="54"/>
      <c r="AB35" s="54"/>
      <c r="AC35" s="54"/>
      <c r="AD35" s="54"/>
    </row>
    <row r="36" customHeight="1" spans="1:30">
      <c r="A36" s="212"/>
      <c r="B36" s="212"/>
      <c r="C36" s="212"/>
      <c r="D36" s="212"/>
      <c r="E36" s="212"/>
      <c r="F36" s="212"/>
      <c r="G36" s="212"/>
      <c r="H36" s="212"/>
      <c r="I36" s="212"/>
      <c r="J36" s="189"/>
      <c r="K36" s="212"/>
      <c r="L36" s="212"/>
      <c r="M36" s="189"/>
      <c r="N36" s="212"/>
      <c r="O36" s="231"/>
      <c r="P36" s="244" t="s">
        <v>931</v>
      </c>
      <c r="Q36" s="244"/>
      <c r="R36" s="244"/>
      <c r="S36" s="244"/>
      <c r="T36" s="244"/>
      <c r="U36" s="244"/>
      <c r="V36" s="244"/>
      <c r="W36" s="244"/>
      <c r="X36" s="244"/>
      <c r="Y36" s="238"/>
      <c r="Z36" s="54"/>
      <c r="AA36" s="54"/>
      <c r="AB36" s="54"/>
      <c r="AC36" s="54"/>
      <c r="AD36" s="54"/>
    </row>
    <row r="37" customHeight="1" spans="1:30">
      <c r="A37"/>
      <c r="B37"/>
      <c r="C37"/>
      <c r="D37"/>
      <c r="E37"/>
      <c r="F37"/>
      <c r="G37"/>
      <c r="H37"/>
      <c r="I37"/>
      <c r="J37"/>
      <c r="K37"/>
      <c r="L37"/>
      <c r="M37"/>
      <c r="N37"/>
      <c r="O37" s="238"/>
      <c r="P37" s="245"/>
      <c r="Q37" s="245"/>
      <c r="R37" s="245"/>
      <c r="S37" s="245"/>
      <c r="T37" s="245"/>
      <c r="U37" s="245"/>
      <c r="V37" s="245"/>
      <c r="W37" s="245"/>
      <c r="X37" s="245"/>
      <c r="Y37" s="231"/>
      <c r="Z37" s="54"/>
      <c r="AA37" s="54"/>
      <c r="AB37" s="54"/>
      <c r="AC37" s="54"/>
      <c r="AD37" s="54"/>
    </row>
    <row r="38" customHeight="1" spans="1:30">
      <c r="A38"/>
      <c r="B38"/>
      <c r="C38"/>
      <c r="D38"/>
      <c r="E38"/>
      <c r="F38"/>
      <c r="G38"/>
      <c r="H38"/>
      <c r="I38"/>
      <c r="J38"/>
      <c r="K38"/>
      <c r="L38"/>
      <c r="M38"/>
      <c r="N38"/>
      <c r="O38" s="231"/>
      <c r="P38" s="245"/>
      <c r="Q38" s="245"/>
      <c r="R38" s="245"/>
      <c r="S38" s="245"/>
      <c r="T38" s="245"/>
      <c r="U38" s="245"/>
      <c r="V38" s="245"/>
      <c r="W38" s="245"/>
      <c r="X38" s="245"/>
      <c r="Y38" s="238"/>
      <c r="Z38" s="54"/>
      <c r="AA38" s="54"/>
      <c r="AB38" s="54"/>
      <c r="AC38" s="54"/>
      <c r="AD38" s="54"/>
    </row>
    <row r="39" customHeight="1" spans="1:30">
      <c r="A39"/>
      <c r="B39"/>
      <c r="C39"/>
      <c r="D39"/>
      <c r="E39"/>
      <c r="F39"/>
      <c r="G39"/>
      <c r="H39"/>
      <c r="I39"/>
      <c r="J39"/>
      <c r="K39"/>
      <c r="L39"/>
      <c r="M39"/>
      <c r="N39"/>
      <c r="O39" s="238"/>
      <c r="P39" s="246" t="s">
        <v>932</v>
      </c>
      <c r="Q39" s="246"/>
      <c r="R39" s="246"/>
      <c r="S39" s="246"/>
      <c r="T39" s="246"/>
      <c r="U39" s="246"/>
      <c r="V39" s="246"/>
      <c r="W39" s="246"/>
      <c r="X39" s="246"/>
      <c r="Y39" s="231"/>
      <c r="Z39" s="54"/>
      <c r="AA39" s="54"/>
      <c r="AB39" s="54"/>
      <c r="AC39" s="54"/>
      <c r="AD39" s="54"/>
    </row>
    <row r="40" customHeight="1" spans="1:30">
      <c r="A40"/>
      <c r="B40"/>
      <c r="C40"/>
      <c r="D40"/>
      <c r="E40"/>
      <c r="F40"/>
      <c r="G40"/>
      <c r="H40"/>
      <c r="I40"/>
      <c r="J40"/>
      <c r="K40"/>
      <c r="L40"/>
      <c r="M40"/>
      <c r="N40"/>
      <c r="O40" s="231"/>
      <c r="P40" s="231"/>
      <c r="Q40" s="231"/>
      <c r="R40" s="231"/>
      <c r="S40" s="231"/>
      <c r="T40" s="231"/>
      <c r="U40" s="231"/>
      <c r="V40" s="231"/>
      <c r="W40" s="231"/>
      <c r="X40" s="231"/>
      <c r="Y40" s="238"/>
      <c r="Z40" s="54"/>
      <c r="AA40" s="54"/>
      <c r="AB40" s="54"/>
      <c r="AC40" s="54"/>
      <c r="AD40" s="54"/>
    </row>
    <row r="41" customHeight="1" spans="1:30">
      <c r="A41"/>
      <c r="B41"/>
      <c r="C41"/>
      <c r="D41"/>
      <c r="E41"/>
      <c r="F41"/>
      <c r="G41"/>
      <c r="H41"/>
      <c r="I41"/>
      <c r="J41"/>
      <c r="K41"/>
      <c r="L41"/>
      <c r="M41"/>
      <c r="N41"/>
      <c r="O41" s="238"/>
      <c r="P41" s="240" t="s">
        <v>926</v>
      </c>
      <c r="Q41" s="240"/>
      <c r="R41" s="240"/>
      <c r="S41" s="240"/>
      <c r="T41" s="240"/>
      <c r="U41" s="250" t="s">
        <v>927</v>
      </c>
      <c r="V41" s="251" t="s">
        <v>328</v>
      </c>
      <c r="W41" s="251" t="s">
        <v>928</v>
      </c>
      <c r="X41" s="252" t="s">
        <v>929</v>
      </c>
      <c r="Y41" s="231"/>
      <c r="Z41" s="54"/>
      <c r="AA41" s="54"/>
      <c r="AB41" s="54"/>
      <c r="AC41" s="54"/>
      <c r="AD41" s="54"/>
    </row>
    <row r="42" customHeight="1" spans="1:30">
      <c r="A42"/>
      <c r="B42"/>
      <c r="C42"/>
      <c r="D42"/>
      <c r="E42"/>
      <c r="F42"/>
      <c r="G42"/>
      <c r="H42"/>
      <c r="I42"/>
      <c r="J42"/>
      <c r="K42"/>
      <c r="L42"/>
      <c r="M42"/>
      <c r="N42"/>
      <c r="O42" s="231"/>
      <c r="P42" s="242"/>
      <c r="Q42" s="242"/>
      <c r="R42" s="242"/>
      <c r="S42" s="242"/>
      <c r="T42" s="242"/>
      <c r="U42" s="253" t="s">
        <v>19</v>
      </c>
      <c r="V42" s="254" t="s">
        <v>19</v>
      </c>
      <c r="W42" s="255"/>
      <c r="X42" s="256"/>
      <c r="Y42" s="238"/>
      <c r="Z42" s="54"/>
      <c r="AA42" s="54"/>
      <c r="AB42" s="54"/>
      <c r="AC42" s="54"/>
      <c r="AD42" s="54"/>
    </row>
    <row r="43" customHeight="1" spans="1:30">
      <c r="A43"/>
      <c r="B43"/>
      <c r="C43"/>
      <c r="D43"/>
      <c r="E43"/>
      <c r="F43"/>
      <c r="G43"/>
      <c r="H43"/>
      <c r="I43"/>
      <c r="J43"/>
      <c r="K43"/>
      <c r="L43"/>
      <c r="M43"/>
      <c r="N43"/>
      <c r="O43" s="238"/>
      <c r="P43" s="242"/>
      <c r="Q43" s="242"/>
      <c r="R43" s="242"/>
      <c r="S43" s="242"/>
      <c r="T43" s="242"/>
      <c r="U43" s="253"/>
      <c r="V43" s="254"/>
      <c r="W43" s="255"/>
      <c r="X43" s="256"/>
      <c r="Y43" s="231"/>
      <c r="Z43" s="54"/>
      <c r="AA43" s="54"/>
      <c r="AB43" s="54"/>
      <c r="AC43" s="54"/>
      <c r="AD43" s="54"/>
    </row>
    <row r="44" customHeight="1" spans="1:30">
      <c r="A44"/>
      <c r="B44"/>
      <c r="C44"/>
      <c r="D44"/>
      <c r="E44"/>
      <c r="F44"/>
      <c r="G44"/>
      <c r="H44"/>
      <c r="I44"/>
      <c r="J44"/>
      <c r="K44"/>
      <c r="L44"/>
      <c r="M44"/>
      <c r="N44"/>
      <c r="O44" s="231"/>
      <c r="P44" s="243" t="s">
        <v>9</v>
      </c>
      <c r="Q44" s="243"/>
      <c r="R44" s="243"/>
      <c r="S44" s="257" t="s">
        <v>10</v>
      </c>
      <c r="T44" s="257"/>
      <c r="U44" s="257"/>
      <c r="V44" s="258" t="s">
        <v>11</v>
      </c>
      <c r="W44" s="258"/>
      <c r="X44" s="258"/>
      <c r="Y44" s="238"/>
      <c r="Z44" s="54"/>
      <c r="AA44" s="54"/>
      <c r="AB44" s="54"/>
      <c r="AC44" s="54"/>
      <c r="AD44" s="54"/>
    </row>
    <row r="45" customHeight="1" spans="1:30">
      <c r="A45"/>
      <c r="B45"/>
      <c r="C45"/>
      <c r="D45"/>
      <c r="E45"/>
      <c r="F45"/>
      <c r="G45"/>
      <c r="H45"/>
      <c r="I45"/>
      <c r="J45"/>
      <c r="K45"/>
      <c r="L45"/>
      <c r="M45"/>
      <c r="N45"/>
      <c r="O45" s="238"/>
      <c r="P45" s="205" t="s">
        <v>19</v>
      </c>
      <c r="Q45" s="259" t="s">
        <v>19</v>
      </c>
      <c r="R45" s="259" t="s">
        <v>19</v>
      </c>
      <c r="S45" s="259" t="s">
        <v>19</v>
      </c>
      <c r="T45" s="259" t="s">
        <v>19</v>
      </c>
      <c r="U45" s="259" t="s">
        <v>19</v>
      </c>
      <c r="V45" s="259" t="s">
        <v>19</v>
      </c>
      <c r="W45" s="259" t="s">
        <v>19</v>
      </c>
      <c r="X45" s="206" t="s">
        <v>19</v>
      </c>
      <c r="Y45" s="231"/>
      <c r="Z45" s="54"/>
      <c r="AA45" s="54"/>
      <c r="AB45" s="54"/>
      <c r="AC45" s="54"/>
      <c r="AD45" s="54"/>
    </row>
    <row r="46" customHeight="1" spans="1:30">
      <c r="A46"/>
      <c r="B46"/>
      <c r="C46"/>
      <c r="D46"/>
      <c r="E46"/>
      <c r="F46"/>
      <c r="G46"/>
      <c r="H46"/>
      <c r="I46"/>
      <c r="J46"/>
      <c r="K46"/>
      <c r="L46"/>
      <c r="M46"/>
      <c r="N46"/>
      <c r="O46" s="231"/>
      <c r="P46" s="205"/>
      <c r="Q46" s="259"/>
      <c r="R46" s="259"/>
      <c r="S46" s="259" t="s">
        <v>19</v>
      </c>
      <c r="T46" s="259" t="s">
        <v>19</v>
      </c>
      <c r="U46" s="259" t="s">
        <v>19</v>
      </c>
      <c r="V46" s="259" t="s">
        <v>19</v>
      </c>
      <c r="W46" s="259" t="s">
        <v>19</v>
      </c>
      <c r="X46" s="206" t="s">
        <v>19</v>
      </c>
      <c r="Y46" s="238"/>
      <c r="Z46" s="54"/>
      <c r="AA46" s="54"/>
      <c r="AB46" s="54"/>
      <c r="AC46" s="54"/>
      <c r="AD46" s="54"/>
    </row>
    <row r="47" customHeight="1" spans="1:30">
      <c r="A47"/>
      <c r="B47"/>
      <c r="C47"/>
      <c r="D47"/>
      <c r="E47"/>
      <c r="F47"/>
      <c r="G47"/>
      <c r="H47"/>
      <c r="I47"/>
      <c r="J47"/>
      <c r="K47"/>
      <c r="L47"/>
      <c r="M47"/>
      <c r="N47"/>
      <c r="O47" s="238"/>
      <c r="P47" s="244" t="s">
        <v>931</v>
      </c>
      <c r="Q47" s="244"/>
      <c r="R47" s="244"/>
      <c r="S47" s="244"/>
      <c r="T47" s="244"/>
      <c r="U47" s="244"/>
      <c r="V47" s="244"/>
      <c r="W47" s="244"/>
      <c r="X47" s="244"/>
      <c r="Y47" s="231"/>
      <c r="Z47" s="54"/>
      <c r="AA47" s="54"/>
      <c r="AB47" s="54"/>
      <c r="AC47" s="54"/>
      <c r="AD47" s="54"/>
    </row>
    <row r="48" customHeight="1" spans="1:30">
      <c r="A48"/>
      <c r="B48"/>
      <c r="C48"/>
      <c r="D48"/>
      <c r="E48"/>
      <c r="F48"/>
      <c r="G48"/>
      <c r="H48"/>
      <c r="I48"/>
      <c r="J48"/>
      <c r="K48"/>
      <c r="L48"/>
      <c r="M48"/>
      <c r="N48"/>
      <c r="O48" s="231"/>
      <c r="P48" s="245"/>
      <c r="Q48" s="245"/>
      <c r="R48" s="245"/>
      <c r="S48" s="245"/>
      <c r="T48" s="245"/>
      <c r="U48" s="245"/>
      <c r="V48" s="245"/>
      <c r="W48" s="245"/>
      <c r="X48" s="245"/>
      <c r="Y48" s="238"/>
      <c r="Z48" s="54"/>
      <c r="AA48" s="54"/>
      <c r="AB48" s="54"/>
      <c r="AC48" s="54"/>
      <c r="AD48" s="54"/>
    </row>
    <row r="49" customHeight="1" spans="1:30">
      <c r="A49"/>
      <c r="B49"/>
      <c r="C49"/>
      <c r="D49"/>
      <c r="E49"/>
      <c r="F49"/>
      <c r="G49"/>
      <c r="H49"/>
      <c r="I49"/>
      <c r="J49"/>
      <c r="K49"/>
      <c r="L49"/>
      <c r="M49"/>
      <c r="N49"/>
      <c r="O49" s="238"/>
      <c r="P49" s="245"/>
      <c r="Q49" s="245"/>
      <c r="R49" s="245"/>
      <c r="S49" s="245"/>
      <c r="T49" s="245"/>
      <c r="U49" s="245"/>
      <c r="V49" s="245"/>
      <c r="W49" s="245"/>
      <c r="X49" s="245"/>
      <c r="Y49" s="231"/>
      <c r="Z49" s="54"/>
      <c r="AA49" s="54"/>
      <c r="AB49" s="54"/>
      <c r="AC49" s="54"/>
      <c r="AD49" s="54"/>
    </row>
    <row r="50" customHeight="1" spans="1:30">
      <c r="A50"/>
      <c r="B50"/>
      <c r="C50"/>
      <c r="D50"/>
      <c r="E50"/>
      <c r="F50"/>
      <c r="G50"/>
      <c r="H50"/>
      <c r="I50"/>
      <c r="J50"/>
      <c r="K50"/>
      <c r="L50"/>
      <c r="M50"/>
      <c r="N50"/>
      <c r="O50" s="231"/>
      <c r="P50" s="246" t="s">
        <v>932</v>
      </c>
      <c r="Q50" s="246"/>
      <c r="R50" s="246"/>
      <c r="S50" s="246"/>
      <c r="T50" s="246"/>
      <c r="U50" s="246"/>
      <c r="V50" s="246"/>
      <c r="W50" s="246"/>
      <c r="X50" s="246"/>
      <c r="Y50" s="238"/>
      <c r="Z50" s="54"/>
      <c r="AA50" s="54"/>
      <c r="AB50" s="54"/>
      <c r="AC50" s="54"/>
      <c r="AD50" s="54"/>
    </row>
    <row r="51" customHeight="1" spans="1:30">
      <c r="A51"/>
      <c r="B51"/>
      <c r="C51"/>
      <c r="D51"/>
      <c r="E51"/>
      <c r="F51"/>
      <c r="G51"/>
      <c r="H51"/>
      <c r="I51"/>
      <c r="J51"/>
      <c r="K51"/>
      <c r="L51"/>
      <c r="M51"/>
      <c r="N51"/>
      <c r="O51" s="238"/>
      <c r="P51" s="238"/>
      <c r="Q51" s="238"/>
      <c r="R51" s="238"/>
      <c r="S51" s="238"/>
      <c r="T51" s="238"/>
      <c r="U51" s="238"/>
      <c r="V51" s="238"/>
      <c r="W51" s="238"/>
      <c r="X51" s="238"/>
      <c r="Y51" s="231"/>
      <c r="Z51" s="54"/>
      <c r="AA51" s="54"/>
      <c r="AB51" s="54"/>
      <c r="AC51" s="54"/>
      <c r="AD51" s="54"/>
    </row>
    <row r="52" customHeight="1" spans="1:27">
      <c r="A52"/>
      <c r="B52"/>
      <c r="C52"/>
      <c r="D52"/>
      <c r="E52"/>
      <c r="F52"/>
      <c r="G52"/>
      <c r="H52"/>
      <c r="I52"/>
      <c r="J52"/>
      <c r="K52"/>
      <c r="L52"/>
      <c r="M52"/>
      <c r="N52"/>
      <c r="O52" s="231"/>
      <c r="P52" s="240" t="s">
        <v>926</v>
      </c>
      <c r="Q52" s="240"/>
      <c r="R52" s="240"/>
      <c r="S52" s="240"/>
      <c r="T52" s="240"/>
      <c r="U52" s="250" t="s">
        <v>927</v>
      </c>
      <c r="V52" s="251" t="s">
        <v>328</v>
      </c>
      <c r="W52" s="251" t="s">
        <v>928</v>
      </c>
      <c r="X52" s="252" t="s">
        <v>929</v>
      </c>
      <c r="Y52" s="238"/>
      <c r="Z52" s="54"/>
      <c r="AA52" s="54"/>
    </row>
    <row r="53" customHeight="1" spans="1:27">
      <c r="A53"/>
      <c r="B53"/>
      <c r="C53"/>
      <c r="D53"/>
      <c r="E53"/>
      <c r="F53"/>
      <c r="G53"/>
      <c r="H53"/>
      <c r="I53"/>
      <c r="J53"/>
      <c r="K53"/>
      <c r="L53"/>
      <c r="M53"/>
      <c r="N53"/>
      <c r="O53" s="238"/>
      <c r="P53" s="242"/>
      <c r="Q53" s="242"/>
      <c r="R53" s="242"/>
      <c r="S53" s="242"/>
      <c r="T53" s="242"/>
      <c r="U53" s="253" t="s">
        <v>19</v>
      </c>
      <c r="V53" s="254" t="s">
        <v>19</v>
      </c>
      <c r="W53" s="255"/>
      <c r="X53" s="256"/>
      <c r="Y53" s="231"/>
      <c r="Z53" s="54"/>
      <c r="AA53" s="54"/>
    </row>
    <row r="54" customHeight="1" spans="1:27">
      <c r="A54"/>
      <c r="B54"/>
      <c r="C54"/>
      <c r="D54"/>
      <c r="E54"/>
      <c r="F54"/>
      <c r="G54"/>
      <c r="H54"/>
      <c r="I54"/>
      <c r="J54"/>
      <c r="K54"/>
      <c r="L54"/>
      <c r="M54"/>
      <c r="N54"/>
      <c r="O54" s="231"/>
      <c r="P54" s="242"/>
      <c r="Q54" s="242"/>
      <c r="R54" s="242"/>
      <c r="S54" s="242"/>
      <c r="T54" s="242"/>
      <c r="U54" s="253"/>
      <c r="V54" s="254"/>
      <c r="W54" s="255"/>
      <c r="X54" s="256"/>
      <c r="Y54" s="238"/>
      <c r="Z54" s="54"/>
      <c r="AA54" s="54"/>
    </row>
    <row r="55" customHeight="1" spans="1:27">
      <c r="A55"/>
      <c r="B55"/>
      <c r="C55"/>
      <c r="D55"/>
      <c r="E55"/>
      <c r="F55"/>
      <c r="G55"/>
      <c r="H55"/>
      <c r="I55"/>
      <c r="J55"/>
      <c r="K55"/>
      <c r="L55"/>
      <c r="M55"/>
      <c r="N55"/>
      <c r="O55" s="238"/>
      <c r="P55" s="243" t="s">
        <v>9</v>
      </c>
      <c r="Q55" s="243"/>
      <c r="R55" s="243"/>
      <c r="S55" s="257" t="s">
        <v>10</v>
      </c>
      <c r="T55" s="257"/>
      <c r="U55" s="257"/>
      <c r="V55" s="258" t="s">
        <v>11</v>
      </c>
      <c r="W55" s="258"/>
      <c r="X55" s="258"/>
      <c r="Y55" s="231"/>
      <c r="Z55" s="54"/>
      <c r="AA55" s="54"/>
    </row>
    <row r="56" customHeight="1" spans="1:27">
      <c r="A56"/>
      <c r="B56"/>
      <c r="C56"/>
      <c r="D56"/>
      <c r="E56"/>
      <c r="F56"/>
      <c r="G56"/>
      <c r="H56"/>
      <c r="I56"/>
      <c r="J56"/>
      <c r="K56"/>
      <c r="L56"/>
      <c r="M56"/>
      <c r="N56"/>
      <c r="O56" s="231"/>
      <c r="P56" s="205" t="s">
        <v>19</v>
      </c>
      <c r="Q56" s="259" t="s">
        <v>19</v>
      </c>
      <c r="R56" s="259" t="s">
        <v>19</v>
      </c>
      <c r="S56" s="259" t="s">
        <v>19</v>
      </c>
      <c r="T56" s="259" t="s">
        <v>19</v>
      </c>
      <c r="U56" s="259" t="s">
        <v>19</v>
      </c>
      <c r="V56" s="259" t="s">
        <v>19</v>
      </c>
      <c r="W56" s="259" t="s">
        <v>19</v>
      </c>
      <c r="X56" s="206" t="s">
        <v>19</v>
      </c>
      <c r="Y56" s="238"/>
      <c r="Z56" s="54"/>
      <c r="AA56" s="54"/>
    </row>
    <row r="57" customHeight="1" spans="1:27">
      <c r="A57"/>
      <c r="B57"/>
      <c r="C57"/>
      <c r="D57"/>
      <c r="E57"/>
      <c r="F57"/>
      <c r="G57"/>
      <c r="H57"/>
      <c r="I57"/>
      <c r="J57"/>
      <c r="K57"/>
      <c r="L57"/>
      <c r="M57"/>
      <c r="N57"/>
      <c r="O57" s="238"/>
      <c r="P57" s="205"/>
      <c r="Q57" s="259"/>
      <c r="R57" s="259"/>
      <c r="S57" s="259" t="s">
        <v>19</v>
      </c>
      <c r="T57" s="259" t="s">
        <v>19</v>
      </c>
      <c r="U57" s="259" t="s">
        <v>19</v>
      </c>
      <c r="V57" s="259" t="s">
        <v>19</v>
      </c>
      <c r="W57" s="259" t="s">
        <v>19</v>
      </c>
      <c r="X57" s="206" t="s">
        <v>19</v>
      </c>
      <c r="Y57" s="231"/>
      <c r="Z57" s="54"/>
      <c r="AA57" s="54"/>
    </row>
    <row r="58" customHeight="1" spans="1:27">
      <c r="A58"/>
      <c r="B58"/>
      <c r="C58"/>
      <c r="D58"/>
      <c r="E58"/>
      <c r="F58"/>
      <c r="G58"/>
      <c r="H58"/>
      <c r="I58"/>
      <c r="J58"/>
      <c r="K58"/>
      <c r="L58"/>
      <c r="M58"/>
      <c r="N58"/>
      <c r="O58" s="231"/>
      <c r="P58" s="244" t="s">
        <v>931</v>
      </c>
      <c r="Q58" s="244"/>
      <c r="R58" s="244"/>
      <c r="S58" s="244"/>
      <c r="T58" s="244"/>
      <c r="U58" s="244"/>
      <c r="V58" s="244"/>
      <c r="W58" s="244"/>
      <c r="X58" s="244"/>
      <c r="Y58" s="238"/>
      <c r="Z58" s="54"/>
      <c r="AA58" s="54"/>
    </row>
    <row r="59" customHeight="1" spans="1:27">
      <c r="A59"/>
      <c r="B59"/>
      <c r="C59"/>
      <c r="D59"/>
      <c r="E59"/>
      <c r="F59"/>
      <c r="G59"/>
      <c r="H59"/>
      <c r="I59"/>
      <c r="J59"/>
      <c r="K59"/>
      <c r="L59"/>
      <c r="M59"/>
      <c r="N59"/>
      <c r="O59" s="238"/>
      <c r="P59" s="245"/>
      <c r="Q59" s="245"/>
      <c r="R59" s="245"/>
      <c r="S59" s="245"/>
      <c r="T59" s="245"/>
      <c r="U59" s="245"/>
      <c r="V59" s="245"/>
      <c r="W59" s="245"/>
      <c r="X59" s="245"/>
      <c r="Y59" s="231"/>
      <c r="Z59" s="54"/>
      <c r="AA59" s="54"/>
    </row>
    <row r="60" customHeight="1" spans="1:27">
      <c r="A60"/>
      <c r="B60"/>
      <c r="C60"/>
      <c r="D60"/>
      <c r="E60"/>
      <c r="F60"/>
      <c r="G60"/>
      <c r="H60"/>
      <c r="I60"/>
      <c r="J60"/>
      <c r="K60"/>
      <c r="L60"/>
      <c r="M60"/>
      <c r="N60"/>
      <c r="O60" s="231"/>
      <c r="P60" s="245"/>
      <c r="Q60" s="245"/>
      <c r="R60" s="245"/>
      <c r="S60" s="245"/>
      <c r="T60" s="245"/>
      <c r="U60" s="245"/>
      <c r="V60" s="245"/>
      <c r="W60" s="245"/>
      <c r="X60" s="245"/>
      <c r="Y60" s="238"/>
      <c r="Z60" s="54"/>
      <c r="AA60" s="54"/>
    </row>
    <row r="61" customHeight="1" spans="1:27">
      <c r="A61"/>
      <c r="B61"/>
      <c r="C61"/>
      <c r="D61"/>
      <c r="E61"/>
      <c r="F61"/>
      <c r="G61"/>
      <c r="H61"/>
      <c r="I61"/>
      <c r="J61"/>
      <c r="K61"/>
      <c r="L61"/>
      <c r="M61"/>
      <c r="N61"/>
      <c r="O61" s="238"/>
      <c r="P61" s="246" t="s">
        <v>932</v>
      </c>
      <c r="Q61" s="246"/>
      <c r="R61" s="246"/>
      <c r="S61" s="246"/>
      <c r="T61" s="246"/>
      <c r="U61" s="246"/>
      <c r="V61" s="246"/>
      <c r="W61" s="246"/>
      <c r="X61" s="246"/>
      <c r="Y61" s="231"/>
      <c r="Z61" s="54"/>
      <c r="AA61" s="54"/>
    </row>
    <row r="62" customHeight="1" spans="1:27">
      <c r="A62"/>
      <c r="B62"/>
      <c r="C62"/>
      <c r="D62"/>
      <c r="E62"/>
      <c r="F62"/>
      <c r="G62"/>
      <c r="H62"/>
      <c r="I62"/>
      <c r="J62"/>
      <c r="K62"/>
      <c r="L62"/>
      <c r="M62"/>
      <c r="N62"/>
      <c r="O62" s="231"/>
      <c r="P62" s="231"/>
      <c r="Q62" s="231"/>
      <c r="R62" s="231"/>
      <c r="S62" s="231"/>
      <c r="T62" s="231"/>
      <c r="U62" s="231"/>
      <c r="V62" s="231"/>
      <c r="W62" s="231"/>
      <c r="X62" s="231"/>
      <c r="Y62" s="238"/>
      <c r="Z62" s="54"/>
      <c r="AA62" s="54"/>
    </row>
  </sheetData>
  <sheetProtection selectLockedCells="1" selectUnlockedCells="1"/>
  <mergeCells count="105">
    <mergeCell ref="B8:D8"/>
    <mergeCell ref="I8:M8"/>
    <mergeCell ref="P8:T8"/>
    <mergeCell ref="P11:R11"/>
    <mergeCell ref="S11:U11"/>
    <mergeCell ref="V11:X11"/>
    <mergeCell ref="P14:X14"/>
    <mergeCell ref="P17:X17"/>
    <mergeCell ref="B18:C18"/>
    <mergeCell ref="P19:T19"/>
    <mergeCell ref="P22:R22"/>
    <mergeCell ref="S22:U22"/>
    <mergeCell ref="V22:X22"/>
    <mergeCell ref="C23:D23"/>
    <mergeCell ref="F23:G23"/>
    <mergeCell ref="B24:G24"/>
    <mergeCell ref="P25:X25"/>
    <mergeCell ref="P28:X28"/>
    <mergeCell ref="P30:T30"/>
    <mergeCell ref="B31:M31"/>
    <mergeCell ref="P33:R33"/>
    <mergeCell ref="S33:U33"/>
    <mergeCell ref="V33:X33"/>
    <mergeCell ref="P36:X36"/>
    <mergeCell ref="P39:X39"/>
    <mergeCell ref="P41:T41"/>
    <mergeCell ref="P44:R44"/>
    <mergeCell ref="S44:U44"/>
    <mergeCell ref="V44:X44"/>
    <mergeCell ref="P47:X47"/>
    <mergeCell ref="P50:X50"/>
    <mergeCell ref="P52:T52"/>
    <mergeCell ref="P55:R55"/>
    <mergeCell ref="S55:U55"/>
    <mergeCell ref="V55:X55"/>
    <mergeCell ref="P58:X58"/>
    <mergeCell ref="P61:X61"/>
    <mergeCell ref="B21:B22"/>
    <mergeCell ref="D5:D6"/>
    <mergeCell ref="P12:P13"/>
    <mergeCell ref="P23:P24"/>
    <mergeCell ref="P34:P35"/>
    <mergeCell ref="P45:P46"/>
    <mergeCell ref="P56:P57"/>
    <mergeCell ref="Q12:Q13"/>
    <mergeCell ref="Q23:Q24"/>
    <mergeCell ref="Q34:Q35"/>
    <mergeCell ref="Q45:Q46"/>
    <mergeCell ref="Q56:Q57"/>
    <mergeCell ref="R4:R5"/>
    <mergeCell ref="R12:R13"/>
    <mergeCell ref="R23:R24"/>
    <mergeCell ref="R34:R35"/>
    <mergeCell ref="R45:R46"/>
    <mergeCell ref="R56:R57"/>
    <mergeCell ref="U4:U5"/>
    <mergeCell ref="U9:U10"/>
    <mergeCell ref="U20:U21"/>
    <mergeCell ref="U31:U32"/>
    <mergeCell ref="U42:U43"/>
    <mergeCell ref="U53:U54"/>
    <mergeCell ref="V9:V10"/>
    <mergeCell ref="V20:V21"/>
    <mergeCell ref="V31:V32"/>
    <mergeCell ref="V42:V43"/>
    <mergeCell ref="V53:V54"/>
    <mergeCell ref="W9:W10"/>
    <mergeCell ref="W20:W21"/>
    <mergeCell ref="W31:W32"/>
    <mergeCell ref="W42:W43"/>
    <mergeCell ref="W53:W54"/>
    <mergeCell ref="X4:X5"/>
    <mergeCell ref="X9:X10"/>
    <mergeCell ref="X20:X21"/>
    <mergeCell ref="X31:X32"/>
    <mergeCell ref="X42:X43"/>
    <mergeCell ref="X53:X54"/>
    <mergeCell ref="P59:X60"/>
    <mergeCell ref="P48:X49"/>
    <mergeCell ref="P53:T54"/>
    <mergeCell ref="P37:X38"/>
    <mergeCell ref="P42:T43"/>
    <mergeCell ref="B32:M35"/>
    <mergeCell ref="B25:G29"/>
    <mergeCell ref="P26:X27"/>
    <mergeCell ref="P31:T32"/>
    <mergeCell ref="C21:G22"/>
    <mergeCell ref="F8:G9"/>
    <mergeCell ref="I9:M29"/>
    <mergeCell ref="P9:T10"/>
    <mergeCell ref="P15:X16"/>
    <mergeCell ref="P20:T21"/>
    <mergeCell ref="B5:C6"/>
    <mergeCell ref="F5:G6"/>
    <mergeCell ref="H5:I6"/>
    <mergeCell ref="J5:K6"/>
    <mergeCell ref="L5:M6"/>
    <mergeCell ref="B2:C3"/>
    <mergeCell ref="D2:H3"/>
    <mergeCell ref="I2:J3"/>
    <mergeCell ref="K2:M3"/>
    <mergeCell ref="P2:X3"/>
    <mergeCell ref="P4:Q5"/>
    <mergeCell ref="V4:W5"/>
    <mergeCell ref="S4:T5"/>
  </mergeCells>
  <dataValidations count="12">
    <dataValidation type="list" allowBlank="1" sqref="K2">
      <formula1>リスト!$AB$2:$AB$5</formula1>
    </dataValidation>
    <dataValidation type="list" allowBlank="1" sqref="L2">
      <formula1>$AB$3:$AB$6</formula1>
    </dataValidation>
    <dataValidation type="list" allowBlank="1" sqref="D5">
      <formula1>リスト!$AD$2:$AD$12</formula1>
    </dataValidation>
    <dataValidation type="list" allowBlank="1" showErrorMessage="1" sqref="L5">
      <formula1>リスト!$A$2:$A$8</formula1>
    </dataValidation>
    <dataValidation type="list" sqref="U9 U20 U31 U42 U53">
      <formula1>"－,近,中,遠,遠近両用"</formula1>
    </dataValidation>
    <dataValidation type="list" allowBlank="1" sqref="V9 V20 V31 V42 V53">
      <formula1>リスト!$T$26:$T$33</formula1>
    </dataValidation>
    <dataValidation type="list" allowBlank="1" sqref="P12:R12 P23:R23 P34:R34 P45:R45 P56:R56">
      <formula1>リスト!$V$2:$V$8</formula1>
    </dataValidation>
    <dataValidation type="list" allowBlank="1" sqref="M2:M3">
      <formula1>$AD$2:$AD$12</formula1>
    </dataValidation>
    <dataValidation type="list" allowBlank="1" showErrorMessage="1" sqref="M5:M6">
      <formula1>$A$2:$A$8</formula1>
    </dataValidation>
    <dataValidation allowBlank="1" sqref="F11:G16"/>
    <dataValidation type="list" allowBlank="1" sqref="S12:U13 S23:U24 S34:U35 S45:U46 S56:U57">
      <formula1>リスト!$X$2:$X$46</formula1>
    </dataValidation>
    <dataValidation type="list" allowBlank="1" sqref="V12:X13 V23:X24 V34:X35 V45:X46 V56:X57">
      <formula1>リスト!$Z$2:$Z$16</formula1>
    </dataValidation>
  </dataValidations>
  <pageMargins left="0.7875" right="0.7875" top="1.05277777777778" bottom="1.05277777777778" header="0.7875" footer="0.7875"/>
  <pageSetup paperSize="9" firstPageNumber="0" orientation="portrait" useFirstPageNumber="1" horizontalDpi="300" verticalDpi="300"/>
  <headerFooter alignWithMargins="0">
    <oddHeader>&amp;C&amp;"Times New Roman,標準"&amp;12&amp;A</oddHeader>
    <oddFooter>&amp;C&amp;"Times New Roman,標準"&amp;12ページ &amp;P</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4097" name="察知" r:id="rId3">
              <controlPr defaultSize="0">
                <anchor moveWithCells="1" sizeWithCells="1">
                  <from>
                    <xdr:col>6</xdr:col>
                    <xdr:colOff>76200</xdr:colOff>
                    <xdr:row>11</xdr:row>
                    <xdr:rowOff>0</xdr:rowOff>
                  </from>
                  <to>
                    <xdr:col>7</xdr:col>
                    <xdr:colOff>45720</xdr:colOff>
                    <xdr:row>11</xdr:row>
                    <xdr:rowOff>160020</xdr:rowOff>
                  </to>
                </anchor>
              </controlPr>
            </control>
          </mc:Choice>
        </mc:AlternateContent>
        <mc:AlternateContent xmlns:mc="http://schemas.openxmlformats.org/markup-compatibility/2006">
          <mc:Choice Requires="x14">
            <control shapeId="4098" name="技術" r:id="rId4">
              <controlPr defaultSize="0">
                <anchor moveWithCells="1" sizeWithCells="1">
                  <from>
                    <xdr:col>6</xdr:col>
                    <xdr:colOff>76200</xdr:colOff>
                    <xdr:row>12</xdr:row>
                    <xdr:rowOff>0</xdr:rowOff>
                  </from>
                  <to>
                    <xdr:col>7</xdr:col>
                    <xdr:colOff>45720</xdr:colOff>
                    <xdr:row>12</xdr:row>
                    <xdr:rowOff>160020</xdr:rowOff>
                  </to>
                </anchor>
              </controlPr>
            </control>
          </mc:Choice>
        </mc:AlternateContent>
        <mc:AlternateContent xmlns:mc="http://schemas.openxmlformats.org/markup-compatibility/2006">
          <mc:Choice Requires="x14">
            <control shapeId="4099" name="俊敏" r:id="rId5">
              <controlPr defaultSize="0">
                <anchor moveWithCells="1" sizeWithCells="1">
                  <from>
                    <xdr:col>6</xdr:col>
                    <xdr:colOff>76200</xdr:colOff>
                    <xdr:row>13</xdr:row>
                    <xdr:rowOff>0</xdr:rowOff>
                  </from>
                  <to>
                    <xdr:col>7</xdr:col>
                    <xdr:colOff>45720</xdr:colOff>
                    <xdr:row>13</xdr:row>
                    <xdr:rowOff>160020</xdr:rowOff>
                  </to>
                </anchor>
              </controlPr>
            </control>
          </mc:Choice>
        </mc:AlternateContent>
        <mc:AlternateContent xmlns:mc="http://schemas.openxmlformats.org/markup-compatibility/2006">
          <mc:Choice Requires="x14">
            <control shapeId="4100" name="読心" r:id="rId6">
              <controlPr defaultSize="0">
                <anchor moveWithCells="1" sizeWithCells="1">
                  <from>
                    <xdr:col>6</xdr:col>
                    <xdr:colOff>76200</xdr:colOff>
                    <xdr:row>14</xdr:row>
                    <xdr:rowOff>0</xdr:rowOff>
                  </from>
                  <to>
                    <xdr:col>7</xdr:col>
                    <xdr:colOff>45720</xdr:colOff>
                    <xdr:row>14</xdr:row>
                    <xdr:rowOff>160020</xdr:rowOff>
                  </to>
                </anchor>
              </controlPr>
            </control>
          </mc:Choice>
        </mc:AlternateContent>
        <mc:AlternateContent xmlns:mc="http://schemas.openxmlformats.org/markup-compatibility/2006">
          <mc:Choice Requires="x14">
            <control shapeId="4101" name="幸運" r:id="rId7">
              <controlPr defaultSize="0">
                <anchor moveWithCells="1" sizeWithCells="1">
                  <from>
                    <xdr:col>6</xdr:col>
                    <xdr:colOff>76200</xdr:colOff>
                    <xdr:row>15</xdr:row>
                    <xdr:rowOff>0</xdr:rowOff>
                  </from>
                  <to>
                    <xdr:col>7</xdr:col>
                    <xdr:colOff>45720</xdr:colOff>
                    <xdr:row>15</xdr:row>
                    <xdr:rowOff>160020</xdr:rowOff>
                  </to>
                </anchor>
              </controlPr>
            </control>
          </mc:Choice>
        </mc:AlternateContent>
        <mc:AlternateContent xmlns:mc="http://schemas.openxmlformats.org/markup-compatibility/2006">
          <mc:Choice Requires="x14">
            <control shapeId="4102" name="閃き" r:id="rId8">
              <controlPr defaultSize="0">
                <anchor moveWithCells="1" sizeWithCells="1">
                  <from>
                    <xdr:col>5</xdr:col>
                    <xdr:colOff>76200</xdr:colOff>
                    <xdr:row>15</xdr:row>
                    <xdr:rowOff>0</xdr:rowOff>
                  </from>
                  <to>
                    <xdr:col>6</xdr:col>
                    <xdr:colOff>45720</xdr:colOff>
                    <xdr:row>15</xdr:row>
                    <xdr:rowOff>160020</xdr:rowOff>
                  </to>
                </anchor>
              </controlPr>
            </control>
          </mc:Choice>
        </mc:AlternateContent>
        <mc:AlternateContent xmlns:mc="http://schemas.openxmlformats.org/markup-compatibility/2006">
          <mc:Choice Requires="x14">
            <control shapeId="4103" name="話術" r:id="rId9">
              <controlPr defaultSize="0">
                <anchor moveWithCells="1" sizeWithCells="1">
                  <from>
                    <xdr:col>5</xdr:col>
                    <xdr:colOff>76200</xdr:colOff>
                    <xdr:row>14</xdr:row>
                    <xdr:rowOff>0</xdr:rowOff>
                  </from>
                  <to>
                    <xdr:col>6</xdr:col>
                    <xdr:colOff>45720</xdr:colOff>
                    <xdr:row>14</xdr:row>
                    <xdr:rowOff>160020</xdr:rowOff>
                  </to>
                </anchor>
              </controlPr>
            </control>
          </mc:Choice>
        </mc:AlternateContent>
        <mc:AlternateContent xmlns:mc="http://schemas.openxmlformats.org/markup-compatibility/2006">
          <mc:Choice Requires="x14">
            <control shapeId="4104" name="隠密" r:id="rId10">
              <controlPr defaultSize="0">
                <anchor moveWithCells="1" sizeWithCells="1">
                  <from>
                    <xdr:col>5</xdr:col>
                    <xdr:colOff>76200</xdr:colOff>
                    <xdr:row>13</xdr:row>
                    <xdr:rowOff>0</xdr:rowOff>
                  </from>
                  <to>
                    <xdr:col>6</xdr:col>
                    <xdr:colOff>45720</xdr:colOff>
                    <xdr:row>13</xdr:row>
                    <xdr:rowOff>160020</xdr:rowOff>
                  </to>
                </anchor>
              </controlPr>
            </control>
          </mc:Choice>
        </mc:AlternateContent>
        <mc:AlternateContent xmlns:mc="http://schemas.openxmlformats.org/markup-compatibility/2006">
          <mc:Choice Requires="x14">
            <control shapeId="4105" name="知識" r:id="rId11">
              <controlPr defaultSize="0">
                <anchor moveWithCells="1" sizeWithCells="1">
                  <from>
                    <xdr:col>5</xdr:col>
                    <xdr:colOff>76200</xdr:colOff>
                    <xdr:row>12</xdr:row>
                    <xdr:rowOff>0</xdr:rowOff>
                  </from>
                  <to>
                    <xdr:col>6</xdr:col>
                    <xdr:colOff>45720</xdr:colOff>
                    <xdr:row>12</xdr:row>
                    <xdr:rowOff>160020</xdr:rowOff>
                  </to>
                </anchor>
              </controlPr>
            </control>
          </mc:Choice>
        </mc:AlternateContent>
        <mc:AlternateContent xmlns:mc="http://schemas.openxmlformats.org/markup-compatibility/2006">
          <mc:Choice Requires="x14">
            <control shapeId="4106" name="観察眼" r:id="rId12">
              <controlPr defaultSize="0">
                <anchor moveWithCells="1" sizeWithCells="1">
                  <from>
                    <xdr:col>5</xdr:col>
                    <xdr:colOff>76200</xdr:colOff>
                    <xdr:row>11</xdr:row>
                    <xdr:rowOff>0</xdr:rowOff>
                  </from>
                  <to>
                    <xdr:col>6</xdr:col>
                    <xdr:colOff>45720</xdr:colOff>
                    <xdr:row>11</xdr:row>
                    <xdr:rowOff>160020</xdr:rowOff>
                  </to>
                </anchor>
              </controlPr>
            </control>
          </mc:Choice>
        </mc:AlternateContent>
        <mc:AlternateContent xmlns:mc="http://schemas.openxmlformats.org/markup-compatibility/2006">
          <mc:Choice Requires="x14">
            <control shapeId="4108" name="威圧" r:id="rId13">
              <controlPr defaultSize="0">
                <anchor moveWithCells="1" sizeWithCells="1">
                  <from>
                    <xdr:col>6</xdr:col>
                    <xdr:colOff>76200</xdr:colOff>
                    <xdr:row>10</xdr:row>
                    <xdr:rowOff>0</xdr:rowOff>
                  </from>
                  <to>
                    <xdr:col>7</xdr:col>
                    <xdr:colOff>45720</xdr:colOff>
                    <xdr:row>10</xdr:row>
                    <xdr:rowOff>160020</xdr:rowOff>
                  </to>
                </anchor>
              </controlPr>
            </control>
          </mc:Choice>
        </mc:AlternateContent>
        <mc:AlternateContent xmlns:mc="http://schemas.openxmlformats.org/markup-compatibility/2006">
          <mc:Choice Requires="x14">
            <control shapeId="4110" name="力技" r:id="rId14">
              <controlPr defaultSize="0">
                <anchor moveWithCells="1" sizeWithCells="1">
                  <from>
                    <xdr:col>5</xdr:col>
                    <xdr:colOff>76200</xdr:colOff>
                    <xdr:row>10</xdr:row>
                    <xdr:rowOff>0</xdr:rowOff>
                  </from>
                  <to>
                    <xdr:col>6</xdr:col>
                    <xdr:colOff>45720</xdr:colOff>
                    <xdr:row>10</xdr:row>
                    <xdr:rowOff>160020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62"/>
  <sheetViews>
    <sheetView workbookViewId="0">
      <selection activeCell="B24" sqref="B24:G24"/>
    </sheetView>
  </sheetViews>
  <sheetFormatPr defaultColWidth="10.2190476190476" defaultRowHeight="14.1" customHeight="1"/>
  <cols>
    <col min="1" max="16384" width="10.2190476190476" style="187"/>
  </cols>
  <sheetData>
    <row r="1" customHeight="1" spans="1:30">
      <c r="A1" s="188"/>
      <c r="B1" s="189"/>
      <c r="C1" s="189"/>
      <c r="D1" s="189"/>
      <c r="E1" s="189"/>
      <c r="F1" s="189"/>
      <c r="G1" s="189"/>
      <c r="H1" s="189"/>
      <c r="I1" s="189"/>
      <c r="J1" s="189"/>
      <c r="K1" s="189"/>
      <c r="L1" s="189"/>
      <c r="M1" s="189"/>
      <c r="N1" s="193"/>
      <c r="O1" s="231"/>
      <c r="P1" s="231"/>
      <c r="Q1" s="231"/>
      <c r="R1" s="231"/>
      <c r="S1" s="231"/>
      <c r="T1" s="231"/>
      <c r="U1" s="231"/>
      <c r="V1" s="231"/>
      <c r="W1" s="231"/>
      <c r="X1" s="231"/>
      <c r="Y1" s="231"/>
      <c r="Z1"/>
      <c r="AA1"/>
      <c r="AB1"/>
      <c r="AC1"/>
      <c r="AD1"/>
    </row>
    <row r="2" customHeight="1" spans="1:30">
      <c r="A2" s="189"/>
      <c r="B2" s="190" t="s">
        <v>934</v>
      </c>
      <c r="C2" s="190"/>
      <c r="D2" s="191"/>
      <c r="E2" s="191"/>
      <c r="F2" s="191"/>
      <c r="G2" s="191"/>
      <c r="H2" s="191"/>
      <c r="I2" s="232" t="s">
        <v>935</v>
      </c>
      <c r="J2" s="232"/>
      <c r="K2" s="233" t="s">
        <v>19</v>
      </c>
      <c r="L2" s="233"/>
      <c r="M2" s="233"/>
      <c r="N2" s="193"/>
      <c r="O2" s="231"/>
      <c r="P2" s="234" t="s">
        <v>922</v>
      </c>
      <c r="Q2" s="234"/>
      <c r="R2" s="234"/>
      <c r="S2" s="234"/>
      <c r="T2" s="234"/>
      <c r="U2" s="234"/>
      <c r="V2" s="234"/>
      <c r="W2" s="234"/>
      <c r="X2" s="234"/>
      <c r="Y2" s="231"/>
      <c r="Z2"/>
      <c r="AA2"/>
      <c r="AB2"/>
      <c r="AC2"/>
      <c r="AD2"/>
    </row>
    <row r="3" customHeight="1" spans="1:30">
      <c r="A3" s="189"/>
      <c r="B3" s="190"/>
      <c r="C3" s="190"/>
      <c r="D3" s="191"/>
      <c r="E3" s="191"/>
      <c r="F3" s="191"/>
      <c r="G3" s="191"/>
      <c r="H3" s="191"/>
      <c r="I3" s="232"/>
      <c r="J3" s="232"/>
      <c r="K3" s="233"/>
      <c r="L3" s="233"/>
      <c r="M3" s="233"/>
      <c r="N3" s="193"/>
      <c r="O3" s="231"/>
      <c r="P3" s="234"/>
      <c r="Q3" s="234"/>
      <c r="R3" s="234"/>
      <c r="S3" s="234"/>
      <c r="T3" s="234"/>
      <c r="U3" s="234"/>
      <c r="V3" s="234"/>
      <c r="W3" s="234"/>
      <c r="X3" s="234"/>
      <c r="Y3" s="231"/>
      <c r="Z3"/>
      <c r="AA3"/>
      <c r="AB3"/>
      <c r="AC3"/>
      <c r="AD3"/>
    </row>
    <row r="4" customHeight="1" spans="1:30">
      <c r="A4" s="189"/>
      <c r="B4" s="189"/>
      <c r="C4" s="189"/>
      <c r="D4" s="189"/>
      <c r="E4" s="189"/>
      <c r="F4" s="189"/>
      <c r="G4" s="189"/>
      <c r="H4" s="189"/>
      <c r="I4" s="189"/>
      <c r="J4" s="189"/>
      <c r="K4" s="189"/>
      <c r="L4" s="189"/>
      <c r="M4" s="189"/>
      <c r="N4" s="193"/>
      <c r="O4" s="231"/>
      <c r="P4" s="235" t="s">
        <v>820</v>
      </c>
      <c r="Q4" s="235"/>
      <c r="R4" s="247">
        <f>F23</f>
        <v>0</v>
      </c>
      <c r="S4" s="248" t="s">
        <v>924</v>
      </c>
      <c r="T4" s="248"/>
      <c r="U4" s="247">
        <f>ROUNDDOWN((C23)/2,0)</f>
        <v>4</v>
      </c>
      <c r="V4" s="248" t="s">
        <v>925</v>
      </c>
      <c r="W4" s="248"/>
      <c r="X4" s="249">
        <f>ROUNDDOWN((C23)/3,0)</f>
        <v>3</v>
      </c>
      <c r="Y4" s="231"/>
      <c r="Z4"/>
      <c r="AA4"/>
      <c r="AB4"/>
      <c r="AC4"/>
      <c r="AD4"/>
    </row>
    <row r="5" customHeight="1" spans="1:30">
      <c r="A5" s="189"/>
      <c r="B5" s="190" t="s">
        <v>936</v>
      </c>
      <c r="C5" s="190"/>
      <c r="D5" s="192">
        <v>0</v>
      </c>
      <c r="E5" s="193"/>
      <c r="F5" s="190" t="s">
        <v>937</v>
      </c>
      <c r="G5" s="190"/>
      <c r="H5" s="194">
        <f>C23</f>
        <v>9</v>
      </c>
      <c r="I5" s="194">
        <f>IF(L2="探索型",ROUNDDOWN(D23/3,0)+D23,D23)</f>
        <v>0</v>
      </c>
      <c r="J5" s="236" t="s">
        <v>938</v>
      </c>
      <c r="K5" s="236"/>
      <c r="L5" s="237" t="s">
        <v>19</v>
      </c>
      <c r="M5" s="237"/>
      <c r="N5" s="193"/>
      <c r="O5" s="238"/>
      <c r="P5" s="235"/>
      <c r="Q5" s="235"/>
      <c r="R5" s="247"/>
      <c r="S5" s="248"/>
      <c r="T5" s="248"/>
      <c r="U5" s="247"/>
      <c r="V5" s="248"/>
      <c r="W5" s="248"/>
      <c r="X5" s="249"/>
      <c r="Y5" s="231"/>
      <c r="Z5"/>
      <c r="AA5"/>
      <c r="AB5"/>
      <c r="AC5"/>
      <c r="AD5"/>
    </row>
    <row r="6" customHeight="1" spans="1:30">
      <c r="A6" s="189"/>
      <c r="B6" s="190"/>
      <c r="C6" s="190"/>
      <c r="D6" s="192"/>
      <c r="E6" s="193"/>
      <c r="F6" s="190"/>
      <c r="G6" s="190"/>
      <c r="H6" s="194"/>
      <c r="I6" s="194"/>
      <c r="J6" s="236"/>
      <c r="K6" s="236"/>
      <c r="L6" s="237"/>
      <c r="M6" s="237"/>
      <c r="N6" s="193"/>
      <c r="O6" s="238"/>
      <c r="P6" s="238"/>
      <c r="Q6" s="238"/>
      <c r="R6" s="238"/>
      <c r="S6" s="238"/>
      <c r="T6" s="238"/>
      <c r="U6" s="238"/>
      <c r="V6" s="238"/>
      <c r="W6" s="238"/>
      <c r="X6" s="238"/>
      <c r="Y6" s="231"/>
      <c r="Z6"/>
      <c r="AA6"/>
      <c r="AB6"/>
      <c r="AC6"/>
      <c r="AD6"/>
    </row>
    <row r="7" customHeight="1" spans="1:30">
      <c r="A7" s="189"/>
      <c r="B7" s="189"/>
      <c r="C7" s="189"/>
      <c r="D7" s="189"/>
      <c r="E7" s="189"/>
      <c r="F7" s="189"/>
      <c r="G7" s="189"/>
      <c r="H7" s="193"/>
      <c r="I7" s="189"/>
      <c r="J7" s="189"/>
      <c r="K7" s="189"/>
      <c r="L7" s="189"/>
      <c r="M7" s="189"/>
      <c r="N7" s="193"/>
      <c r="O7" s="231"/>
      <c r="P7" s="231"/>
      <c r="Q7" s="231"/>
      <c r="R7" s="231"/>
      <c r="S7" s="231"/>
      <c r="T7" s="231"/>
      <c r="U7" s="231"/>
      <c r="V7" s="231"/>
      <c r="W7" s="231"/>
      <c r="X7" s="231"/>
      <c r="Y7" s="231"/>
      <c r="Z7"/>
      <c r="AA7"/>
      <c r="AB7"/>
      <c r="AC7"/>
      <c r="AD7"/>
    </row>
    <row r="8" customHeight="1" spans="1:30">
      <c r="A8" s="189"/>
      <c r="B8" s="195" t="s">
        <v>788</v>
      </c>
      <c r="C8" s="195"/>
      <c r="D8" s="195"/>
      <c r="E8" s="189"/>
      <c r="F8" s="196" t="s">
        <v>939</v>
      </c>
      <c r="G8" s="196"/>
      <c r="H8" s="193"/>
      <c r="I8" s="239" t="s">
        <v>940</v>
      </c>
      <c r="J8" s="239"/>
      <c r="K8" s="239"/>
      <c r="L8" s="239"/>
      <c r="M8" s="239"/>
      <c r="N8" s="193"/>
      <c r="O8" s="231"/>
      <c r="P8" s="240" t="s">
        <v>926</v>
      </c>
      <c r="Q8" s="240"/>
      <c r="R8" s="240"/>
      <c r="S8" s="240"/>
      <c r="T8" s="240"/>
      <c r="U8" s="250" t="s">
        <v>927</v>
      </c>
      <c r="V8" s="251" t="s">
        <v>328</v>
      </c>
      <c r="W8" s="251" t="s">
        <v>928</v>
      </c>
      <c r="X8" s="252" t="s">
        <v>929</v>
      </c>
      <c r="Y8" s="238"/>
      <c r="Z8"/>
      <c r="AA8"/>
      <c r="AB8"/>
      <c r="AC8"/>
      <c r="AD8"/>
    </row>
    <row r="9" customHeight="1" spans="1:30">
      <c r="A9" s="189"/>
      <c r="B9" s="197"/>
      <c r="C9" s="198"/>
      <c r="D9" s="199" t="s">
        <v>941</v>
      </c>
      <c r="E9" s="189"/>
      <c r="F9" s="196"/>
      <c r="G9" s="196"/>
      <c r="H9" s="193"/>
      <c r="I9" s="241"/>
      <c r="J9" s="241"/>
      <c r="K9" s="241"/>
      <c r="L9" s="241"/>
      <c r="M9" s="241"/>
      <c r="N9" s="193"/>
      <c r="O9" s="231"/>
      <c r="P9" s="242"/>
      <c r="Q9" s="242"/>
      <c r="R9" s="242"/>
      <c r="S9" s="242"/>
      <c r="T9" s="242"/>
      <c r="U9" s="253" t="s">
        <v>19</v>
      </c>
      <c r="V9" s="254" t="s">
        <v>19</v>
      </c>
      <c r="W9" s="255"/>
      <c r="X9" s="256"/>
      <c r="Y9" s="231"/>
      <c r="Z9"/>
      <c r="AA9"/>
      <c r="AB9"/>
      <c r="AC9"/>
      <c r="AD9"/>
    </row>
    <row r="10" customHeight="1" spans="1:30">
      <c r="A10" s="189"/>
      <c r="B10" s="200" t="s">
        <v>791</v>
      </c>
      <c r="C10" s="201">
        <f>D5</f>
        <v>0</v>
      </c>
      <c r="D10" s="202"/>
      <c r="E10" s="189"/>
      <c r="F10" s="200" t="s">
        <v>942</v>
      </c>
      <c r="G10" s="203">
        <f>F23</f>
        <v>0</v>
      </c>
      <c r="H10" s="193"/>
      <c r="I10" s="241"/>
      <c r="J10" s="241"/>
      <c r="K10" s="241"/>
      <c r="L10" s="241"/>
      <c r="M10" s="241"/>
      <c r="N10" s="193"/>
      <c r="O10" s="238"/>
      <c r="P10" s="242"/>
      <c r="Q10" s="242"/>
      <c r="R10" s="242"/>
      <c r="S10" s="242"/>
      <c r="T10" s="242"/>
      <c r="U10" s="253"/>
      <c r="V10" s="254"/>
      <c r="W10" s="255"/>
      <c r="X10" s="256"/>
      <c r="Y10" s="238"/>
      <c r="Z10"/>
      <c r="AA10"/>
      <c r="AB10"/>
      <c r="AC10"/>
      <c r="AD10"/>
    </row>
    <row r="11" customHeight="1" spans="1:30">
      <c r="A11" s="189"/>
      <c r="B11" s="200" t="s">
        <v>911</v>
      </c>
      <c r="C11" s="201">
        <f>D5</f>
        <v>0</v>
      </c>
      <c r="D11" s="204"/>
      <c r="E11" s="189"/>
      <c r="F11" s="205"/>
      <c r="G11" s="206"/>
      <c r="H11" s="193"/>
      <c r="I11" s="241"/>
      <c r="J11" s="241"/>
      <c r="K11" s="241"/>
      <c r="L11" s="241"/>
      <c r="M11" s="241"/>
      <c r="N11" s="193"/>
      <c r="O11" s="231"/>
      <c r="P11" s="243" t="s">
        <v>9</v>
      </c>
      <c r="Q11" s="243"/>
      <c r="R11" s="243"/>
      <c r="S11" s="257" t="s">
        <v>10</v>
      </c>
      <c r="T11" s="257"/>
      <c r="U11" s="257"/>
      <c r="V11" s="258" t="s">
        <v>11</v>
      </c>
      <c r="W11" s="258"/>
      <c r="X11" s="258"/>
      <c r="Y11" s="231"/>
      <c r="Z11"/>
      <c r="AA11"/>
      <c r="AB11"/>
      <c r="AC11"/>
      <c r="AD11"/>
    </row>
    <row r="12" customHeight="1" spans="1:30">
      <c r="A12" s="189"/>
      <c r="B12" s="200" t="s">
        <v>832</v>
      </c>
      <c r="C12" s="201">
        <f>D5</f>
        <v>0</v>
      </c>
      <c r="D12" s="204"/>
      <c r="E12" s="189"/>
      <c r="F12" s="205"/>
      <c r="G12" s="206"/>
      <c r="H12" s="193"/>
      <c r="I12" s="241"/>
      <c r="J12" s="241"/>
      <c r="K12" s="241"/>
      <c r="L12" s="241"/>
      <c r="M12" s="241"/>
      <c r="N12" s="193"/>
      <c r="O12" s="238"/>
      <c r="P12" s="205" t="s">
        <v>19</v>
      </c>
      <c r="Q12" s="259" t="s">
        <v>19</v>
      </c>
      <c r="R12" s="259" t="s">
        <v>19</v>
      </c>
      <c r="S12" s="259" t="s">
        <v>19</v>
      </c>
      <c r="T12" s="259" t="s">
        <v>19</v>
      </c>
      <c r="U12" s="259" t="s">
        <v>19</v>
      </c>
      <c r="V12" s="259" t="s">
        <v>19</v>
      </c>
      <c r="W12" s="259" t="s">
        <v>19</v>
      </c>
      <c r="X12" s="206" t="s">
        <v>19</v>
      </c>
      <c r="Y12" s="238"/>
      <c r="Z12"/>
      <c r="AA12"/>
      <c r="AB12"/>
      <c r="AC12"/>
      <c r="AD12"/>
    </row>
    <row r="13" customHeight="1" spans="1:30">
      <c r="A13" s="189"/>
      <c r="B13" s="200" t="s">
        <v>839</v>
      </c>
      <c r="C13" s="201">
        <f>D5</f>
        <v>0</v>
      </c>
      <c r="D13" s="204"/>
      <c r="E13" s="189"/>
      <c r="F13" s="205"/>
      <c r="G13" s="206"/>
      <c r="H13" s="193"/>
      <c r="I13" s="241"/>
      <c r="J13" s="241"/>
      <c r="K13" s="241"/>
      <c r="L13" s="241"/>
      <c r="M13" s="241"/>
      <c r="N13" s="193"/>
      <c r="O13" s="231"/>
      <c r="P13" s="205"/>
      <c r="Q13" s="259"/>
      <c r="R13" s="259"/>
      <c r="S13" s="259" t="s">
        <v>19</v>
      </c>
      <c r="T13" s="259" t="s">
        <v>19</v>
      </c>
      <c r="U13" s="259" t="s">
        <v>19</v>
      </c>
      <c r="V13" s="259" t="s">
        <v>19</v>
      </c>
      <c r="W13" s="259" t="s">
        <v>19</v>
      </c>
      <c r="X13" s="206" t="s">
        <v>19</v>
      </c>
      <c r="Y13" s="231"/>
      <c r="Z13"/>
      <c r="AA13"/>
      <c r="AB13"/>
      <c r="AC13"/>
      <c r="AD13"/>
    </row>
    <row r="14" customHeight="1" spans="1:30">
      <c r="A14" s="189"/>
      <c r="B14" s="200" t="s">
        <v>811</v>
      </c>
      <c r="C14" s="201">
        <f>IF(K2="攻撃型",ROUNDDOWN(C23/3,0),0)</f>
        <v>0</v>
      </c>
      <c r="D14" s="204"/>
      <c r="E14" s="189"/>
      <c r="F14" s="205"/>
      <c r="G14" s="206"/>
      <c r="H14" s="193"/>
      <c r="I14" s="241"/>
      <c r="J14" s="241"/>
      <c r="K14" s="241"/>
      <c r="L14" s="241"/>
      <c r="M14" s="241"/>
      <c r="N14" s="193"/>
      <c r="O14" s="238"/>
      <c r="P14" s="244" t="s">
        <v>931</v>
      </c>
      <c r="Q14" s="244"/>
      <c r="R14" s="244"/>
      <c r="S14" s="244"/>
      <c r="T14" s="244"/>
      <c r="U14" s="244"/>
      <c r="V14" s="244"/>
      <c r="W14" s="244"/>
      <c r="X14" s="244"/>
      <c r="Y14" s="238"/>
      <c r="Z14"/>
      <c r="AA14"/>
      <c r="AB14"/>
      <c r="AC14"/>
      <c r="AD14"/>
    </row>
    <row r="15" customHeight="1" spans="1:30">
      <c r="A15" s="189"/>
      <c r="B15" s="200" t="s">
        <v>817</v>
      </c>
      <c r="C15" s="201">
        <f>IF(K2="攻撃型",ROUNDDOWN(C23/3,0),0)</f>
        <v>0</v>
      </c>
      <c r="D15" s="204"/>
      <c r="E15" s="189"/>
      <c r="F15" s="205"/>
      <c r="G15" s="206"/>
      <c r="H15" s="193"/>
      <c r="I15" s="241"/>
      <c r="J15" s="241"/>
      <c r="K15" s="241"/>
      <c r="L15" s="241"/>
      <c r="M15" s="241"/>
      <c r="N15" s="193"/>
      <c r="O15" s="231"/>
      <c r="P15" s="245"/>
      <c r="Q15" s="245"/>
      <c r="R15" s="245"/>
      <c r="S15" s="245"/>
      <c r="T15" s="245"/>
      <c r="U15" s="245"/>
      <c r="V15" s="245"/>
      <c r="W15" s="245"/>
      <c r="X15" s="245"/>
      <c r="Y15" s="231"/>
      <c r="Z15"/>
      <c r="AA15"/>
      <c r="AB15"/>
      <c r="AC15"/>
      <c r="AD15"/>
    </row>
    <row r="16" customHeight="1" spans="1:30">
      <c r="A16" s="189"/>
      <c r="B16" s="207" t="s">
        <v>819</v>
      </c>
      <c r="C16" s="208">
        <f>D5</f>
        <v>0</v>
      </c>
      <c r="D16" s="209"/>
      <c r="E16" s="189"/>
      <c r="F16" s="210"/>
      <c r="G16" s="211"/>
      <c r="H16" s="193"/>
      <c r="I16" s="241"/>
      <c r="J16" s="241"/>
      <c r="K16" s="241"/>
      <c r="L16" s="241"/>
      <c r="M16" s="241"/>
      <c r="N16" s="193"/>
      <c r="O16" s="238"/>
      <c r="P16" s="245"/>
      <c r="Q16" s="245"/>
      <c r="R16" s="245"/>
      <c r="S16" s="245"/>
      <c r="T16" s="245"/>
      <c r="U16" s="245"/>
      <c r="V16" s="245"/>
      <c r="W16" s="245"/>
      <c r="X16" s="245"/>
      <c r="Y16" s="238"/>
      <c r="Z16"/>
      <c r="AA16"/>
      <c r="AB16"/>
      <c r="AC16"/>
      <c r="AD16"/>
    </row>
    <row r="17" customHeight="1" spans="1:30">
      <c r="A17" s="189"/>
      <c r="B17" s="189"/>
      <c r="C17" s="189"/>
      <c r="D17" s="189"/>
      <c r="E17" s="212"/>
      <c r="F17" s="212"/>
      <c r="G17" s="212"/>
      <c r="H17" s="189"/>
      <c r="I17" s="241"/>
      <c r="J17" s="241"/>
      <c r="K17" s="241"/>
      <c r="L17" s="241"/>
      <c r="M17" s="241"/>
      <c r="N17" s="193"/>
      <c r="O17" s="238"/>
      <c r="P17" s="246" t="s">
        <v>932</v>
      </c>
      <c r="Q17" s="246"/>
      <c r="R17" s="246"/>
      <c r="S17" s="246"/>
      <c r="T17" s="246"/>
      <c r="U17" s="246"/>
      <c r="V17" s="246"/>
      <c r="W17" s="246"/>
      <c r="X17" s="246"/>
      <c r="Y17" s="231"/>
      <c r="Z17"/>
      <c r="AA17"/>
      <c r="AB17"/>
      <c r="AC17"/>
      <c r="AD17"/>
    </row>
    <row r="18" customHeight="1" spans="1:30">
      <c r="A18" s="189"/>
      <c r="B18" s="213" t="s">
        <v>825</v>
      </c>
      <c r="C18" s="213"/>
      <c r="D18" s="214" t="s">
        <v>943</v>
      </c>
      <c r="E18" s="189"/>
      <c r="F18" s="215" t="s">
        <v>944</v>
      </c>
      <c r="G18" s="216" t="s">
        <v>945</v>
      </c>
      <c r="H18" s="193"/>
      <c r="I18" s="241"/>
      <c r="J18" s="241"/>
      <c r="K18" s="241"/>
      <c r="L18" s="241"/>
      <c r="M18" s="241"/>
      <c r="N18" s="193"/>
      <c r="O18" s="231"/>
      <c r="P18" s="231"/>
      <c r="Q18" s="231"/>
      <c r="R18" s="231"/>
      <c r="S18" s="231"/>
      <c r="T18" s="231"/>
      <c r="U18" s="231"/>
      <c r="V18" s="231"/>
      <c r="W18" s="231"/>
      <c r="X18" s="231"/>
      <c r="Y18" s="238"/>
      <c r="Z18"/>
      <c r="AA18"/>
      <c r="AB18"/>
      <c r="AC18"/>
      <c r="AD18"/>
    </row>
    <row r="19" customHeight="1" spans="1:30">
      <c r="A19" s="189"/>
      <c r="B19" s="217">
        <f>キャラシート!G35</f>
        <v>2</v>
      </c>
      <c r="C19" s="218">
        <f>キャラシート!H35</f>
        <v>0</v>
      </c>
      <c r="D19" s="219">
        <f>IF(K2="攻撃型",ROUNDDOWN(C23/3,0),0)</f>
        <v>0</v>
      </c>
      <c r="E19" s="212"/>
      <c r="F19" s="220" t="str">
        <f>IF(K2="速度型","2D6","1D6")</f>
        <v>1D6</v>
      </c>
      <c r="G19" s="221" t="str">
        <f>IF(K2="探索型","2D6","1D6")</f>
        <v>1D6</v>
      </c>
      <c r="H19" s="193"/>
      <c r="I19" s="241"/>
      <c r="J19" s="241"/>
      <c r="K19" s="241"/>
      <c r="L19" s="241"/>
      <c r="M19" s="241"/>
      <c r="N19" s="193"/>
      <c r="O19" s="238"/>
      <c r="P19" s="240" t="s">
        <v>926</v>
      </c>
      <c r="Q19" s="240"/>
      <c r="R19" s="240"/>
      <c r="S19" s="240"/>
      <c r="T19" s="240"/>
      <c r="U19" s="250" t="s">
        <v>927</v>
      </c>
      <c r="V19" s="251" t="s">
        <v>328</v>
      </c>
      <c r="W19" s="251" t="s">
        <v>928</v>
      </c>
      <c r="X19" s="252" t="s">
        <v>929</v>
      </c>
      <c r="Y19" s="231"/>
      <c r="Z19"/>
      <c r="AA19"/>
      <c r="AB19"/>
      <c r="AC19"/>
      <c r="AD19"/>
    </row>
    <row r="20" customHeight="1" spans="1:30">
      <c r="A20" s="212"/>
      <c r="B20" s="212"/>
      <c r="C20" s="212"/>
      <c r="D20" s="212"/>
      <c r="E20" s="212"/>
      <c r="F20" s="212"/>
      <c r="G20" s="189"/>
      <c r="H20" s="193"/>
      <c r="I20" s="241"/>
      <c r="J20" s="241"/>
      <c r="K20" s="241"/>
      <c r="L20" s="241"/>
      <c r="M20" s="241"/>
      <c r="N20" s="193"/>
      <c r="O20" s="231"/>
      <c r="P20" s="242"/>
      <c r="Q20" s="242"/>
      <c r="R20" s="242"/>
      <c r="S20" s="242"/>
      <c r="T20" s="242"/>
      <c r="U20" s="253" t="s">
        <v>19</v>
      </c>
      <c r="V20" s="254" t="s">
        <v>19</v>
      </c>
      <c r="W20" s="255"/>
      <c r="X20" s="256"/>
      <c r="Y20" s="238"/>
      <c r="Z20"/>
      <c r="AA20"/>
      <c r="AB20"/>
      <c r="AC20"/>
      <c r="AD20"/>
    </row>
    <row r="21" customHeight="1" spans="1:30">
      <c r="A21" s="212"/>
      <c r="B21" s="222" t="s">
        <v>855</v>
      </c>
      <c r="C21" s="223"/>
      <c r="D21" s="223"/>
      <c r="E21" s="223"/>
      <c r="F21" s="223"/>
      <c r="G21" s="223"/>
      <c r="H21" s="193"/>
      <c r="I21" s="241"/>
      <c r="J21" s="241"/>
      <c r="K21" s="241"/>
      <c r="L21" s="241"/>
      <c r="M21" s="241"/>
      <c r="N21" s="193"/>
      <c r="O21" s="238"/>
      <c r="P21" s="242"/>
      <c r="Q21" s="242"/>
      <c r="R21" s="242"/>
      <c r="S21" s="242"/>
      <c r="T21" s="242"/>
      <c r="U21" s="253"/>
      <c r="V21" s="254"/>
      <c r="W21" s="255"/>
      <c r="X21" s="256"/>
      <c r="Y21" s="231"/>
      <c r="Z21"/>
      <c r="AA21"/>
      <c r="AB21"/>
      <c r="AC21"/>
      <c r="AD21"/>
    </row>
    <row r="22" customHeight="1" spans="1:30">
      <c r="A22" s="212"/>
      <c r="B22" s="222"/>
      <c r="C22" s="223"/>
      <c r="D22" s="223"/>
      <c r="E22" s="223"/>
      <c r="F22" s="223"/>
      <c r="G22" s="223"/>
      <c r="H22" s="193"/>
      <c r="I22" s="241"/>
      <c r="J22" s="241"/>
      <c r="K22" s="241"/>
      <c r="L22" s="241"/>
      <c r="M22" s="241"/>
      <c r="N22" s="193"/>
      <c r="O22" s="231"/>
      <c r="P22" s="243" t="s">
        <v>9</v>
      </c>
      <c r="Q22" s="243"/>
      <c r="R22" s="243"/>
      <c r="S22" s="257" t="s">
        <v>10</v>
      </c>
      <c r="T22" s="257"/>
      <c r="U22" s="257"/>
      <c r="V22" s="258" t="s">
        <v>11</v>
      </c>
      <c r="W22" s="258"/>
      <c r="X22" s="258"/>
      <c r="Y22" s="238"/>
      <c r="Z22"/>
      <c r="AA22"/>
      <c r="AB22"/>
      <c r="AC22"/>
      <c r="AD22"/>
    </row>
    <row r="23" customHeight="1" spans="1:30">
      <c r="A23" s="212"/>
      <c r="B23" s="224" t="s">
        <v>818</v>
      </c>
      <c r="C23" s="225">
        <f>キャラシート!H25</f>
        <v>9</v>
      </c>
      <c r="D23" s="225"/>
      <c r="E23" s="226" t="s">
        <v>820</v>
      </c>
      <c r="F23" s="227">
        <f>キャラシート!H27</f>
        <v>0</v>
      </c>
      <c r="G23" s="227"/>
      <c r="H23" s="193"/>
      <c r="I23" s="241"/>
      <c r="J23" s="241"/>
      <c r="K23" s="241"/>
      <c r="L23" s="241"/>
      <c r="M23" s="241"/>
      <c r="N23" s="193"/>
      <c r="O23" s="238"/>
      <c r="P23" s="205" t="s">
        <v>19</v>
      </c>
      <c r="Q23" s="259" t="s">
        <v>19</v>
      </c>
      <c r="R23" s="259" t="s">
        <v>19</v>
      </c>
      <c r="S23" s="259" t="s">
        <v>19</v>
      </c>
      <c r="T23" s="259" t="s">
        <v>19</v>
      </c>
      <c r="U23" s="259" t="s">
        <v>19</v>
      </c>
      <c r="V23" s="259" t="s">
        <v>19</v>
      </c>
      <c r="W23" s="259" t="s">
        <v>19</v>
      </c>
      <c r="X23" s="206" t="s">
        <v>19</v>
      </c>
      <c r="Y23" s="231"/>
      <c r="Z23"/>
      <c r="AA23"/>
      <c r="AB23"/>
      <c r="AC23"/>
      <c r="AD23"/>
    </row>
    <row r="24" customHeight="1" spans="1:30">
      <c r="A24" s="212"/>
      <c r="B24" s="228" t="s">
        <v>867</v>
      </c>
      <c r="C24" s="228"/>
      <c r="D24" s="228"/>
      <c r="E24" s="228"/>
      <c r="F24" s="228"/>
      <c r="G24" s="228"/>
      <c r="H24" s="193"/>
      <c r="I24" s="241"/>
      <c r="J24" s="241"/>
      <c r="K24" s="241"/>
      <c r="L24" s="241"/>
      <c r="M24" s="241"/>
      <c r="N24" s="193"/>
      <c r="O24" s="231"/>
      <c r="P24" s="205"/>
      <c r="Q24" s="259"/>
      <c r="R24" s="259"/>
      <c r="S24" s="259" t="s">
        <v>19</v>
      </c>
      <c r="T24" s="259" t="s">
        <v>19</v>
      </c>
      <c r="U24" s="259" t="s">
        <v>19</v>
      </c>
      <c r="V24" s="259" t="s">
        <v>19</v>
      </c>
      <c r="W24" s="259" t="s">
        <v>19</v>
      </c>
      <c r="X24" s="206" t="s">
        <v>19</v>
      </c>
      <c r="Y24" s="238"/>
      <c r="Z24"/>
      <c r="AA24"/>
      <c r="AB24"/>
      <c r="AC24"/>
      <c r="AD24"/>
    </row>
    <row r="25" customHeight="1" spans="1:30">
      <c r="A25" s="212"/>
      <c r="B25" s="229"/>
      <c r="C25" s="229"/>
      <c r="D25" s="229"/>
      <c r="E25" s="229"/>
      <c r="F25" s="229"/>
      <c r="G25" s="229"/>
      <c r="H25" s="193"/>
      <c r="I25" s="241"/>
      <c r="J25" s="241"/>
      <c r="K25" s="241"/>
      <c r="L25" s="241"/>
      <c r="M25" s="241"/>
      <c r="N25" s="193"/>
      <c r="O25" s="238"/>
      <c r="P25" s="244" t="s">
        <v>931</v>
      </c>
      <c r="Q25" s="244"/>
      <c r="R25" s="244"/>
      <c r="S25" s="244"/>
      <c r="T25" s="244"/>
      <c r="U25" s="244"/>
      <c r="V25" s="244"/>
      <c r="W25" s="244"/>
      <c r="X25" s="244"/>
      <c r="Y25" s="231"/>
      <c r="Z25"/>
      <c r="AA25"/>
      <c r="AB25"/>
      <c r="AC25"/>
      <c r="AD25"/>
    </row>
    <row r="26" customHeight="1" spans="1:30">
      <c r="A26" s="212"/>
      <c r="B26" s="229"/>
      <c r="C26" s="229"/>
      <c r="D26" s="229"/>
      <c r="E26" s="229"/>
      <c r="F26" s="229"/>
      <c r="G26" s="229"/>
      <c r="H26" s="193"/>
      <c r="I26" s="241"/>
      <c r="J26" s="241"/>
      <c r="K26" s="241"/>
      <c r="L26" s="241"/>
      <c r="M26" s="241"/>
      <c r="N26" s="193"/>
      <c r="O26" s="231"/>
      <c r="P26" s="245"/>
      <c r="Q26" s="245"/>
      <c r="R26" s="245"/>
      <c r="S26" s="245"/>
      <c r="T26" s="245"/>
      <c r="U26" s="245"/>
      <c r="V26" s="245"/>
      <c r="W26" s="245"/>
      <c r="X26" s="245"/>
      <c r="Y26" s="238"/>
      <c r="Z26"/>
      <c r="AA26"/>
      <c r="AB26"/>
      <c r="AC26"/>
      <c r="AD26"/>
    </row>
    <row r="27" customHeight="1" spans="1:30">
      <c r="A27" s="212"/>
      <c r="B27" s="229"/>
      <c r="C27" s="229"/>
      <c r="D27" s="229"/>
      <c r="E27" s="229"/>
      <c r="F27" s="229"/>
      <c r="G27" s="229"/>
      <c r="H27" s="193"/>
      <c r="I27" s="241"/>
      <c r="J27" s="241"/>
      <c r="K27" s="241"/>
      <c r="L27" s="241"/>
      <c r="M27" s="241"/>
      <c r="N27" s="193"/>
      <c r="O27" s="238"/>
      <c r="P27" s="245"/>
      <c r="Q27" s="245"/>
      <c r="R27" s="245"/>
      <c r="S27" s="245"/>
      <c r="T27" s="245"/>
      <c r="U27" s="245"/>
      <c r="V27" s="245"/>
      <c r="W27" s="245"/>
      <c r="X27" s="245"/>
      <c r="Y27" s="231"/>
      <c r="Z27"/>
      <c r="AA27"/>
      <c r="AB27"/>
      <c r="AC27"/>
      <c r="AD27"/>
    </row>
    <row r="28" customHeight="1" spans="1:30">
      <c r="A28" s="212"/>
      <c r="B28" s="229"/>
      <c r="C28" s="229"/>
      <c r="D28" s="229"/>
      <c r="E28" s="229"/>
      <c r="F28" s="229"/>
      <c r="G28" s="229"/>
      <c r="H28" s="193"/>
      <c r="I28" s="241"/>
      <c r="J28" s="241"/>
      <c r="K28" s="241"/>
      <c r="L28" s="241"/>
      <c r="M28" s="241"/>
      <c r="N28" s="193"/>
      <c r="O28" s="231"/>
      <c r="P28" s="246" t="s">
        <v>932</v>
      </c>
      <c r="Q28" s="246"/>
      <c r="R28" s="246"/>
      <c r="S28" s="246"/>
      <c r="T28" s="246"/>
      <c r="U28" s="246"/>
      <c r="V28" s="246"/>
      <c r="W28" s="246"/>
      <c r="X28" s="246"/>
      <c r="Y28" s="238"/>
      <c r="Z28"/>
      <c r="AA28"/>
      <c r="AB28"/>
      <c r="AC28"/>
      <c r="AD28"/>
    </row>
    <row r="29" customHeight="1" spans="1:30">
      <c r="A29" s="212"/>
      <c r="B29" s="229"/>
      <c r="C29" s="229"/>
      <c r="D29" s="229"/>
      <c r="E29" s="229"/>
      <c r="F29" s="229"/>
      <c r="G29" s="229"/>
      <c r="H29" s="193"/>
      <c r="I29" s="241"/>
      <c r="J29" s="241"/>
      <c r="K29" s="241"/>
      <c r="L29" s="241"/>
      <c r="M29" s="241"/>
      <c r="N29" s="193"/>
      <c r="O29" s="238"/>
      <c r="P29" s="238"/>
      <c r="Q29" s="238"/>
      <c r="R29" s="238"/>
      <c r="S29" s="238"/>
      <c r="T29" s="238"/>
      <c r="U29" s="238"/>
      <c r="V29" s="238"/>
      <c r="W29" s="238"/>
      <c r="X29" s="238"/>
      <c r="Y29" s="231"/>
      <c r="Z29"/>
      <c r="AA29"/>
      <c r="AB29"/>
      <c r="AC29"/>
      <c r="AD29"/>
    </row>
    <row r="30" customHeight="1" spans="1:30">
      <c r="A30" s="212"/>
      <c r="B30" s="212"/>
      <c r="C30" s="212"/>
      <c r="D30" s="212"/>
      <c r="E30" s="212"/>
      <c r="F30" s="212"/>
      <c r="G30" s="212"/>
      <c r="H30" s="212"/>
      <c r="I30" s="212"/>
      <c r="J30" s="189"/>
      <c r="K30" s="212"/>
      <c r="L30" s="212"/>
      <c r="M30" s="189"/>
      <c r="N30" s="212"/>
      <c r="O30" s="231"/>
      <c r="P30" s="240" t="s">
        <v>926</v>
      </c>
      <c r="Q30" s="240"/>
      <c r="R30" s="240"/>
      <c r="S30" s="240"/>
      <c r="T30" s="240"/>
      <c r="U30" s="250" t="s">
        <v>927</v>
      </c>
      <c r="V30" s="251" t="s">
        <v>328</v>
      </c>
      <c r="W30" s="251" t="s">
        <v>928</v>
      </c>
      <c r="X30" s="252" t="s">
        <v>929</v>
      </c>
      <c r="Y30" s="238"/>
      <c r="Z30"/>
      <c r="AA30"/>
      <c r="AB30"/>
      <c r="AC30"/>
      <c r="AD30"/>
    </row>
    <row r="31" customHeight="1" spans="1:30">
      <c r="A31" s="212"/>
      <c r="B31" s="230" t="s">
        <v>946</v>
      </c>
      <c r="C31" s="230"/>
      <c r="D31" s="230"/>
      <c r="E31" s="230"/>
      <c r="F31" s="230"/>
      <c r="G31" s="230"/>
      <c r="H31" s="230"/>
      <c r="I31" s="230"/>
      <c r="J31" s="230"/>
      <c r="K31" s="230"/>
      <c r="L31" s="230"/>
      <c r="M31" s="230"/>
      <c r="N31" s="193"/>
      <c r="O31" s="238"/>
      <c r="P31" s="242"/>
      <c r="Q31" s="242"/>
      <c r="R31" s="242"/>
      <c r="S31" s="242"/>
      <c r="T31" s="242"/>
      <c r="U31" s="253" t="s">
        <v>19</v>
      </c>
      <c r="V31" s="254" t="s">
        <v>19</v>
      </c>
      <c r="W31" s="255"/>
      <c r="X31" s="256"/>
      <c r="Y31" s="231"/>
      <c r="Z31"/>
      <c r="AA31"/>
      <c r="AB31"/>
      <c r="AC31"/>
      <c r="AD31"/>
    </row>
    <row r="32" customHeight="1" spans="1:30">
      <c r="A32" s="212"/>
      <c r="B32" s="229"/>
      <c r="C32" s="229"/>
      <c r="D32" s="229"/>
      <c r="E32" s="229"/>
      <c r="F32" s="229"/>
      <c r="G32" s="229"/>
      <c r="H32" s="229"/>
      <c r="I32" s="229"/>
      <c r="J32" s="229"/>
      <c r="K32" s="229"/>
      <c r="L32" s="229"/>
      <c r="M32" s="229"/>
      <c r="N32" s="193"/>
      <c r="O32" s="231"/>
      <c r="P32" s="242"/>
      <c r="Q32" s="242"/>
      <c r="R32" s="242"/>
      <c r="S32" s="242"/>
      <c r="T32" s="242"/>
      <c r="U32" s="253"/>
      <c r="V32" s="254"/>
      <c r="W32" s="255"/>
      <c r="X32" s="256"/>
      <c r="Y32" s="238"/>
      <c r="Z32"/>
      <c r="AA32"/>
      <c r="AB32"/>
      <c r="AC32"/>
      <c r="AD32"/>
    </row>
    <row r="33" customHeight="1" spans="1:30">
      <c r="A33" s="212"/>
      <c r="B33" s="229"/>
      <c r="C33" s="229"/>
      <c r="D33" s="229"/>
      <c r="E33" s="229"/>
      <c r="F33" s="229"/>
      <c r="G33" s="229"/>
      <c r="H33" s="229"/>
      <c r="I33" s="229"/>
      <c r="J33" s="229"/>
      <c r="K33" s="229"/>
      <c r="L33" s="229"/>
      <c r="M33" s="229"/>
      <c r="N33" s="193"/>
      <c r="O33" s="238"/>
      <c r="P33" s="243" t="s">
        <v>9</v>
      </c>
      <c r="Q33" s="243"/>
      <c r="R33" s="243"/>
      <c r="S33" s="257" t="s">
        <v>10</v>
      </c>
      <c r="T33" s="257"/>
      <c r="U33" s="257"/>
      <c r="V33" s="258" t="s">
        <v>11</v>
      </c>
      <c r="W33" s="258"/>
      <c r="X33" s="258"/>
      <c r="Y33" s="231"/>
      <c r="Z33"/>
      <c r="AA33"/>
      <c r="AB33"/>
      <c r="AC33"/>
      <c r="AD33"/>
    </row>
    <row r="34" customHeight="1" spans="1:30">
      <c r="A34" s="212"/>
      <c r="B34" s="229"/>
      <c r="C34" s="229"/>
      <c r="D34" s="229"/>
      <c r="E34" s="229"/>
      <c r="F34" s="229"/>
      <c r="G34" s="229"/>
      <c r="H34" s="229"/>
      <c r="I34" s="229"/>
      <c r="J34" s="229"/>
      <c r="K34" s="229"/>
      <c r="L34" s="229"/>
      <c r="M34" s="229"/>
      <c r="N34" s="193"/>
      <c r="O34" s="231"/>
      <c r="P34" s="205" t="s">
        <v>19</v>
      </c>
      <c r="Q34" s="259" t="s">
        <v>19</v>
      </c>
      <c r="R34" s="259" t="s">
        <v>19</v>
      </c>
      <c r="S34" s="259" t="s">
        <v>19</v>
      </c>
      <c r="T34" s="259" t="s">
        <v>19</v>
      </c>
      <c r="U34" s="259" t="s">
        <v>19</v>
      </c>
      <c r="V34" s="259" t="s">
        <v>19</v>
      </c>
      <c r="W34" s="259" t="s">
        <v>19</v>
      </c>
      <c r="X34" s="206" t="s">
        <v>19</v>
      </c>
      <c r="Y34" s="238"/>
      <c r="Z34"/>
      <c r="AA34"/>
      <c r="AB34"/>
      <c r="AC34"/>
      <c r="AD34"/>
    </row>
    <row r="35" customHeight="1" spans="1:30">
      <c r="A35" s="212"/>
      <c r="B35" s="229"/>
      <c r="C35" s="229"/>
      <c r="D35" s="229"/>
      <c r="E35" s="229"/>
      <c r="F35" s="229"/>
      <c r="G35" s="229"/>
      <c r="H35" s="229"/>
      <c r="I35" s="229"/>
      <c r="J35" s="229"/>
      <c r="K35" s="229"/>
      <c r="L35" s="229"/>
      <c r="M35" s="229"/>
      <c r="N35" s="212"/>
      <c r="O35" s="238"/>
      <c r="P35" s="205"/>
      <c r="Q35" s="259"/>
      <c r="R35" s="259"/>
      <c r="S35" s="259" t="s">
        <v>19</v>
      </c>
      <c r="T35" s="259" t="s">
        <v>19</v>
      </c>
      <c r="U35" s="259" t="s">
        <v>19</v>
      </c>
      <c r="V35" s="259" t="s">
        <v>19</v>
      </c>
      <c r="W35" s="259" t="s">
        <v>19</v>
      </c>
      <c r="X35" s="206" t="s">
        <v>19</v>
      </c>
      <c r="Y35" s="231"/>
      <c r="Z35" s="54"/>
      <c r="AA35" s="54"/>
      <c r="AB35" s="54"/>
      <c r="AC35" s="54"/>
      <c r="AD35" s="54"/>
    </row>
    <row r="36" customHeight="1" spans="1:30">
      <c r="A36" s="212"/>
      <c r="B36" s="212"/>
      <c r="C36" s="212"/>
      <c r="D36" s="212"/>
      <c r="E36" s="212"/>
      <c r="F36" s="212"/>
      <c r="G36" s="212"/>
      <c r="H36" s="212"/>
      <c r="I36" s="212"/>
      <c r="J36" s="189"/>
      <c r="K36" s="212"/>
      <c r="L36" s="212"/>
      <c r="M36" s="189"/>
      <c r="N36" s="212"/>
      <c r="O36" s="231"/>
      <c r="P36" s="244" t="s">
        <v>931</v>
      </c>
      <c r="Q36" s="244"/>
      <c r="R36" s="244"/>
      <c r="S36" s="244"/>
      <c r="T36" s="244"/>
      <c r="U36" s="244"/>
      <c r="V36" s="244"/>
      <c r="W36" s="244"/>
      <c r="X36" s="244"/>
      <c r="Y36" s="238"/>
      <c r="Z36" s="54"/>
      <c r="AA36" s="54"/>
      <c r="AB36" s="54"/>
      <c r="AC36" s="54"/>
      <c r="AD36" s="54"/>
    </row>
    <row r="37" customHeight="1" spans="1:30">
      <c r="A37"/>
      <c r="B37"/>
      <c r="C37"/>
      <c r="D37"/>
      <c r="E37"/>
      <c r="F37"/>
      <c r="G37"/>
      <c r="H37"/>
      <c r="I37"/>
      <c r="J37"/>
      <c r="K37"/>
      <c r="L37"/>
      <c r="M37"/>
      <c r="N37"/>
      <c r="O37" s="238"/>
      <c r="P37" s="245"/>
      <c r="Q37" s="245"/>
      <c r="R37" s="245"/>
      <c r="S37" s="245"/>
      <c r="T37" s="245"/>
      <c r="U37" s="245"/>
      <c r="V37" s="245"/>
      <c r="W37" s="245"/>
      <c r="X37" s="245"/>
      <c r="Y37" s="231"/>
      <c r="Z37" s="54"/>
      <c r="AA37" s="54"/>
      <c r="AB37" s="54"/>
      <c r="AC37" s="54"/>
      <c r="AD37" s="54"/>
    </row>
    <row r="38" customHeight="1" spans="1:30">
      <c r="A38"/>
      <c r="B38"/>
      <c r="C38"/>
      <c r="D38"/>
      <c r="E38"/>
      <c r="F38"/>
      <c r="G38"/>
      <c r="H38"/>
      <c r="I38"/>
      <c r="J38"/>
      <c r="K38"/>
      <c r="L38"/>
      <c r="M38"/>
      <c r="N38"/>
      <c r="O38" s="231"/>
      <c r="P38" s="245"/>
      <c r="Q38" s="245"/>
      <c r="R38" s="245"/>
      <c r="S38" s="245"/>
      <c r="T38" s="245"/>
      <c r="U38" s="245"/>
      <c r="V38" s="245"/>
      <c r="W38" s="245"/>
      <c r="X38" s="245"/>
      <c r="Y38" s="238"/>
      <c r="Z38" s="54"/>
      <c r="AA38" s="54"/>
      <c r="AB38" s="54"/>
      <c r="AC38" s="54"/>
      <c r="AD38" s="54"/>
    </row>
    <row r="39" customHeight="1" spans="1:30">
      <c r="A39"/>
      <c r="B39"/>
      <c r="C39"/>
      <c r="D39"/>
      <c r="E39"/>
      <c r="F39"/>
      <c r="G39"/>
      <c r="H39"/>
      <c r="I39"/>
      <c r="J39"/>
      <c r="K39"/>
      <c r="L39"/>
      <c r="M39"/>
      <c r="N39"/>
      <c r="O39" s="238"/>
      <c r="P39" s="246" t="s">
        <v>932</v>
      </c>
      <c r="Q39" s="246"/>
      <c r="R39" s="246"/>
      <c r="S39" s="246"/>
      <c r="T39" s="246"/>
      <c r="U39" s="246"/>
      <c r="V39" s="246"/>
      <c r="W39" s="246"/>
      <c r="X39" s="246"/>
      <c r="Y39" s="231"/>
      <c r="Z39" s="54"/>
      <c r="AA39" s="54"/>
      <c r="AB39" s="54"/>
      <c r="AC39" s="54"/>
      <c r="AD39" s="54"/>
    </row>
    <row r="40" customHeight="1" spans="1:30">
      <c r="A40"/>
      <c r="B40"/>
      <c r="C40"/>
      <c r="D40"/>
      <c r="E40"/>
      <c r="F40"/>
      <c r="G40"/>
      <c r="H40"/>
      <c r="I40"/>
      <c r="J40"/>
      <c r="K40"/>
      <c r="L40"/>
      <c r="M40"/>
      <c r="N40"/>
      <c r="O40" s="231"/>
      <c r="P40" s="231"/>
      <c r="Q40" s="231"/>
      <c r="R40" s="231"/>
      <c r="S40" s="231"/>
      <c r="T40" s="231"/>
      <c r="U40" s="231"/>
      <c r="V40" s="231"/>
      <c r="W40" s="231"/>
      <c r="X40" s="231"/>
      <c r="Y40" s="238"/>
      <c r="Z40" s="54"/>
      <c r="AA40" s="54"/>
      <c r="AB40" s="54"/>
      <c r="AC40" s="54"/>
      <c r="AD40" s="54"/>
    </row>
    <row r="41" customHeight="1" spans="1:30">
      <c r="A41"/>
      <c r="B41"/>
      <c r="C41"/>
      <c r="D41"/>
      <c r="E41"/>
      <c r="F41"/>
      <c r="G41"/>
      <c r="H41"/>
      <c r="I41"/>
      <c r="J41"/>
      <c r="K41"/>
      <c r="L41"/>
      <c r="M41"/>
      <c r="N41"/>
      <c r="O41" s="238"/>
      <c r="P41" s="240" t="s">
        <v>926</v>
      </c>
      <c r="Q41" s="240"/>
      <c r="R41" s="240"/>
      <c r="S41" s="240"/>
      <c r="T41" s="240"/>
      <c r="U41" s="250" t="s">
        <v>927</v>
      </c>
      <c r="V41" s="251" t="s">
        <v>328</v>
      </c>
      <c r="W41" s="251" t="s">
        <v>928</v>
      </c>
      <c r="X41" s="252" t="s">
        <v>929</v>
      </c>
      <c r="Y41" s="231"/>
      <c r="Z41" s="54"/>
      <c r="AA41" s="54"/>
      <c r="AB41" s="54"/>
      <c r="AC41" s="54"/>
      <c r="AD41" s="54"/>
    </row>
    <row r="42" customHeight="1" spans="1:30">
      <c r="A42"/>
      <c r="B42"/>
      <c r="C42"/>
      <c r="D42"/>
      <c r="E42"/>
      <c r="F42"/>
      <c r="G42"/>
      <c r="H42"/>
      <c r="I42"/>
      <c r="J42"/>
      <c r="K42"/>
      <c r="L42"/>
      <c r="M42"/>
      <c r="N42"/>
      <c r="O42" s="231"/>
      <c r="P42" s="242"/>
      <c r="Q42" s="242"/>
      <c r="R42" s="242"/>
      <c r="S42" s="242"/>
      <c r="T42" s="242"/>
      <c r="U42" s="253" t="s">
        <v>19</v>
      </c>
      <c r="V42" s="254" t="s">
        <v>19</v>
      </c>
      <c r="W42" s="255"/>
      <c r="X42" s="256"/>
      <c r="Y42" s="238"/>
      <c r="Z42" s="54"/>
      <c r="AA42" s="54"/>
      <c r="AB42" s="54"/>
      <c r="AC42" s="54"/>
      <c r="AD42" s="54"/>
    </row>
    <row r="43" customHeight="1" spans="1:30">
      <c r="A43"/>
      <c r="B43"/>
      <c r="C43"/>
      <c r="D43"/>
      <c r="E43"/>
      <c r="F43"/>
      <c r="G43"/>
      <c r="H43"/>
      <c r="I43"/>
      <c r="J43"/>
      <c r="K43"/>
      <c r="L43"/>
      <c r="M43"/>
      <c r="N43"/>
      <c r="O43" s="238"/>
      <c r="P43" s="242"/>
      <c r="Q43" s="242"/>
      <c r="R43" s="242"/>
      <c r="S43" s="242"/>
      <c r="T43" s="242"/>
      <c r="U43" s="253"/>
      <c r="V43" s="254"/>
      <c r="W43" s="255"/>
      <c r="X43" s="256"/>
      <c r="Y43" s="231"/>
      <c r="Z43" s="54"/>
      <c r="AA43" s="54"/>
      <c r="AB43" s="54"/>
      <c r="AC43" s="54"/>
      <c r="AD43" s="54"/>
    </row>
    <row r="44" customHeight="1" spans="1:30">
      <c r="A44"/>
      <c r="B44"/>
      <c r="C44"/>
      <c r="D44"/>
      <c r="E44"/>
      <c r="F44"/>
      <c r="G44"/>
      <c r="H44"/>
      <c r="I44"/>
      <c r="J44"/>
      <c r="K44"/>
      <c r="L44"/>
      <c r="M44"/>
      <c r="N44"/>
      <c r="O44" s="231"/>
      <c r="P44" s="243" t="s">
        <v>9</v>
      </c>
      <c r="Q44" s="243"/>
      <c r="R44" s="243"/>
      <c r="S44" s="257" t="s">
        <v>10</v>
      </c>
      <c r="T44" s="257"/>
      <c r="U44" s="257"/>
      <c r="V44" s="258" t="s">
        <v>11</v>
      </c>
      <c r="W44" s="258"/>
      <c r="X44" s="258"/>
      <c r="Y44" s="238"/>
      <c r="Z44" s="54"/>
      <c r="AA44" s="54"/>
      <c r="AB44" s="54"/>
      <c r="AC44" s="54"/>
      <c r="AD44" s="54"/>
    </row>
    <row r="45" customHeight="1" spans="1:30">
      <c r="A45"/>
      <c r="B45"/>
      <c r="C45"/>
      <c r="D45"/>
      <c r="E45"/>
      <c r="F45"/>
      <c r="G45"/>
      <c r="H45"/>
      <c r="I45"/>
      <c r="J45"/>
      <c r="K45"/>
      <c r="L45"/>
      <c r="M45"/>
      <c r="N45"/>
      <c r="O45" s="238"/>
      <c r="P45" s="205" t="s">
        <v>19</v>
      </c>
      <c r="Q45" s="259" t="s">
        <v>19</v>
      </c>
      <c r="R45" s="259" t="s">
        <v>19</v>
      </c>
      <c r="S45" s="259" t="s">
        <v>19</v>
      </c>
      <c r="T45" s="259" t="s">
        <v>19</v>
      </c>
      <c r="U45" s="259" t="s">
        <v>19</v>
      </c>
      <c r="V45" s="259" t="s">
        <v>19</v>
      </c>
      <c r="W45" s="259" t="s">
        <v>19</v>
      </c>
      <c r="X45" s="206" t="s">
        <v>19</v>
      </c>
      <c r="Y45" s="231"/>
      <c r="Z45" s="54"/>
      <c r="AA45" s="54"/>
      <c r="AB45" s="54"/>
      <c r="AC45" s="54"/>
      <c r="AD45" s="54"/>
    </row>
    <row r="46" customHeight="1" spans="1:30">
      <c r="A46"/>
      <c r="B46"/>
      <c r="C46"/>
      <c r="D46"/>
      <c r="E46"/>
      <c r="F46"/>
      <c r="G46"/>
      <c r="H46"/>
      <c r="I46"/>
      <c r="J46"/>
      <c r="K46"/>
      <c r="L46"/>
      <c r="M46"/>
      <c r="N46"/>
      <c r="O46" s="231"/>
      <c r="P46" s="205"/>
      <c r="Q46" s="259"/>
      <c r="R46" s="259"/>
      <c r="S46" s="259" t="s">
        <v>19</v>
      </c>
      <c r="T46" s="259" t="s">
        <v>19</v>
      </c>
      <c r="U46" s="259" t="s">
        <v>19</v>
      </c>
      <c r="V46" s="259" t="s">
        <v>19</v>
      </c>
      <c r="W46" s="259" t="s">
        <v>19</v>
      </c>
      <c r="X46" s="206" t="s">
        <v>19</v>
      </c>
      <c r="Y46" s="238"/>
      <c r="Z46" s="54"/>
      <c r="AA46" s="54"/>
      <c r="AB46" s="54"/>
      <c r="AC46" s="54"/>
      <c r="AD46" s="54"/>
    </row>
    <row r="47" customHeight="1" spans="1:30">
      <c r="A47"/>
      <c r="B47"/>
      <c r="C47"/>
      <c r="D47"/>
      <c r="E47"/>
      <c r="F47"/>
      <c r="G47"/>
      <c r="H47"/>
      <c r="I47"/>
      <c r="J47"/>
      <c r="K47"/>
      <c r="L47"/>
      <c r="M47"/>
      <c r="N47"/>
      <c r="O47" s="238"/>
      <c r="P47" s="244" t="s">
        <v>931</v>
      </c>
      <c r="Q47" s="244"/>
      <c r="R47" s="244"/>
      <c r="S47" s="244"/>
      <c r="T47" s="244"/>
      <c r="U47" s="244"/>
      <c r="V47" s="244"/>
      <c r="W47" s="244"/>
      <c r="X47" s="244"/>
      <c r="Y47" s="231"/>
      <c r="Z47" s="54"/>
      <c r="AA47" s="54"/>
      <c r="AB47" s="54"/>
      <c r="AC47" s="54"/>
      <c r="AD47" s="54"/>
    </row>
    <row r="48" customHeight="1" spans="1:30">
      <c r="A48"/>
      <c r="B48"/>
      <c r="C48"/>
      <c r="D48"/>
      <c r="E48"/>
      <c r="F48"/>
      <c r="G48"/>
      <c r="H48"/>
      <c r="I48"/>
      <c r="J48"/>
      <c r="K48"/>
      <c r="L48"/>
      <c r="M48"/>
      <c r="N48"/>
      <c r="O48" s="231"/>
      <c r="P48" s="245"/>
      <c r="Q48" s="245"/>
      <c r="R48" s="245"/>
      <c r="S48" s="245"/>
      <c r="T48" s="245"/>
      <c r="U48" s="245"/>
      <c r="V48" s="245"/>
      <c r="W48" s="245"/>
      <c r="X48" s="245"/>
      <c r="Y48" s="238"/>
      <c r="Z48" s="54"/>
      <c r="AA48" s="54"/>
      <c r="AB48" s="54"/>
      <c r="AC48" s="54"/>
      <c r="AD48" s="54"/>
    </row>
    <row r="49" customHeight="1" spans="1:30">
      <c r="A49"/>
      <c r="B49"/>
      <c r="C49"/>
      <c r="D49"/>
      <c r="E49"/>
      <c r="F49"/>
      <c r="G49"/>
      <c r="H49"/>
      <c r="I49"/>
      <c r="J49"/>
      <c r="K49"/>
      <c r="L49"/>
      <c r="M49"/>
      <c r="N49"/>
      <c r="O49" s="238"/>
      <c r="P49" s="245"/>
      <c r="Q49" s="245"/>
      <c r="R49" s="245"/>
      <c r="S49" s="245"/>
      <c r="T49" s="245"/>
      <c r="U49" s="245"/>
      <c r="V49" s="245"/>
      <c r="W49" s="245"/>
      <c r="X49" s="245"/>
      <c r="Y49" s="231"/>
      <c r="Z49" s="54"/>
      <c r="AA49" s="54"/>
      <c r="AB49" s="54"/>
      <c r="AC49" s="54"/>
      <c r="AD49" s="54"/>
    </row>
    <row r="50" customHeight="1" spans="1:30">
      <c r="A50"/>
      <c r="B50"/>
      <c r="C50"/>
      <c r="D50"/>
      <c r="E50"/>
      <c r="F50"/>
      <c r="G50"/>
      <c r="H50"/>
      <c r="I50"/>
      <c r="J50"/>
      <c r="K50"/>
      <c r="L50"/>
      <c r="M50"/>
      <c r="N50"/>
      <c r="O50" s="231"/>
      <c r="P50" s="246" t="s">
        <v>932</v>
      </c>
      <c r="Q50" s="246"/>
      <c r="R50" s="246"/>
      <c r="S50" s="246"/>
      <c r="T50" s="246"/>
      <c r="U50" s="246"/>
      <c r="V50" s="246"/>
      <c r="W50" s="246"/>
      <c r="X50" s="246"/>
      <c r="Y50" s="238"/>
      <c r="Z50" s="54"/>
      <c r="AA50" s="54"/>
      <c r="AB50" s="54"/>
      <c r="AC50" s="54"/>
      <c r="AD50" s="54"/>
    </row>
    <row r="51" customHeight="1" spans="1:30">
      <c r="A51"/>
      <c r="B51"/>
      <c r="C51"/>
      <c r="D51"/>
      <c r="E51"/>
      <c r="F51"/>
      <c r="G51"/>
      <c r="H51"/>
      <c r="I51"/>
      <c r="J51"/>
      <c r="K51"/>
      <c r="L51"/>
      <c r="M51"/>
      <c r="N51"/>
      <c r="O51" s="238"/>
      <c r="P51" s="238"/>
      <c r="Q51" s="238"/>
      <c r="R51" s="238"/>
      <c r="S51" s="238"/>
      <c r="T51" s="238"/>
      <c r="U51" s="238"/>
      <c r="V51" s="238"/>
      <c r="W51" s="238"/>
      <c r="X51" s="238"/>
      <c r="Y51" s="231"/>
      <c r="Z51" s="54"/>
      <c r="AA51" s="54"/>
      <c r="AB51" s="54"/>
      <c r="AC51" s="54"/>
      <c r="AD51" s="54"/>
    </row>
    <row r="52" customHeight="1" spans="1:27">
      <c r="A52"/>
      <c r="B52"/>
      <c r="C52"/>
      <c r="D52"/>
      <c r="E52"/>
      <c r="F52"/>
      <c r="G52"/>
      <c r="H52"/>
      <c r="I52"/>
      <c r="J52"/>
      <c r="K52"/>
      <c r="L52"/>
      <c r="M52"/>
      <c r="N52"/>
      <c r="O52" s="231"/>
      <c r="P52" s="240" t="s">
        <v>926</v>
      </c>
      <c r="Q52" s="240"/>
      <c r="R52" s="240"/>
      <c r="S52" s="240"/>
      <c r="T52" s="240"/>
      <c r="U52" s="250" t="s">
        <v>927</v>
      </c>
      <c r="V52" s="251" t="s">
        <v>328</v>
      </c>
      <c r="W52" s="251" t="s">
        <v>928</v>
      </c>
      <c r="X52" s="252" t="s">
        <v>929</v>
      </c>
      <c r="Y52" s="238"/>
      <c r="Z52" s="54"/>
      <c r="AA52" s="54"/>
    </row>
    <row r="53" customHeight="1" spans="1:27">
      <c r="A53"/>
      <c r="B53"/>
      <c r="C53"/>
      <c r="D53"/>
      <c r="E53"/>
      <c r="F53"/>
      <c r="G53"/>
      <c r="H53"/>
      <c r="I53"/>
      <c r="J53"/>
      <c r="K53"/>
      <c r="L53"/>
      <c r="M53"/>
      <c r="N53"/>
      <c r="O53" s="238"/>
      <c r="P53" s="242"/>
      <c r="Q53" s="242"/>
      <c r="R53" s="242"/>
      <c r="S53" s="242"/>
      <c r="T53" s="242"/>
      <c r="U53" s="253" t="s">
        <v>19</v>
      </c>
      <c r="V53" s="254" t="s">
        <v>19</v>
      </c>
      <c r="W53" s="255"/>
      <c r="X53" s="256"/>
      <c r="Y53" s="231"/>
      <c r="Z53" s="54"/>
      <c r="AA53" s="54"/>
    </row>
    <row r="54" customHeight="1" spans="1:27">
      <c r="A54"/>
      <c r="B54"/>
      <c r="C54"/>
      <c r="D54"/>
      <c r="E54"/>
      <c r="F54"/>
      <c r="G54"/>
      <c r="H54"/>
      <c r="I54"/>
      <c r="J54"/>
      <c r="K54"/>
      <c r="L54"/>
      <c r="M54"/>
      <c r="N54"/>
      <c r="O54" s="231"/>
      <c r="P54" s="242"/>
      <c r="Q54" s="242"/>
      <c r="R54" s="242"/>
      <c r="S54" s="242"/>
      <c r="T54" s="242"/>
      <c r="U54" s="253"/>
      <c r="V54" s="254"/>
      <c r="W54" s="255"/>
      <c r="X54" s="256"/>
      <c r="Y54" s="238"/>
      <c r="Z54" s="54"/>
      <c r="AA54" s="54"/>
    </row>
    <row r="55" customHeight="1" spans="1:27">
      <c r="A55"/>
      <c r="B55"/>
      <c r="C55"/>
      <c r="D55"/>
      <c r="E55"/>
      <c r="F55"/>
      <c r="G55"/>
      <c r="H55"/>
      <c r="I55"/>
      <c r="J55"/>
      <c r="K55"/>
      <c r="L55"/>
      <c r="M55"/>
      <c r="N55"/>
      <c r="O55" s="238"/>
      <c r="P55" s="243" t="s">
        <v>9</v>
      </c>
      <c r="Q55" s="243"/>
      <c r="R55" s="243"/>
      <c r="S55" s="257" t="s">
        <v>10</v>
      </c>
      <c r="T55" s="257"/>
      <c r="U55" s="257"/>
      <c r="V55" s="258" t="s">
        <v>11</v>
      </c>
      <c r="W55" s="258"/>
      <c r="X55" s="258"/>
      <c r="Y55" s="231"/>
      <c r="Z55" s="54"/>
      <c r="AA55" s="54"/>
    </row>
    <row r="56" customHeight="1" spans="1:27">
      <c r="A56"/>
      <c r="B56"/>
      <c r="C56"/>
      <c r="D56"/>
      <c r="E56"/>
      <c r="F56"/>
      <c r="G56"/>
      <c r="H56"/>
      <c r="I56"/>
      <c r="J56"/>
      <c r="K56"/>
      <c r="L56"/>
      <c r="M56"/>
      <c r="N56"/>
      <c r="O56" s="231"/>
      <c r="P56" s="205" t="s">
        <v>19</v>
      </c>
      <c r="Q56" s="259" t="s">
        <v>19</v>
      </c>
      <c r="R56" s="259" t="s">
        <v>19</v>
      </c>
      <c r="S56" s="259" t="s">
        <v>19</v>
      </c>
      <c r="T56" s="259" t="s">
        <v>19</v>
      </c>
      <c r="U56" s="259" t="s">
        <v>19</v>
      </c>
      <c r="V56" s="259" t="s">
        <v>19</v>
      </c>
      <c r="W56" s="259" t="s">
        <v>19</v>
      </c>
      <c r="X56" s="206" t="s">
        <v>19</v>
      </c>
      <c r="Y56" s="238"/>
      <c r="Z56" s="54"/>
      <c r="AA56" s="54"/>
    </row>
    <row r="57" customHeight="1" spans="1:27">
      <c r="A57"/>
      <c r="B57"/>
      <c r="C57"/>
      <c r="D57"/>
      <c r="E57"/>
      <c r="F57"/>
      <c r="G57"/>
      <c r="H57"/>
      <c r="I57"/>
      <c r="J57"/>
      <c r="K57"/>
      <c r="L57"/>
      <c r="M57"/>
      <c r="N57"/>
      <c r="O57" s="238"/>
      <c r="P57" s="205"/>
      <c r="Q57" s="259"/>
      <c r="R57" s="259"/>
      <c r="S57" s="259" t="s">
        <v>19</v>
      </c>
      <c r="T57" s="259" t="s">
        <v>19</v>
      </c>
      <c r="U57" s="259" t="s">
        <v>19</v>
      </c>
      <c r="V57" s="259" t="s">
        <v>19</v>
      </c>
      <c r="W57" s="259" t="s">
        <v>19</v>
      </c>
      <c r="X57" s="206" t="s">
        <v>19</v>
      </c>
      <c r="Y57" s="231"/>
      <c r="Z57" s="54"/>
      <c r="AA57" s="54"/>
    </row>
    <row r="58" customHeight="1" spans="1:27">
      <c r="A58"/>
      <c r="B58"/>
      <c r="C58"/>
      <c r="D58"/>
      <c r="E58"/>
      <c r="F58"/>
      <c r="G58"/>
      <c r="H58"/>
      <c r="I58"/>
      <c r="J58"/>
      <c r="K58"/>
      <c r="L58"/>
      <c r="M58"/>
      <c r="N58"/>
      <c r="O58" s="231"/>
      <c r="P58" s="244" t="s">
        <v>931</v>
      </c>
      <c r="Q58" s="244"/>
      <c r="R58" s="244"/>
      <c r="S58" s="244"/>
      <c r="T58" s="244"/>
      <c r="U58" s="244"/>
      <c r="V58" s="244"/>
      <c r="W58" s="244"/>
      <c r="X58" s="244"/>
      <c r="Y58" s="238"/>
      <c r="Z58" s="54"/>
      <c r="AA58" s="54"/>
    </row>
    <row r="59" customHeight="1" spans="1:27">
      <c r="A59"/>
      <c r="B59"/>
      <c r="C59"/>
      <c r="D59"/>
      <c r="E59"/>
      <c r="F59"/>
      <c r="G59"/>
      <c r="H59"/>
      <c r="I59"/>
      <c r="J59"/>
      <c r="K59"/>
      <c r="L59"/>
      <c r="M59"/>
      <c r="N59"/>
      <c r="O59" s="238"/>
      <c r="P59" s="245"/>
      <c r="Q59" s="245"/>
      <c r="R59" s="245"/>
      <c r="S59" s="245"/>
      <c r="T59" s="245"/>
      <c r="U59" s="245"/>
      <c r="V59" s="245"/>
      <c r="W59" s="245"/>
      <c r="X59" s="245"/>
      <c r="Y59" s="231"/>
      <c r="Z59" s="54"/>
      <c r="AA59" s="54"/>
    </row>
    <row r="60" customHeight="1" spans="1:27">
      <c r="A60"/>
      <c r="B60"/>
      <c r="C60"/>
      <c r="D60"/>
      <c r="E60"/>
      <c r="F60"/>
      <c r="G60"/>
      <c r="H60"/>
      <c r="I60"/>
      <c r="J60"/>
      <c r="K60"/>
      <c r="L60"/>
      <c r="M60"/>
      <c r="N60"/>
      <c r="O60" s="231"/>
      <c r="P60" s="245"/>
      <c r="Q60" s="245"/>
      <c r="R60" s="245"/>
      <c r="S60" s="245"/>
      <c r="T60" s="245"/>
      <c r="U60" s="245"/>
      <c r="V60" s="245"/>
      <c r="W60" s="245"/>
      <c r="X60" s="245"/>
      <c r="Y60" s="238"/>
      <c r="Z60" s="54"/>
      <c r="AA60" s="54"/>
    </row>
    <row r="61" customHeight="1" spans="1:27">
      <c r="A61"/>
      <c r="B61"/>
      <c r="C61"/>
      <c r="D61"/>
      <c r="E61"/>
      <c r="F61"/>
      <c r="G61"/>
      <c r="H61"/>
      <c r="I61"/>
      <c r="J61"/>
      <c r="K61"/>
      <c r="L61"/>
      <c r="M61"/>
      <c r="N61"/>
      <c r="O61" s="238"/>
      <c r="P61" s="246" t="s">
        <v>932</v>
      </c>
      <c r="Q61" s="246"/>
      <c r="R61" s="246"/>
      <c r="S61" s="246"/>
      <c r="T61" s="246"/>
      <c r="U61" s="246"/>
      <c r="V61" s="246"/>
      <c r="W61" s="246"/>
      <c r="X61" s="246"/>
      <c r="Y61" s="231"/>
      <c r="Z61" s="54"/>
      <c r="AA61" s="54"/>
    </row>
    <row r="62" customHeight="1" spans="1:27">
      <c r="A62"/>
      <c r="B62"/>
      <c r="C62"/>
      <c r="D62"/>
      <c r="E62"/>
      <c r="F62"/>
      <c r="G62"/>
      <c r="H62"/>
      <c r="I62"/>
      <c r="J62"/>
      <c r="K62"/>
      <c r="L62"/>
      <c r="M62"/>
      <c r="N62"/>
      <c r="O62" s="231"/>
      <c r="P62" s="231"/>
      <c r="Q62" s="231"/>
      <c r="R62" s="231"/>
      <c r="S62" s="231"/>
      <c r="T62" s="231"/>
      <c r="U62" s="231"/>
      <c r="V62" s="231"/>
      <c r="W62" s="231"/>
      <c r="X62" s="231"/>
      <c r="Y62" s="238"/>
      <c r="Z62" s="54"/>
      <c r="AA62" s="54"/>
    </row>
  </sheetData>
  <sheetProtection selectLockedCells="1" selectUnlockedCells="1"/>
  <mergeCells count="105">
    <mergeCell ref="B8:D8"/>
    <mergeCell ref="I8:M8"/>
    <mergeCell ref="P8:T8"/>
    <mergeCell ref="P11:R11"/>
    <mergeCell ref="S11:U11"/>
    <mergeCell ref="V11:X11"/>
    <mergeCell ref="P14:X14"/>
    <mergeCell ref="P17:X17"/>
    <mergeCell ref="B18:C18"/>
    <mergeCell ref="P19:T19"/>
    <mergeCell ref="P22:R22"/>
    <mergeCell ref="S22:U22"/>
    <mergeCell ref="V22:X22"/>
    <mergeCell ref="C23:D23"/>
    <mergeCell ref="F23:G23"/>
    <mergeCell ref="B24:G24"/>
    <mergeCell ref="P25:X25"/>
    <mergeCell ref="P28:X28"/>
    <mergeCell ref="P30:T30"/>
    <mergeCell ref="B31:M31"/>
    <mergeCell ref="P33:R33"/>
    <mergeCell ref="S33:U33"/>
    <mergeCell ref="V33:X33"/>
    <mergeCell ref="P36:X36"/>
    <mergeCell ref="P39:X39"/>
    <mergeCell ref="P41:T41"/>
    <mergeCell ref="P44:R44"/>
    <mergeCell ref="S44:U44"/>
    <mergeCell ref="V44:X44"/>
    <mergeCell ref="P47:X47"/>
    <mergeCell ref="P50:X50"/>
    <mergeCell ref="P52:T52"/>
    <mergeCell ref="P55:R55"/>
    <mergeCell ref="S55:U55"/>
    <mergeCell ref="V55:X55"/>
    <mergeCell ref="P58:X58"/>
    <mergeCell ref="P61:X61"/>
    <mergeCell ref="B21:B22"/>
    <mergeCell ref="D5:D6"/>
    <mergeCell ref="P12:P13"/>
    <mergeCell ref="P23:P24"/>
    <mergeCell ref="P34:P35"/>
    <mergeCell ref="P45:P46"/>
    <mergeCell ref="P56:P57"/>
    <mergeCell ref="Q12:Q13"/>
    <mergeCell ref="Q23:Q24"/>
    <mergeCell ref="Q34:Q35"/>
    <mergeCell ref="Q45:Q46"/>
    <mergeCell ref="Q56:Q57"/>
    <mergeCell ref="R4:R5"/>
    <mergeCell ref="R12:R13"/>
    <mergeCell ref="R23:R24"/>
    <mergeCell ref="R34:R35"/>
    <mergeCell ref="R45:R46"/>
    <mergeCell ref="R56:R57"/>
    <mergeCell ref="U4:U5"/>
    <mergeCell ref="U9:U10"/>
    <mergeCell ref="U20:U21"/>
    <mergeCell ref="U31:U32"/>
    <mergeCell ref="U42:U43"/>
    <mergeCell ref="U53:U54"/>
    <mergeCell ref="V9:V10"/>
    <mergeCell ref="V20:V21"/>
    <mergeCell ref="V31:V32"/>
    <mergeCell ref="V42:V43"/>
    <mergeCell ref="V53:V54"/>
    <mergeCell ref="W9:W10"/>
    <mergeCell ref="W20:W21"/>
    <mergeCell ref="W31:W32"/>
    <mergeCell ref="W42:W43"/>
    <mergeCell ref="W53:W54"/>
    <mergeCell ref="X4:X5"/>
    <mergeCell ref="X9:X10"/>
    <mergeCell ref="X20:X21"/>
    <mergeCell ref="X31:X32"/>
    <mergeCell ref="X42:X43"/>
    <mergeCell ref="X53:X54"/>
    <mergeCell ref="P59:X60"/>
    <mergeCell ref="P48:X49"/>
    <mergeCell ref="P53:T54"/>
    <mergeCell ref="P37:X38"/>
    <mergeCell ref="P42:T43"/>
    <mergeCell ref="B32:M35"/>
    <mergeCell ref="B25:G29"/>
    <mergeCell ref="P26:X27"/>
    <mergeCell ref="P31:T32"/>
    <mergeCell ref="C21:G22"/>
    <mergeCell ref="F8:G9"/>
    <mergeCell ref="I9:M29"/>
    <mergeCell ref="P9:T10"/>
    <mergeCell ref="P15:X16"/>
    <mergeCell ref="P20:T21"/>
    <mergeCell ref="B5:C6"/>
    <mergeCell ref="F5:G6"/>
    <mergeCell ref="H5:I6"/>
    <mergeCell ref="J5:K6"/>
    <mergeCell ref="L5:M6"/>
    <mergeCell ref="B2:C3"/>
    <mergeCell ref="D2:H3"/>
    <mergeCell ref="I2:J3"/>
    <mergeCell ref="K2:M3"/>
    <mergeCell ref="P2:X3"/>
    <mergeCell ref="P4:Q5"/>
    <mergeCell ref="V4:W5"/>
    <mergeCell ref="S4:T5"/>
  </mergeCells>
  <dataValidations count="12">
    <dataValidation type="list" allowBlank="1" sqref="K2">
      <formula1>リスト!$AB$2:$AB$5</formula1>
    </dataValidation>
    <dataValidation type="list" allowBlank="1" sqref="L2">
      <formula1>クリーチャー!$AB$3:$AB$6</formula1>
    </dataValidation>
    <dataValidation type="list" allowBlank="1" sqref="D5">
      <formula1>リスト!$AD$2:$AD$12</formula1>
    </dataValidation>
    <dataValidation type="list" allowBlank="1" showErrorMessage="1" sqref="L5">
      <formula1>リスト!$A$2:$A$8</formula1>
    </dataValidation>
    <dataValidation type="list" sqref="U9 U20 U31 U42 U53">
      <formula1>"－,近,中,遠,遠近両用"</formula1>
    </dataValidation>
    <dataValidation type="list" allowBlank="1" sqref="V9 V20 V31 V42 V53">
      <formula1>リスト!$T$26:$T$33</formula1>
    </dataValidation>
    <dataValidation type="list" allowBlank="1" sqref="P12:R12 P23:R23 P34:R34 P45:R45 P56:R56">
      <formula1>リスト!$V$2:$V$8</formula1>
    </dataValidation>
    <dataValidation type="list" allowBlank="1" sqref="M2:M3">
      <formula1>クリーチャー!$AD$2:$AD$12</formula1>
    </dataValidation>
    <dataValidation type="list" allowBlank="1" showErrorMessage="1" sqref="M5:M6">
      <formula1>クリーチャー!$A$2:$A$8</formula1>
    </dataValidation>
    <dataValidation type="list" allowBlank="1" sqref="S12:U13 S23:U24 S34:U35 S45:U46 S56:U57">
      <formula1>リスト!$X$2:$X$46</formula1>
    </dataValidation>
    <dataValidation type="list" allowBlank="1" sqref="V12:X13 V23:X24 V34:X35 V45:X46 V56:X57">
      <formula1>リスト!$Z$2:$Z$16</formula1>
    </dataValidation>
    <dataValidation allowBlank="1" sqref="F11:G16"/>
  </dataValidations>
  <pageMargins left="0.7875" right="0.7875" top="1.05277777777778" bottom="1.05277777777778" header="0.7875" footer="0.7875"/>
  <pageSetup paperSize="9" firstPageNumber="0" orientation="portrait" useFirstPageNumber="1" horizontalDpi="300" verticalDpi="300"/>
  <headerFooter alignWithMargins="0">
    <oddHeader>&amp;C&amp;"Times New Roman,標準"&amp;12&amp;A</oddHeader>
    <oddFooter>&amp;C&amp;"Times New Roman,標準"&amp;12ページ &amp;P</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5121" name="察知" r:id="rId3">
              <controlPr defaultSize="0">
                <anchor moveWithCells="1" sizeWithCells="1">
                  <from>
                    <xdr:col>6</xdr:col>
                    <xdr:colOff>76200</xdr:colOff>
                    <xdr:row>11</xdr:row>
                    <xdr:rowOff>0</xdr:rowOff>
                  </from>
                  <to>
                    <xdr:col>7</xdr:col>
                    <xdr:colOff>45720</xdr:colOff>
                    <xdr:row>11</xdr:row>
                    <xdr:rowOff>160020</xdr:rowOff>
                  </to>
                </anchor>
              </controlPr>
            </control>
          </mc:Choice>
        </mc:AlternateContent>
        <mc:AlternateContent xmlns:mc="http://schemas.openxmlformats.org/markup-compatibility/2006">
          <mc:Choice Requires="x14">
            <control shapeId="5122" name="技術" r:id="rId4">
              <controlPr defaultSize="0">
                <anchor moveWithCells="1" sizeWithCells="1">
                  <from>
                    <xdr:col>6</xdr:col>
                    <xdr:colOff>76200</xdr:colOff>
                    <xdr:row>12</xdr:row>
                    <xdr:rowOff>0</xdr:rowOff>
                  </from>
                  <to>
                    <xdr:col>7</xdr:col>
                    <xdr:colOff>45720</xdr:colOff>
                    <xdr:row>12</xdr:row>
                    <xdr:rowOff>160020</xdr:rowOff>
                  </to>
                </anchor>
              </controlPr>
            </control>
          </mc:Choice>
        </mc:AlternateContent>
        <mc:AlternateContent xmlns:mc="http://schemas.openxmlformats.org/markup-compatibility/2006">
          <mc:Choice Requires="x14">
            <control shapeId="5123" name="俊敏" r:id="rId5">
              <controlPr defaultSize="0">
                <anchor moveWithCells="1" sizeWithCells="1">
                  <from>
                    <xdr:col>6</xdr:col>
                    <xdr:colOff>76200</xdr:colOff>
                    <xdr:row>13</xdr:row>
                    <xdr:rowOff>0</xdr:rowOff>
                  </from>
                  <to>
                    <xdr:col>7</xdr:col>
                    <xdr:colOff>45720</xdr:colOff>
                    <xdr:row>13</xdr:row>
                    <xdr:rowOff>160020</xdr:rowOff>
                  </to>
                </anchor>
              </controlPr>
            </control>
          </mc:Choice>
        </mc:AlternateContent>
        <mc:AlternateContent xmlns:mc="http://schemas.openxmlformats.org/markup-compatibility/2006">
          <mc:Choice Requires="x14">
            <control shapeId="5124" name="読心" r:id="rId6">
              <controlPr defaultSize="0">
                <anchor moveWithCells="1" sizeWithCells="1">
                  <from>
                    <xdr:col>6</xdr:col>
                    <xdr:colOff>76200</xdr:colOff>
                    <xdr:row>14</xdr:row>
                    <xdr:rowOff>0</xdr:rowOff>
                  </from>
                  <to>
                    <xdr:col>7</xdr:col>
                    <xdr:colOff>45720</xdr:colOff>
                    <xdr:row>14</xdr:row>
                    <xdr:rowOff>160020</xdr:rowOff>
                  </to>
                </anchor>
              </controlPr>
            </control>
          </mc:Choice>
        </mc:AlternateContent>
        <mc:AlternateContent xmlns:mc="http://schemas.openxmlformats.org/markup-compatibility/2006">
          <mc:Choice Requires="x14">
            <control shapeId="5125" name="幸運" r:id="rId7">
              <controlPr defaultSize="0">
                <anchor moveWithCells="1" sizeWithCells="1">
                  <from>
                    <xdr:col>6</xdr:col>
                    <xdr:colOff>76200</xdr:colOff>
                    <xdr:row>15</xdr:row>
                    <xdr:rowOff>0</xdr:rowOff>
                  </from>
                  <to>
                    <xdr:col>7</xdr:col>
                    <xdr:colOff>45720</xdr:colOff>
                    <xdr:row>15</xdr:row>
                    <xdr:rowOff>160020</xdr:rowOff>
                  </to>
                </anchor>
              </controlPr>
            </control>
          </mc:Choice>
        </mc:AlternateContent>
        <mc:AlternateContent xmlns:mc="http://schemas.openxmlformats.org/markup-compatibility/2006">
          <mc:Choice Requires="x14">
            <control shapeId="5126" name="閃き" r:id="rId8">
              <controlPr defaultSize="0">
                <anchor moveWithCells="1" sizeWithCells="1">
                  <from>
                    <xdr:col>5</xdr:col>
                    <xdr:colOff>76200</xdr:colOff>
                    <xdr:row>15</xdr:row>
                    <xdr:rowOff>0</xdr:rowOff>
                  </from>
                  <to>
                    <xdr:col>6</xdr:col>
                    <xdr:colOff>45720</xdr:colOff>
                    <xdr:row>15</xdr:row>
                    <xdr:rowOff>160020</xdr:rowOff>
                  </to>
                </anchor>
              </controlPr>
            </control>
          </mc:Choice>
        </mc:AlternateContent>
        <mc:AlternateContent xmlns:mc="http://schemas.openxmlformats.org/markup-compatibility/2006">
          <mc:Choice Requires="x14">
            <control shapeId="5127" name="話術" r:id="rId9">
              <controlPr defaultSize="0">
                <anchor moveWithCells="1" sizeWithCells="1">
                  <from>
                    <xdr:col>5</xdr:col>
                    <xdr:colOff>76200</xdr:colOff>
                    <xdr:row>14</xdr:row>
                    <xdr:rowOff>0</xdr:rowOff>
                  </from>
                  <to>
                    <xdr:col>6</xdr:col>
                    <xdr:colOff>45720</xdr:colOff>
                    <xdr:row>14</xdr:row>
                    <xdr:rowOff>160020</xdr:rowOff>
                  </to>
                </anchor>
              </controlPr>
            </control>
          </mc:Choice>
        </mc:AlternateContent>
        <mc:AlternateContent xmlns:mc="http://schemas.openxmlformats.org/markup-compatibility/2006">
          <mc:Choice Requires="x14">
            <control shapeId="5128" name="隠密" r:id="rId10">
              <controlPr defaultSize="0">
                <anchor moveWithCells="1" sizeWithCells="1">
                  <from>
                    <xdr:col>5</xdr:col>
                    <xdr:colOff>76200</xdr:colOff>
                    <xdr:row>13</xdr:row>
                    <xdr:rowOff>0</xdr:rowOff>
                  </from>
                  <to>
                    <xdr:col>6</xdr:col>
                    <xdr:colOff>45720</xdr:colOff>
                    <xdr:row>13</xdr:row>
                    <xdr:rowOff>160020</xdr:rowOff>
                  </to>
                </anchor>
              </controlPr>
            </control>
          </mc:Choice>
        </mc:AlternateContent>
        <mc:AlternateContent xmlns:mc="http://schemas.openxmlformats.org/markup-compatibility/2006">
          <mc:Choice Requires="x14">
            <control shapeId="5129" name="知識" r:id="rId11">
              <controlPr defaultSize="0">
                <anchor moveWithCells="1" sizeWithCells="1">
                  <from>
                    <xdr:col>5</xdr:col>
                    <xdr:colOff>76200</xdr:colOff>
                    <xdr:row>12</xdr:row>
                    <xdr:rowOff>0</xdr:rowOff>
                  </from>
                  <to>
                    <xdr:col>6</xdr:col>
                    <xdr:colOff>45720</xdr:colOff>
                    <xdr:row>12</xdr:row>
                    <xdr:rowOff>160020</xdr:rowOff>
                  </to>
                </anchor>
              </controlPr>
            </control>
          </mc:Choice>
        </mc:AlternateContent>
        <mc:AlternateContent xmlns:mc="http://schemas.openxmlformats.org/markup-compatibility/2006">
          <mc:Choice Requires="x14">
            <control shapeId="5130" name="観察眼" r:id="rId12">
              <controlPr defaultSize="0">
                <anchor moveWithCells="1" sizeWithCells="1">
                  <from>
                    <xdr:col>5</xdr:col>
                    <xdr:colOff>76200</xdr:colOff>
                    <xdr:row>11</xdr:row>
                    <xdr:rowOff>0</xdr:rowOff>
                  </from>
                  <to>
                    <xdr:col>6</xdr:col>
                    <xdr:colOff>45720</xdr:colOff>
                    <xdr:row>11</xdr:row>
                    <xdr:rowOff>160020</xdr:rowOff>
                  </to>
                </anchor>
              </controlPr>
            </control>
          </mc:Choice>
        </mc:AlternateContent>
        <mc:AlternateContent xmlns:mc="http://schemas.openxmlformats.org/markup-compatibility/2006">
          <mc:Choice Requires="x14">
            <control shapeId="5131" name="力技" r:id="rId13">
              <controlPr defaultSize="0">
                <anchor moveWithCells="1" sizeWithCells="1">
                  <from>
                    <xdr:col>5</xdr:col>
                    <xdr:colOff>76200</xdr:colOff>
                    <xdr:row>10</xdr:row>
                    <xdr:rowOff>0</xdr:rowOff>
                  </from>
                  <to>
                    <xdr:col>6</xdr:col>
                    <xdr:colOff>45720</xdr:colOff>
                    <xdr:row>10</xdr:row>
                    <xdr:rowOff>160020</xdr:rowOff>
                  </to>
                </anchor>
              </controlPr>
            </control>
          </mc:Choice>
        </mc:AlternateContent>
        <mc:AlternateContent xmlns:mc="http://schemas.openxmlformats.org/markup-compatibility/2006">
          <mc:Choice Requires="x14">
            <control shapeId="5132" name="威圧" r:id="rId14">
              <controlPr defaultSize="0">
                <anchor moveWithCells="1" sizeWithCells="1">
                  <from>
                    <xdr:col>6</xdr:col>
                    <xdr:colOff>76200</xdr:colOff>
                    <xdr:row>10</xdr:row>
                    <xdr:rowOff>0</xdr:rowOff>
                  </from>
                  <to>
                    <xdr:col>7</xdr:col>
                    <xdr:colOff>45720</xdr:colOff>
                    <xdr:row>10</xdr:row>
                    <xdr:rowOff>160020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62"/>
  <sheetViews>
    <sheetView workbookViewId="0">
      <selection activeCell="F19" sqref="F18:G19"/>
    </sheetView>
  </sheetViews>
  <sheetFormatPr defaultColWidth="10.2190476190476" defaultRowHeight="14.1" customHeight="1"/>
  <cols>
    <col min="1" max="16384" width="10.2190476190476" style="187"/>
  </cols>
  <sheetData>
    <row r="1" customHeight="1" spans="1:30">
      <c r="A1" s="188"/>
      <c r="B1" s="189"/>
      <c r="C1" s="189"/>
      <c r="D1" s="189"/>
      <c r="E1" s="189"/>
      <c r="F1" s="189"/>
      <c r="G1" s="189"/>
      <c r="H1" s="189"/>
      <c r="I1" s="189"/>
      <c r="J1" s="189"/>
      <c r="K1" s="189"/>
      <c r="L1" s="189"/>
      <c r="M1" s="189"/>
      <c r="N1" s="193"/>
      <c r="O1" s="231"/>
      <c r="P1" s="231"/>
      <c r="Q1" s="231"/>
      <c r="R1" s="231"/>
      <c r="S1" s="231"/>
      <c r="T1" s="231"/>
      <c r="U1" s="231"/>
      <c r="V1" s="231"/>
      <c r="W1" s="231"/>
      <c r="X1" s="231"/>
      <c r="Y1" s="231"/>
      <c r="Z1"/>
      <c r="AA1"/>
      <c r="AB1"/>
      <c r="AC1"/>
      <c r="AD1"/>
    </row>
    <row r="2" customHeight="1" spans="1:30">
      <c r="A2" s="189"/>
      <c r="B2" s="190" t="s">
        <v>934</v>
      </c>
      <c r="C2" s="190"/>
      <c r="D2" s="191"/>
      <c r="E2" s="191"/>
      <c r="F2" s="191"/>
      <c r="G2" s="191"/>
      <c r="H2" s="191"/>
      <c r="I2" s="232" t="s">
        <v>935</v>
      </c>
      <c r="J2" s="232"/>
      <c r="K2" s="233" t="s">
        <v>19</v>
      </c>
      <c r="L2" s="233"/>
      <c r="M2" s="233"/>
      <c r="N2" s="193"/>
      <c r="O2" s="231"/>
      <c r="P2" s="234" t="s">
        <v>922</v>
      </c>
      <c r="Q2" s="234"/>
      <c r="R2" s="234"/>
      <c r="S2" s="234"/>
      <c r="T2" s="234"/>
      <c r="U2" s="234"/>
      <c r="V2" s="234"/>
      <c r="W2" s="234"/>
      <c r="X2" s="234"/>
      <c r="Y2" s="231"/>
      <c r="Z2"/>
      <c r="AA2"/>
      <c r="AB2"/>
      <c r="AC2"/>
      <c r="AD2"/>
    </row>
    <row r="3" customHeight="1" spans="1:30">
      <c r="A3" s="189"/>
      <c r="B3" s="190"/>
      <c r="C3" s="190"/>
      <c r="D3" s="191"/>
      <c r="E3" s="191"/>
      <c r="F3" s="191"/>
      <c r="G3" s="191"/>
      <c r="H3" s="191"/>
      <c r="I3" s="232"/>
      <c r="J3" s="232"/>
      <c r="K3" s="233"/>
      <c r="L3" s="233"/>
      <c r="M3" s="233"/>
      <c r="N3" s="193"/>
      <c r="O3" s="231"/>
      <c r="P3" s="234"/>
      <c r="Q3" s="234"/>
      <c r="R3" s="234"/>
      <c r="S3" s="234"/>
      <c r="T3" s="234"/>
      <c r="U3" s="234"/>
      <c r="V3" s="234"/>
      <c r="W3" s="234"/>
      <c r="X3" s="234"/>
      <c r="Y3" s="231"/>
      <c r="Z3"/>
      <c r="AA3"/>
      <c r="AB3"/>
      <c r="AC3"/>
      <c r="AD3"/>
    </row>
    <row r="4" customHeight="1" spans="1:30">
      <c r="A4" s="189"/>
      <c r="B4" s="189"/>
      <c r="C4" s="189"/>
      <c r="D4" s="189"/>
      <c r="E4" s="189"/>
      <c r="F4" s="189"/>
      <c r="G4" s="189"/>
      <c r="H4" s="189"/>
      <c r="I4" s="189"/>
      <c r="J4" s="189"/>
      <c r="K4" s="189"/>
      <c r="L4" s="189"/>
      <c r="M4" s="189"/>
      <c r="N4" s="193"/>
      <c r="O4" s="231"/>
      <c r="P4" s="235" t="s">
        <v>820</v>
      </c>
      <c r="Q4" s="235"/>
      <c r="R4" s="247">
        <f>F23</f>
        <v>0</v>
      </c>
      <c r="S4" s="248" t="s">
        <v>924</v>
      </c>
      <c r="T4" s="248"/>
      <c r="U4" s="247">
        <f>ROUNDDOWN((C23)/2,0)</f>
        <v>4</v>
      </c>
      <c r="V4" s="248" t="s">
        <v>925</v>
      </c>
      <c r="W4" s="248"/>
      <c r="X4" s="249">
        <f>ROUNDDOWN((C23)/3,0)</f>
        <v>3</v>
      </c>
      <c r="Y4" s="231"/>
      <c r="Z4"/>
      <c r="AA4"/>
      <c r="AB4"/>
      <c r="AC4"/>
      <c r="AD4"/>
    </row>
    <row r="5" customHeight="1" spans="1:30">
      <c r="A5" s="189"/>
      <c r="B5" s="190" t="s">
        <v>936</v>
      </c>
      <c r="C5" s="190"/>
      <c r="D5" s="192">
        <v>0</v>
      </c>
      <c r="E5" s="193"/>
      <c r="F5" s="190" t="s">
        <v>937</v>
      </c>
      <c r="G5" s="190"/>
      <c r="H5" s="194">
        <f>C23</f>
        <v>9</v>
      </c>
      <c r="I5" s="194">
        <f>IF(L2="探索型",ROUNDDOWN(D23/3,0)+D23,D23)</f>
        <v>0</v>
      </c>
      <c r="J5" s="236" t="s">
        <v>938</v>
      </c>
      <c r="K5" s="236"/>
      <c r="L5" s="237" t="s">
        <v>19</v>
      </c>
      <c r="M5" s="237"/>
      <c r="N5" s="193"/>
      <c r="O5" s="238"/>
      <c r="P5" s="235"/>
      <c r="Q5" s="235"/>
      <c r="R5" s="247"/>
      <c r="S5" s="248"/>
      <c r="T5" s="248"/>
      <c r="U5" s="247"/>
      <c r="V5" s="248"/>
      <c r="W5" s="248"/>
      <c r="X5" s="249"/>
      <c r="Y5" s="231"/>
      <c r="Z5"/>
      <c r="AA5"/>
      <c r="AB5"/>
      <c r="AC5"/>
      <c r="AD5"/>
    </row>
    <row r="6" customHeight="1" spans="1:30">
      <c r="A6" s="189"/>
      <c r="B6" s="190"/>
      <c r="C6" s="190"/>
      <c r="D6" s="192"/>
      <c r="E6" s="193"/>
      <c r="F6" s="190"/>
      <c r="G6" s="190"/>
      <c r="H6" s="194"/>
      <c r="I6" s="194"/>
      <c r="J6" s="236"/>
      <c r="K6" s="236"/>
      <c r="L6" s="237"/>
      <c r="M6" s="237"/>
      <c r="N6" s="193"/>
      <c r="O6" s="238"/>
      <c r="P6" s="238"/>
      <c r="Q6" s="238"/>
      <c r="R6" s="238"/>
      <c r="S6" s="238"/>
      <c r="T6" s="238"/>
      <c r="U6" s="238"/>
      <c r="V6" s="238"/>
      <c r="W6" s="238"/>
      <c r="X6" s="238"/>
      <c r="Y6" s="231"/>
      <c r="Z6"/>
      <c r="AA6"/>
      <c r="AB6"/>
      <c r="AC6"/>
      <c r="AD6"/>
    </row>
    <row r="7" customHeight="1" spans="1:30">
      <c r="A7" s="189"/>
      <c r="B7" s="189"/>
      <c r="C7" s="189"/>
      <c r="D7" s="189"/>
      <c r="E7" s="189"/>
      <c r="F7" s="189"/>
      <c r="G7" s="189"/>
      <c r="H7" s="193"/>
      <c r="I7" s="189"/>
      <c r="J7" s="189"/>
      <c r="K7" s="189"/>
      <c r="L7" s="189"/>
      <c r="M7" s="189"/>
      <c r="N7" s="193"/>
      <c r="O7" s="231"/>
      <c r="P7" s="231"/>
      <c r="Q7" s="231"/>
      <c r="R7" s="231"/>
      <c r="S7" s="231"/>
      <c r="T7" s="231"/>
      <c r="U7" s="231"/>
      <c r="V7" s="231"/>
      <c r="W7" s="231"/>
      <c r="X7" s="231"/>
      <c r="Y7" s="231"/>
      <c r="Z7"/>
      <c r="AA7"/>
      <c r="AB7"/>
      <c r="AC7"/>
      <c r="AD7"/>
    </row>
    <row r="8" customHeight="1" spans="1:30">
      <c r="A8" s="189"/>
      <c r="B8" s="195" t="s">
        <v>788</v>
      </c>
      <c r="C8" s="195"/>
      <c r="D8" s="195"/>
      <c r="E8" s="189"/>
      <c r="F8" s="196" t="s">
        <v>939</v>
      </c>
      <c r="G8" s="196"/>
      <c r="H8" s="193"/>
      <c r="I8" s="239" t="s">
        <v>940</v>
      </c>
      <c r="J8" s="239"/>
      <c r="K8" s="239"/>
      <c r="L8" s="239"/>
      <c r="M8" s="239"/>
      <c r="N8" s="193"/>
      <c r="O8" s="231"/>
      <c r="P8" s="240" t="s">
        <v>926</v>
      </c>
      <c r="Q8" s="240"/>
      <c r="R8" s="240"/>
      <c r="S8" s="240"/>
      <c r="T8" s="240"/>
      <c r="U8" s="250" t="s">
        <v>927</v>
      </c>
      <c r="V8" s="251" t="s">
        <v>328</v>
      </c>
      <c r="W8" s="251" t="s">
        <v>928</v>
      </c>
      <c r="X8" s="252" t="s">
        <v>929</v>
      </c>
      <c r="Y8" s="238"/>
      <c r="Z8"/>
      <c r="AA8"/>
      <c r="AB8"/>
      <c r="AC8"/>
      <c r="AD8"/>
    </row>
    <row r="9" customHeight="1" spans="1:30">
      <c r="A9" s="189"/>
      <c r="B9" s="197"/>
      <c r="C9" s="198"/>
      <c r="D9" s="199" t="s">
        <v>941</v>
      </c>
      <c r="E9" s="189"/>
      <c r="F9" s="196"/>
      <c r="G9" s="196"/>
      <c r="H9" s="193"/>
      <c r="I9" s="241"/>
      <c r="J9" s="241"/>
      <c r="K9" s="241"/>
      <c r="L9" s="241"/>
      <c r="M9" s="241"/>
      <c r="N9" s="193"/>
      <c r="O9" s="231"/>
      <c r="P9" s="242"/>
      <c r="Q9" s="242"/>
      <c r="R9" s="242"/>
      <c r="S9" s="242"/>
      <c r="T9" s="242"/>
      <c r="U9" s="253" t="s">
        <v>19</v>
      </c>
      <c r="V9" s="254" t="s">
        <v>19</v>
      </c>
      <c r="W9" s="255"/>
      <c r="X9" s="256"/>
      <c r="Y9" s="231"/>
      <c r="Z9"/>
      <c r="AA9"/>
      <c r="AB9"/>
      <c r="AC9"/>
      <c r="AD9"/>
    </row>
    <row r="10" customHeight="1" spans="1:30">
      <c r="A10" s="189"/>
      <c r="B10" s="200" t="s">
        <v>791</v>
      </c>
      <c r="C10" s="201">
        <f>D5</f>
        <v>0</v>
      </c>
      <c r="D10" s="202"/>
      <c r="E10" s="189"/>
      <c r="F10" s="200" t="s">
        <v>942</v>
      </c>
      <c r="G10" s="203">
        <f>F23</f>
        <v>0</v>
      </c>
      <c r="H10" s="193"/>
      <c r="I10" s="241"/>
      <c r="J10" s="241"/>
      <c r="K10" s="241"/>
      <c r="L10" s="241"/>
      <c r="M10" s="241"/>
      <c r="N10" s="193"/>
      <c r="O10" s="238"/>
      <c r="P10" s="242"/>
      <c r="Q10" s="242"/>
      <c r="R10" s="242"/>
      <c r="S10" s="242"/>
      <c r="T10" s="242"/>
      <c r="U10" s="253"/>
      <c r="V10" s="254"/>
      <c r="W10" s="255"/>
      <c r="X10" s="256"/>
      <c r="Y10" s="238"/>
      <c r="Z10"/>
      <c r="AA10"/>
      <c r="AB10"/>
      <c r="AC10"/>
      <c r="AD10"/>
    </row>
    <row r="11" customHeight="1" spans="1:30">
      <c r="A11" s="189"/>
      <c r="B11" s="200" t="s">
        <v>911</v>
      </c>
      <c r="C11" s="201">
        <f>D5</f>
        <v>0</v>
      </c>
      <c r="D11" s="204"/>
      <c r="E11" s="189"/>
      <c r="F11" s="205"/>
      <c r="G11" s="206"/>
      <c r="H11" s="193"/>
      <c r="I11" s="241"/>
      <c r="J11" s="241"/>
      <c r="K11" s="241"/>
      <c r="L11" s="241"/>
      <c r="M11" s="241"/>
      <c r="N11" s="193"/>
      <c r="O11" s="231"/>
      <c r="P11" s="243" t="s">
        <v>9</v>
      </c>
      <c r="Q11" s="243"/>
      <c r="R11" s="243"/>
      <c r="S11" s="257" t="s">
        <v>10</v>
      </c>
      <c r="T11" s="257"/>
      <c r="U11" s="257"/>
      <c r="V11" s="258" t="s">
        <v>11</v>
      </c>
      <c r="W11" s="258"/>
      <c r="X11" s="258"/>
      <c r="Y11" s="231"/>
      <c r="Z11"/>
      <c r="AA11"/>
      <c r="AB11"/>
      <c r="AC11"/>
      <c r="AD11"/>
    </row>
    <row r="12" customHeight="1" spans="1:30">
      <c r="A12" s="189"/>
      <c r="B12" s="200" t="s">
        <v>832</v>
      </c>
      <c r="C12" s="201">
        <f>D5</f>
        <v>0</v>
      </c>
      <c r="D12" s="204"/>
      <c r="E12" s="189"/>
      <c r="F12" s="205"/>
      <c r="G12" s="206"/>
      <c r="H12" s="193"/>
      <c r="I12" s="241"/>
      <c r="J12" s="241"/>
      <c r="K12" s="241"/>
      <c r="L12" s="241"/>
      <c r="M12" s="241"/>
      <c r="N12" s="193"/>
      <c r="O12" s="238"/>
      <c r="P12" s="205" t="s">
        <v>19</v>
      </c>
      <c r="Q12" s="259" t="s">
        <v>19</v>
      </c>
      <c r="R12" s="259" t="s">
        <v>19</v>
      </c>
      <c r="S12" s="259" t="s">
        <v>19</v>
      </c>
      <c r="T12" s="259" t="s">
        <v>19</v>
      </c>
      <c r="U12" s="259" t="s">
        <v>19</v>
      </c>
      <c r="V12" s="259" t="s">
        <v>19</v>
      </c>
      <c r="W12" s="259" t="s">
        <v>19</v>
      </c>
      <c r="X12" s="206" t="s">
        <v>19</v>
      </c>
      <c r="Y12" s="238"/>
      <c r="Z12"/>
      <c r="AA12"/>
      <c r="AB12"/>
      <c r="AC12"/>
      <c r="AD12"/>
    </row>
    <row r="13" customHeight="1" spans="1:30">
      <c r="A13" s="189"/>
      <c r="B13" s="200" t="s">
        <v>839</v>
      </c>
      <c r="C13" s="201">
        <f>D5</f>
        <v>0</v>
      </c>
      <c r="D13" s="204"/>
      <c r="E13" s="189"/>
      <c r="F13" s="205"/>
      <c r="G13" s="206"/>
      <c r="H13" s="193"/>
      <c r="I13" s="241"/>
      <c r="J13" s="241"/>
      <c r="K13" s="241"/>
      <c r="L13" s="241"/>
      <c r="M13" s="241"/>
      <c r="N13" s="193"/>
      <c r="O13" s="231"/>
      <c r="P13" s="205"/>
      <c r="Q13" s="259"/>
      <c r="R13" s="259"/>
      <c r="S13" s="259" t="s">
        <v>19</v>
      </c>
      <c r="T13" s="259" t="s">
        <v>19</v>
      </c>
      <c r="U13" s="259" t="s">
        <v>19</v>
      </c>
      <c r="V13" s="259" t="s">
        <v>19</v>
      </c>
      <c r="W13" s="259" t="s">
        <v>19</v>
      </c>
      <c r="X13" s="206" t="s">
        <v>19</v>
      </c>
      <c r="Y13" s="231"/>
      <c r="Z13"/>
      <c r="AA13"/>
      <c r="AB13"/>
      <c r="AC13"/>
      <c r="AD13"/>
    </row>
    <row r="14" customHeight="1" spans="1:30">
      <c r="A14" s="189"/>
      <c r="B14" s="200" t="s">
        <v>811</v>
      </c>
      <c r="C14" s="201">
        <f>IF(K2="攻撃型",ROUNDDOWN(C23/3,0),0)</f>
        <v>0</v>
      </c>
      <c r="D14" s="204"/>
      <c r="E14" s="189"/>
      <c r="F14" s="205"/>
      <c r="G14" s="206"/>
      <c r="H14" s="193"/>
      <c r="I14" s="241"/>
      <c r="J14" s="241"/>
      <c r="K14" s="241"/>
      <c r="L14" s="241"/>
      <c r="M14" s="241"/>
      <c r="N14" s="193"/>
      <c r="O14" s="238"/>
      <c r="P14" s="244" t="s">
        <v>931</v>
      </c>
      <c r="Q14" s="244"/>
      <c r="R14" s="244"/>
      <c r="S14" s="244"/>
      <c r="T14" s="244"/>
      <c r="U14" s="244"/>
      <c r="V14" s="244"/>
      <c r="W14" s="244"/>
      <c r="X14" s="244"/>
      <c r="Y14" s="238"/>
      <c r="Z14"/>
      <c r="AA14"/>
      <c r="AB14"/>
      <c r="AC14"/>
      <c r="AD14"/>
    </row>
    <row r="15" customHeight="1" spans="1:30">
      <c r="A15" s="189"/>
      <c r="B15" s="200" t="s">
        <v>817</v>
      </c>
      <c r="C15" s="201">
        <f>IF(K2="攻撃型",ROUNDDOWN(C23/3,0),0)</f>
        <v>0</v>
      </c>
      <c r="D15" s="204"/>
      <c r="E15" s="189"/>
      <c r="F15" s="205"/>
      <c r="G15" s="206"/>
      <c r="H15" s="193"/>
      <c r="I15" s="241"/>
      <c r="J15" s="241"/>
      <c r="K15" s="241"/>
      <c r="L15" s="241"/>
      <c r="M15" s="241"/>
      <c r="N15" s="193"/>
      <c r="O15" s="231"/>
      <c r="P15" s="245"/>
      <c r="Q15" s="245"/>
      <c r="R15" s="245"/>
      <c r="S15" s="245"/>
      <c r="T15" s="245"/>
      <c r="U15" s="245"/>
      <c r="V15" s="245"/>
      <c r="W15" s="245"/>
      <c r="X15" s="245"/>
      <c r="Y15" s="231"/>
      <c r="Z15"/>
      <c r="AA15"/>
      <c r="AB15"/>
      <c r="AC15"/>
      <c r="AD15"/>
    </row>
    <row r="16" customHeight="1" spans="1:30">
      <c r="A16" s="189"/>
      <c r="B16" s="207" t="s">
        <v>819</v>
      </c>
      <c r="C16" s="208">
        <f>D5</f>
        <v>0</v>
      </c>
      <c r="D16" s="209"/>
      <c r="E16" s="189"/>
      <c r="F16" s="210"/>
      <c r="G16" s="211"/>
      <c r="H16" s="193"/>
      <c r="I16" s="241"/>
      <c r="J16" s="241"/>
      <c r="K16" s="241"/>
      <c r="L16" s="241"/>
      <c r="M16" s="241"/>
      <c r="N16" s="193"/>
      <c r="O16" s="238"/>
      <c r="P16" s="245"/>
      <c r="Q16" s="245"/>
      <c r="R16" s="245"/>
      <c r="S16" s="245"/>
      <c r="T16" s="245"/>
      <c r="U16" s="245"/>
      <c r="V16" s="245"/>
      <c r="W16" s="245"/>
      <c r="X16" s="245"/>
      <c r="Y16" s="238"/>
      <c r="Z16"/>
      <c r="AA16"/>
      <c r="AB16"/>
      <c r="AC16"/>
      <c r="AD16"/>
    </row>
    <row r="17" customHeight="1" spans="1:30">
      <c r="A17" s="189"/>
      <c r="B17" s="189"/>
      <c r="C17" s="189"/>
      <c r="D17" s="189"/>
      <c r="E17" s="212"/>
      <c r="F17" s="212"/>
      <c r="G17" s="212"/>
      <c r="H17" s="189"/>
      <c r="I17" s="241"/>
      <c r="J17" s="241"/>
      <c r="K17" s="241"/>
      <c r="L17" s="241"/>
      <c r="M17" s="241"/>
      <c r="N17" s="193"/>
      <c r="O17" s="238"/>
      <c r="P17" s="246" t="s">
        <v>932</v>
      </c>
      <c r="Q17" s="246"/>
      <c r="R17" s="246"/>
      <c r="S17" s="246"/>
      <c r="T17" s="246"/>
      <c r="U17" s="246"/>
      <c r="V17" s="246"/>
      <c r="W17" s="246"/>
      <c r="X17" s="246"/>
      <c r="Y17" s="231"/>
      <c r="Z17"/>
      <c r="AA17"/>
      <c r="AB17"/>
      <c r="AC17"/>
      <c r="AD17"/>
    </row>
    <row r="18" customHeight="1" spans="1:30">
      <c r="A18" s="189"/>
      <c r="B18" s="213" t="s">
        <v>825</v>
      </c>
      <c r="C18" s="213"/>
      <c r="D18" s="214" t="s">
        <v>943</v>
      </c>
      <c r="E18" s="189"/>
      <c r="F18" s="215" t="s">
        <v>944</v>
      </c>
      <c r="G18" s="216" t="s">
        <v>945</v>
      </c>
      <c r="H18" s="193"/>
      <c r="I18" s="241"/>
      <c r="J18" s="241"/>
      <c r="K18" s="241"/>
      <c r="L18" s="241"/>
      <c r="M18" s="241"/>
      <c r="N18" s="193"/>
      <c r="O18" s="231"/>
      <c r="P18" s="231"/>
      <c r="Q18" s="231"/>
      <c r="R18" s="231"/>
      <c r="S18" s="231"/>
      <c r="T18" s="231"/>
      <c r="U18" s="231"/>
      <c r="V18" s="231"/>
      <c r="W18" s="231"/>
      <c r="X18" s="231"/>
      <c r="Y18" s="238"/>
      <c r="Z18"/>
      <c r="AA18"/>
      <c r="AB18"/>
      <c r="AC18"/>
      <c r="AD18"/>
    </row>
    <row r="19" customHeight="1" spans="1:30">
      <c r="A19" s="189"/>
      <c r="B19" s="217">
        <f>キャラシート!G35</f>
        <v>2</v>
      </c>
      <c r="C19" s="218">
        <f>キャラシート!H35</f>
        <v>0</v>
      </c>
      <c r="D19" s="219">
        <f>IF(K2="攻撃型",ROUNDDOWN(C23/3,0),0)</f>
        <v>0</v>
      </c>
      <c r="E19" s="212"/>
      <c r="F19" s="220" t="str">
        <f>IF(K2="速度型","2D6","1D6")</f>
        <v>1D6</v>
      </c>
      <c r="G19" s="221" t="str">
        <f>IF(K2="探索型","2D6","1D6")</f>
        <v>1D6</v>
      </c>
      <c r="H19" s="193"/>
      <c r="I19" s="241"/>
      <c r="J19" s="241"/>
      <c r="K19" s="241"/>
      <c r="L19" s="241"/>
      <c r="M19" s="241"/>
      <c r="N19" s="193"/>
      <c r="O19" s="238"/>
      <c r="P19" s="240" t="s">
        <v>926</v>
      </c>
      <c r="Q19" s="240"/>
      <c r="R19" s="240"/>
      <c r="S19" s="240"/>
      <c r="T19" s="240"/>
      <c r="U19" s="250" t="s">
        <v>927</v>
      </c>
      <c r="V19" s="251" t="s">
        <v>328</v>
      </c>
      <c r="W19" s="251" t="s">
        <v>928</v>
      </c>
      <c r="X19" s="252" t="s">
        <v>929</v>
      </c>
      <c r="Y19" s="231"/>
      <c r="Z19"/>
      <c r="AA19"/>
      <c r="AB19"/>
      <c r="AC19"/>
      <c r="AD19"/>
    </row>
    <row r="20" customHeight="1" spans="1:30">
      <c r="A20" s="212"/>
      <c r="B20" s="212"/>
      <c r="C20" s="212"/>
      <c r="D20" s="212"/>
      <c r="E20" s="212"/>
      <c r="F20" s="212"/>
      <c r="G20" s="189"/>
      <c r="H20" s="193"/>
      <c r="I20" s="241"/>
      <c r="J20" s="241"/>
      <c r="K20" s="241"/>
      <c r="L20" s="241"/>
      <c r="M20" s="241"/>
      <c r="N20" s="193"/>
      <c r="O20" s="231"/>
      <c r="P20" s="242"/>
      <c r="Q20" s="242"/>
      <c r="R20" s="242"/>
      <c r="S20" s="242"/>
      <c r="T20" s="242"/>
      <c r="U20" s="253" t="s">
        <v>19</v>
      </c>
      <c r="V20" s="254" t="s">
        <v>19</v>
      </c>
      <c r="W20" s="255"/>
      <c r="X20" s="256"/>
      <c r="Y20" s="238"/>
      <c r="Z20"/>
      <c r="AA20"/>
      <c r="AB20"/>
      <c r="AC20"/>
      <c r="AD20"/>
    </row>
    <row r="21" customHeight="1" spans="1:30">
      <c r="A21" s="212"/>
      <c r="B21" s="222" t="s">
        <v>855</v>
      </c>
      <c r="C21" s="223"/>
      <c r="D21" s="223"/>
      <c r="E21" s="223"/>
      <c r="F21" s="223"/>
      <c r="G21" s="223"/>
      <c r="H21" s="193"/>
      <c r="I21" s="241"/>
      <c r="J21" s="241"/>
      <c r="K21" s="241"/>
      <c r="L21" s="241"/>
      <c r="M21" s="241"/>
      <c r="N21" s="193"/>
      <c r="O21" s="238"/>
      <c r="P21" s="242"/>
      <c r="Q21" s="242"/>
      <c r="R21" s="242"/>
      <c r="S21" s="242"/>
      <c r="T21" s="242"/>
      <c r="U21" s="253"/>
      <c r="V21" s="254"/>
      <c r="W21" s="255"/>
      <c r="X21" s="256"/>
      <c r="Y21" s="231"/>
      <c r="Z21"/>
      <c r="AA21"/>
      <c r="AB21"/>
      <c r="AC21"/>
      <c r="AD21"/>
    </row>
    <row r="22" customHeight="1" spans="1:30">
      <c r="A22" s="212"/>
      <c r="B22" s="222"/>
      <c r="C22" s="223"/>
      <c r="D22" s="223"/>
      <c r="E22" s="223"/>
      <c r="F22" s="223"/>
      <c r="G22" s="223"/>
      <c r="H22" s="193"/>
      <c r="I22" s="241"/>
      <c r="J22" s="241"/>
      <c r="K22" s="241"/>
      <c r="L22" s="241"/>
      <c r="M22" s="241"/>
      <c r="N22" s="193"/>
      <c r="O22" s="231"/>
      <c r="P22" s="243" t="s">
        <v>9</v>
      </c>
      <c r="Q22" s="243"/>
      <c r="R22" s="243"/>
      <c r="S22" s="257" t="s">
        <v>10</v>
      </c>
      <c r="T22" s="257"/>
      <c r="U22" s="257"/>
      <c r="V22" s="258" t="s">
        <v>11</v>
      </c>
      <c r="W22" s="258"/>
      <c r="X22" s="258"/>
      <c r="Y22" s="238"/>
      <c r="Z22"/>
      <c r="AA22"/>
      <c r="AB22"/>
      <c r="AC22"/>
      <c r="AD22"/>
    </row>
    <row r="23" customHeight="1" spans="1:30">
      <c r="A23" s="212"/>
      <c r="B23" s="224" t="s">
        <v>818</v>
      </c>
      <c r="C23" s="225">
        <f>キャラシート!H25</f>
        <v>9</v>
      </c>
      <c r="D23" s="225"/>
      <c r="E23" s="226" t="s">
        <v>820</v>
      </c>
      <c r="F23" s="227">
        <f>キャラシート!H27</f>
        <v>0</v>
      </c>
      <c r="G23" s="227"/>
      <c r="H23" s="193"/>
      <c r="I23" s="241"/>
      <c r="J23" s="241"/>
      <c r="K23" s="241"/>
      <c r="L23" s="241"/>
      <c r="M23" s="241"/>
      <c r="N23" s="193"/>
      <c r="O23" s="238"/>
      <c r="P23" s="205" t="s">
        <v>19</v>
      </c>
      <c r="Q23" s="259" t="s">
        <v>19</v>
      </c>
      <c r="R23" s="259" t="s">
        <v>19</v>
      </c>
      <c r="S23" s="259" t="s">
        <v>19</v>
      </c>
      <c r="T23" s="259" t="s">
        <v>19</v>
      </c>
      <c r="U23" s="259" t="s">
        <v>19</v>
      </c>
      <c r="V23" s="259" t="s">
        <v>19</v>
      </c>
      <c r="W23" s="259" t="s">
        <v>19</v>
      </c>
      <c r="X23" s="206" t="s">
        <v>19</v>
      </c>
      <c r="Y23" s="231"/>
      <c r="Z23"/>
      <c r="AA23"/>
      <c r="AB23"/>
      <c r="AC23"/>
      <c r="AD23"/>
    </row>
    <row r="24" customHeight="1" spans="1:30">
      <c r="A24" s="212"/>
      <c r="B24" s="228" t="s">
        <v>867</v>
      </c>
      <c r="C24" s="228"/>
      <c r="D24" s="228"/>
      <c r="E24" s="228"/>
      <c r="F24" s="228"/>
      <c r="G24" s="228"/>
      <c r="H24" s="193"/>
      <c r="I24" s="241"/>
      <c r="J24" s="241"/>
      <c r="K24" s="241"/>
      <c r="L24" s="241"/>
      <c r="M24" s="241"/>
      <c r="N24" s="193"/>
      <c r="O24" s="231"/>
      <c r="P24" s="205"/>
      <c r="Q24" s="259"/>
      <c r="R24" s="259"/>
      <c r="S24" s="259" t="s">
        <v>19</v>
      </c>
      <c r="T24" s="259" t="s">
        <v>19</v>
      </c>
      <c r="U24" s="259" t="s">
        <v>19</v>
      </c>
      <c r="V24" s="259" t="s">
        <v>19</v>
      </c>
      <c r="W24" s="259" t="s">
        <v>19</v>
      </c>
      <c r="X24" s="206" t="s">
        <v>19</v>
      </c>
      <c r="Y24" s="238"/>
      <c r="Z24"/>
      <c r="AA24"/>
      <c r="AB24"/>
      <c r="AC24"/>
      <c r="AD24"/>
    </row>
    <row r="25" customHeight="1" spans="1:30">
      <c r="A25" s="212"/>
      <c r="B25" s="229"/>
      <c r="C25" s="229"/>
      <c r="D25" s="229"/>
      <c r="E25" s="229"/>
      <c r="F25" s="229"/>
      <c r="G25" s="229"/>
      <c r="H25" s="193"/>
      <c r="I25" s="241"/>
      <c r="J25" s="241"/>
      <c r="K25" s="241"/>
      <c r="L25" s="241"/>
      <c r="M25" s="241"/>
      <c r="N25" s="193"/>
      <c r="O25" s="238"/>
      <c r="P25" s="244" t="s">
        <v>931</v>
      </c>
      <c r="Q25" s="244"/>
      <c r="R25" s="244"/>
      <c r="S25" s="244"/>
      <c r="T25" s="244"/>
      <c r="U25" s="244"/>
      <c r="V25" s="244"/>
      <c r="W25" s="244"/>
      <c r="X25" s="244"/>
      <c r="Y25" s="231"/>
      <c r="Z25"/>
      <c r="AA25"/>
      <c r="AB25"/>
      <c r="AC25"/>
      <c r="AD25"/>
    </row>
    <row r="26" customHeight="1" spans="1:30">
      <c r="A26" s="212"/>
      <c r="B26" s="229"/>
      <c r="C26" s="229"/>
      <c r="D26" s="229"/>
      <c r="E26" s="229"/>
      <c r="F26" s="229"/>
      <c r="G26" s="229"/>
      <c r="H26" s="193"/>
      <c r="I26" s="241"/>
      <c r="J26" s="241"/>
      <c r="K26" s="241"/>
      <c r="L26" s="241"/>
      <c r="M26" s="241"/>
      <c r="N26" s="193"/>
      <c r="O26" s="231"/>
      <c r="P26" s="245"/>
      <c r="Q26" s="245"/>
      <c r="R26" s="245"/>
      <c r="S26" s="245"/>
      <c r="T26" s="245"/>
      <c r="U26" s="245"/>
      <c r="V26" s="245"/>
      <c r="W26" s="245"/>
      <c r="X26" s="245"/>
      <c r="Y26" s="238"/>
      <c r="Z26"/>
      <c r="AA26"/>
      <c r="AB26"/>
      <c r="AC26"/>
      <c r="AD26"/>
    </row>
    <row r="27" customHeight="1" spans="1:30">
      <c r="A27" s="212"/>
      <c r="B27" s="229"/>
      <c r="C27" s="229"/>
      <c r="D27" s="229"/>
      <c r="E27" s="229"/>
      <c r="F27" s="229"/>
      <c r="G27" s="229"/>
      <c r="H27" s="193"/>
      <c r="I27" s="241"/>
      <c r="J27" s="241"/>
      <c r="K27" s="241"/>
      <c r="L27" s="241"/>
      <c r="M27" s="241"/>
      <c r="N27" s="193"/>
      <c r="O27" s="238"/>
      <c r="P27" s="245"/>
      <c r="Q27" s="245"/>
      <c r="R27" s="245"/>
      <c r="S27" s="245"/>
      <c r="T27" s="245"/>
      <c r="U27" s="245"/>
      <c r="V27" s="245"/>
      <c r="W27" s="245"/>
      <c r="X27" s="245"/>
      <c r="Y27" s="231"/>
      <c r="Z27"/>
      <c r="AA27"/>
      <c r="AB27"/>
      <c r="AC27"/>
      <c r="AD27"/>
    </row>
    <row r="28" customHeight="1" spans="1:30">
      <c r="A28" s="212"/>
      <c r="B28" s="229"/>
      <c r="C28" s="229"/>
      <c r="D28" s="229"/>
      <c r="E28" s="229"/>
      <c r="F28" s="229"/>
      <c r="G28" s="229"/>
      <c r="H28" s="193"/>
      <c r="I28" s="241"/>
      <c r="J28" s="241"/>
      <c r="K28" s="241"/>
      <c r="L28" s="241"/>
      <c r="M28" s="241"/>
      <c r="N28" s="193"/>
      <c r="O28" s="231"/>
      <c r="P28" s="246" t="s">
        <v>932</v>
      </c>
      <c r="Q28" s="246"/>
      <c r="R28" s="246"/>
      <c r="S28" s="246"/>
      <c r="T28" s="246"/>
      <c r="U28" s="246"/>
      <c r="V28" s="246"/>
      <c r="W28" s="246"/>
      <c r="X28" s="246"/>
      <c r="Y28" s="238"/>
      <c r="Z28"/>
      <c r="AA28"/>
      <c r="AB28"/>
      <c r="AC28"/>
      <c r="AD28"/>
    </row>
    <row r="29" customHeight="1" spans="1:30">
      <c r="A29" s="212"/>
      <c r="B29" s="229"/>
      <c r="C29" s="229"/>
      <c r="D29" s="229"/>
      <c r="E29" s="229"/>
      <c r="F29" s="229"/>
      <c r="G29" s="229"/>
      <c r="H29" s="193"/>
      <c r="I29" s="241"/>
      <c r="J29" s="241"/>
      <c r="K29" s="241"/>
      <c r="L29" s="241"/>
      <c r="M29" s="241"/>
      <c r="N29" s="193"/>
      <c r="O29" s="238"/>
      <c r="P29" s="238"/>
      <c r="Q29" s="238"/>
      <c r="R29" s="238"/>
      <c r="S29" s="238"/>
      <c r="T29" s="238"/>
      <c r="U29" s="238"/>
      <c r="V29" s="238"/>
      <c r="W29" s="238"/>
      <c r="X29" s="238"/>
      <c r="Y29" s="231"/>
      <c r="Z29"/>
      <c r="AA29"/>
      <c r="AB29"/>
      <c r="AC29"/>
      <c r="AD29"/>
    </row>
    <row r="30" customHeight="1" spans="1:30">
      <c r="A30" s="212"/>
      <c r="B30" s="212"/>
      <c r="C30" s="212"/>
      <c r="D30" s="212"/>
      <c r="E30" s="212"/>
      <c r="F30" s="212"/>
      <c r="G30" s="212"/>
      <c r="H30" s="212"/>
      <c r="I30" s="212"/>
      <c r="J30" s="189"/>
      <c r="K30" s="212"/>
      <c r="L30" s="212"/>
      <c r="M30" s="189"/>
      <c r="N30" s="212"/>
      <c r="O30" s="231"/>
      <c r="P30" s="240" t="s">
        <v>926</v>
      </c>
      <c r="Q30" s="240"/>
      <c r="R30" s="240"/>
      <c r="S30" s="240"/>
      <c r="T30" s="240"/>
      <c r="U30" s="250" t="s">
        <v>927</v>
      </c>
      <c r="V30" s="251" t="s">
        <v>328</v>
      </c>
      <c r="W30" s="251" t="s">
        <v>928</v>
      </c>
      <c r="X30" s="252" t="s">
        <v>929</v>
      </c>
      <c r="Y30" s="238"/>
      <c r="Z30"/>
      <c r="AA30"/>
      <c r="AB30"/>
      <c r="AC30"/>
      <c r="AD30"/>
    </row>
    <row r="31" customHeight="1" spans="1:30">
      <c r="A31" s="212"/>
      <c r="B31" s="230" t="s">
        <v>946</v>
      </c>
      <c r="C31" s="230"/>
      <c r="D31" s="230"/>
      <c r="E31" s="230"/>
      <c r="F31" s="230"/>
      <c r="G31" s="230"/>
      <c r="H31" s="230"/>
      <c r="I31" s="230"/>
      <c r="J31" s="230"/>
      <c r="K31" s="230"/>
      <c r="L31" s="230"/>
      <c r="M31" s="230"/>
      <c r="N31" s="193"/>
      <c r="O31" s="238"/>
      <c r="P31" s="242"/>
      <c r="Q31" s="242"/>
      <c r="R31" s="242"/>
      <c r="S31" s="242"/>
      <c r="T31" s="242"/>
      <c r="U31" s="253" t="s">
        <v>19</v>
      </c>
      <c r="V31" s="254" t="s">
        <v>19</v>
      </c>
      <c r="W31" s="255"/>
      <c r="X31" s="256"/>
      <c r="Y31" s="231"/>
      <c r="Z31"/>
      <c r="AA31"/>
      <c r="AB31"/>
      <c r="AC31"/>
      <c r="AD31"/>
    </row>
    <row r="32" customHeight="1" spans="1:30">
      <c r="A32" s="212"/>
      <c r="B32" s="229"/>
      <c r="C32" s="229"/>
      <c r="D32" s="229"/>
      <c r="E32" s="229"/>
      <c r="F32" s="229"/>
      <c r="G32" s="229"/>
      <c r="H32" s="229"/>
      <c r="I32" s="229"/>
      <c r="J32" s="229"/>
      <c r="K32" s="229"/>
      <c r="L32" s="229"/>
      <c r="M32" s="229"/>
      <c r="N32" s="193"/>
      <c r="O32" s="231"/>
      <c r="P32" s="242"/>
      <c r="Q32" s="242"/>
      <c r="R32" s="242"/>
      <c r="S32" s="242"/>
      <c r="T32" s="242"/>
      <c r="U32" s="253"/>
      <c r="V32" s="254"/>
      <c r="W32" s="255"/>
      <c r="X32" s="256"/>
      <c r="Y32" s="238"/>
      <c r="Z32"/>
      <c r="AA32"/>
      <c r="AB32"/>
      <c r="AC32"/>
      <c r="AD32"/>
    </row>
    <row r="33" customHeight="1" spans="1:30">
      <c r="A33" s="212"/>
      <c r="B33" s="229"/>
      <c r="C33" s="229"/>
      <c r="D33" s="229"/>
      <c r="E33" s="229"/>
      <c r="F33" s="229"/>
      <c r="G33" s="229"/>
      <c r="H33" s="229"/>
      <c r="I33" s="229"/>
      <c r="J33" s="229"/>
      <c r="K33" s="229"/>
      <c r="L33" s="229"/>
      <c r="M33" s="229"/>
      <c r="N33" s="193"/>
      <c r="O33" s="238"/>
      <c r="P33" s="243" t="s">
        <v>9</v>
      </c>
      <c r="Q33" s="243"/>
      <c r="R33" s="243"/>
      <c r="S33" s="257" t="s">
        <v>10</v>
      </c>
      <c r="T33" s="257"/>
      <c r="U33" s="257"/>
      <c r="V33" s="258" t="s">
        <v>11</v>
      </c>
      <c r="W33" s="258"/>
      <c r="X33" s="258"/>
      <c r="Y33" s="231"/>
      <c r="Z33"/>
      <c r="AA33"/>
      <c r="AB33"/>
      <c r="AC33"/>
      <c r="AD33"/>
    </row>
    <row r="34" customHeight="1" spans="1:30">
      <c r="A34" s="212"/>
      <c r="B34" s="229"/>
      <c r="C34" s="229"/>
      <c r="D34" s="229"/>
      <c r="E34" s="229"/>
      <c r="F34" s="229"/>
      <c r="G34" s="229"/>
      <c r="H34" s="229"/>
      <c r="I34" s="229"/>
      <c r="J34" s="229"/>
      <c r="K34" s="229"/>
      <c r="L34" s="229"/>
      <c r="M34" s="229"/>
      <c r="N34" s="193"/>
      <c r="O34" s="231"/>
      <c r="P34" s="205" t="s">
        <v>19</v>
      </c>
      <c r="Q34" s="259" t="s">
        <v>19</v>
      </c>
      <c r="R34" s="259" t="s">
        <v>19</v>
      </c>
      <c r="S34" s="259" t="s">
        <v>19</v>
      </c>
      <c r="T34" s="259" t="s">
        <v>19</v>
      </c>
      <c r="U34" s="259" t="s">
        <v>19</v>
      </c>
      <c r="V34" s="259" t="s">
        <v>19</v>
      </c>
      <c r="W34" s="259" t="s">
        <v>19</v>
      </c>
      <c r="X34" s="206" t="s">
        <v>19</v>
      </c>
      <c r="Y34" s="238"/>
      <c r="Z34"/>
      <c r="AA34"/>
      <c r="AB34"/>
      <c r="AC34"/>
      <c r="AD34"/>
    </row>
    <row r="35" customHeight="1" spans="1:30">
      <c r="A35" s="212"/>
      <c r="B35" s="229"/>
      <c r="C35" s="229"/>
      <c r="D35" s="229"/>
      <c r="E35" s="229"/>
      <c r="F35" s="229"/>
      <c r="G35" s="229"/>
      <c r="H35" s="229"/>
      <c r="I35" s="229"/>
      <c r="J35" s="229"/>
      <c r="K35" s="229"/>
      <c r="L35" s="229"/>
      <c r="M35" s="229"/>
      <c r="N35" s="212"/>
      <c r="O35" s="238"/>
      <c r="P35" s="205"/>
      <c r="Q35" s="259"/>
      <c r="R35" s="259"/>
      <c r="S35" s="259" t="s">
        <v>19</v>
      </c>
      <c r="T35" s="259" t="s">
        <v>19</v>
      </c>
      <c r="U35" s="259" t="s">
        <v>19</v>
      </c>
      <c r="V35" s="259" t="s">
        <v>19</v>
      </c>
      <c r="W35" s="259" t="s">
        <v>19</v>
      </c>
      <c r="X35" s="206" t="s">
        <v>19</v>
      </c>
      <c r="Y35" s="231"/>
      <c r="Z35" s="54"/>
      <c r="AA35" s="54"/>
      <c r="AB35" s="54"/>
      <c r="AC35" s="54"/>
      <c r="AD35" s="54"/>
    </row>
    <row r="36" customHeight="1" spans="1:30">
      <c r="A36" s="212"/>
      <c r="B36" s="212"/>
      <c r="C36" s="212"/>
      <c r="D36" s="212"/>
      <c r="E36" s="212"/>
      <c r="F36" s="212"/>
      <c r="G36" s="212"/>
      <c r="H36" s="212"/>
      <c r="I36" s="212"/>
      <c r="J36" s="189"/>
      <c r="K36" s="212"/>
      <c r="L36" s="212"/>
      <c r="M36" s="189"/>
      <c r="N36" s="212"/>
      <c r="O36" s="231"/>
      <c r="P36" s="244" t="s">
        <v>931</v>
      </c>
      <c r="Q36" s="244"/>
      <c r="R36" s="244"/>
      <c r="S36" s="244"/>
      <c r="T36" s="244"/>
      <c r="U36" s="244"/>
      <c r="V36" s="244"/>
      <c r="W36" s="244"/>
      <c r="X36" s="244"/>
      <c r="Y36" s="238"/>
      <c r="Z36" s="54"/>
      <c r="AA36" s="54"/>
      <c r="AB36" s="54"/>
      <c r="AC36" s="54"/>
      <c r="AD36" s="54"/>
    </row>
    <row r="37" customHeight="1" spans="1:30">
      <c r="A37"/>
      <c r="B37"/>
      <c r="C37"/>
      <c r="D37"/>
      <c r="E37"/>
      <c r="F37"/>
      <c r="G37"/>
      <c r="H37"/>
      <c r="I37"/>
      <c r="J37"/>
      <c r="K37"/>
      <c r="L37"/>
      <c r="M37"/>
      <c r="N37"/>
      <c r="O37" s="238"/>
      <c r="P37" s="245"/>
      <c r="Q37" s="245"/>
      <c r="R37" s="245"/>
      <c r="S37" s="245"/>
      <c r="T37" s="245"/>
      <c r="U37" s="245"/>
      <c r="V37" s="245"/>
      <c r="W37" s="245"/>
      <c r="X37" s="245"/>
      <c r="Y37" s="231"/>
      <c r="Z37" s="54"/>
      <c r="AA37" s="54"/>
      <c r="AB37" s="54"/>
      <c r="AC37" s="54"/>
      <c r="AD37" s="54"/>
    </row>
    <row r="38" customHeight="1" spans="1:30">
      <c r="A38"/>
      <c r="B38"/>
      <c r="C38"/>
      <c r="D38"/>
      <c r="E38"/>
      <c r="F38"/>
      <c r="G38"/>
      <c r="H38"/>
      <c r="I38"/>
      <c r="J38"/>
      <c r="K38"/>
      <c r="L38"/>
      <c r="M38"/>
      <c r="N38"/>
      <c r="O38" s="231"/>
      <c r="P38" s="245"/>
      <c r="Q38" s="245"/>
      <c r="R38" s="245"/>
      <c r="S38" s="245"/>
      <c r="T38" s="245"/>
      <c r="U38" s="245"/>
      <c r="V38" s="245"/>
      <c r="W38" s="245"/>
      <c r="X38" s="245"/>
      <c r="Y38" s="238"/>
      <c r="Z38" s="54"/>
      <c r="AA38" s="54"/>
      <c r="AB38" s="54"/>
      <c r="AC38" s="54"/>
      <c r="AD38" s="54"/>
    </row>
    <row r="39" customHeight="1" spans="1:30">
      <c r="A39"/>
      <c r="B39"/>
      <c r="C39"/>
      <c r="D39"/>
      <c r="E39"/>
      <c r="F39"/>
      <c r="G39"/>
      <c r="H39"/>
      <c r="I39"/>
      <c r="J39"/>
      <c r="K39"/>
      <c r="L39"/>
      <c r="M39"/>
      <c r="N39"/>
      <c r="O39" s="238"/>
      <c r="P39" s="246" t="s">
        <v>932</v>
      </c>
      <c r="Q39" s="246"/>
      <c r="R39" s="246"/>
      <c r="S39" s="246"/>
      <c r="T39" s="246"/>
      <c r="U39" s="246"/>
      <c r="V39" s="246"/>
      <c r="W39" s="246"/>
      <c r="X39" s="246"/>
      <c r="Y39" s="231"/>
      <c r="Z39" s="54"/>
      <c r="AA39" s="54"/>
      <c r="AB39" s="54"/>
      <c r="AC39" s="54"/>
      <c r="AD39" s="54"/>
    </row>
    <row r="40" customHeight="1" spans="1:30">
      <c r="A40"/>
      <c r="B40"/>
      <c r="C40"/>
      <c r="D40"/>
      <c r="E40"/>
      <c r="F40"/>
      <c r="G40"/>
      <c r="H40"/>
      <c r="I40"/>
      <c r="J40"/>
      <c r="K40"/>
      <c r="L40"/>
      <c r="M40"/>
      <c r="N40"/>
      <c r="O40" s="231"/>
      <c r="P40" s="231"/>
      <c r="Q40" s="231"/>
      <c r="R40" s="231"/>
      <c r="S40" s="231"/>
      <c r="T40" s="231"/>
      <c r="U40" s="231"/>
      <c r="V40" s="231"/>
      <c r="W40" s="231"/>
      <c r="X40" s="231"/>
      <c r="Y40" s="238"/>
      <c r="Z40" s="54"/>
      <c r="AA40" s="54"/>
      <c r="AB40" s="54"/>
      <c r="AC40" s="54"/>
      <c r="AD40" s="54"/>
    </row>
    <row r="41" customHeight="1" spans="1:30">
      <c r="A41"/>
      <c r="B41"/>
      <c r="C41"/>
      <c r="D41"/>
      <c r="E41"/>
      <c r="F41"/>
      <c r="G41"/>
      <c r="H41"/>
      <c r="I41"/>
      <c r="J41"/>
      <c r="K41"/>
      <c r="L41"/>
      <c r="M41"/>
      <c r="N41"/>
      <c r="O41" s="238"/>
      <c r="P41" s="240" t="s">
        <v>926</v>
      </c>
      <c r="Q41" s="240"/>
      <c r="R41" s="240"/>
      <c r="S41" s="240"/>
      <c r="T41" s="240"/>
      <c r="U41" s="250" t="s">
        <v>927</v>
      </c>
      <c r="V41" s="251" t="s">
        <v>328</v>
      </c>
      <c r="W41" s="251" t="s">
        <v>928</v>
      </c>
      <c r="X41" s="252" t="s">
        <v>929</v>
      </c>
      <c r="Y41" s="231"/>
      <c r="Z41" s="54"/>
      <c r="AA41" s="54"/>
      <c r="AB41" s="54"/>
      <c r="AC41" s="54"/>
      <c r="AD41" s="54"/>
    </row>
    <row r="42" customHeight="1" spans="1:30">
      <c r="A42"/>
      <c r="B42"/>
      <c r="C42"/>
      <c r="D42"/>
      <c r="E42"/>
      <c r="F42"/>
      <c r="G42"/>
      <c r="H42"/>
      <c r="I42"/>
      <c r="J42"/>
      <c r="K42"/>
      <c r="L42"/>
      <c r="M42"/>
      <c r="N42"/>
      <c r="O42" s="231"/>
      <c r="P42" s="242"/>
      <c r="Q42" s="242"/>
      <c r="R42" s="242"/>
      <c r="S42" s="242"/>
      <c r="T42" s="242"/>
      <c r="U42" s="253" t="s">
        <v>19</v>
      </c>
      <c r="V42" s="254" t="s">
        <v>19</v>
      </c>
      <c r="W42" s="255"/>
      <c r="X42" s="256"/>
      <c r="Y42" s="238"/>
      <c r="Z42" s="54"/>
      <c r="AA42" s="54"/>
      <c r="AB42" s="54"/>
      <c r="AC42" s="54"/>
      <c r="AD42" s="54"/>
    </row>
    <row r="43" customHeight="1" spans="1:30">
      <c r="A43"/>
      <c r="B43"/>
      <c r="C43"/>
      <c r="D43"/>
      <c r="E43"/>
      <c r="F43"/>
      <c r="G43"/>
      <c r="H43"/>
      <c r="I43"/>
      <c r="J43"/>
      <c r="K43"/>
      <c r="L43"/>
      <c r="M43"/>
      <c r="N43"/>
      <c r="O43" s="238"/>
      <c r="P43" s="242"/>
      <c r="Q43" s="242"/>
      <c r="R43" s="242"/>
      <c r="S43" s="242"/>
      <c r="T43" s="242"/>
      <c r="U43" s="253"/>
      <c r="V43" s="254"/>
      <c r="W43" s="255"/>
      <c r="X43" s="256"/>
      <c r="Y43" s="231"/>
      <c r="Z43" s="54"/>
      <c r="AA43" s="54"/>
      <c r="AB43" s="54"/>
      <c r="AC43" s="54"/>
      <c r="AD43" s="54"/>
    </row>
    <row r="44" customHeight="1" spans="1:30">
      <c r="A44"/>
      <c r="B44"/>
      <c r="C44"/>
      <c r="D44"/>
      <c r="E44"/>
      <c r="F44"/>
      <c r="G44"/>
      <c r="H44"/>
      <c r="I44"/>
      <c r="J44"/>
      <c r="K44"/>
      <c r="L44"/>
      <c r="M44"/>
      <c r="N44"/>
      <c r="O44" s="231"/>
      <c r="P44" s="243" t="s">
        <v>9</v>
      </c>
      <c r="Q44" s="243"/>
      <c r="R44" s="243"/>
      <c r="S44" s="257" t="s">
        <v>10</v>
      </c>
      <c r="T44" s="257"/>
      <c r="U44" s="257"/>
      <c r="V44" s="258" t="s">
        <v>11</v>
      </c>
      <c r="W44" s="258"/>
      <c r="X44" s="258"/>
      <c r="Y44" s="238"/>
      <c r="Z44" s="54"/>
      <c r="AA44" s="54"/>
      <c r="AB44" s="54"/>
      <c r="AC44" s="54"/>
      <c r="AD44" s="54"/>
    </row>
    <row r="45" customHeight="1" spans="1:30">
      <c r="A45"/>
      <c r="B45"/>
      <c r="C45"/>
      <c r="D45"/>
      <c r="E45"/>
      <c r="F45"/>
      <c r="G45"/>
      <c r="H45"/>
      <c r="I45"/>
      <c r="J45"/>
      <c r="K45"/>
      <c r="L45"/>
      <c r="M45"/>
      <c r="N45"/>
      <c r="O45" s="238"/>
      <c r="P45" s="205" t="s">
        <v>19</v>
      </c>
      <c r="Q45" s="259" t="s">
        <v>19</v>
      </c>
      <c r="R45" s="259" t="s">
        <v>19</v>
      </c>
      <c r="S45" s="259" t="s">
        <v>19</v>
      </c>
      <c r="T45" s="259" t="s">
        <v>19</v>
      </c>
      <c r="U45" s="259" t="s">
        <v>19</v>
      </c>
      <c r="V45" s="259" t="s">
        <v>19</v>
      </c>
      <c r="W45" s="259" t="s">
        <v>19</v>
      </c>
      <c r="X45" s="206" t="s">
        <v>19</v>
      </c>
      <c r="Y45" s="231"/>
      <c r="Z45" s="54"/>
      <c r="AA45" s="54"/>
      <c r="AB45" s="54"/>
      <c r="AC45" s="54"/>
      <c r="AD45" s="54"/>
    </row>
    <row r="46" customHeight="1" spans="1:30">
      <c r="A46"/>
      <c r="B46"/>
      <c r="C46"/>
      <c r="D46"/>
      <c r="E46"/>
      <c r="F46"/>
      <c r="G46"/>
      <c r="H46"/>
      <c r="I46"/>
      <c r="J46"/>
      <c r="K46"/>
      <c r="L46"/>
      <c r="M46"/>
      <c r="N46"/>
      <c r="O46" s="231"/>
      <c r="P46" s="205"/>
      <c r="Q46" s="259"/>
      <c r="R46" s="259"/>
      <c r="S46" s="259" t="s">
        <v>19</v>
      </c>
      <c r="T46" s="259" t="s">
        <v>19</v>
      </c>
      <c r="U46" s="259" t="s">
        <v>19</v>
      </c>
      <c r="V46" s="259" t="s">
        <v>19</v>
      </c>
      <c r="W46" s="259" t="s">
        <v>19</v>
      </c>
      <c r="X46" s="206" t="s">
        <v>19</v>
      </c>
      <c r="Y46" s="238"/>
      <c r="Z46" s="54"/>
      <c r="AA46" s="54"/>
      <c r="AB46" s="54"/>
      <c r="AC46" s="54"/>
      <c r="AD46" s="54"/>
    </row>
    <row r="47" customHeight="1" spans="1:30">
      <c r="A47"/>
      <c r="B47"/>
      <c r="C47"/>
      <c r="D47"/>
      <c r="E47"/>
      <c r="F47"/>
      <c r="G47"/>
      <c r="H47"/>
      <c r="I47"/>
      <c r="J47"/>
      <c r="K47"/>
      <c r="L47"/>
      <c r="M47"/>
      <c r="N47"/>
      <c r="O47" s="238"/>
      <c r="P47" s="244" t="s">
        <v>931</v>
      </c>
      <c r="Q47" s="244"/>
      <c r="R47" s="244"/>
      <c r="S47" s="244"/>
      <c r="T47" s="244"/>
      <c r="U47" s="244"/>
      <c r="V47" s="244"/>
      <c r="W47" s="244"/>
      <c r="X47" s="244"/>
      <c r="Y47" s="231"/>
      <c r="Z47" s="54"/>
      <c r="AA47" s="54"/>
      <c r="AB47" s="54"/>
      <c r="AC47" s="54"/>
      <c r="AD47" s="54"/>
    </row>
    <row r="48" customHeight="1" spans="1:30">
      <c r="A48"/>
      <c r="B48"/>
      <c r="C48"/>
      <c r="D48"/>
      <c r="E48"/>
      <c r="F48"/>
      <c r="G48"/>
      <c r="H48"/>
      <c r="I48"/>
      <c r="J48"/>
      <c r="K48"/>
      <c r="L48"/>
      <c r="M48"/>
      <c r="N48"/>
      <c r="O48" s="231"/>
      <c r="P48" s="245"/>
      <c r="Q48" s="245"/>
      <c r="R48" s="245"/>
      <c r="S48" s="245"/>
      <c r="T48" s="245"/>
      <c r="U48" s="245"/>
      <c r="V48" s="245"/>
      <c r="W48" s="245"/>
      <c r="X48" s="245"/>
      <c r="Y48" s="238"/>
      <c r="Z48" s="54"/>
      <c r="AA48" s="54"/>
      <c r="AB48" s="54"/>
      <c r="AC48" s="54"/>
      <c r="AD48" s="54"/>
    </row>
    <row r="49" customHeight="1" spans="1:30">
      <c r="A49"/>
      <c r="B49"/>
      <c r="C49"/>
      <c r="D49"/>
      <c r="E49"/>
      <c r="F49"/>
      <c r="G49"/>
      <c r="H49"/>
      <c r="I49"/>
      <c r="J49"/>
      <c r="K49"/>
      <c r="L49"/>
      <c r="M49"/>
      <c r="N49"/>
      <c r="O49" s="238"/>
      <c r="P49" s="245"/>
      <c r="Q49" s="245"/>
      <c r="R49" s="245"/>
      <c r="S49" s="245"/>
      <c r="T49" s="245"/>
      <c r="U49" s="245"/>
      <c r="V49" s="245"/>
      <c r="W49" s="245"/>
      <c r="X49" s="245"/>
      <c r="Y49" s="231"/>
      <c r="Z49" s="54"/>
      <c r="AA49" s="54"/>
      <c r="AB49" s="54"/>
      <c r="AC49" s="54"/>
      <c r="AD49" s="54"/>
    </row>
    <row r="50" customHeight="1" spans="1:30">
      <c r="A50"/>
      <c r="B50"/>
      <c r="C50"/>
      <c r="D50"/>
      <c r="E50"/>
      <c r="F50"/>
      <c r="G50"/>
      <c r="H50"/>
      <c r="I50"/>
      <c r="J50"/>
      <c r="K50"/>
      <c r="L50"/>
      <c r="M50"/>
      <c r="N50"/>
      <c r="O50" s="231"/>
      <c r="P50" s="246" t="s">
        <v>932</v>
      </c>
      <c r="Q50" s="246"/>
      <c r="R50" s="246"/>
      <c r="S50" s="246"/>
      <c r="T50" s="246"/>
      <c r="U50" s="246"/>
      <c r="V50" s="246"/>
      <c r="W50" s="246"/>
      <c r="X50" s="246"/>
      <c r="Y50" s="238"/>
      <c r="Z50" s="54"/>
      <c r="AA50" s="54"/>
      <c r="AB50" s="54"/>
      <c r="AC50" s="54"/>
      <c r="AD50" s="54"/>
    </row>
    <row r="51" customHeight="1" spans="1:30">
      <c r="A51"/>
      <c r="B51"/>
      <c r="C51"/>
      <c r="D51"/>
      <c r="E51"/>
      <c r="F51"/>
      <c r="G51"/>
      <c r="H51"/>
      <c r="I51"/>
      <c r="J51"/>
      <c r="K51"/>
      <c r="L51"/>
      <c r="M51"/>
      <c r="N51"/>
      <c r="O51" s="238"/>
      <c r="P51" s="238"/>
      <c r="Q51" s="238"/>
      <c r="R51" s="238"/>
      <c r="S51" s="238"/>
      <c r="T51" s="238"/>
      <c r="U51" s="238"/>
      <c r="V51" s="238"/>
      <c r="W51" s="238"/>
      <c r="X51" s="238"/>
      <c r="Y51" s="231"/>
      <c r="Z51" s="54"/>
      <c r="AA51" s="54"/>
      <c r="AB51" s="54"/>
      <c r="AC51" s="54"/>
      <c r="AD51" s="54"/>
    </row>
    <row r="52" customHeight="1" spans="1:27">
      <c r="A52"/>
      <c r="B52"/>
      <c r="C52"/>
      <c r="D52"/>
      <c r="E52"/>
      <c r="F52"/>
      <c r="G52"/>
      <c r="H52"/>
      <c r="I52"/>
      <c r="J52"/>
      <c r="K52"/>
      <c r="L52"/>
      <c r="M52"/>
      <c r="N52"/>
      <c r="O52" s="231"/>
      <c r="P52" s="240" t="s">
        <v>926</v>
      </c>
      <c r="Q52" s="240"/>
      <c r="R52" s="240"/>
      <c r="S52" s="240"/>
      <c r="T52" s="240"/>
      <c r="U52" s="250" t="s">
        <v>927</v>
      </c>
      <c r="V52" s="251" t="s">
        <v>328</v>
      </c>
      <c r="W52" s="251" t="s">
        <v>928</v>
      </c>
      <c r="X52" s="252" t="s">
        <v>929</v>
      </c>
      <c r="Y52" s="238"/>
      <c r="Z52" s="54"/>
      <c r="AA52" s="54"/>
    </row>
    <row r="53" customHeight="1" spans="1:27">
      <c r="A53"/>
      <c r="B53"/>
      <c r="C53"/>
      <c r="D53"/>
      <c r="E53"/>
      <c r="F53"/>
      <c r="G53"/>
      <c r="H53"/>
      <c r="I53"/>
      <c r="J53"/>
      <c r="K53"/>
      <c r="L53"/>
      <c r="M53"/>
      <c r="N53"/>
      <c r="O53" s="238"/>
      <c r="P53" s="242"/>
      <c r="Q53" s="242"/>
      <c r="R53" s="242"/>
      <c r="S53" s="242"/>
      <c r="T53" s="242"/>
      <c r="U53" s="253" t="s">
        <v>19</v>
      </c>
      <c r="V53" s="254" t="s">
        <v>19</v>
      </c>
      <c r="W53" s="255"/>
      <c r="X53" s="256"/>
      <c r="Y53" s="231"/>
      <c r="Z53" s="54"/>
      <c r="AA53" s="54"/>
    </row>
    <row r="54" customHeight="1" spans="1:27">
      <c r="A54"/>
      <c r="B54"/>
      <c r="C54"/>
      <c r="D54"/>
      <c r="E54"/>
      <c r="F54"/>
      <c r="G54"/>
      <c r="H54"/>
      <c r="I54"/>
      <c r="J54"/>
      <c r="K54"/>
      <c r="L54"/>
      <c r="M54"/>
      <c r="N54"/>
      <c r="O54" s="231"/>
      <c r="P54" s="242"/>
      <c r="Q54" s="242"/>
      <c r="R54" s="242"/>
      <c r="S54" s="242"/>
      <c r="T54" s="242"/>
      <c r="U54" s="253"/>
      <c r="V54" s="254"/>
      <c r="W54" s="255"/>
      <c r="X54" s="256"/>
      <c r="Y54" s="238"/>
      <c r="Z54" s="54"/>
      <c r="AA54" s="54"/>
    </row>
    <row r="55" customHeight="1" spans="1:27">
      <c r="A55"/>
      <c r="B55"/>
      <c r="C55"/>
      <c r="D55"/>
      <c r="E55"/>
      <c r="F55"/>
      <c r="G55"/>
      <c r="H55"/>
      <c r="I55"/>
      <c r="J55"/>
      <c r="K55"/>
      <c r="L55"/>
      <c r="M55"/>
      <c r="N55"/>
      <c r="O55" s="238"/>
      <c r="P55" s="243" t="s">
        <v>9</v>
      </c>
      <c r="Q55" s="243"/>
      <c r="R55" s="243"/>
      <c r="S55" s="257" t="s">
        <v>10</v>
      </c>
      <c r="T55" s="257"/>
      <c r="U55" s="257"/>
      <c r="V55" s="258" t="s">
        <v>11</v>
      </c>
      <c r="W55" s="258"/>
      <c r="X55" s="258"/>
      <c r="Y55" s="231"/>
      <c r="Z55" s="54"/>
      <c r="AA55" s="54"/>
    </row>
    <row r="56" customHeight="1" spans="1:27">
      <c r="A56"/>
      <c r="B56"/>
      <c r="C56"/>
      <c r="D56"/>
      <c r="E56"/>
      <c r="F56"/>
      <c r="G56"/>
      <c r="H56"/>
      <c r="I56"/>
      <c r="J56"/>
      <c r="K56"/>
      <c r="L56"/>
      <c r="M56"/>
      <c r="N56"/>
      <c r="O56" s="231"/>
      <c r="P56" s="205" t="s">
        <v>19</v>
      </c>
      <c r="Q56" s="259" t="s">
        <v>19</v>
      </c>
      <c r="R56" s="259" t="s">
        <v>19</v>
      </c>
      <c r="S56" s="259" t="s">
        <v>19</v>
      </c>
      <c r="T56" s="259" t="s">
        <v>19</v>
      </c>
      <c r="U56" s="259" t="s">
        <v>19</v>
      </c>
      <c r="V56" s="259" t="s">
        <v>19</v>
      </c>
      <c r="W56" s="259" t="s">
        <v>19</v>
      </c>
      <c r="X56" s="206" t="s">
        <v>19</v>
      </c>
      <c r="Y56" s="238"/>
      <c r="Z56" s="54"/>
      <c r="AA56" s="54"/>
    </row>
    <row r="57" customHeight="1" spans="1:27">
      <c r="A57"/>
      <c r="B57"/>
      <c r="C57"/>
      <c r="D57"/>
      <c r="E57"/>
      <c r="F57"/>
      <c r="G57"/>
      <c r="H57"/>
      <c r="I57"/>
      <c r="J57"/>
      <c r="K57"/>
      <c r="L57"/>
      <c r="M57"/>
      <c r="N57"/>
      <c r="O57" s="238"/>
      <c r="P57" s="205"/>
      <c r="Q57" s="259"/>
      <c r="R57" s="259"/>
      <c r="S57" s="259" t="s">
        <v>19</v>
      </c>
      <c r="T57" s="259" t="s">
        <v>19</v>
      </c>
      <c r="U57" s="259" t="s">
        <v>19</v>
      </c>
      <c r="V57" s="259" t="s">
        <v>19</v>
      </c>
      <c r="W57" s="259" t="s">
        <v>19</v>
      </c>
      <c r="X57" s="206" t="s">
        <v>19</v>
      </c>
      <c r="Y57" s="231"/>
      <c r="Z57" s="54"/>
      <c r="AA57" s="54"/>
    </row>
    <row r="58" customHeight="1" spans="1:27">
      <c r="A58"/>
      <c r="B58"/>
      <c r="C58"/>
      <c r="D58"/>
      <c r="E58"/>
      <c r="F58"/>
      <c r="G58"/>
      <c r="H58"/>
      <c r="I58"/>
      <c r="J58"/>
      <c r="K58"/>
      <c r="L58"/>
      <c r="M58"/>
      <c r="N58"/>
      <c r="O58" s="231"/>
      <c r="P58" s="244" t="s">
        <v>931</v>
      </c>
      <c r="Q58" s="244"/>
      <c r="R58" s="244"/>
      <c r="S58" s="244"/>
      <c r="T58" s="244"/>
      <c r="U58" s="244"/>
      <c r="V58" s="244"/>
      <c r="W58" s="244"/>
      <c r="X58" s="244"/>
      <c r="Y58" s="238"/>
      <c r="Z58" s="54"/>
      <c r="AA58" s="54"/>
    </row>
    <row r="59" customHeight="1" spans="1:27">
      <c r="A59"/>
      <c r="B59"/>
      <c r="C59"/>
      <c r="D59"/>
      <c r="E59"/>
      <c r="F59"/>
      <c r="G59"/>
      <c r="H59"/>
      <c r="I59"/>
      <c r="J59"/>
      <c r="K59"/>
      <c r="L59"/>
      <c r="M59"/>
      <c r="N59"/>
      <c r="O59" s="238"/>
      <c r="P59" s="245"/>
      <c r="Q59" s="245"/>
      <c r="R59" s="245"/>
      <c r="S59" s="245"/>
      <c r="T59" s="245"/>
      <c r="U59" s="245"/>
      <c r="V59" s="245"/>
      <c r="W59" s="245"/>
      <c r="X59" s="245"/>
      <c r="Y59" s="231"/>
      <c r="Z59" s="54"/>
      <c r="AA59" s="54"/>
    </row>
    <row r="60" customHeight="1" spans="1:27">
      <c r="A60"/>
      <c r="B60"/>
      <c r="C60"/>
      <c r="D60"/>
      <c r="E60"/>
      <c r="F60"/>
      <c r="G60"/>
      <c r="H60"/>
      <c r="I60"/>
      <c r="J60"/>
      <c r="K60"/>
      <c r="L60"/>
      <c r="M60"/>
      <c r="N60"/>
      <c r="O60" s="231"/>
      <c r="P60" s="245"/>
      <c r="Q60" s="245"/>
      <c r="R60" s="245"/>
      <c r="S60" s="245"/>
      <c r="T60" s="245"/>
      <c r="U60" s="245"/>
      <c r="V60" s="245"/>
      <c r="W60" s="245"/>
      <c r="X60" s="245"/>
      <c r="Y60" s="238"/>
      <c r="Z60" s="54"/>
      <c r="AA60" s="54"/>
    </row>
    <row r="61" customHeight="1" spans="1:27">
      <c r="A61"/>
      <c r="B61"/>
      <c r="C61"/>
      <c r="D61"/>
      <c r="E61"/>
      <c r="F61"/>
      <c r="G61"/>
      <c r="H61"/>
      <c r="I61"/>
      <c r="J61"/>
      <c r="K61"/>
      <c r="L61"/>
      <c r="M61"/>
      <c r="N61"/>
      <c r="O61" s="238"/>
      <c r="P61" s="246" t="s">
        <v>932</v>
      </c>
      <c r="Q61" s="246"/>
      <c r="R61" s="246"/>
      <c r="S61" s="246"/>
      <c r="T61" s="246"/>
      <c r="U61" s="246"/>
      <c r="V61" s="246"/>
      <c r="W61" s="246"/>
      <c r="X61" s="246"/>
      <c r="Y61" s="231"/>
      <c r="Z61" s="54"/>
      <c r="AA61" s="54"/>
    </row>
    <row r="62" customHeight="1" spans="1:27">
      <c r="A62"/>
      <c r="B62"/>
      <c r="C62"/>
      <c r="D62"/>
      <c r="E62"/>
      <c r="F62"/>
      <c r="G62"/>
      <c r="H62"/>
      <c r="I62"/>
      <c r="J62"/>
      <c r="K62"/>
      <c r="L62"/>
      <c r="M62"/>
      <c r="N62"/>
      <c r="O62" s="231"/>
      <c r="P62" s="231"/>
      <c r="Q62" s="231"/>
      <c r="R62" s="231"/>
      <c r="S62" s="231"/>
      <c r="T62" s="231"/>
      <c r="U62" s="231"/>
      <c r="V62" s="231"/>
      <c r="W62" s="231"/>
      <c r="X62" s="231"/>
      <c r="Y62" s="238"/>
      <c r="Z62" s="54"/>
      <c r="AA62" s="54"/>
    </row>
  </sheetData>
  <sheetProtection selectLockedCells="1" selectUnlockedCells="1"/>
  <mergeCells count="105">
    <mergeCell ref="B8:D8"/>
    <mergeCell ref="I8:M8"/>
    <mergeCell ref="P8:T8"/>
    <mergeCell ref="P11:R11"/>
    <mergeCell ref="S11:U11"/>
    <mergeCell ref="V11:X11"/>
    <mergeCell ref="P14:X14"/>
    <mergeCell ref="P17:X17"/>
    <mergeCell ref="B18:C18"/>
    <mergeCell ref="P19:T19"/>
    <mergeCell ref="P22:R22"/>
    <mergeCell ref="S22:U22"/>
    <mergeCell ref="V22:X22"/>
    <mergeCell ref="C23:D23"/>
    <mergeCell ref="F23:G23"/>
    <mergeCell ref="B24:G24"/>
    <mergeCell ref="P25:X25"/>
    <mergeCell ref="P28:X28"/>
    <mergeCell ref="P30:T30"/>
    <mergeCell ref="B31:M31"/>
    <mergeCell ref="P33:R33"/>
    <mergeCell ref="S33:U33"/>
    <mergeCell ref="V33:X33"/>
    <mergeCell ref="P36:X36"/>
    <mergeCell ref="P39:X39"/>
    <mergeCell ref="P41:T41"/>
    <mergeCell ref="P44:R44"/>
    <mergeCell ref="S44:U44"/>
    <mergeCell ref="V44:X44"/>
    <mergeCell ref="P47:X47"/>
    <mergeCell ref="P50:X50"/>
    <mergeCell ref="P52:T52"/>
    <mergeCell ref="P55:R55"/>
    <mergeCell ref="S55:U55"/>
    <mergeCell ref="V55:X55"/>
    <mergeCell ref="P58:X58"/>
    <mergeCell ref="P61:X61"/>
    <mergeCell ref="B21:B22"/>
    <mergeCell ref="D5:D6"/>
    <mergeCell ref="P12:P13"/>
    <mergeCell ref="P23:P24"/>
    <mergeCell ref="P34:P35"/>
    <mergeCell ref="P45:P46"/>
    <mergeCell ref="P56:P57"/>
    <mergeCell ref="Q12:Q13"/>
    <mergeCell ref="Q23:Q24"/>
    <mergeCell ref="Q34:Q35"/>
    <mergeCell ref="Q45:Q46"/>
    <mergeCell ref="Q56:Q57"/>
    <mergeCell ref="R4:R5"/>
    <mergeCell ref="R12:R13"/>
    <mergeCell ref="R23:R24"/>
    <mergeCell ref="R34:R35"/>
    <mergeCell ref="R45:R46"/>
    <mergeCell ref="R56:R57"/>
    <mergeCell ref="U4:U5"/>
    <mergeCell ref="U9:U10"/>
    <mergeCell ref="U20:U21"/>
    <mergeCell ref="U31:U32"/>
    <mergeCell ref="U42:U43"/>
    <mergeCell ref="U53:U54"/>
    <mergeCell ref="V9:V10"/>
    <mergeCell ref="V20:V21"/>
    <mergeCell ref="V31:V32"/>
    <mergeCell ref="V42:V43"/>
    <mergeCell ref="V53:V54"/>
    <mergeCell ref="W9:W10"/>
    <mergeCell ref="W20:W21"/>
    <mergeCell ref="W31:W32"/>
    <mergeCell ref="W42:W43"/>
    <mergeCell ref="W53:W54"/>
    <mergeCell ref="X4:X5"/>
    <mergeCell ref="X9:X10"/>
    <mergeCell ref="X20:X21"/>
    <mergeCell ref="X31:X32"/>
    <mergeCell ref="X42:X43"/>
    <mergeCell ref="X53:X54"/>
    <mergeCell ref="P59:X60"/>
    <mergeCell ref="P48:X49"/>
    <mergeCell ref="P53:T54"/>
    <mergeCell ref="P37:X38"/>
    <mergeCell ref="P42:T43"/>
    <mergeCell ref="B32:M35"/>
    <mergeCell ref="B25:G29"/>
    <mergeCell ref="P26:X27"/>
    <mergeCell ref="P31:T32"/>
    <mergeCell ref="C21:G22"/>
    <mergeCell ref="F8:G9"/>
    <mergeCell ref="I9:M29"/>
    <mergeCell ref="P9:T10"/>
    <mergeCell ref="P15:X16"/>
    <mergeCell ref="P20:T21"/>
    <mergeCell ref="B5:C6"/>
    <mergeCell ref="F5:G6"/>
    <mergeCell ref="H5:I6"/>
    <mergeCell ref="J5:K6"/>
    <mergeCell ref="L5:M6"/>
    <mergeCell ref="B2:C3"/>
    <mergeCell ref="D2:H3"/>
    <mergeCell ref="I2:J3"/>
    <mergeCell ref="K2:M3"/>
    <mergeCell ref="P2:X3"/>
    <mergeCell ref="P4:Q5"/>
    <mergeCell ref="V4:W5"/>
    <mergeCell ref="S4:T5"/>
  </mergeCells>
  <dataValidations count="12">
    <dataValidation type="list" allowBlank="1" sqref="K2">
      <formula1>リスト!$AB$2:$AB$5</formula1>
    </dataValidation>
    <dataValidation type="list" allowBlank="1" sqref="L2">
      <formula1>クリーチャー!$AB$3:$AB$6</formula1>
    </dataValidation>
    <dataValidation type="list" allowBlank="1" sqref="D5">
      <formula1>リスト!$AD$2:$AD$12</formula1>
    </dataValidation>
    <dataValidation type="list" allowBlank="1" showErrorMessage="1" sqref="L5">
      <formula1>リスト!$A$2:$A$8</formula1>
    </dataValidation>
    <dataValidation type="list" sqref="U9 U20 U31 U42 U53">
      <formula1>"－,近,中,遠,遠近両用"</formula1>
    </dataValidation>
    <dataValidation type="list" allowBlank="1" sqref="V9 V20 V31 V42 V53">
      <formula1>リスト!$T$26:$T$33</formula1>
    </dataValidation>
    <dataValidation type="list" allowBlank="1" sqref="P12:R12 P23:R23 P34:R34 P45:R45 P56:R56">
      <formula1>リスト!$V$2:$V$8</formula1>
    </dataValidation>
    <dataValidation type="list" allowBlank="1" sqref="M2:M3">
      <formula1>クリーチャー!$AD$2:$AD$12</formula1>
    </dataValidation>
    <dataValidation type="list" allowBlank="1" showErrorMessage="1" sqref="M5:M6">
      <formula1>クリーチャー!$A$2:$A$8</formula1>
    </dataValidation>
    <dataValidation type="list" allowBlank="1" sqref="S12:U13 S23:U24 S34:U35 S45:U46 S56:U57">
      <formula1>リスト!$X$2:$X$46</formula1>
    </dataValidation>
    <dataValidation type="list" allowBlank="1" sqref="V12:X13 V23:X24 V34:X35 V45:X46 V56:X57">
      <formula1>リスト!$Z$2:$Z$16</formula1>
    </dataValidation>
    <dataValidation allowBlank="1" sqref="F11:G16"/>
  </dataValidations>
  <pageMargins left="0.7875" right="0.7875" top="1.05277777777778" bottom="1.05277777777778" header="0.7875" footer="0.7875"/>
  <pageSetup paperSize="9" firstPageNumber="0" orientation="portrait" useFirstPageNumber="1" horizontalDpi="300" verticalDpi="300"/>
  <headerFooter alignWithMargins="0">
    <oddHeader>&amp;C&amp;"Times New Roman,標準"&amp;12&amp;A</oddHeader>
    <oddFooter>&amp;C&amp;"Times New Roman,標準"&amp;12ページ &amp;P</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6145" name="察知" r:id="rId3">
              <controlPr defaultSize="0">
                <anchor moveWithCells="1" sizeWithCells="1">
                  <from>
                    <xdr:col>6</xdr:col>
                    <xdr:colOff>76200</xdr:colOff>
                    <xdr:row>11</xdr:row>
                    <xdr:rowOff>0</xdr:rowOff>
                  </from>
                  <to>
                    <xdr:col>7</xdr:col>
                    <xdr:colOff>45720</xdr:colOff>
                    <xdr:row>11</xdr:row>
                    <xdr:rowOff>160020</xdr:rowOff>
                  </to>
                </anchor>
              </controlPr>
            </control>
          </mc:Choice>
        </mc:AlternateContent>
        <mc:AlternateContent xmlns:mc="http://schemas.openxmlformats.org/markup-compatibility/2006">
          <mc:Choice Requires="x14">
            <control shapeId="6146" name="技術" r:id="rId4">
              <controlPr defaultSize="0">
                <anchor moveWithCells="1" sizeWithCells="1">
                  <from>
                    <xdr:col>6</xdr:col>
                    <xdr:colOff>76200</xdr:colOff>
                    <xdr:row>12</xdr:row>
                    <xdr:rowOff>0</xdr:rowOff>
                  </from>
                  <to>
                    <xdr:col>7</xdr:col>
                    <xdr:colOff>45720</xdr:colOff>
                    <xdr:row>12</xdr:row>
                    <xdr:rowOff>160020</xdr:rowOff>
                  </to>
                </anchor>
              </controlPr>
            </control>
          </mc:Choice>
        </mc:AlternateContent>
        <mc:AlternateContent xmlns:mc="http://schemas.openxmlformats.org/markup-compatibility/2006">
          <mc:Choice Requires="x14">
            <control shapeId="6147" name="俊敏" r:id="rId5">
              <controlPr defaultSize="0">
                <anchor moveWithCells="1" sizeWithCells="1">
                  <from>
                    <xdr:col>6</xdr:col>
                    <xdr:colOff>76200</xdr:colOff>
                    <xdr:row>13</xdr:row>
                    <xdr:rowOff>0</xdr:rowOff>
                  </from>
                  <to>
                    <xdr:col>7</xdr:col>
                    <xdr:colOff>45720</xdr:colOff>
                    <xdr:row>13</xdr:row>
                    <xdr:rowOff>160020</xdr:rowOff>
                  </to>
                </anchor>
              </controlPr>
            </control>
          </mc:Choice>
        </mc:AlternateContent>
        <mc:AlternateContent xmlns:mc="http://schemas.openxmlformats.org/markup-compatibility/2006">
          <mc:Choice Requires="x14">
            <control shapeId="6148" name="読心" r:id="rId6">
              <controlPr defaultSize="0">
                <anchor moveWithCells="1" sizeWithCells="1">
                  <from>
                    <xdr:col>6</xdr:col>
                    <xdr:colOff>76200</xdr:colOff>
                    <xdr:row>14</xdr:row>
                    <xdr:rowOff>0</xdr:rowOff>
                  </from>
                  <to>
                    <xdr:col>7</xdr:col>
                    <xdr:colOff>45720</xdr:colOff>
                    <xdr:row>14</xdr:row>
                    <xdr:rowOff>160020</xdr:rowOff>
                  </to>
                </anchor>
              </controlPr>
            </control>
          </mc:Choice>
        </mc:AlternateContent>
        <mc:AlternateContent xmlns:mc="http://schemas.openxmlformats.org/markup-compatibility/2006">
          <mc:Choice Requires="x14">
            <control shapeId="6149" name="幸運" r:id="rId7">
              <controlPr defaultSize="0">
                <anchor moveWithCells="1" sizeWithCells="1">
                  <from>
                    <xdr:col>6</xdr:col>
                    <xdr:colOff>76200</xdr:colOff>
                    <xdr:row>15</xdr:row>
                    <xdr:rowOff>0</xdr:rowOff>
                  </from>
                  <to>
                    <xdr:col>7</xdr:col>
                    <xdr:colOff>45720</xdr:colOff>
                    <xdr:row>15</xdr:row>
                    <xdr:rowOff>160020</xdr:rowOff>
                  </to>
                </anchor>
              </controlPr>
            </control>
          </mc:Choice>
        </mc:AlternateContent>
        <mc:AlternateContent xmlns:mc="http://schemas.openxmlformats.org/markup-compatibility/2006">
          <mc:Choice Requires="x14">
            <control shapeId="6150" name="閃き" r:id="rId8">
              <controlPr defaultSize="0">
                <anchor moveWithCells="1" sizeWithCells="1">
                  <from>
                    <xdr:col>5</xdr:col>
                    <xdr:colOff>76200</xdr:colOff>
                    <xdr:row>15</xdr:row>
                    <xdr:rowOff>0</xdr:rowOff>
                  </from>
                  <to>
                    <xdr:col>6</xdr:col>
                    <xdr:colOff>45720</xdr:colOff>
                    <xdr:row>15</xdr:row>
                    <xdr:rowOff>160020</xdr:rowOff>
                  </to>
                </anchor>
              </controlPr>
            </control>
          </mc:Choice>
        </mc:AlternateContent>
        <mc:AlternateContent xmlns:mc="http://schemas.openxmlformats.org/markup-compatibility/2006">
          <mc:Choice Requires="x14">
            <control shapeId="6151" name="話術" r:id="rId9">
              <controlPr defaultSize="0">
                <anchor moveWithCells="1" sizeWithCells="1">
                  <from>
                    <xdr:col>5</xdr:col>
                    <xdr:colOff>76200</xdr:colOff>
                    <xdr:row>14</xdr:row>
                    <xdr:rowOff>0</xdr:rowOff>
                  </from>
                  <to>
                    <xdr:col>6</xdr:col>
                    <xdr:colOff>45720</xdr:colOff>
                    <xdr:row>14</xdr:row>
                    <xdr:rowOff>160020</xdr:rowOff>
                  </to>
                </anchor>
              </controlPr>
            </control>
          </mc:Choice>
        </mc:AlternateContent>
        <mc:AlternateContent xmlns:mc="http://schemas.openxmlformats.org/markup-compatibility/2006">
          <mc:Choice Requires="x14">
            <control shapeId="6152" name="隠密" r:id="rId10">
              <controlPr defaultSize="0">
                <anchor moveWithCells="1" sizeWithCells="1">
                  <from>
                    <xdr:col>5</xdr:col>
                    <xdr:colOff>76200</xdr:colOff>
                    <xdr:row>13</xdr:row>
                    <xdr:rowOff>0</xdr:rowOff>
                  </from>
                  <to>
                    <xdr:col>6</xdr:col>
                    <xdr:colOff>45720</xdr:colOff>
                    <xdr:row>13</xdr:row>
                    <xdr:rowOff>160020</xdr:rowOff>
                  </to>
                </anchor>
              </controlPr>
            </control>
          </mc:Choice>
        </mc:AlternateContent>
        <mc:AlternateContent xmlns:mc="http://schemas.openxmlformats.org/markup-compatibility/2006">
          <mc:Choice Requires="x14">
            <control shapeId="6153" name="知識" r:id="rId11">
              <controlPr defaultSize="0">
                <anchor moveWithCells="1" sizeWithCells="1">
                  <from>
                    <xdr:col>5</xdr:col>
                    <xdr:colOff>76200</xdr:colOff>
                    <xdr:row>12</xdr:row>
                    <xdr:rowOff>0</xdr:rowOff>
                  </from>
                  <to>
                    <xdr:col>6</xdr:col>
                    <xdr:colOff>45720</xdr:colOff>
                    <xdr:row>12</xdr:row>
                    <xdr:rowOff>160020</xdr:rowOff>
                  </to>
                </anchor>
              </controlPr>
            </control>
          </mc:Choice>
        </mc:AlternateContent>
        <mc:AlternateContent xmlns:mc="http://schemas.openxmlformats.org/markup-compatibility/2006">
          <mc:Choice Requires="x14">
            <control shapeId="6154" name="観察眼" r:id="rId12">
              <controlPr defaultSize="0">
                <anchor moveWithCells="1" sizeWithCells="1">
                  <from>
                    <xdr:col>5</xdr:col>
                    <xdr:colOff>76200</xdr:colOff>
                    <xdr:row>11</xdr:row>
                    <xdr:rowOff>0</xdr:rowOff>
                  </from>
                  <to>
                    <xdr:col>6</xdr:col>
                    <xdr:colOff>45720</xdr:colOff>
                    <xdr:row>11</xdr:row>
                    <xdr:rowOff>160020</xdr:rowOff>
                  </to>
                </anchor>
              </controlPr>
            </control>
          </mc:Choice>
        </mc:AlternateContent>
        <mc:AlternateContent xmlns:mc="http://schemas.openxmlformats.org/markup-compatibility/2006">
          <mc:Choice Requires="x14">
            <control shapeId="6155" name="力技" r:id="rId13">
              <controlPr defaultSize="0">
                <anchor moveWithCells="1" sizeWithCells="1">
                  <from>
                    <xdr:col>5</xdr:col>
                    <xdr:colOff>76200</xdr:colOff>
                    <xdr:row>10</xdr:row>
                    <xdr:rowOff>0</xdr:rowOff>
                  </from>
                  <to>
                    <xdr:col>6</xdr:col>
                    <xdr:colOff>45720</xdr:colOff>
                    <xdr:row>10</xdr:row>
                    <xdr:rowOff>160020</xdr:rowOff>
                  </to>
                </anchor>
              </controlPr>
            </control>
          </mc:Choice>
        </mc:AlternateContent>
        <mc:AlternateContent xmlns:mc="http://schemas.openxmlformats.org/markup-compatibility/2006">
          <mc:Choice Requires="x14">
            <control shapeId="6156" name="威圧" r:id="rId14">
              <controlPr defaultSize="0">
                <anchor moveWithCells="1" sizeWithCells="1">
                  <from>
                    <xdr:col>6</xdr:col>
                    <xdr:colOff>76200</xdr:colOff>
                    <xdr:row>10</xdr:row>
                    <xdr:rowOff>0</xdr:rowOff>
                  </from>
                  <to>
                    <xdr:col>7</xdr:col>
                    <xdr:colOff>45720</xdr:colOff>
                    <xdr:row>10</xdr:row>
                    <xdr:rowOff>160020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T65536"/>
  <sheetViews>
    <sheetView workbookViewId="0">
      <pane xSplit="12" topLeftCell="M1" activePane="topRight" state="frozen"/>
      <selection/>
      <selection pane="topRight" activeCell="K12" sqref="K12"/>
    </sheetView>
  </sheetViews>
  <sheetFormatPr defaultColWidth="6.78095238095238" defaultRowHeight="14.1" customHeight="1"/>
  <cols>
    <col min="5" max="5" width="7.55238095238095" customWidth="1"/>
  </cols>
  <sheetData>
    <row r="1" customHeight="1" spans="1:1">
      <c r="A1" t="s">
        <v>947</v>
      </c>
    </row>
    <row r="2" customHeight="1" spans="1:1">
      <c r="A2" t="s">
        <v>948</v>
      </c>
    </row>
    <row r="3" customHeight="1" spans="1:1">
      <c r="A3" t="s">
        <v>949</v>
      </c>
    </row>
    <row r="4" customHeight="1" spans="1:1">
      <c r="A4" t="s">
        <v>950</v>
      </c>
    </row>
    <row r="5" customHeight="1" spans="1:1">
      <c r="A5" t="s">
        <v>951</v>
      </c>
    </row>
    <row r="6" customHeight="1" spans="3:11">
      <c r="C6" s="55"/>
      <c r="D6" s="55"/>
      <c r="E6" s="55"/>
      <c r="F6" s="55"/>
      <c r="G6" s="55"/>
      <c r="H6" s="55"/>
      <c r="I6" s="143"/>
      <c r="J6" s="143"/>
      <c r="K6" s="143"/>
    </row>
    <row r="7" customHeight="1" spans="1:11">
      <c r="A7" s="56"/>
      <c r="B7" s="57" t="s">
        <v>739</v>
      </c>
      <c r="C7" s="58" t="s">
        <v>952</v>
      </c>
      <c r="D7" s="58"/>
      <c r="E7" s="58"/>
      <c r="F7" s="58"/>
      <c r="G7" s="58"/>
      <c r="H7" s="58"/>
      <c r="I7" s="143"/>
      <c r="J7" s="143"/>
      <c r="K7" s="143"/>
    </row>
    <row r="8" customHeight="1" spans="1:11">
      <c r="A8" s="59"/>
      <c r="B8" s="57" t="s">
        <v>740</v>
      </c>
      <c r="C8" s="60"/>
      <c r="D8" s="60"/>
      <c r="E8" s="60"/>
      <c r="F8" s="60"/>
      <c r="G8" s="60"/>
      <c r="H8" s="60"/>
      <c r="I8" s="143"/>
      <c r="J8" s="143"/>
      <c r="K8" s="143"/>
    </row>
    <row r="9" s="48" customFormat="1" customHeight="1" spans="1:254">
      <c r="A9"/>
      <c r="B9"/>
      <c r="C9" s="60"/>
      <c r="D9" s="60"/>
      <c r="E9" s="60"/>
      <c r="F9" s="60"/>
      <c r="G9" s="60"/>
      <c r="H9" s="60"/>
      <c r="I9" s="143"/>
      <c r="J9" s="143"/>
      <c r="K9" s="143"/>
      <c r="L9" s="144"/>
      <c r="M9" s="145" t="s">
        <v>953</v>
      </c>
      <c r="N9" s="48" t="s">
        <v>954</v>
      </c>
      <c r="IL9" s="181"/>
      <c r="IM9"/>
      <c r="IN9"/>
      <c r="IO9"/>
      <c r="IP9"/>
      <c r="IQ9"/>
      <c r="IR9"/>
      <c r="IS9"/>
      <c r="IT9"/>
    </row>
    <row r="10" s="48" customFormat="1" customHeight="1" spans="1:254">
      <c r="A10" s="61"/>
      <c r="B10" s="57" t="s">
        <v>741</v>
      </c>
      <c r="C10" s="60"/>
      <c r="D10" s="60"/>
      <c r="E10" s="60"/>
      <c r="F10" s="60"/>
      <c r="G10" s="60"/>
      <c r="H10" s="60"/>
      <c r="I10" s="143"/>
      <c r="J10" s="143"/>
      <c r="K10" s="143"/>
      <c r="L10" s="144"/>
      <c r="M10" s="145"/>
      <c r="N10" s="145"/>
      <c r="O10" s="145"/>
      <c r="IM10"/>
      <c r="IN10"/>
      <c r="IO10"/>
      <c r="IP10"/>
      <c r="IQ10"/>
      <c r="IR10"/>
      <c r="IS10"/>
      <c r="IT10"/>
    </row>
    <row r="11" s="48" customFormat="1" customHeight="1" spans="1:254">
      <c r="A11" s="62"/>
      <c r="B11" s="57" t="s">
        <v>741</v>
      </c>
      <c r="C11" s="60"/>
      <c r="D11" s="60"/>
      <c r="E11" s="60"/>
      <c r="F11" s="60"/>
      <c r="G11" s="60"/>
      <c r="H11" s="60"/>
      <c r="I11" s="143"/>
      <c r="J11" s="143"/>
      <c r="K11" s="143"/>
      <c r="L11" s="144"/>
      <c r="M11" s="145"/>
      <c r="N11" s="145"/>
      <c r="O11" s="145"/>
      <c r="IM11"/>
      <c r="IN11"/>
      <c r="IO11"/>
      <c r="IP11"/>
      <c r="IQ11"/>
      <c r="IR11"/>
      <c r="IS11"/>
      <c r="IT11"/>
    </row>
    <row r="12" s="48" customFormat="1" customHeight="1" spans="1:254">
      <c r="A12"/>
      <c r="B12"/>
      <c r="C12" s="60"/>
      <c r="D12" s="60"/>
      <c r="E12" s="60"/>
      <c r="F12" s="60"/>
      <c r="G12" s="60"/>
      <c r="H12" s="60"/>
      <c r="I12" s="143"/>
      <c r="J12" s="143"/>
      <c r="K12" s="143"/>
      <c r="L12"/>
      <c r="M12" s="145"/>
      <c r="N12" s="145"/>
      <c r="O12" s="145"/>
      <c r="IM12"/>
      <c r="IN12"/>
      <c r="IO12"/>
      <c r="IP12"/>
      <c r="IQ12"/>
      <c r="IR12"/>
      <c r="IS12"/>
      <c r="IT12"/>
    </row>
    <row r="13" s="48" customFormat="1" customHeight="1" spans="1:254">
      <c r="A13" s="63"/>
      <c r="B13" s="64" t="s">
        <v>955</v>
      </c>
      <c r="C13" s="60"/>
      <c r="D13" s="60"/>
      <c r="E13" s="60"/>
      <c r="F13" s="60"/>
      <c r="G13" s="60"/>
      <c r="H13" s="60"/>
      <c r="I13" s="143"/>
      <c r="J13" s="143"/>
      <c r="K13" s="143"/>
      <c r="L13"/>
      <c r="M13" s="145"/>
      <c r="N13" s="145"/>
      <c r="O13" s="145"/>
      <c r="IM13"/>
      <c r="IN13"/>
      <c r="IO13"/>
      <c r="IP13"/>
      <c r="IQ13"/>
      <c r="IR13"/>
      <c r="IS13"/>
      <c r="IT13"/>
    </row>
    <row r="14" s="48" customFormat="1" customHeight="1" spans="1:254">
      <c r="A14" s="65"/>
      <c r="B14" s="64" t="s">
        <v>956</v>
      </c>
      <c r="C14" s="60"/>
      <c r="D14" s="60"/>
      <c r="E14" s="60"/>
      <c r="F14" s="60"/>
      <c r="G14" s="60"/>
      <c r="H14" s="60"/>
      <c r="I14" s="143"/>
      <c r="J14" s="143"/>
      <c r="K14" s="143"/>
      <c r="L14" s="144"/>
      <c r="M14" s="145"/>
      <c r="N14" s="145"/>
      <c r="O14" s="145"/>
      <c r="IM14"/>
      <c r="IN14"/>
      <c r="IO14"/>
      <c r="IP14"/>
      <c r="IQ14"/>
      <c r="IR14"/>
      <c r="IS14"/>
      <c r="IT14"/>
    </row>
    <row r="15" s="48" customFormat="1" customHeight="1" spans="1:254">
      <c r="A15" s="66"/>
      <c r="B15" s="64" t="s">
        <v>957</v>
      </c>
      <c r="C15" s="60"/>
      <c r="D15" s="60"/>
      <c r="E15" s="60"/>
      <c r="F15" s="60"/>
      <c r="G15" s="60"/>
      <c r="H15" s="60"/>
      <c r="I15" s="143"/>
      <c r="J15" s="143"/>
      <c r="K15" s="143"/>
      <c r="L15" s="144"/>
      <c r="M15" s="145"/>
      <c r="N15" s="145"/>
      <c r="O15" s="145"/>
      <c r="IM15"/>
      <c r="IN15"/>
      <c r="IO15"/>
      <c r="IP15"/>
      <c r="IQ15"/>
      <c r="IR15"/>
      <c r="IS15"/>
      <c r="IT15"/>
    </row>
    <row r="16" ht="12.9" customHeight="1"/>
    <row r="17" s="49" customFormat="1" ht="12.9" customHeight="1" spans="1:254">
      <c r="A17" s="67" t="s">
        <v>730</v>
      </c>
      <c r="B17" s="67"/>
      <c r="C17" s="67"/>
      <c r="D17" s="67"/>
      <c r="E17" s="68" t="s">
        <v>731</v>
      </c>
      <c r="F17" s="68"/>
      <c r="G17" s="69" t="s">
        <v>1</v>
      </c>
      <c r="H17" s="69"/>
      <c r="I17" s="95" t="s">
        <v>385</v>
      </c>
      <c r="J17" s="95"/>
      <c r="K17" s="95"/>
      <c r="L17" s="95"/>
      <c r="M17" s="146" t="s">
        <v>953</v>
      </c>
      <c r="N17" s="147" t="s">
        <v>954</v>
      </c>
      <c r="O17" s="49" t="s">
        <v>958</v>
      </c>
      <c r="IL17" s="182"/>
      <c r="IM17" s="54"/>
      <c r="IN17" s="54"/>
      <c r="IO17" s="54"/>
      <c r="IP17" s="54"/>
      <c r="IQ17" s="54"/>
      <c r="IR17" s="54"/>
      <c r="IS17" s="54"/>
      <c r="IT17" s="54"/>
    </row>
    <row r="18" s="49" customFormat="1" ht="12.9" customHeight="1" spans="1:254">
      <c r="A18" s="70" t="str">
        <f>キャラシート!B3</f>
        <v>シテ＝ヤンヨ</v>
      </c>
      <c r="B18" s="70"/>
      <c r="C18" s="70"/>
      <c r="D18" s="70"/>
      <c r="E18" s="71">
        <f>キャラシート!J3</f>
        <v>0</v>
      </c>
      <c r="F18" s="71"/>
      <c r="G18" s="72" t="str">
        <f>キャラシート!F13</f>
        <v>増強型</v>
      </c>
      <c r="H18" s="72"/>
      <c r="I18" s="148" t="s">
        <v>363</v>
      </c>
      <c r="J18" s="148"/>
      <c r="K18" s="148" t="s">
        <v>363</v>
      </c>
      <c r="L18" s="148"/>
      <c r="M18" s="146"/>
      <c r="N18" s="147"/>
      <c r="IM18" s="54"/>
      <c r="IN18" s="54"/>
      <c r="IO18" s="54"/>
      <c r="IP18" s="54"/>
      <c r="IQ18" s="54"/>
      <c r="IR18" s="54"/>
      <c r="IS18" s="54"/>
      <c r="IT18" s="54"/>
    </row>
    <row r="19" s="49" customFormat="1" ht="12.9" customHeight="1" spans="1:254">
      <c r="A19" s="73" t="s">
        <v>959</v>
      </c>
      <c r="B19" s="73"/>
      <c r="C19" s="74" t="s">
        <v>797</v>
      </c>
      <c r="D19" s="74"/>
      <c r="E19" s="75" t="s">
        <v>803</v>
      </c>
      <c r="F19" s="75"/>
      <c r="G19" s="76" t="s">
        <v>4</v>
      </c>
      <c r="H19" s="76"/>
      <c r="I19" s="101" t="s">
        <v>960</v>
      </c>
      <c r="J19" s="101"/>
      <c r="K19" s="101" t="s">
        <v>961</v>
      </c>
      <c r="L19" s="101"/>
      <c r="M19" s="146"/>
      <c r="N19" s="147"/>
      <c r="IM19" s="54"/>
      <c r="IN19" s="54"/>
      <c r="IO19" s="54"/>
      <c r="IP19" s="54"/>
      <c r="IQ19" s="54"/>
      <c r="IR19" s="54"/>
      <c r="IS19" s="54"/>
      <c r="IT19" s="54"/>
    </row>
    <row r="20" s="49" customFormat="1" ht="12.9" customHeight="1" spans="1:254">
      <c r="A20" s="77">
        <f>B20+SUM(O24:IL24)</f>
        <v>40</v>
      </c>
      <c r="B20" s="78">
        <f>J24+L24</f>
        <v>40</v>
      </c>
      <c r="C20" s="79">
        <f>D20-SUM(O25:IL25)+SUM(O26:IL26)</f>
        <v>12</v>
      </c>
      <c r="D20" s="80">
        <f>J26+L26</f>
        <v>12</v>
      </c>
      <c r="E20" s="81">
        <f>J27+L27</f>
        <v>12</v>
      </c>
      <c r="F20" s="82">
        <f>E20+SUM(O27:IL27)</f>
        <v>12</v>
      </c>
      <c r="G20" s="72" t="str">
        <f>キャラシート!C13</f>
        <v>奥義</v>
      </c>
      <c r="H20" s="72"/>
      <c r="I20" s="149" t="s">
        <v>19</v>
      </c>
      <c r="J20" s="149"/>
      <c r="K20" s="149" t="s">
        <v>19</v>
      </c>
      <c r="L20" s="149"/>
      <c r="M20" s="146"/>
      <c r="N20" s="146"/>
      <c r="IM20" s="54"/>
      <c r="IN20" s="54"/>
      <c r="IO20" s="54"/>
      <c r="IP20" s="54"/>
      <c r="IQ20" s="54"/>
      <c r="IR20" s="54"/>
      <c r="IS20" s="54"/>
      <c r="IT20" s="54"/>
    </row>
    <row r="21" s="49" customFormat="1" ht="12" customHeight="1" spans="1:254">
      <c r="A21" s="83" t="s">
        <v>819</v>
      </c>
      <c r="B21" s="84">
        <f>キャラシート!D27</f>
        <v>1</v>
      </c>
      <c r="C21" s="85" t="s">
        <v>962</v>
      </c>
      <c r="D21" s="86" t="s">
        <v>963</v>
      </c>
      <c r="E21" s="87" t="str">
        <f>IF(F20&lt;100,IF(F20&lt;50,"通常状態",IF(F20&lt;60,"暴走Lv1 ",IF(F20&lt;70,"暴走Lv2",IF(F20&lt;80,"暴走Lv3",IF(F20&lt;90,"暴走Lv4","暴走Lv5"))))),IF(F20&lt;110,"臨界Lv1",IF(F20&lt;120,"臨界Lv2",IF(F20&lt;130,"臨界Lv3",IF(F20&lt;140,"臨界Lv4",IF(F20&lt;150,"臨界Lv5",IF(F20&lt;150,"活性Lv5","因子崩壊")))))))</f>
        <v>通常状態</v>
      </c>
      <c r="F21" s="87"/>
      <c r="G21" s="76" t="s">
        <v>15</v>
      </c>
      <c r="H21" s="76"/>
      <c r="I21" s="101" t="s">
        <v>746</v>
      </c>
      <c r="J21" s="101"/>
      <c r="K21" s="101" t="s">
        <v>964</v>
      </c>
      <c r="L21" s="101"/>
      <c r="M21" s="146"/>
      <c r="N21" s="146"/>
      <c r="IM21" s="54"/>
      <c r="IN21" s="54"/>
      <c r="IO21" s="54"/>
      <c r="IP21" s="54"/>
      <c r="IQ21" s="54"/>
      <c r="IR21" s="54"/>
      <c r="IS21" s="54"/>
      <c r="IT21" s="54"/>
    </row>
    <row r="22" s="49" customFormat="1" ht="12.9" customHeight="1" spans="1:254">
      <c r="A22" s="83"/>
      <c r="B22" s="84"/>
      <c r="C22" s="88">
        <f>SUM(L25:IQ25)</f>
        <v>0</v>
      </c>
      <c r="D22" s="89">
        <f>ROUNDDOWN((C22/5),0)+SUM(I23:IL23)</f>
        <v>0</v>
      </c>
      <c r="E22" s="90" t="str">
        <f>IF(F20&lt;50,"未活性",IF(F20&lt;60,"活性Lv1",IF(F20&lt;70,"活性Lv2",IF(F20&lt;80,"活性Lv3",IF(F20&lt;90,"活性Lv4",IF(F20&lt;100,"活性Lv5",IF(F20&lt;150,"活性Lv5","強制キャラロスト")))))))</f>
        <v>未活性</v>
      </c>
      <c r="F22" s="90"/>
      <c r="G22" s="91" t="str">
        <f>キャラシート!J6</f>
        <v>初心【ビギナーズラック】</v>
      </c>
      <c r="H22" s="91"/>
      <c r="I22" s="52">
        <f>キャラシート!L6</f>
        <v>0</v>
      </c>
      <c r="J22" s="52"/>
      <c r="K22" s="150" t="str">
        <f>IF(OR(A20&lt;=B20/2,F20&gt;=90),IF(F20&gt;=120,"オーバーフロー","発動中"),"-")</f>
        <v>-</v>
      </c>
      <c r="L22" s="150"/>
      <c r="M22" s="146"/>
      <c r="N22" s="146"/>
      <c r="IM22" s="54"/>
      <c r="IN22" s="54"/>
      <c r="IO22" s="54"/>
      <c r="IP22" s="54"/>
      <c r="IQ22" s="54"/>
      <c r="IR22" s="54"/>
      <c r="IS22" s="54"/>
      <c r="IT22" s="54"/>
    </row>
    <row r="23" s="50" customFormat="1" ht="12.9" customHeight="1" spans="1:254">
      <c r="A23" s="92" t="s">
        <v>827</v>
      </c>
      <c r="B23" s="93" t="str">
        <f>キャラシート!C31&amp;"+"&amp;キャラシート!D31&amp;"D6"</f>
        <v>1+1D6</v>
      </c>
      <c r="C23" s="94" t="str">
        <f>IF(G18="反応型",IF(50&gt;F20,"+0",IF(60&gt;F20,"+1",IF(70&gt;F20,"+2",IF(F20&gt;=70,"+3")))),"活性補正")</f>
        <v>活性補正</v>
      </c>
      <c r="D23" s="95" t="s">
        <v>828</v>
      </c>
      <c r="E23" s="96" t="str">
        <f>キャラシート!G31&amp;"D6"&amp;"+"&amp;キャラシート!H31</f>
        <v>4D6+2</v>
      </c>
      <c r="F23" s="97" t="str">
        <f>IF(G18="増強型",IF(50&gt;F20,"+0",IF(60&gt;F20,"+1",IF(70&gt;F20,"+2",IF(F20&gt;=70,"+3")))),"活性補正")</f>
        <v>+0</v>
      </c>
      <c r="G23" s="98" t="s">
        <v>965</v>
      </c>
      <c r="H23" s="98"/>
      <c r="I23" s="92" t="s">
        <v>966</v>
      </c>
      <c r="J23" s="92"/>
      <c r="K23" s="92"/>
      <c r="L23" s="92"/>
      <c r="M23" s="151" t="s">
        <v>967</v>
      </c>
      <c r="N23" s="50" t="s">
        <v>954</v>
      </c>
      <c r="O23" s="50">
        <v>0</v>
      </c>
      <c r="IL23" s="183"/>
      <c r="IM23" s="54"/>
      <c r="IN23" s="54"/>
      <c r="IO23" s="54"/>
      <c r="IP23" s="54"/>
      <c r="IQ23" s="54"/>
      <c r="IR23" s="54"/>
      <c r="IS23" s="54"/>
      <c r="IT23" s="54"/>
    </row>
    <row r="24" s="51" customFormat="1" ht="12.9" customHeight="1" spans="1:254">
      <c r="A24" s="99" t="s">
        <v>912</v>
      </c>
      <c r="B24" s="100" t="str">
        <f>キャラシート!C33&amp;"+"&amp;キャラシート!D33&amp;"D6"</f>
        <v>19+1D6</v>
      </c>
      <c r="C24" s="94"/>
      <c r="D24" s="101" t="s">
        <v>833</v>
      </c>
      <c r="E24" s="102" t="str">
        <f>キャラシート!G33&amp;"D6"&amp;"+"&amp;キャラシート!H33</f>
        <v>1D6+0</v>
      </c>
      <c r="F24" s="97"/>
      <c r="G24" s="103" t="s">
        <v>968</v>
      </c>
      <c r="H24" s="103"/>
      <c r="I24" s="152" t="s">
        <v>969</v>
      </c>
      <c r="J24" s="153">
        <f>キャラシート!D17</f>
        <v>40</v>
      </c>
      <c r="K24" s="153" t="s">
        <v>970</v>
      </c>
      <c r="L24" s="154"/>
      <c r="M24" s="155" t="s">
        <v>967</v>
      </c>
      <c r="N24" s="156" t="s">
        <v>954</v>
      </c>
      <c r="O24" s="156"/>
      <c r="IL24" s="184"/>
      <c r="IM24" s="54"/>
      <c r="IN24" s="54"/>
      <c r="IO24" s="54"/>
      <c r="IP24" s="54"/>
      <c r="IQ24" s="54"/>
      <c r="IR24" s="54"/>
      <c r="IS24" s="54"/>
      <c r="IT24" s="54"/>
    </row>
    <row r="25" s="52" customFormat="1" ht="12" customHeight="1" spans="1:254">
      <c r="A25" s="99" t="s">
        <v>913</v>
      </c>
      <c r="B25" s="100" t="str">
        <f>キャラシート!C35&amp;"+"&amp;キャラシート!D35&amp;"D6"</f>
        <v>5+1D6</v>
      </c>
      <c r="C25" s="94"/>
      <c r="D25" s="101" t="s">
        <v>840</v>
      </c>
      <c r="E25" s="102" t="str">
        <f>キャラシート!G35&amp;"D6"&amp;"+"&amp;キャラシート!H35</f>
        <v>2D6+0</v>
      </c>
      <c r="F25" s="97"/>
      <c r="G25" s="104" t="s">
        <v>971</v>
      </c>
      <c r="H25" s="104"/>
      <c r="I25" s="157"/>
      <c r="J25" s="158"/>
      <c r="K25" s="158"/>
      <c r="L25" s="159"/>
      <c r="M25" s="160" t="s">
        <v>972</v>
      </c>
      <c r="N25" s="161" t="s">
        <v>954</v>
      </c>
      <c r="O25" s="161"/>
      <c r="IL25" s="185"/>
      <c r="IM25" s="54"/>
      <c r="IN25" s="54"/>
      <c r="IO25" s="54"/>
      <c r="IP25" s="54"/>
      <c r="IQ25" s="54"/>
      <c r="IR25" s="54"/>
      <c r="IS25" s="54"/>
      <c r="IT25" s="54"/>
    </row>
    <row r="26" s="52" customFormat="1" ht="12.9" customHeight="1" spans="1:254">
      <c r="A26" s="99" t="s">
        <v>364</v>
      </c>
      <c r="B26" s="105">
        <f>キャラシート!D23</f>
        <v>2</v>
      </c>
      <c r="C26" s="106" t="str">
        <f>IF(G18="増強型",IF(50&gt;F20,"+0",IF(60&gt;F20,"+1",IF(70&gt;F20,"+2",IF(F20&gt;=70,"+3")))),"活性補正")</f>
        <v>+0</v>
      </c>
      <c r="D26" s="101" t="s">
        <v>973</v>
      </c>
      <c r="E26" s="105">
        <f>キャラシート!H25</f>
        <v>9</v>
      </c>
      <c r="F26" s="107"/>
      <c r="G26" s="104" t="s">
        <v>974</v>
      </c>
      <c r="H26" s="104"/>
      <c r="I26" s="162" t="s">
        <v>975</v>
      </c>
      <c r="J26" s="163">
        <f>キャラシート!D19</f>
        <v>12</v>
      </c>
      <c r="K26" s="161" t="s">
        <v>976</v>
      </c>
      <c r="L26" s="164"/>
      <c r="M26" s="165" t="s">
        <v>972</v>
      </c>
      <c r="N26" s="161" t="s">
        <v>954</v>
      </c>
      <c r="O26" s="161"/>
      <c r="IL26" s="185"/>
      <c r="IM26" s="54"/>
      <c r="IN26" s="54"/>
      <c r="IO26" s="54"/>
      <c r="IP26" s="54"/>
      <c r="IQ26" s="54"/>
      <c r="IR26" s="54"/>
      <c r="IS26" s="54"/>
      <c r="IT26" s="54"/>
    </row>
    <row r="27" s="53" customFormat="1" ht="12.9" customHeight="1" spans="1:254">
      <c r="A27" s="99" t="s">
        <v>977</v>
      </c>
      <c r="B27" s="105">
        <f>キャラシート!D25</f>
        <v>0</v>
      </c>
      <c r="C27" s="106"/>
      <c r="D27" s="101" t="s">
        <v>978</v>
      </c>
      <c r="E27" s="105">
        <f>キャラシート!H27</f>
        <v>0</v>
      </c>
      <c r="F27" s="108" t="str">
        <f>IF(G18="覚醒型",IF(50&gt;F20,"+0",IF(60&gt;F20,"+1",IF(70&gt;F20,"+2",IF(F20&gt;=70,"+3")))),"活性補正")</f>
        <v>活性補正</v>
      </c>
      <c r="G27" s="109" t="s">
        <v>979</v>
      </c>
      <c r="H27" s="109"/>
      <c r="I27" s="166" t="s">
        <v>980</v>
      </c>
      <c r="J27" s="148">
        <f>キャラシート!D21</f>
        <v>12</v>
      </c>
      <c r="K27" s="148" t="s">
        <v>981</v>
      </c>
      <c r="L27" s="167">
        <f>L26</f>
        <v>0</v>
      </c>
      <c r="M27" s="168" t="s">
        <v>967</v>
      </c>
      <c r="N27" s="169" t="s">
        <v>954</v>
      </c>
      <c r="O27" s="169">
        <v>0</v>
      </c>
      <c r="IL27" s="186"/>
      <c r="IM27" s="54"/>
      <c r="IN27" s="54"/>
      <c r="IO27" s="54"/>
      <c r="IP27" s="54"/>
      <c r="IQ27" s="54"/>
      <c r="IR27" s="54"/>
      <c r="IS27" s="54"/>
      <c r="IT27" s="54"/>
    </row>
    <row r="28" s="54" customFormat="1" ht="12" customHeight="1" spans="1:12">
      <c r="A28" s="110" t="s">
        <v>34</v>
      </c>
      <c r="B28" s="111">
        <f>キャラシート!P15+キャラシート!Q15</f>
        <v>18</v>
      </c>
      <c r="C28" s="110" t="s">
        <v>136</v>
      </c>
      <c r="D28" s="111">
        <f>キャラシート!P17+キャラシート!Q17</f>
        <v>0</v>
      </c>
      <c r="E28" s="95" t="s">
        <v>209</v>
      </c>
      <c r="F28" s="111">
        <f>キャラシート!P19+キャラシート!Q19</f>
        <v>1</v>
      </c>
      <c r="G28" s="95" t="s">
        <v>287</v>
      </c>
      <c r="H28" s="111">
        <f>キャラシート!P21+キャラシート!Q21</f>
        <v>9</v>
      </c>
      <c r="I28" s="95" t="s">
        <v>348</v>
      </c>
      <c r="J28" s="111">
        <f>キャラシート!P23+キャラシート!Q23</f>
        <v>9</v>
      </c>
      <c r="K28" s="95" t="s">
        <v>409</v>
      </c>
      <c r="L28" s="170">
        <f>キャラシート!P25+キャラシート!Q25</f>
        <v>0</v>
      </c>
    </row>
    <row r="29" s="54" customFormat="1" ht="12" customHeight="1" spans="1:12">
      <c r="A29" s="112" t="s">
        <v>92</v>
      </c>
      <c r="B29" s="113">
        <f>キャラシート!P16+キャラシート!Q16</f>
        <v>9</v>
      </c>
      <c r="C29" s="112" t="s">
        <v>171</v>
      </c>
      <c r="D29" s="113">
        <f>キャラシート!P18+キャラシート!Q18</f>
        <v>0</v>
      </c>
      <c r="E29" s="114" t="s">
        <v>248</v>
      </c>
      <c r="F29" s="113">
        <f>キャラシート!P20+キャラシート!Q20</f>
        <v>8</v>
      </c>
      <c r="G29" s="114" t="s">
        <v>320</v>
      </c>
      <c r="H29" s="113">
        <f>キャラシート!P22+キャラシート!Q22</f>
        <v>1</v>
      </c>
      <c r="I29" s="114" t="s">
        <v>377</v>
      </c>
      <c r="J29" s="113">
        <f>キャラシート!P24+キャラシート!Q24</f>
        <v>0</v>
      </c>
      <c r="K29" s="114" t="s">
        <v>298</v>
      </c>
      <c r="L29" s="171">
        <f>キャラシート!P26+キャラシート!Q26</f>
        <v>0</v>
      </c>
    </row>
    <row r="31" s="49" customFormat="1" ht="12.9" customHeight="1" spans="1:254">
      <c r="A31" s="115" t="s">
        <v>730</v>
      </c>
      <c r="B31" s="115"/>
      <c r="C31" s="115"/>
      <c r="D31" s="115"/>
      <c r="E31" s="116" t="s">
        <v>982</v>
      </c>
      <c r="F31" s="117" t="str">
        <f>クリーチャー!F19</f>
        <v>1D6</v>
      </c>
      <c r="G31" s="118" t="s">
        <v>983</v>
      </c>
      <c r="H31" s="118"/>
      <c r="I31" s="118"/>
      <c r="J31" s="118"/>
      <c r="K31" s="118"/>
      <c r="L31" s="118"/>
      <c r="M31" s="146" t="s">
        <v>953</v>
      </c>
      <c r="N31" s="147" t="s">
        <v>954</v>
      </c>
      <c r="IL31" s="182"/>
      <c r="IM31" s="54"/>
      <c r="IN31" s="54"/>
      <c r="IO31" s="54"/>
      <c r="IP31" s="54"/>
      <c r="IQ31" s="54"/>
      <c r="IR31" s="54"/>
      <c r="IS31" s="54"/>
      <c r="IT31" s="54"/>
    </row>
    <row r="32" s="49" customFormat="1" ht="12.9" customHeight="1" spans="1:254">
      <c r="A32" s="119">
        <f>クリーチャー!D2</f>
        <v>0</v>
      </c>
      <c r="B32" s="119"/>
      <c r="C32" s="119"/>
      <c r="D32" s="119"/>
      <c r="E32" s="116"/>
      <c r="F32" s="117"/>
      <c r="G32" s="120" t="s">
        <v>34</v>
      </c>
      <c r="H32" s="121" t="s">
        <v>363</v>
      </c>
      <c r="I32" s="172" t="s">
        <v>136</v>
      </c>
      <c r="J32" s="121" t="s">
        <v>363</v>
      </c>
      <c r="K32" s="173" t="s">
        <v>209</v>
      </c>
      <c r="L32" s="121" t="s">
        <v>363</v>
      </c>
      <c r="M32" s="146"/>
      <c r="N32" s="147"/>
      <c r="IM32" s="54"/>
      <c r="IN32" s="54"/>
      <c r="IO32" s="54"/>
      <c r="IP32" s="54"/>
      <c r="IQ32" s="54"/>
      <c r="IR32" s="54"/>
      <c r="IS32" s="54"/>
      <c r="IT32" s="54"/>
    </row>
    <row r="33" s="49" customFormat="1" ht="12.9" customHeight="1" spans="1:254">
      <c r="A33" s="119"/>
      <c r="B33" s="119"/>
      <c r="C33" s="119"/>
      <c r="D33" s="119"/>
      <c r="E33" s="122" t="s">
        <v>984</v>
      </c>
      <c r="F33" s="123" t="str">
        <f>クリーチャー!G19</f>
        <v>1D6</v>
      </c>
      <c r="G33" s="124" t="s">
        <v>92</v>
      </c>
      <c r="H33" s="121" t="s">
        <v>363</v>
      </c>
      <c r="I33" s="174" t="s">
        <v>171</v>
      </c>
      <c r="J33" s="121" t="s">
        <v>363</v>
      </c>
      <c r="K33" s="175" t="s">
        <v>248</v>
      </c>
      <c r="L33" s="121" t="s">
        <v>363</v>
      </c>
      <c r="M33" s="146"/>
      <c r="N33" s="147"/>
      <c r="IM33" s="54"/>
      <c r="IN33" s="54"/>
      <c r="IO33" s="54"/>
      <c r="IP33" s="54"/>
      <c r="IQ33" s="54"/>
      <c r="IR33" s="54"/>
      <c r="IS33" s="54"/>
      <c r="IT33" s="54"/>
    </row>
    <row r="34" s="49" customFormat="1" ht="12.9" customHeight="1" spans="1:254">
      <c r="A34" s="119"/>
      <c r="B34" s="119"/>
      <c r="C34" s="119"/>
      <c r="D34" s="119"/>
      <c r="E34" s="122"/>
      <c r="F34" s="123"/>
      <c r="G34" s="125" t="s">
        <v>287</v>
      </c>
      <c r="H34" s="121" t="s">
        <v>363</v>
      </c>
      <c r="I34" s="175" t="s">
        <v>348</v>
      </c>
      <c r="J34" s="121" t="s">
        <v>363</v>
      </c>
      <c r="K34" s="175" t="s">
        <v>409</v>
      </c>
      <c r="L34" s="121" t="s">
        <v>363</v>
      </c>
      <c r="M34" s="146"/>
      <c r="N34" s="146"/>
      <c r="IM34" s="54"/>
      <c r="IN34" s="54"/>
      <c r="IO34" s="54"/>
      <c r="IP34" s="54"/>
      <c r="IQ34" s="54"/>
      <c r="IR34" s="54"/>
      <c r="IS34" s="54"/>
      <c r="IT34" s="54"/>
    </row>
    <row r="35" s="49" customFormat="1" ht="12" customHeight="1" spans="1:254">
      <c r="A35" s="126" t="s">
        <v>959</v>
      </c>
      <c r="B35" s="126"/>
      <c r="C35" s="127" t="s">
        <v>819</v>
      </c>
      <c r="D35" s="128">
        <f>クリーチャー!C16+クリーチャー!D16</f>
        <v>0</v>
      </c>
      <c r="E35" s="127" t="s">
        <v>985</v>
      </c>
      <c r="F35" s="129">
        <f>クリーチャー!H5</f>
        <v>9</v>
      </c>
      <c r="G35" s="130" t="s">
        <v>320</v>
      </c>
      <c r="H35" s="121" t="s">
        <v>363</v>
      </c>
      <c r="I35" s="176" t="s">
        <v>377</v>
      </c>
      <c r="J35" s="121" t="s">
        <v>363</v>
      </c>
      <c r="K35" s="176" t="s">
        <v>298</v>
      </c>
      <c r="L35" s="121" t="s">
        <v>363</v>
      </c>
      <c r="M35" s="146"/>
      <c r="N35" s="146"/>
      <c r="IM35" s="54"/>
      <c r="IN35" s="54"/>
      <c r="IO35" s="54"/>
      <c r="IP35" s="54"/>
      <c r="IQ35" s="54"/>
      <c r="IR35" s="54"/>
      <c r="IS35" s="54"/>
      <c r="IT35" s="54"/>
    </row>
    <row r="36" s="49" customFormat="1" ht="12.9" customHeight="1" spans="1:254">
      <c r="A36" s="77">
        <f>B36+SUM(O37:IL37)</f>
        <v>0</v>
      </c>
      <c r="B36" s="78">
        <f>J37</f>
        <v>0</v>
      </c>
      <c r="C36" s="127"/>
      <c r="D36" s="128"/>
      <c r="E36" s="127"/>
      <c r="F36" s="129"/>
      <c r="G36" s="131"/>
      <c r="H36" s="131"/>
      <c r="I36" s="131"/>
      <c r="J36" s="131"/>
      <c r="K36" s="131"/>
      <c r="L36" s="177"/>
      <c r="M36" s="146"/>
      <c r="N36" s="146"/>
      <c r="IM36" s="54"/>
      <c r="IN36" s="54"/>
      <c r="IO36" s="54"/>
      <c r="IP36" s="54"/>
      <c r="IQ36" s="54"/>
      <c r="IR36" s="54"/>
      <c r="IS36" s="54"/>
      <c r="IT36" s="54"/>
    </row>
    <row r="37" s="51" customFormat="1" ht="12.9" customHeight="1" spans="1:254">
      <c r="A37" s="132" t="s">
        <v>912</v>
      </c>
      <c r="B37" s="133">
        <f>クリーチャー!C12+クリーチャー!D12</f>
        <v>0</v>
      </c>
      <c r="C37" s="134" t="s">
        <v>913</v>
      </c>
      <c r="D37" s="135">
        <f>クリーチャー!C13+クリーチャー!D13</f>
        <v>0</v>
      </c>
      <c r="E37" s="136" t="s">
        <v>827</v>
      </c>
      <c r="F37" s="137">
        <f>クリーチャー!C11+クリーチャー!D11</f>
        <v>0</v>
      </c>
      <c r="G37" s="103" t="s">
        <v>968</v>
      </c>
      <c r="H37" s="103"/>
      <c r="I37" s="152" t="s">
        <v>969</v>
      </c>
      <c r="J37" s="153">
        <f>クリーチャー!C10</f>
        <v>0</v>
      </c>
      <c r="K37" s="178"/>
      <c r="L37" s="179"/>
      <c r="M37" s="155" t="s">
        <v>967</v>
      </c>
      <c r="N37" s="156" t="s">
        <v>954</v>
      </c>
      <c r="O37" s="156"/>
      <c r="IL37" s="184"/>
      <c r="IM37" s="54"/>
      <c r="IN37" s="54"/>
      <c r="IO37" s="54"/>
      <c r="IP37" s="54"/>
      <c r="IQ37" s="54"/>
      <c r="IR37" s="54"/>
      <c r="IS37" s="54"/>
      <c r="IT37" s="54"/>
    </row>
    <row r="38" s="54" customFormat="1" ht="12" customHeight="1" spans="1:12">
      <c r="A38" s="138" t="s">
        <v>364</v>
      </c>
      <c r="B38" s="139">
        <f>クリーチャー!C14+クリーチャー!D14</f>
        <v>0</v>
      </c>
      <c r="C38" s="114" t="s">
        <v>977</v>
      </c>
      <c r="D38" s="140">
        <f>クリーチャー!C15+クリーチャー!D15</f>
        <v>0</v>
      </c>
      <c r="E38" s="141"/>
      <c r="F38" s="141"/>
      <c r="G38" s="114" t="s">
        <v>825</v>
      </c>
      <c r="H38" s="142" t="str">
        <f>クリーチャー!B19&amp;"D6+"&amp;クリーチャー!C19+クリーチャー!D19</f>
        <v>2D6+0</v>
      </c>
      <c r="I38" s="114" t="s">
        <v>973</v>
      </c>
      <c r="J38" s="139">
        <f>クリーチャー!C23</f>
        <v>9</v>
      </c>
      <c r="K38" s="114" t="s">
        <v>978</v>
      </c>
      <c r="L38" s="180">
        <f>クリーチャー!F23</f>
        <v>0</v>
      </c>
    </row>
    <row r="40" s="49" customFormat="1" ht="12.9" customHeight="1" spans="1:254">
      <c r="A40" s="115" t="s">
        <v>730</v>
      </c>
      <c r="B40" s="115"/>
      <c r="C40" s="115"/>
      <c r="D40" s="115"/>
      <c r="E40" s="116" t="s">
        <v>982</v>
      </c>
      <c r="F40" s="117" t="str">
        <f>クリーチャー_2!F19</f>
        <v>1D6</v>
      </c>
      <c r="G40" s="118" t="s">
        <v>983</v>
      </c>
      <c r="H40" s="118"/>
      <c r="I40" s="118"/>
      <c r="J40" s="118"/>
      <c r="K40" s="118"/>
      <c r="L40" s="118"/>
      <c r="M40" s="146" t="s">
        <v>953</v>
      </c>
      <c r="N40" s="147" t="s">
        <v>954</v>
      </c>
      <c r="IL40" s="182"/>
      <c r="IM40" s="54"/>
      <c r="IN40" s="54"/>
      <c r="IO40" s="54"/>
      <c r="IP40" s="54"/>
      <c r="IQ40" s="54"/>
      <c r="IR40" s="54"/>
      <c r="IS40" s="54"/>
      <c r="IT40" s="54"/>
    </row>
    <row r="41" s="49" customFormat="1" ht="12.9" customHeight="1" spans="1:254">
      <c r="A41" s="119">
        <f>クリーチャー_2!D2</f>
        <v>0</v>
      </c>
      <c r="B41" s="119"/>
      <c r="C41" s="119"/>
      <c r="D41" s="119"/>
      <c r="E41" s="116"/>
      <c r="F41" s="117"/>
      <c r="G41" s="120" t="s">
        <v>34</v>
      </c>
      <c r="H41" s="121" t="s">
        <v>363</v>
      </c>
      <c r="I41" s="172" t="s">
        <v>136</v>
      </c>
      <c r="J41" s="121" t="s">
        <v>363</v>
      </c>
      <c r="K41" s="173" t="s">
        <v>209</v>
      </c>
      <c r="L41" s="121" t="s">
        <v>363</v>
      </c>
      <c r="M41" s="146"/>
      <c r="N41" s="147"/>
      <c r="IM41" s="54"/>
      <c r="IN41" s="54"/>
      <c r="IO41" s="54"/>
      <c r="IP41" s="54"/>
      <c r="IQ41" s="54"/>
      <c r="IR41" s="54"/>
      <c r="IS41" s="54"/>
      <c r="IT41" s="54"/>
    </row>
    <row r="42" s="49" customFormat="1" ht="12.9" customHeight="1" spans="1:254">
      <c r="A42" s="119"/>
      <c r="B42" s="119"/>
      <c r="C42" s="119"/>
      <c r="D42" s="119"/>
      <c r="E42" s="122" t="s">
        <v>984</v>
      </c>
      <c r="F42" s="123" t="str">
        <f>クリーチャー_2!G19</f>
        <v>1D6</v>
      </c>
      <c r="G42" s="124" t="s">
        <v>92</v>
      </c>
      <c r="H42" s="121" t="s">
        <v>363</v>
      </c>
      <c r="I42" s="174" t="s">
        <v>171</v>
      </c>
      <c r="J42" s="121" t="s">
        <v>363</v>
      </c>
      <c r="K42" s="175" t="s">
        <v>248</v>
      </c>
      <c r="L42" s="121" t="s">
        <v>363</v>
      </c>
      <c r="M42" s="146"/>
      <c r="N42" s="147"/>
      <c r="IM42" s="54"/>
      <c r="IN42" s="54"/>
      <c r="IO42" s="54"/>
      <c r="IP42" s="54"/>
      <c r="IQ42" s="54"/>
      <c r="IR42" s="54"/>
      <c r="IS42" s="54"/>
      <c r="IT42" s="54"/>
    </row>
    <row r="43" s="49" customFormat="1" ht="12.9" customHeight="1" spans="1:254">
      <c r="A43" s="119"/>
      <c r="B43" s="119"/>
      <c r="C43" s="119"/>
      <c r="D43" s="119"/>
      <c r="E43" s="122"/>
      <c r="F43" s="123"/>
      <c r="G43" s="125" t="s">
        <v>287</v>
      </c>
      <c r="H43" s="121" t="s">
        <v>363</v>
      </c>
      <c r="I43" s="175" t="s">
        <v>348</v>
      </c>
      <c r="J43" s="121" t="s">
        <v>363</v>
      </c>
      <c r="K43" s="175" t="s">
        <v>409</v>
      </c>
      <c r="L43" s="121" t="s">
        <v>363</v>
      </c>
      <c r="M43" s="146"/>
      <c r="N43" s="146"/>
      <c r="IM43" s="54"/>
      <c r="IN43" s="54"/>
      <c r="IO43" s="54"/>
      <c r="IP43" s="54"/>
      <c r="IQ43" s="54"/>
      <c r="IR43" s="54"/>
      <c r="IS43" s="54"/>
      <c r="IT43" s="54"/>
    </row>
    <row r="44" s="49" customFormat="1" ht="12" customHeight="1" spans="1:254">
      <c r="A44" s="126" t="s">
        <v>959</v>
      </c>
      <c r="B44" s="126"/>
      <c r="C44" s="127" t="s">
        <v>819</v>
      </c>
      <c r="D44" s="128">
        <f>クリーチャー_2!C16+クリーチャー_2!D16</f>
        <v>0</v>
      </c>
      <c r="E44" s="127" t="s">
        <v>985</v>
      </c>
      <c r="F44" s="129">
        <f>クリーチャー_2!H5</f>
        <v>9</v>
      </c>
      <c r="G44" s="130" t="s">
        <v>320</v>
      </c>
      <c r="H44" s="121" t="s">
        <v>363</v>
      </c>
      <c r="I44" s="176" t="s">
        <v>377</v>
      </c>
      <c r="J44" s="121" t="s">
        <v>363</v>
      </c>
      <c r="K44" s="176" t="s">
        <v>298</v>
      </c>
      <c r="L44" s="121" t="s">
        <v>363</v>
      </c>
      <c r="M44" s="146"/>
      <c r="N44" s="146"/>
      <c r="IM44" s="54"/>
      <c r="IN44" s="54"/>
      <c r="IO44" s="54"/>
      <c r="IP44" s="54"/>
      <c r="IQ44" s="54"/>
      <c r="IR44" s="54"/>
      <c r="IS44" s="54"/>
      <c r="IT44" s="54"/>
    </row>
    <row r="45" s="49" customFormat="1" ht="12.9" customHeight="1" spans="1:254">
      <c r="A45" s="77">
        <f>B45+SUM(O46:IL46)</f>
        <v>0</v>
      </c>
      <c r="B45" s="78">
        <f>J46</f>
        <v>0</v>
      </c>
      <c r="C45" s="127"/>
      <c r="D45" s="128"/>
      <c r="E45" s="127"/>
      <c r="F45" s="129"/>
      <c r="G45" s="131"/>
      <c r="H45" s="131"/>
      <c r="I45" s="131"/>
      <c r="J45" s="131"/>
      <c r="K45" s="131"/>
      <c r="L45" s="177"/>
      <c r="M45" s="146"/>
      <c r="N45" s="146"/>
      <c r="IM45" s="54"/>
      <c r="IN45" s="54"/>
      <c r="IO45" s="54"/>
      <c r="IP45" s="54"/>
      <c r="IQ45" s="54"/>
      <c r="IR45" s="54"/>
      <c r="IS45" s="54"/>
      <c r="IT45" s="54"/>
    </row>
    <row r="46" s="51" customFormat="1" ht="12.9" customHeight="1" spans="1:254">
      <c r="A46" s="132" t="s">
        <v>912</v>
      </c>
      <c r="B46" s="133">
        <f>クリーチャー_2!C12+クリーチャー!D12</f>
        <v>0</v>
      </c>
      <c r="C46" s="134" t="s">
        <v>913</v>
      </c>
      <c r="D46" s="135">
        <f>クリーチャー_2!C13+クリーチャー_2!D13</f>
        <v>0</v>
      </c>
      <c r="E46" s="136" t="s">
        <v>827</v>
      </c>
      <c r="F46" s="137">
        <f>クリーチャー_2!C11+クリーチャー_2!D11</f>
        <v>0</v>
      </c>
      <c r="G46" s="103" t="s">
        <v>968</v>
      </c>
      <c r="H46" s="103"/>
      <c r="I46" s="152" t="s">
        <v>969</v>
      </c>
      <c r="J46" s="153">
        <f>クリーチャー_2!D5</f>
        <v>0</v>
      </c>
      <c r="K46" s="178"/>
      <c r="L46" s="179"/>
      <c r="M46" s="155" t="s">
        <v>967</v>
      </c>
      <c r="N46" s="156" t="s">
        <v>954</v>
      </c>
      <c r="O46" s="156"/>
      <c r="IL46" s="184"/>
      <c r="IM46" s="54"/>
      <c r="IN46" s="54"/>
      <c r="IO46" s="54"/>
      <c r="IP46" s="54"/>
      <c r="IQ46" s="54"/>
      <c r="IR46" s="54"/>
      <c r="IS46" s="54"/>
      <c r="IT46" s="54"/>
    </row>
    <row r="47" s="54" customFormat="1" ht="12" customHeight="1" spans="1:12">
      <c r="A47" s="138" t="s">
        <v>364</v>
      </c>
      <c r="B47" s="139">
        <f>クリーチャー_2!C14+クリーチャー_2!D14</f>
        <v>0</v>
      </c>
      <c r="C47" s="114" t="s">
        <v>977</v>
      </c>
      <c r="D47" s="140">
        <f>クリーチャー_2!C15+クリーチャー_2!D15</f>
        <v>0</v>
      </c>
      <c r="E47" s="141"/>
      <c r="F47" s="141"/>
      <c r="G47" s="114" t="s">
        <v>825</v>
      </c>
      <c r="H47" s="142" t="str">
        <f>クリーチャー_2!B19&amp;"D6+"&amp;クリーチャー_2!C19+クリーチャー_2!D19</f>
        <v>2D6+0</v>
      </c>
      <c r="I47" s="114" t="s">
        <v>973</v>
      </c>
      <c r="J47" s="139">
        <f>クリーチャー!C32</f>
        <v>0</v>
      </c>
      <c r="K47" s="114" t="s">
        <v>978</v>
      </c>
      <c r="L47" s="180">
        <f>クリーチャー!F32</f>
        <v>0</v>
      </c>
    </row>
    <row r="49" s="49" customFormat="1" ht="12.9" customHeight="1" spans="1:254">
      <c r="A49" s="115" t="s">
        <v>730</v>
      </c>
      <c r="B49" s="115"/>
      <c r="C49" s="115"/>
      <c r="D49" s="115"/>
      <c r="E49" s="116" t="s">
        <v>982</v>
      </c>
      <c r="F49" s="117" t="str">
        <f>クリーチャー_3!F19</f>
        <v>1D6</v>
      </c>
      <c r="G49" s="118" t="s">
        <v>983</v>
      </c>
      <c r="H49" s="118"/>
      <c r="I49" s="118"/>
      <c r="J49" s="118"/>
      <c r="K49" s="118"/>
      <c r="L49" s="118"/>
      <c r="M49" s="146" t="s">
        <v>953</v>
      </c>
      <c r="N49" s="147" t="s">
        <v>954</v>
      </c>
      <c r="IL49" s="182"/>
      <c r="IM49" s="54"/>
      <c r="IN49" s="54"/>
      <c r="IO49" s="54"/>
      <c r="IP49" s="54"/>
      <c r="IQ49" s="54"/>
      <c r="IR49" s="54"/>
      <c r="IS49" s="54"/>
      <c r="IT49" s="54"/>
    </row>
    <row r="50" s="49" customFormat="1" ht="12.9" customHeight="1" spans="1:254">
      <c r="A50" s="119">
        <f>クリーチャー_3!D2</f>
        <v>0</v>
      </c>
      <c r="B50" s="119"/>
      <c r="C50" s="119"/>
      <c r="D50" s="119"/>
      <c r="E50" s="116"/>
      <c r="F50" s="117"/>
      <c r="G50" s="120" t="s">
        <v>34</v>
      </c>
      <c r="H50" s="121" t="s">
        <v>363</v>
      </c>
      <c r="I50" s="172" t="s">
        <v>136</v>
      </c>
      <c r="J50" s="121" t="s">
        <v>363</v>
      </c>
      <c r="K50" s="173" t="s">
        <v>209</v>
      </c>
      <c r="L50" s="121" t="s">
        <v>363</v>
      </c>
      <c r="M50" s="146"/>
      <c r="N50" s="147"/>
      <c r="IM50" s="54"/>
      <c r="IN50" s="54"/>
      <c r="IO50" s="54"/>
      <c r="IP50" s="54"/>
      <c r="IQ50" s="54"/>
      <c r="IR50" s="54"/>
      <c r="IS50" s="54"/>
      <c r="IT50" s="54"/>
    </row>
    <row r="51" s="49" customFormat="1" ht="12.9" customHeight="1" spans="1:254">
      <c r="A51" s="119"/>
      <c r="B51" s="119"/>
      <c r="C51" s="119"/>
      <c r="D51" s="119"/>
      <c r="E51" s="122" t="s">
        <v>984</v>
      </c>
      <c r="F51" s="123" t="str">
        <f>クリーチャー_3!G19</f>
        <v>1D6</v>
      </c>
      <c r="G51" s="124" t="s">
        <v>92</v>
      </c>
      <c r="H51" s="121" t="s">
        <v>363</v>
      </c>
      <c r="I51" s="174" t="s">
        <v>171</v>
      </c>
      <c r="J51" s="121" t="s">
        <v>363</v>
      </c>
      <c r="K51" s="175" t="s">
        <v>248</v>
      </c>
      <c r="L51" s="121" t="s">
        <v>363</v>
      </c>
      <c r="M51" s="146"/>
      <c r="N51" s="147"/>
      <c r="IM51" s="54"/>
      <c r="IN51" s="54"/>
      <c r="IO51" s="54"/>
      <c r="IP51" s="54"/>
      <c r="IQ51" s="54"/>
      <c r="IR51" s="54"/>
      <c r="IS51" s="54"/>
      <c r="IT51" s="54"/>
    </row>
    <row r="52" s="49" customFormat="1" ht="12.9" customHeight="1" spans="1:254">
      <c r="A52" s="119"/>
      <c r="B52" s="119"/>
      <c r="C52" s="119"/>
      <c r="D52" s="119"/>
      <c r="E52" s="122"/>
      <c r="F52" s="123"/>
      <c r="G52" s="125" t="s">
        <v>287</v>
      </c>
      <c r="H52" s="121" t="s">
        <v>363</v>
      </c>
      <c r="I52" s="175" t="s">
        <v>348</v>
      </c>
      <c r="J52" s="121" t="s">
        <v>363</v>
      </c>
      <c r="K52" s="175" t="s">
        <v>409</v>
      </c>
      <c r="L52" s="121" t="s">
        <v>363</v>
      </c>
      <c r="M52" s="146"/>
      <c r="N52" s="146"/>
      <c r="IM52" s="54"/>
      <c r="IN52" s="54"/>
      <c r="IO52" s="54"/>
      <c r="IP52" s="54"/>
      <c r="IQ52" s="54"/>
      <c r="IR52" s="54"/>
      <c r="IS52" s="54"/>
      <c r="IT52" s="54"/>
    </row>
    <row r="53" s="49" customFormat="1" ht="12" customHeight="1" spans="1:254">
      <c r="A53" s="126" t="s">
        <v>959</v>
      </c>
      <c r="B53" s="126"/>
      <c r="C53" s="127" t="s">
        <v>819</v>
      </c>
      <c r="D53" s="128">
        <f>クリーチャー_3!C16+クリーチャー_3!D16</f>
        <v>0</v>
      </c>
      <c r="E53" s="127" t="s">
        <v>985</v>
      </c>
      <c r="F53" s="129">
        <f>クリーチャー_3!H5</f>
        <v>9</v>
      </c>
      <c r="G53" s="130" t="s">
        <v>320</v>
      </c>
      <c r="H53" s="121" t="s">
        <v>363</v>
      </c>
      <c r="I53" s="176" t="s">
        <v>377</v>
      </c>
      <c r="J53" s="121" t="s">
        <v>363</v>
      </c>
      <c r="K53" s="176" t="s">
        <v>298</v>
      </c>
      <c r="L53" s="121" t="s">
        <v>363</v>
      </c>
      <c r="M53" s="146"/>
      <c r="N53" s="146"/>
      <c r="IM53" s="54"/>
      <c r="IN53" s="54"/>
      <c r="IO53" s="54"/>
      <c r="IP53" s="54"/>
      <c r="IQ53" s="54"/>
      <c r="IR53" s="54"/>
      <c r="IS53" s="54"/>
      <c r="IT53" s="54"/>
    </row>
    <row r="54" s="49" customFormat="1" ht="12.9" customHeight="1" spans="1:254">
      <c r="A54" s="77">
        <f>B54+SUM(O55:IL55)</f>
        <v>0</v>
      </c>
      <c r="B54" s="78">
        <f>J55</f>
        <v>0</v>
      </c>
      <c r="C54" s="127"/>
      <c r="D54" s="128"/>
      <c r="E54" s="127"/>
      <c r="F54" s="129"/>
      <c r="G54" s="131"/>
      <c r="H54" s="131"/>
      <c r="I54" s="131"/>
      <c r="J54" s="131"/>
      <c r="K54" s="131"/>
      <c r="L54" s="177"/>
      <c r="M54" s="146"/>
      <c r="N54" s="146"/>
      <c r="IM54" s="54"/>
      <c r="IN54" s="54"/>
      <c r="IO54" s="54"/>
      <c r="IP54" s="54"/>
      <c r="IQ54" s="54"/>
      <c r="IR54" s="54"/>
      <c r="IS54" s="54"/>
      <c r="IT54" s="54"/>
    </row>
    <row r="55" s="51" customFormat="1" ht="12.9" customHeight="1" spans="1:254">
      <c r="A55" s="132" t="s">
        <v>912</v>
      </c>
      <c r="B55" s="133">
        <f>クリーチャー_3!C12+クリーチャー_3!D12</f>
        <v>0</v>
      </c>
      <c r="C55" s="134" t="s">
        <v>913</v>
      </c>
      <c r="D55" s="135">
        <f>クリーチャー_3!C13+クリーチャー_3!D13</f>
        <v>0</v>
      </c>
      <c r="E55" s="136" t="s">
        <v>827</v>
      </c>
      <c r="F55" s="137">
        <f>クリーチャー!C11+クリーチャー!D11</f>
        <v>0</v>
      </c>
      <c r="G55" s="103" t="s">
        <v>968</v>
      </c>
      <c r="H55" s="103"/>
      <c r="I55" s="152" t="s">
        <v>969</v>
      </c>
      <c r="J55" s="153">
        <f>クリーチャー_3!D5</f>
        <v>0</v>
      </c>
      <c r="K55" s="178"/>
      <c r="L55" s="179"/>
      <c r="M55" s="155" t="s">
        <v>967</v>
      </c>
      <c r="N55" s="156" t="s">
        <v>954</v>
      </c>
      <c r="O55" s="156"/>
      <c r="IL55" s="184"/>
      <c r="IM55" s="54"/>
      <c r="IN55" s="54"/>
      <c r="IO55" s="54"/>
      <c r="IP55" s="54"/>
      <c r="IQ55" s="54"/>
      <c r="IR55" s="54"/>
      <c r="IS55" s="54"/>
      <c r="IT55" s="54"/>
    </row>
    <row r="56" s="54" customFormat="1" ht="12" customHeight="1" spans="1:12">
      <c r="A56" s="138" t="s">
        <v>364</v>
      </c>
      <c r="B56" s="139">
        <f>クリーチャー_3!C14+クリーチャー_3!D14</f>
        <v>0</v>
      </c>
      <c r="C56" s="114" t="s">
        <v>977</v>
      </c>
      <c r="D56" s="140">
        <f>クリーチャー_3!C15+クリーチャー_3!D15</f>
        <v>0</v>
      </c>
      <c r="E56" s="141"/>
      <c r="F56" s="141"/>
      <c r="G56" s="114" t="s">
        <v>825</v>
      </c>
      <c r="H56" s="142" t="str">
        <f>クリーチャー_3!B19&amp;"D6+"&amp;クリーチャー_3!C19+クリーチャー_3!D19</f>
        <v>2D6+0</v>
      </c>
      <c r="I56" s="114" t="s">
        <v>973</v>
      </c>
      <c r="J56" s="139">
        <f>クリーチャー!C41</f>
        <v>0</v>
      </c>
      <c r="K56" s="114" t="s">
        <v>978</v>
      </c>
      <c r="L56" s="180">
        <f>クリーチャー!F41</f>
        <v>0</v>
      </c>
    </row>
    <row r="65481" ht="12.75" customHeight="1"/>
    <row r="65482" ht="12.75" customHeight="1"/>
    <row r="65483" ht="12.75" customHeight="1"/>
    <row r="65484" ht="12.75" customHeight="1"/>
    <row r="65485" ht="12.75" customHeight="1"/>
    <row r="65486" ht="12.75" customHeight="1"/>
    <row r="65487" ht="12.75" customHeight="1"/>
    <row r="65488" ht="12.75" customHeight="1"/>
    <row r="65489" ht="12.75" customHeight="1"/>
    <row r="65490" ht="12.75" customHeight="1"/>
    <row r="65491" ht="12.75" customHeight="1"/>
    <row r="65492" ht="12.75" customHeight="1"/>
    <row r="65493" ht="12.75" customHeight="1"/>
    <row r="65494" ht="12.75" customHeight="1"/>
    <row r="65495" ht="12.75" customHeight="1"/>
    <row r="65496" ht="12.75" customHeight="1"/>
    <row r="65497" ht="12.75" customHeight="1"/>
    <row r="65498" ht="12.75" customHeight="1"/>
    <row r="65499" ht="12.75" customHeight="1"/>
    <row r="65500" ht="12.75" customHeight="1"/>
    <row r="65501" ht="12.75" customHeight="1"/>
    <row r="65502" ht="12.75" customHeight="1"/>
    <row r="65503" ht="12.75" customHeight="1"/>
    <row r="65504" ht="12.75" customHeight="1"/>
    <row r="65505" ht="12.75" customHeight="1"/>
    <row r="65506" ht="12.75" customHeight="1"/>
    <row r="65507" ht="12.75" customHeight="1"/>
    <row r="65508" ht="12.75" customHeight="1"/>
    <row r="65509" ht="12.75" customHeight="1"/>
    <row r="65510" ht="12.75" customHeight="1"/>
    <row r="65511" ht="12.75" customHeight="1"/>
    <row r="65512" ht="12.75" customHeight="1"/>
    <row r="65513" ht="12.75" customHeight="1"/>
    <row r="65514" ht="12.75" customHeight="1"/>
    <row r="65515" ht="12.75" customHeight="1"/>
    <row r="65516" ht="12.75" customHeight="1"/>
    <row r="65517" ht="12.75" customHeight="1"/>
    <row r="65518" ht="12.75" customHeight="1"/>
    <row r="65519" ht="12.75" customHeight="1"/>
    <row r="65520" ht="12.75" customHeight="1"/>
    <row r="65521" ht="12.75" customHeight="1"/>
    <row r="65522" ht="12.75" customHeight="1"/>
    <row r="65523" ht="12.75" customHeight="1"/>
    <row r="65524" ht="12.75" customHeight="1"/>
    <row r="65525" ht="12.75" customHeight="1"/>
    <row r="65526" ht="12.75" customHeight="1"/>
    <row r="65527" ht="12.75" customHeight="1"/>
    <row r="65528" ht="12.75" customHeight="1"/>
    <row r="65529" ht="12.75" customHeight="1"/>
    <row r="65530" ht="12.75" customHeight="1"/>
    <row r="65531" ht="12.75" customHeight="1"/>
    <row r="65532" ht="12.75" customHeight="1"/>
    <row r="65533" ht="12.75" customHeight="1"/>
    <row r="65534" ht="12.75" customHeight="1"/>
    <row r="65535" ht="12.75" customHeight="1"/>
    <row r="65536" ht="12.75" customHeight="1"/>
  </sheetData>
  <sheetProtection selectLockedCells="1" selectUnlockedCells="1"/>
  <mergeCells count="1248">
    <mergeCell ref="C7:H7"/>
    <mergeCell ref="A17:D17"/>
    <mergeCell ref="E17:F17"/>
    <mergeCell ref="G17:H17"/>
    <mergeCell ref="I17:L17"/>
    <mergeCell ref="A18:D18"/>
    <mergeCell ref="E18:F18"/>
    <mergeCell ref="G18:H18"/>
    <mergeCell ref="I18:J18"/>
    <mergeCell ref="K18:L18"/>
    <mergeCell ref="A19:B19"/>
    <mergeCell ref="C19:D19"/>
    <mergeCell ref="E19:F19"/>
    <mergeCell ref="G19:H19"/>
    <mergeCell ref="I19:J19"/>
    <mergeCell ref="K19:L19"/>
    <mergeCell ref="G20:H20"/>
    <mergeCell ref="I20:J20"/>
    <mergeCell ref="K20:L20"/>
    <mergeCell ref="E21:F21"/>
    <mergeCell ref="G21:H21"/>
    <mergeCell ref="I21:J21"/>
    <mergeCell ref="K21:L21"/>
    <mergeCell ref="E22:F22"/>
    <mergeCell ref="G22:H22"/>
    <mergeCell ref="I22:J22"/>
    <mergeCell ref="K22:L22"/>
    <mergeCell ref="G23:H23"/>
    <mergeCell ref="I23:L23"/>
    <mergeCell ref="G24:H24"/>
    <mergeCell ref="G25:H25"/>
    <mergeCell ref="G26:H26"/>
    <mergeCell ref="G27:H27"/>
    <mergeCell ref="A31:D31"/>
    <mergeCell ref="G31:L31"/>
    <mergeCell ref="A35:B35"/>
    <mergeCell ref="G37:H37"/>
    <mergeCell ref="A40:D40"/>
    <mergeCell ref="G40:L40"/>
    <mergeCell ref="A44:B44"/>
    <mergeCell ref="G46:H46"/>
    <mergeCell ref="A49:D49"/>
    <mergeCell ref="G49:L49"/>
    <mergeCell ref="A53:B53"/>
    <mergeCell ref="G55:H55"/>
    <mergeCell ref="A21:A22"/>
    <mergeCell ref="B21:B22"/>
    <mergeCell ref="C23:C25"/>
    <mergeCell ref="C26:C27"/>
    <mergeCell ref="C35:C36"/>
    <mergeCell ref="C44:C45"/>
    <mergeCell ref="C53:C54"/>
    <mergeCell ref="D35:D36"/>
    <mergeCell ref="D44:D45"/>
    <mergeCell ref="D53:D54"/>
    <mergeCell ref="E31:E32"/>
    <mergeCell ref="E33:E34"/>
    <mergeCell ref="E35:E36"/>
    <mergeCell ref="E40:E41"/>
    <mergeCell ref="E42:E43"/>
    <mergeCell ref="E44:E45"/>
    <mergeCell ref="E49:E50"/>
    <mergeCell ref="E51:E52"/>
    <mergeCell ref="E53:E54"/>
    <mergeCell ref="F23:F25"/>
    <mergeCell ref="F31:F32"/>
    <mergeCell ref="F33:F34"/>
    <mergeCell ref="F35:F36"/>
    <mergeCell ref="F40:F41"/>
    <mergeCell ref="F42:F43"/>
    <mergeCell ref="F44:F45"/>
    <mergeCell ref="F49:F50"/>
    <mergeCell ref="F51:F52"/>
    <mergeCell ref="F53:F54"/>
    <mergeCell ref="M9:M15"/>
    <mergeCell ref="M17:M22"/>
    <mergeCell ref="M31:M36"/>
    <mergeCell ref="M40:M45"/>
    <mergeCell ref="M49:M54"/>
    <mergeCell ref="N9:N15"/>
    <mergeCell ref="N17:N22"/>
    <mergeCell ref="N31:N36"/>
    <mergeCell ref="N40:N45"/>
    <mergeCell ref="N49:N54"/>
    <mergeCell ref="O9:O15"/>
    <mergeCell ref="O17:O22"/>
    <mergeCell ref="O31:O36"/>
    <mergeCell ref="O40:O45"/>
    <mergeCell ref="O49:O54"/>
    <mergeCell ref="P9:P15"/>
    <mergeCell ref="P17:P22"/>
    <mergeCell ref="P31:P36"/>
    <mergeCell ref="P40:P45"/>
    <mergeCell ref="P49:P54"/>
    <mergeCell ref="Q9:Q15"/>
    <mergeCell ref="Q17:Q22"/>
    <mergeCell ref="Q31:Q36"/>
    <mergeCell ref="Q40:Q45"/>
    <mergeCell ref="Q49:Q54"/>
    <mergeCell ref="R9:R15"/>
    <mergeCell ref="R17:R22"/>
    <mergeCell ref="R31:R36"/>
    <mergeCell ref="R40:R45"/>
    <mergeCell ref="R49:R54"/>
    <mergeCell ref="S9:S15"/>
    <mergeCell ref="S17:S22"/>
    <mergeCell ref="S31:S36"/>
    <mergeCell ref="S40:S45"/>
    <mergeCell ref="S49:S54"/>
    <mergeCell ref="T9:T15"/>
    <mergeCell ref="T17:T22"/>
    <mergeCell ref="T31:T36"/>
    <mergeCell ref="T40:T45"/>
    <mergeCell ref="T49:T54"/>
    <mergeCell ref="U9:U15"/>
    <mergeCell ref="U17:U22"/>
    <mergeCell ref="U31:U36"/>
    <mergeCell ref="U40:U45"/>
    <mergeCell ref="U49:U54"/>
    <mergeCell ref="V9:V15"/>
    <mergeCell ref="V17:V22"/>
    <mergeCell ref="V31:V36"/>
    <mergeCell ref="V40:V45"/>
    <mergeCell ref="V49:V54"/>
    <mergeCell ref="W9:W15"/>
    <mergeCell ref="W17:W22"/>
    <mergeCell ref="W31:W36"/>
    <mergeCell ref="W40:W45"/>
    <mergeCell ref="W49:W54"/>
    <mergeCell ref="X9:X15"/>
    <mergeCell ref="X17:X22"/>
    <mergeCell ref="X31:X36"/>
    <mergeCell ref="X40:X45"/>
    <mergeCell ref="X49:X54"/>
    <mergeCell ref="Y9:Y15"/>
    <mergeCell ref="Y17:Y22"/>
    <mergeCell ref="Y31:Y36"/>
    <mergeCell ref="Y40:Y45"/>
    <mergeCell ref="Y49:Y54"/>
    <mergeCell ref="Z9:Z15"/>
    <mergeCell ref="Z17:Z22"/>
    <mergeCell ref="Z31:Z36"/>
    <mergeCell ref="Z40:Z45"/>
    <mergeCell ref="Z49:Z54"/>
    <mergeCell ref="AA9:AA15"/>
    <mergeCell ref="AA17:AA22"/>
    <mergeCell ref="AA31:AA36"/>
    <mergeCell ref="AA40:AA45"/>
    <mergeCell ref="AA49:AA54"/>
    <mergeCell ref="AB9:AB15"/>
    <mergeCell ref="AB17:AB22"/>
    <mergeCell ref="AB31:AB36"/>
    <mergeCell ref="AB40:AB45"/>
    <mergeCell ref="AB49:AB54"/>
    <mergeCell ref="AC9:AC15"/>
    <mergeCell ref="AC17:AC22"/>
    <mergeCell ref="AC31:AC36"/>
    <mergeCell ref="AC40:AC45"/>
    <mergeCell ref="AC49:AC54"/>
    <mergeCell ref="AD9:AD15"/>
    <mergeCell ref="AD17:AD22"/>
    <mergeCell ref="AD31:AD36"/>
    <mergeCell ref="AD40:AD45"/>
    <mergeCell ref="AD49:AD54"/>
    <mergeCell ref="AE9:AE15"/>
    <mergeCell ref="AE17:AE22"/>
    <mergeCell ref="AE31:AE36"/>
    <mergeCell ref="AE40:AE45"/>
    <mergeCell ref="AE49:AE54"/>
    <mergeCell ref="AF9:AF15"/>
    <mergeCell ref="AF17:AF22"/>
    <mergeCell ref="AF31:AF36"/>
    <mergeCell ref="AF40:AF45"/>
    <mergeCell ref="AF49:AF54"/>
    <mergeCell ref="AG9:AG15"/>
    <mergeCell ref="AG17:AG22"/>
    <mergeCell ref="AG31:AG36"/>
    <mergeCell ref="AG40:AG45"/>
    <mergeCell ref="AG49:AG54"/>
    <mergeCell ref="AH9:AH15"/>
    <mergeCell ref="AH17:AH22"/>
    <mergeCell ref="AH31:AH36"/>
    <mergeCell ref="AH40:AH45"/>
    <mergeCell ref="AH49:AH54"/>
    <mergeCell ref="AI9:AI15"/>
    <mergeCell ref="AI17:AI22"/>
    <mergeCell ref="AI31:AI36"/>
    <mergeCell ref="AI40:AI45"/>
    <mergeCell ref="AI49:AI54"/>
    <mergeCell ref="AJ9:AJ15"/>
    <mergeCell ref="AJ17:AJ22"/>
    <mergeCell ref="AJ31:AJ36"/>
    <mergeCell ref="AJ40:AJ45"/>
    <mergeCell ref="AJ49:AJ54"/>
    <mergeCell ref="AK9:AK15"/>
    <mergeCell ref="AK17:AK22"/>
    <mergeCell ref="AK31:AK36"/>
    <mergeCell ref="AK40:AK45"/>
    <mergeCell ref="AK49:AK54"/>
    <mergeCell ref="AL9:AL15"/>
    <mergeCell ref="AL17:AL22"/>
    <mergeCell ref="AL31:AL36"/>
    <mergeCell ref="AL40:AL45"/>
    <mergeCell ref="AL49:AL54"/>
    <mergeCell ref="AM9:AM15"/>
    <mergeCell ref="AM17:AM22"/>
    <mergeCell ref="AM31:AM36"/>
    <mergeCell ref="AM40:AM45"/>
    <mergeCell ref="AM49:AM54"/>
    <mergeCell ref="AN9:AN15"/>
    <mergeCell ref="AN17:AN22"/>
    <mergeCell ref="AN31:AN36"/>
    <mergeCell ref="AN40:AN45"/>
    <mergeCell ref="AN49:AN54"/>
    <mergeCell ref="AO9:AO15"/>
    <mergeCell ref="AO17:AO22"/>
    <mergeCell ref="AO31:AO36"/>
    <mergeCell ref="AO40:AO45"/>
    <mergeCell ref="AO49:AO54"/>
    <mergeCell ref="AP9:AP15"/>
    <mergeCell ref="AP17:AP22"/>
    <mergeCell ref="AP31:AP36"/>
    <mergeCell ref="AP40:AP45"/>
    <mergeCell ref="AP49:AP54"/>
    <mergeCell ref="AQ9:AQ15"/>
    <mergeCell ref="AQ17:AQ22"/>
    <mergeCell ref="AQ31:AQ36"/>
    <mergeCell ref="AQ40:AQ45"/>
    <mergeCell ref="AQ49:AQ54"/>
    <mergeCell ref="AR9:AR15"/>
    <mergeCell ref="AR17:AR22"/>
    <mergeCell ref="AR31:AR36"/>
    <mergeCell ref="AR40:AR45"/>
    <mergeCell ref="AR49:AR54"/>
    <mergeCell ref="AS9:AS15"/>
    <mergeCell ref="AS17:AS22"/>
    <mergeCell ref="AS31:AS36"/>
    <mergeCell ref="AS40:AS45"/>
    <mergeCell ref="AS49:AS54"/>
    <mergeCell ref="AT9:AT15"/>
    <mergeCell ref="AT17:AT22"/>
    <mergeCell ref="AT31:AT36"/>
    <mergeCell ref="AT40:AT45"/>
    <mergeCell ref="AT49:AT54"/>
    <mergeCell ref="AU9:AU15"/>
    <mergeCell ref="AU17:AU22"/>
    <mergeCell ref="AU31:AU36"/>
    <mergeCell ref="AU40:AU45"/>
    <mergeCell ref="AU49:AU54"/>
    <mergeCell ref="AV9:AV15"/>
    <mergeCell ref="AV17:AV22"/>
    <mergeCell ref="AV31:AV36"/>
    <mergeCell ref="AV40:AV45"/>
    <mergeCell ref="AV49:AV54"/>
    <mergeCell ref="AW9:AW15"/>
    <mergeCell ref="AW17:AW22"/>
    <mergeCell ref="AW31:AW36"/>
    <mergeCell ref="AW40:AW45"/>
    <mergeCell ref="AW49:AW54"/>
    <mergeCell ref="AX9:AX15"/>
    <mergeCell ref="AX17:AX22"/>
    <mergeCell ref="AX31:AX36"/>
    <mergeCell ref="AX40:AX45"/>
    <mergeCell ref="AX49:AX54"/>
    <mergeCell ref="AY9:AY15"/>
    <mergeCell ref="AY17:AY22"/>
    <mergeCell ref="AY31:AY36"/>
    <mergeCell ref="AY40:AY45"/>
    <mergeCell ref="AY49:AY54"/>
    <mergeCell ref="AZ9:AZ15"/>
    <mergeCell ref="AZ17:AZ22"/>
    <mergeCell ref="AZ31:AZ36"/>
    <mergeCell ref="AZ40:AZ45"/>
    <mergeCell ref="AZ49:AZ54"/>
    <mergeCell ref="BA9:BA15"/>
    <mergeCell ref="BA17:BA22"/>
    <mergeCell ref="BA31:BA36"/>
    <mergeCell ref="BA40:BA45"/>
    <mergeCell ref="BA49:BA54"/>
    <mergeCell ref="BB9:BB15"/>
    <mergeCell ref="BB17:BB22"/>
    <mergeCell ref="BB31:BB36"/>
    <mergeCell ref="BB40:BB45"/>
    <mergeCell ref="BB49:BB54"/>
    <mergeCell ref="BC9:BC15"/>
    <mergeCell ref="BC17:BC22"/>
    <mergeCell ref="BC31:BC36"/>
    <mergeCell ref="BC40:BC45"/>
    <mergeCell ref="BC49:BC54"/>
    <mergeCell ref="BD9:BD15"/>
    <mergeCell ref="BD17:BD22"/>
    <mergeCell ref="BD31:BD36"/>
    <mergeCell ref="BD40:BD45"/>
    <mergeCell ref="BD49:BD54"/>
    <mergeCell ref="BE9:BE15"/>
    <mergeCell ref="BE17:BE22"/>
    <mergeCell ref="BE31:BE36"/>
    <mergeCell ref="BE40:BE45"/>
    <mergeCell ref="BE49:BE54"/>
    <mergeCell ref="BF9:BF15"/>
    <mergeCell ref="BF17:BF22"/>
    <mergeCell ref="BF31:BF36"/>
    <mergeCell ref="BF40:BF45"/>
    <mergeCell ref="BF49:BF54"/>
    <mergeCell ref="BG9:BG15"/>
    <mergeCell ref="BG17:BG22"/>
    <mergeCell ref="BG31:BG36"/>
    <mergeCell ref="BG40:BG45"/>
    <mergeCell ref="BG49:BG54"/>
    <mergeCell ref="BH9:BH15"/>
    <mergeCell ref="BH17:BH22"/>
    <mergeCell ref="BH31:BH36"/>
    <mergeCell ref="BH40:BH45"/>
    <mergeCell ref="BH49:BH54"/>
    <mergeCell ref="BI9:BI15"/>
    <mergeCell ref="BI17:BI22"/>
    <mergeCell ref="BI31:BI36"/>
    <mergeCell ref="BI40:BI45"/>
    <mergeCell ref="BI49:BI54"/>
    <mergeCell ref="BJ9:BJ15"/>
    <mergeCell ref="BJ17:BJ22"/>
    <mergeCell ref="BJ31:BJ36"/>
    <mergeCell ref="BJ40:BJ45"/>
    <mergeCell ref="BJ49:BJ54"/>
    <mergeCell ref="BK9:BK15"/>
    <mergeCell ref="BK17:BK22"/>
    <mergeCell ref="BK31:BK36"/>
    <mergeCell ref="BK40:BK45"/>
    <mergeCell ref="BK49:BK54"/>
    <mergeCell ref="BL9:BL15"/>
    <mergeCell ref="BL17:BL22"/>
    <mergeCell ref="BL31:BL36"/>
    <mergeCell ref="BL40:BL45"/>
    <mergeCell ref="BL49:BL54"/>
    <mergeCell ref="BM9:BM15"/>
    <mergeCell ref="BM17:BM22"/>
    <mergeCell ref="BM31:BM36"/>
    <mergeCell ref="BM40:BM45"/>
    <mergeCell ref="BM49:BM54"/>
    <mergeCell ref="BN9:BN15"/>
    <mergeCell ref="BN17:BN22"/>
    <mergeCell ref="BN31:BN36"/>
    <mergeCell ref="BN40:BN45"/>
    <mergeCell ref="BN49:BN54"/>
    <mergeCell ref="BO9:BO15"/>
    <mergeCell ref="BO17:BO22"/>
    <mergeCell ref="BO31:BO36"/>
    <mergeCell ref="BO40:BO45"/>
    <mergeCell ref="BO49:BO54"/>
    <mergeCell ref="BP9:BP15"/>
    <mergeCell ref="BP17:BP22"/>
    <mergeCell ref="BP31:BP36"/>
    <mergeCell ref="BP40:BP45"/>
    <mergeCell ref="BP49:BP54"/>
    <mergeCell ref="BQ9:BQ15"/>
    <mergeCell ref="BQ17:BQ22"/>
    <mergeCell ref="BQ31:BQ36"/>
    <mergeCell ref="BQ40:BQ45"/>
    <mergeCell ref="BQ49:BQ54"/>
    <mergeCell ref="BR9:BR15"/>
    <mergeCell ref="BR17:BR22"/>
    <mergeCell ref="BR31:BR36"/>
    <mergeCell ref="BR40:BR45"/>
    <mergeCell ref="BR49:BR54"/>
    <mergeCell ref="BS9:BS15"/>
    <mergeCell ref="BS17:BS22"/>
    <mergeCell ref="BS31:BS36"/>
    <mergeCell ref="BS40:BS45"/>
    <mergeCell ref="BS49:BS54"/>
    <mergeCell ref="BT9:BT15"/>
    <mergeCell ref="BT17:BT22"/>
    <mergeCell ref="BT31:BT36"/>
    <mergeCell ref="BT40:BT45"/>
    <mergeCell ref="BT49:BT54"/>
    <mergeCell ref="BU9:BU15"/>
    <mergeCell ref="BU17:BU22"/>
    <mergeCell ref="BU31:BU36"/>
    <mergeCell ref="BU40:BU45"/>
    <mergeCell ref="BU49:BU54"/>
    <mergeCell ref="BV9:BV15"/>
    <mergeCell ref="BV17:BV22"/>
    <mergeCell ref="BV31:BV36"/>
    <mergeCell ref="BV40:BV45"/>
    <mergeCell ref="BV49:BV54"/>
    <mergeCell ref="BW9:BW15"/>
    <mergeCell ref="BW17:BW22"/>
    <mergeCell ref="BW31:BW36"/>
    <mergeCell ref="BW40:BW45"/>
    <mergeCell ref="BW49:BW54"/>
    <mergeCell ref="BX9:BX15"/>
    <mergeCell ref="BX17:BX22"/>
    <mergeCell ref="BX31:BX36"/>
    <mergeCell ref="BX40:BX45"/>
    <mergeCell ref="BX49:BX54"/>
    <mergeCell ref="BY9:BY15"/>
    <mergeCell ref="BY17:BY22"/>
    <mergeCell ref="BY31:BY36"/>
    <mergeCell ref="BY40:BY45"/>
    <mergeCell ref="BY49:BY54"/>
    <mergeCell ref="BZ9:BZ15"/>
    <mergeCell ref="BZ17:BZ22"/>
    <mergeCell ref="BZ31:BZ36"/>
    <mergeCell ref="BZ40:BZ45"/>
    <mergeCell ref="BZ49:BZ54"/>
    <mergeCell ref="CA9:CA15"/>
    <mergeCell ref="CA17:CA22"/>
    <mergeCell ref="CA31:CA36"/>
    <mergeCell ref="CA40:CA45"/>
    <mergeCell ref="CA49:CA54"/>
    <mergeCell ref="CB9:CB15"/>
    <mergeCell ref="CB17:CB22"/>
    <mergeCell ref="CB31:CB36"/>
    <mergeCell ref="CB40:CB45"/>
    <mergeCell ref="CB49:CB54"/>
    <mergeCell ref="CC9:CC15"/>
    <mergeCell ref="CC17:CC22"/>
    <mergeCell ref="CC31:CC36"/>
    <mergeCell ref="CC40:CC45"/>
    <mergeCell ref="CC49:CC54"/>
    <mergeCell ref="CD9:CD15"/>
    <mergeCell ref="CD17:CD22"/>
    <mergeCell ref="CD31:CD36"/>
    <mergeCell ref="CD40:CD45"/>
    <mergeCell ref="CD49:CD54"/>
    <mergeCell ref="CE9:CE15"/>
    <mergeCell ref="CE17:CE22"/>
    <mergeCell ref="CE31:CE36"/>
    <mergeCell ref="CE40:CE45"/>
    <mergeCell ref="CE49:CE54"/>
    <mergeCell ref="CF9:CF15"/>
    <mergeCell ref="CF17:CF22"/>
    <mergeCell ref="CF31:CF36"/>
    <mergeCell ref="CF40:CF45"/>
    <mergeCell ref="CF49:CF54"/>
    <mergeCell ref="CG9:CG15"/>
    <mergeCell ref="CG17:CG22"/>
    <mergeCell ref="CG31:CG36"/>
    <mergeCell ref="CG40:CG45"/>
    <mergeCell ref="CG49:CG54"/>
    <mergeCell ref="CH9:CH15"/>
    <mergeCell ref="CH17:CH22"/>
    <mergeCell ref="CH31:CH36"/>
    <mergeCell ref="CH40:CH45"/>
    <mergeCell ref="CH49:CH54"/>
    <mergeCell ref="CI9:CI15"/>
    <mergeCell ref="CI17:CI22"/>
    <mergeCell ref="CI31:CI36"/>
    <mergeCell ref="CI40:CI45"/>
    <mergeCell ref="CI49:CI54"/>
    <mergeCell ref="CJ9:CJ15"/>
    <mergeCell ref="CJ17:CJ22"/>
    <mergeCell ref="CJ31:CJ36"/>
    <mergeCell ref="CJ40:CJ45"/>
    <mergeCell ref="CJ49:CJ54"/>
    <mergeCell ref="CK9:CK15"/>
    <mergeCell ref="CK17:CK22"/>
    <mergeCell ref="CK31:CK36"/>
    <mergeCell ref="CK40:CK45"/>
    <mergeCell ref="CK49:CK54"/>
    <mergeCell ref="CL9:CL15"/>
    <mergeCell ref="CL17:CL22"/>
    <mergeCell ref="CL31:CL36"/>
    <mergeCell ref="CL40:CL45"/>
    <mergeCell ref="CL49:CL54"/>
    <mergeCell ref="CM9:CM15"/>
    <mergeCell ref="CM17:CM22"/>
    <mergeCell ref="CM31:CM36"/>
    <mergeCell ref="CM40:CM45"/>
    <mergeCell ref="CM49:CM54"/>
    <mergeCell ref="CN9:CN15"/>
    <mergeCell ref="CN17:CN22"/>
    <mergeCell ref="CN31:CN36"/>
    <mergeCell ref="CN40:CN45"/>
    <mergeCell ref="CN49:CN54"/>
    <mergeCell ref="CO9:CO15"/>
    <mergeCell ref="CO17:CO22"/>
    <mergeCell ref="CO31:CO36"/>
    <mergeCell ref="CO40:CO45"/>
    <mergeCell ref="CO49:CO54"/>
    <mergeCell ref="CP9:CP15"/>
    <mergeCell ref="CP17:CP22"/>
    <mergeCell ref="CP31:CP36"/>
    <mergeCell ref="CP40:CP45"/>
    <mergeCell ref="CP49:CP54"/>
    <mergeCell ref="CQ9:CQ15"/>
    <mergeCell ref="CQ17:CQ22"/>
    <mergeCell ref="CQ31:CQ36"/>
    <mergeCell ref="CQ40:CQ45"/>
    <mergeCell ref="CQ49:CQ54"/>
    <mergeCell ref="CR9:CR15"/>
    <mergeCell ref="CR17:CR22"/>
    <mergeCell ref="CR31:CR36"/>
    <mergeCell ref="CR40:CR45"/>
    <mergeCell ref="CR49:CR54"/>
    <mergeCell ref="CS9:CS15"/>
    <mergeCell ref="CS17:CS22"/>
    <mergeCell ref="CS31:CS36"/>
    <mergeCell ref="CS40:CS45"/>
    <mergeCell ref="CS49:CS54"/>
    <mergeCell ref="CT9:CT15"/>
    <mergeCell ref="CT17:CT22"/>
    <mergeCell ref="CT31:CT36"/>
    <mergeCell ref="CT40:CT45"/>
    <mergeCell ref="CT49:CT54"/>
    <mergeCell ref="CU9:CU15"/>
    <mergeCell ref="CU17:CU22"/>
    <mergeCell ref="CU31:CU36"/>
    <mergeCell ref="CU40:CU45"/>
    <mergeCell ref="CU49:CU54"/>
    <mergeCell ref="CV9:CV15"/>
    <mergeCell ref="CV17:CV22"/>
    <mergeCell ref="CV31:CV36"/>
    <mergeCell ref="CV40:CV45"/>
    <mergeCell ref="CV49:CV54"/>
    <mergeCell ref="CW9:CW15"/>
    <mergeCell ref="CW17:CW22"/>
    <mergeCell ref="CW31:CW36"/>
    <mergeCell ref="CW40:CW45"/>
    <mergeCell ref="CW49:CW54"/>
    <mergeCell ref="CX9:CX15"/>
    <mergeCell ref="CX17:CX22"/>
    <mergeCell ref="CX31:CX36"/>
    <mergeCell ref="CX40:CX45"/>
    <mergeCell ref="CX49:CX54"/>
    <mergeCell ref="CY9:CY15"/>
    <mergeCell ref="CY17:CY22"/>
    <mergeCell ref="CY31:CY36"/>
    <mergeCell ref="CY40:CY45"/>
    <mergeCell ref="CY49:CY54"/>
    <mergeCell ref="CZ9:CZ15"/>
    <mergeCell ref="CZ17:CZ22"/>
    <mergeCell ref="CZ31:CZ36"/>
    <mergeCell ref="CZ40:CZ45"/>
    <mergeCell ref="CZ49:CZ54"/>
    <mergeCell ref="DA9:DA15"/>
    <mergeCell ref="DA17:DA22"/>
    <mergeCell ref="DA31:DA36"/>
    <mergeCell ref="DA40:DA45"/>
    <mergeCell ref="DA49:DA54"/>
    <mergeCell ref="DB9:DB15"/>
    <mergeCell ref="DB17:DB22"/>
    <mergeCell ref="DB31:DB36"/>
    <mergeCell ref="DB40:DB45"/>
    <mergeCell ref="DB49:DB54"/>
    <mergeCell ref="DC9:DC15"/>
    <mergeCell ref="DC17:DC22"/>
    <mergeCell ref="DC31:DC36"/>
    <mergeCell ref="DC40:DC45"/>
    <mergeCell ref="DC49:DC54"/>
    <mergeCell ref="DD9:DD15"/>
    <mergeCell ref="DD17:DD22"/>
    <mergeCell ref="DD31:DD36"/>
    <mergeCell ref="DD40:DD45"/>
    <mergeCell ref="DD49:DD54"/>
    <mergeCell ref="DE9:DE15"/>
    <mergeCell ref="DE17:DE22"/>
    <mergeCell ref="DE31:DE36"/>
    <mergeCell ref="DE40:DE45"/>
    <mergeCell ref="DE49:DE54"/>
    <mergeCell ref="DF9:DF15"/>
    <mergeCell ref="DF17:DF22"/>
    <mergeCell ref="DF31:DF36"/>
    <mergeCell ref="DF40:DF45"/>
    <mergeCell ref="DF49:DF54"/>
    <mergeCell ref="DG9:DG15"/>
    <mergeCell ref="DG17:DG22"/>
    <mergeCell ref="DG31:DG36"/>
    <mergeCell ref="DG40:DG45"/>
    <mergeCell ref="DG49:DG54"/>
    <mergeCell ref="DH9:DH15"/>
    <mergeCell ref="DH17:DH22"/>
    <mergeCell ref="DH31:DH36"/>
    <mergeCell ref="DH40:DH45"/>
    <mergeCell ref="DH49:DH54"/>
    <mergeCell ref="DI9:DI15"/>
    <mergeCell ref="DI17:DI22"/>
    <mergeCell ref="DI31:DI36"/>
    <mergeCell ref="DI40:DI45"/>
    <mergeCell ref="DI49:DI54"/>
    <mergeCell ref="DJ9:DJ15"/>
    <mergeCell ref="DJ17:DJ22"/>
    <mergeCell ref="DJ31:DJ36"/>
    <mergeCell ref="DJ40:DJ45"/>
    <mergeCell ref="DJ49:DJ54"/>
    <mergeCell ref="DK9:DK15"/>
    <mergeCell ref="DK17:DK22"/>
    <mergeCell ref="DK31:DK36"/>
    <mergeCell ref="DK40:DK45"/>
    <mergeCell ref="DK49:DK54"/>
    <mergeCell ref="DL9:DL15"/>
    <mergeCell ref="DL17:DL22"/>
    <mergeCell ref="DL31:DL36"/>
    <mergeCell ref="DL40:DL45"/>
    <mergeCell ref="DL49:DL54"/>
    <mergeCell ref="DM9:DM15"/>
    <mergeCell ref="DM17:DM22"/>
    <mergeCell ref="DM31:DM36"/>
    <mergeCell ref="DM40:DM45"/>
    <mergeCell ref="DM49:DM54"/>
    <mergeCell ref="DN9:DN15"/>
    <mergeCell ref="DN17:DN22"/>
    <mergeCell ref="DN31:DN36"/>
    <mergeCell ref="DN40:DN45"/>
    <mergeCell ref="DN49:DN54"/>
    <mergeCell ref="DO9:DO15"/>
    <mergeCell ref="DO17:DO22"/>
    <mergeCell ref="DO31:DO36"/>
    <mergeCell ref="DO40:DO45"/>
    <mergeCell ref="DO49:DO54"/>
    <mergeCell ref="DP9:DP15"/>
    <mergeCell ref="DP17:DP22"/>
    <mergeCell ref="DP31:DP36"/>
    <mergeCell ref="DP40:DP45"/>
    <mergeCell ref="DP49:DP54"/>
    <mergeCell ref="DQ9:DQ15"/>
    <mergeCell ref="DQ17:DQ22"/>
    <mergeCell ref="DQ31:DQ36"/>
    <mergeCell ref="DQ40:DQ45"/>
    <mergeCell ref="DQ49:DQ54"/>
    <mergeCell ref="DR9:DR15"/>
    <mergeCell ref="DR17:DR22"/>
    <mergeCell ref="DR31:DR36"/>
    <mergeCell ref="DR40:DR45"/>
    <mergeCell ref="DR49:DR54"/>
    <mergeCell ref="DS9:DS15"/>
    <mergeCell ref="DS17:DS22"/>
    <mergeCell ref="DS31:DS36"/>
    <mergeCell ref="DS40:DS45"/>
    <mergeCell ref="DS49:DS54"/>
    <mergeCell ref="DT9:DT15"/>
    <mergeCell ref="DT17:DT22"/>
    <mergeCell ref="DT31:DT36"/>
    <mergeCell ref="DT40:DT45"/>
    <mergeCell ref="DT49:DT54"/>
    <mergeCell ref="DU9:DU15"/>
    <mergeCell ref="DU17:DU22"/>
    <mergeCell ref="DU31:DU36"/>
    <mergeCell ref="DU40:DU45"/>
    <mergeCell ref="DU49:DU54"/>
    <mergeCell ref="DV9:DV15"/>
    <mergeCell ref="DV17:DV22"/>
    <mergeCell ref="DV31:DV36"/>
    <mergeCell ref="DV40:DV45"/>
    <mergeCell ref="DV49:DV54"/>
    <mergeCell ref="DW9:DW15"/>
    <mergeCell ref="DW17:DW22"/>
    <mergeCell ref="DW31:DW36"/>
    <mergeCell ref="DW40:DW45"/>
    <mergeCell ref="DW49:DW54"/>
    <mergeCell ref="DX9:DX15"/>
    <mergeCell ref="DX17:DX22"/>
    <mergeCell ref="DX31:DX36"/>
    <mergeCell ref="DX40:DX45"/>
    <mergeCell ref="DX49:DX54"/>
    <mergeCell ref="DY9:DY15"/>
    <mergeCell ref="DY17:DY22"/>
    <mergeCell ref="DY31:DY36"/>
    <mergeCell ref="DY40:DY45"/>
    <mergeCell ref="DY49:DY54"/>
    <mergeCell ref="DZ9:DZ15"/>
    <mergeCell ref="DZ17:DZ22"/>
    <mergeCell ref="DZ31:DZ36"/>
    <mergeCell ref="DZ40:DZ45"/>
    <mergeCell ref="DZ49:DZ54"/>
    <mergeCell ref="EA9:EA15"/>
    <mergeCell ref="EA17:EA22"/>
    <mergeCell ref="EA31:EA36"/>
    <mergeCell ref="EA40:EA45"/>
    <mergeCell ref="EA49:EA54"/>
    <mergeCell ref="EB9:EB15"/>
    <mergeCell ref="EB17:EB22"/>
    <mergeCell ref="EB31:EB36"/>
    <mergeCell ref="EB40:EB45"/>
    <mergeCell ref="EB49:EB54"/>
    <mergeCell ref="EC9:EC15"/>
    <mergeCell ref="EC17:EC22"/>
    <mergeCell ref="EC31:EC36"/>
    <mergeCell ref="EC40:EC45"/>
    <mergeCell ref="EC49:EC54"/>
    <mergeCell ref="ED9:ED15"/>
    <mergeCell ref="ED17:ED22"/>
    <mergeCell ref="ED31:ED36"/>
    <mergeCell ref="ED40:ED45"/>
    <mergeCell ref="ED49:ED54"/>
    <mergeCell ref="EE9:EE15"/>
    <mergeCell ref="EE17:EE22"/>
    <mergeCell ref="EE31:EE36"/>
    <mergeCell ref="EE40:EE45"/>
    <mergeCell ref="EE49:EE54"/>
    <mergeCell ref="EF9:EF15"/>
    <mergeCell ref="EF17:EF22"/>
    <mergeCell ref="EF31:EF36"/>
    <mergeCell ref="EF40:EF45"/>
    <mergeCell ref="EF49:EF54"/>
    <mergeCell ref="EG9:EG15"/>
    <mergeCell ref="EG17:EG22"/>
    <mergeCell ref="EG31:EG36"/>
    <mergeCell ref="EG40:EG45"/>
    <mergeCell ref="EG49:EG54"/>
    <mergeCell ref="EH9:EH15"/>
    <mergeCell ref="EH17:EH22"/>
    <mergeCell ref="EH31:EH36"/>
    <mergeCell ref="EH40:EH45"/>
    <mergeCell ref="EH49:EH54"/>
    <mergeCell ref="EI9:EI15"/>
    <mergeCell ref="EI17:EI22"/>
    <mergeCell ref="EI31:EI36"/>
    <mergeCell ref="EI40:EI45"/>
    <mergeCell ref="EI49:EI54"/>
    <mergeCell ref="EJ9:EJ15"/>
    <mergeCell ref="EJ17:EJ22"/>
    <mergeCell ref="EJ31:EJ36"/>
    <mergeCell ref="EJ40:EJ45"/>
    <mergeCell ref="EJ49:EJ54"/>
    <mergeCell ref="EK9:EK15"/>
    <mergeCell ref="EK17:EK22"/>
    <mergeCell ref="EK31:EK36"/>
    <mergeCell ref="EK40:EK45"/>
    <mergeCell ref="EK49:EK54"/>
    <mergeCell ref="EL9:EL15"/>
    <mergeCell ref="EL17:EL22"/>
    <mergeCell ref="EL31:EL36"/>
    <mergeCell ref="EL40:EL45"/>
    <mergeCell ref="EL49:EL54"/>
    <mergeCell ref="EM9:EM15"/>
    <mergeCell ref="EM17:EM22"/>
    <mergeCell ref="EM31:EM36"/>
    <mergeCell ref="EM40:EM45"/>
    <mergeCell ref="EM49:EM54"/>
    <mergeCell ref="EN9:EN15"/>
    <mergeCell ref="EN17:EN22"/>
    <mergeCell ref="EN31:EN36"/>
    <mergeCell ref="EN40:EN45"/>
    <mergeCell ref="EN49:EN54"/>
    <mergeCell ref="EO9:EO15"/>
    <mergeCell ref="EO17:EO22"/>
    <mergeCell ref="EO31:EO36"/>
    <mergeCell ref="EO40:EO45"/>
    <mergeCell ref="EO49:EO54"/>
    <mergeCell ref="EP9:EP15"/>
    <mergeCell ref="EP17:EP22"/>
    <mergeCell ref="EP31:EP36"/>
    <mergeCell ref="EP40:EP45"/>
    <mergeCell ref="EP49:EP54"/>
    <mergeCell ref="EQ9:EQ15"/>
    <mergeCell ref="EQ17:EQ22"/>
    <mergeCell ref="EQ31:EQ36"/>
    <mergeCell ref="EQ40:EQ45"/>
    <mergeCell ref="EQ49:EQ54"/>
    <mergeCell ref="ER9:ER15"/>
    <mergeCell ref="ER17:ER22"/>
    <mergeCell ref="ER31:ER36"/>
    <mergeCell ref="ER40:ER45"/>
    <mergeCell ref="ER49:ER54"/>
    <mergeCell ref="ES9:ES15"/>
    <mergeCell ref="ES17:ES22"/>
    <mergeCell ref="ES31:ES36"/>
    <mergeCell ref="ES40:ES45"/>
    <mergeCell ref="ES49:ES54"/>
    <mergeCell ref="ET9:ET15"/>
    <mergeCell ref="ET17:ET22"/>
    <mergeCell ref="ET31:ET36"/>
    <mergeCell ref="ET40:ET45"/>
    <mergeCell ref="ET49:ET54"/>
    <mergeCell ref="EU9:EU15"/>
    <mergeCell ref="EU17:EU22"/>
    <mergeCell ref="EU31:EU36"/>
    <mergeCell ref="EU40:EU45"/>
    <mergeCell ref="EU49:EU54"/>
    <mergeCell ref="EV9:EV15"/>
    <mergeCell ref="EV17:EV22"/>
    <mergeCell ref="EV31:EV36"/>
    <mergeCell ref="EV40:EV45"/>
    <mergeCell ref="EV49:EV54"/>
    <mergeCell ref="EW9:EW15"/>
    <mergeCell ref="EW17:EW22"/>
    <mergeCell ref="EW31:EW36"/>
    <mergeCell ref="EW40:EW45"/>
    <mergeCell ref="EW49:EW54"/>
    <mergeCell ref="EX9:EX15"/>
    <mergeCell ref="EX17:EX22"/>
    <mergeCell ref="EX31:EX36"/>
    <mergeCell ref="EX40:EX45"/>
    <mergeCell ref="EX49:EX54"/>
    <mergeCell ref="EY9:EY15"/>
    <mergeCell ref="EY17:EY22"/>
    <mergeCell ref="EY31:EY36"/>
    <mergeCell ref="EY40:EY45"/>
    <mergeCell ref="EY49:EY54"/>
    <mergeCell ref="EZ9:EZ15"/>
    <mergeCell ref="EZ17:EZ22"/>
    <mergeCell ref="EZ31:EZ36"/>
    <mergeCell ref="EZ40:EZ45"/>
    <mergeCell ref="EZ49:EZ54"/>
    <mergeCell ref="FA9:FA15"/>
    <mergeCell ref="FA17:FA22"/>
    <mergeCell ref="FA31:FA36"/>
    <mergeCell ref="FA40:FA45"/>
    <mergeCell ref="FA49:FA54"/>
    <mergeCell ref="FB9:FB15"/>
    <mergeCell ref="FB17:FB22"/>
    <mergeCell ref="FB31:FB36"/>
    <mergeCell ref="FB40:FB45"/>
    <mergeCell ref="FB49:FB54"/>
    <mergeCell ref="FC9:FC15"/>
    <mergeCell ref="FC17:FC22"/>
    <mergeCell ref="FC31:FC36"/>
    <mergeCell ref="FC40:FC45"/>
    <mergeCell ref="FC49:FC54"/>
    <mergeCell ref="FD9:FD15"/>
    <mergeCell ref="FD17:FD22"/>
    <mergeCell ref="FD31:FD36"/>
    <mergeCell ref="FD40:FD45"/>
    <mergeCell ref="FD49:FD54"/>
    <mergeCell ref="FE9:FE15"/>
    <mergeCell ref="FE17:FE22"/>
    <mergeCell ref="FE31:FE36"/>
    <mergeCell ref="FE40:FE45"/>
    <mergeCell ref="FE49:FE54"/>
    <mergeCell ref="FF9:FF15"/>
    <mergeCell ref="FF17:FF22"/>
    <mergeCell ref="FF31:FF36"/>
    <mergeCell ref="FF40:FF45"/>
    <mergeCell ref="FF49:FF54"/>
    <mergeCell ref="FG9:FG15"/>
    <mergeCell ref="FG17:FG22"/>
    <mergeCell ref="FG31:FG36"/>
    <mergeCell ref="FG40:FG45"/>
    <mergeCell ref="FG49:FG54"/>
    <mergeCell ref="FH9:FH15"/>
    <mergeCell ref="FH17:FH22"/>
    <mergeCell ref="FH31:FH36"/>
    <mergeCell ref="FH40:FH45"/>
    <mergeCell ref="FH49:FH54"/>
    <mergeCell ref="FI9:FI15"/>
    <mergeCell ref="FI17:FI22"/>
    <mergeCell ref="FI31:FI36"/>
    <mergeCell ref="FI40:FI45"/>
    <mergeCell ref="FI49:FI54"/>
    <mergeCell ref="FJ9:FJ15"/>
    <mergeCell ref="FJ17:FJ22"/>
    <mergeCell ref="FJ31:FJ36"/>
    <mergeCell ref="FJ40:FJ45"/>
    <mergeCell ref="FJ49:FJ54"/>
    <mergeCell ref="FK9:FK15"/>
    <mergeCell ref="FK17:FK22"/>
    <mergeCell ref="FK31:FK36"/>
    <mergeCell ref="FK40:FK45"/>
    <mergeCell ref="FK49:FK54"/>
    <mergeCell ref="FL9:FL15"/>
    <mergeCell ref="FL17:FL22"/>
    <mergeCell ref="FL31:FL36"/>
    <mergeCell ref="FL40:FL45"/>
    <mergeCell ref="FL49:FL54"/>
    <mergeCell ref="FM9:FM15"/>
    <mergeCell ref="FM17:FM22"/>
    <mergeCell ref="FM31:FM36"/>
    <mergeCell ref="FM40:FM45"/>
    <mergeCell ref="FM49:FM54"/>
    <mergeCell ref="FN9:FN15"/>
    <mergeCell ref="FN17:FN22"/>
    <mergeCell ref="FN31:FN36"/>
    <mergeCell ref="FN40:FN45"/>
    <mergeCell ref="FN49:FN54"/>
    <mergeCell ref="FO9:FO15"/>
    <mergeCell ref="FO17:FO22"/>
    <mergeCell ref="FO31:FO36"/>
    <mergeCell ref="FO40:FO45"/>
    <mergeCell ref="FO49:FO54"/>
    <mergeCell ref="FP9:FP15"/>
    <mergeCell ref="FP17:FP22"/>
    <mergeCell ref="FP31:FP36"/>
    <mergeCell ref="FP40:FP45"/>
    <mergeCell ref="FP49:FP54"/>
    <mergeCell ref="FQ9:FQ15"/>
    <mergeCell ref="FQ17:FQ22"/>
    <mergeCell ref="FQ31:FQ36"/>
    <mergeCell ref="FQ40:FQ45"/>
    <mergeCell ref="FQ49:FQ54"/>
    <mergeCell ref="FR9:FR15"/>
    <mergeCell ref="FR17:FR22"/>
    <mergeCell ref="FR31:FR36"/>
    <mergeCell ref="FR40:FR45"/>
    <mergeCell ref="FR49:FR54"/>
    <mergeCell ref="FS9:FS15"/>
    <mergeCell ref="FS17:FS22"/>
    <mergeCell ref="FS31:FS36"/>
    <mergeCell ref="FS40:FS45"/>
    <mergeCell ref="FS49:FS54"/>
    <mergeCell ref="FT9:FT15"/>
    <mergeCell ref="FT17:FT22"/>
    <mergeCell ref="FT31:FT36"/>
    <mergeCell ref="FT40:FT45"/>
    <mergeCell ref="FT49:FT54"/>
    <mergeCell ref="FU9:FU15"/>
    <mergeCell ref="FU17:FU22"/>
    <mergeCell ref="FU31:FU36"/>
    <mergeCell ref="FU40:FU45"/>
    <mergeCell ref="FU49:FU54"/>
    <mergeCell ref="FV9:FV15"/>
    <mergeCell ref="FV17:FV22"/>
    <mergeCell ref="FV31:FV36"/>
    <mergeCell ref="FV40:FV45"/>
    <mergeCell ref="FV49:FV54"/>
    <mergeCell ref="FW9:FW15"/>
    <mergeCell ref="FW17:FW22"/>
    <mergeCell ref="FW31:FW36"/>
    <mergeCell ref="FW40:FW45"/>
    <mergeCell ref="FW49:FW54"/>
    <mergeCell ref="FX9:FX15"/>
    <mergeCell ref="FX17:FX22"/>
    <mergeCell ref="FX31:FX36"/>
    <mergeCell ref="FX40:FX45"/>
    <mergeCell ref="FX49:FX54"/>
    <mergeCell ref="FY9:FY15"/>
    <mergeCell ref="FY17:FY22"/>
    <mergeCell ref="FY31:FY36"/>
    <mergeCell ref="FY40:FY45"/>
    <mergeCell ref="FY49:FY54"/>
    <mergeCell ref="FZ9:FZ15"/>
    <mergeCell ref="FZ17:FZ22"/>
    <mergeCell ref="FZ31:FZ36"/>
    <mergeCell ref="FZ40:FZ45"/>
    <mergeCell ref="FZ49:FZ54"/>
    <mergeCell ref="GA9:GA15"/>
    <mergeCell ref="GA17:GA22"/>
    <mergeCell ref="GA31:GA36"/>
    <mergeCell ref="GA40:GA45"/>
    <mergeCell ref="GA49:GA54"/>
    <mergeCell ref="GB9:GB15"/>
    <mergeCell ref="GB17:GB22"/>
    <mergeCell ref="GB31:GB36"/>
    <mergeCell ref="GB40:GB45"/>
    <mergeCell ref="GB49:GB54"/>
    <mergeCell ref="GC9:GC15"/>
    <mergeCell ref="GC17:GC22"/>
    <mergeCell ref="GC31:GC36"/>
    <mergeCell ref="GC40:GC45"/>
    <mergeCell ref="GC49:GC54"/>
    <mergeCell ref="GD9:GD15"/>
    <mergeCell ref="GD17:GD22"/>
    <mergeCell ref="GD31:GD36"/>
    <mergeCell ref="GD40:GD45"/>
    <mergeCell ref="GD49:GD54"/>
    <mergeCell ref="GE9:GE15"/>
    <mergeCell ref="GE17:GE22"/>
    <mergeCell ref="GE31:GE36"/>
    <mergeCell ref="GE40:GE45"/>
    <mergeCell ref="GE49:GE54"/>
    <mergeCell ref="GF9:GF15"/>
    <mergeCell ref="GF17:GF22"/>
    <mergeCell ref="GF31:GF36"/>
    <mergeCell ref="GF40:GF45"/>
    <mergeCell ref="GF49:GF54"/>
    <mergeCell ref="GG9:GG15"/>
    <mergeCell ref="GG17:GG22"/>
    <mergeCell ref="GG31:GG36"/>
    <mergeCell ref="GG40:GG45"/>
    <mergeCell ref="GG49:GG54"/>
    <mergeCell ref="GH9:GH15"/>
    <mergeCell ref="GH17:GH22"/>
    <mergeCell ref="GH31:GH36"/>
    <mergeCell ref="GH40:GH45"/>
    <mergeCell ref="GH49:GH54"/>
    <mergeCell ref="GI9:GI15"/>
    <mergeCell ref="GI17:GI22"/>
    <mergeCell ref="GI31:GI36"/>
    <mergeCell ref="GI40:GI45"/>
    <mergeCell ref="GI49:GI54"/>
    <mergeCell ref="GJ9:GJ15"/>
    <mergeCell ref="GJ17:GJ22"/>
    <mergeCell ref="GJ31:GJ36"/>
    <mergeCell ref="GJ40:GJ45"/>
    <mergeCell ref="GJ49:GJ54"/>
    <mergeCell ref="GK9:GK15"/>
    <mergeCell ref="GK17:GK22"/>
    <mergeCell ref="GK31:GK36"/>
    <mergeCell ref="GK40:GK45"/>
    <mergeCell ref="GK49:GK54"/>
    <mergeCell ref="GL9:GL15"/>
    <mergeCell ref="GL17:GL22"/>
    <mergeCell ref="GL31:GL36"/>
    <mergeCell ref="GL40:GL45"/>
    <mergeCell ref="GL49:GL54"/>
    <mergeCell ref="GM9:GM15"/>
    <mergeCell ref="GM17:GM22"/>
    <mergeCell ref="GM31:GM36"/>
    <mergeCell ref="GM40:GM45"/>
    <mergeCell ref="GM49:GM54"/>
    <mergeCell ref="GN9:GN15"/>
    <mergeCell ref="GN17:GN22"/>
    <mergeCell ref="GN31:GN36"/>
    <mergeCell ref="GN40:GN45"/>
    <mergeCell ref="GN49:GN54"/>
    <mergeCell ref="GO9:GO15"/>
    <mergeCell ref="GO17:GO22"/>
    <mergeCell ref="GO31:GO36"/>
    <mergeCell ref="GO40:GO45"/>
    <mergeCell ref="GO49:GO54"/>
    <mergeCell ref="GP9:GP15"/>
    <mergeCell ref="GP17:GP22"/>
    <mergeCell ref="GP31:GP36"/>
    <mergeCell ref="GP40:GP45"/>
    <mergeCell ref="GP49:GP54"/>
    <mergeCell ref="GQ9:GQ15"/>
    <mergeCell ref="GQ17:GQ22"/>
    <mergeCell ref="GQ31:GQ36"/>
    <mergeCell ref="GQ40:GQ45"/>
    <mergeCell ref="GQ49:GQ54"/>
    <mergeCell ref="GR9:GR15"/>
    <mergeCell ref="GR17:GR22"/>
    <mergeCell ref="GR31:GR36"/>
    <mergeCell ref="GR40:GR45"/>
    <mergeCell ref="GR49:GR54"/>
    <mergeCell ref="GS9:GS15"/>
    <mergeCell ref="GS17:GS22"/>
    <mergeCell ref="GS31:GS36"/>
    <mergeCell ref="GS40:GS45"/>
    <mergeCell ref="GS49:GS54"/>
    <mergeCell ref="GT9:GT15"/>
    <mergeCell ref="GT17:GT22"/>
    <mergeCell ref="GT31:GT36"/>
    <mergeCell ref="GT40:GT45"/>
    <mergeCell ref="GT49:GT54"/>
    <mergeCell ref="GU9:GU15"/>
    <mergeCell ref="GU17:GU22"/>
    <mergeCell ref="GU31:GU36"/>
    <mergeCell ref="GU40:GU45"/>
    <mergeCell ref="GU49:GU54"/>
    <mergeCell ref="GV9:GV15"/>
    <mergeCell ref="GV17:GV22"/>
    <mergeCell ref="GV31:GV36"/>
    <mergeCell ref="GV40:GV45"/>
    <mergeCell ref="GV49:GV54"/>
    <mergeCell ref="GW9:GW15"/>
    <mergeCell ref="GW17:GW22"/>
    <mergeCell ref="GW31:GW36"/>
    <mergeCell ref="GW40:GW45"/>
    <mergeCell ref="GW49:GW54"/>
    <mergeCell ref="GX9:GX15"/>
    <mergeCell ref="GX17:GX22"/>
    <mergeCell ref="GX31:GX36"/>
    <mergeCell ref="GX40:GX45"/>
    <mergeCell ref="GX49:GX54"/>
    <mergeCell ref="GY9:GY15"/>
    <mergeCell ref="GY17:GY22"/>
    <mergeCell ref="GY31:GY36"/>
    <mergeCell ref="GY40:GY45"/>
    <mergeCell ref="GY49:GY54"/>
    <mergeCell ref="GZ9:GZ15"/>
    <mergeCell ref="GZ17:GZ22"/>
    <mergeCell ref="GZ31:GZ36"/>
    <mergeCell ref="GZ40:GZ45"/>
    <mergeCell ref="GZ49:GZ54"/>
    <mergeCell ref="HA9:HA15"/>
    <mergeCell ref="HA17:HA22"/>
    <mergeCell ref="HA31:HA36"/>
    <mergeCell ref="HA40:HA45"/>
    <mergeCell ref="HA49:HA54"/>
    <mergeCell ref="HB9:HB15"/>
    <mergeCell ref="HB17:HB22"/>
    <mergeCell ref="HB31:HB36"/>
    <mergeCell ref="HB40:HB45"/>
    <mergeCell ref="HB49:HB54"/>
    <mergeCell ref="HC9:HC15"/>
    <mergeCell ref="HC17:HC22"/>
    <mergeCell ref="HC31:HC36"/>
    <mergeCell ref="HC40:HC45"/>
    <mergeCell ref="HC49:HC54"/>
    <mergeCell ref="HD9:HD15"/>
    <mergeCell ref="HD17:HD22"/>
    <mergeCell ref="HD31:HD36"/>
    <mergeCell ref="HD40:HD45"/>
    <mergeCell ref="HD49:HD54"/>
    <mergeCell ref="HE9:HE15"/>
    <mergeCell ref="HE17:HE22"/>
    <mergeCell ref="HE31:HE36"/>
    <mergeCell ref="HE40:HE45"/>
    <mergeCell ref="HE49:HE54"/>
    <mergeCell ref="HF9:HF15"/>
    <mergeCell ref="HF17:HF22"/>
    <mergeCell ref="HF31:HF36"/>
    <mergeCell ref="HF40:HF45"/>
    <mergeCell ref="HF49:HF54"/>
    <mergeCell ref="HG9:HG15"/>
    <mergeCell ref="HG17:HG22"/>
    <mergeCell ref="HG31:HG36"/>
    <mergeCell ref="HG40:HG45"/>
    <mergeCell ref="HG49:HG54"/>
    <mergeCell ref="HH9:HH15"/>
    <mergeCell ref="HH17:HH22"/>
    <mergeCell ref="HH31:HH36"/>
    <mergeCell ref="HH40:HH45"/>
    <mergeCell ref="HH49:HH54"/>
    <mergeCell ref="HI9:HI15"/>
    <mergeCell ref="HI17:HI22"/>
    <mergeCell ref="HI31:HI36"/>
    <mergeCell ref="HI40:HI45"/>
    <mergeCell ref="HI49:HI54"/>
    <mergeCell ref="HJ9:HJ15"/>
    <mergeCell ref="HJ17:HJ22"/>
    <mergeCell ref="HJ31:HJ36"/>
    <mergeCell ref="HJ40:HJ45"/>
    <mergeCell ref="HJ49:HJ54"/>
    <mergeCell ref="HK9:HK15"/>
    <mergeCell ref="HK17:HK22"/>
    <mergeCell ref="HK31:HK36"/>
    <mergeCell ref="HK40:HK45"/>
    <mergeCell ref="HK49:HK54"/>
    <mergeCell ref="HL9:HL15"/>
    <mergeCell ref="HL17:HL22"/>
    <mergeCell ref="HL31:HL36"/>
    <mergeCell ref="HL40:HL45"/>
    <mergeCell ref="HL49:HL54"/>
    <mergeCell ref="HM9:HM15"/>
    <mergeCell ref="HM17:HM22"/>
    <mergeCell ref="HM31:HM36"/>
    <mergeCell ref="HM40:HM45"/>
    <mergeCell ref="HM49:HM54"/>
    <mergeCell ref="HN9:HN15"/>
    <mergeCell ref="HN17:HN22"/>
    <mergeCell ref="HN31:HN36"/>
    <mergeCell ref="HN40:HN45"/>
    <mergeCell ref="HN49:HN54"/>
    <mergeCell ref="HO9:HO15"/>
    <mergeCell ref="HO17:HO22"/>
    <mergeCell ref="HO31:HO36"/>
    <mergeCell ref="HO40:HO45"/>
    <mergeCell ref="HO49:HO54"/>
    <mergeCell ref="HP9:HP15"/>
    <mergeCell ref="HP17:HP22"/>
    <mergeCell ref="HP31:HP36"/>
    <mergeCell ref="HP40:HP45"/>
    <mergeCell ref="HP49:HP54"/>
    <mergeCell ref="HQ9:HQ15"/>
    <mergeCell ref="HQ17:HQ22"/>
    <mergeCell ref="HQ31:HQ36"/>
    <mergeCell ref="HQ40:HQ45"/>
    <mergeCell ref="HQ49:HQ54"/>
    <mergeCell ref="HR9:HR15"/>
    <mergeCell ref="HR17:HR22"/>
    <mergeCell ref="HR31:HR36"/>
    <mergeCell ref="HR40:HR45"/>
    <mergeCell ref="HR49:HR54"/>
    <mergeCell ref="HS9:HS15"/>
    <mergeCell ref="HS17:HS22"/>
    <mergeCell ref="HS31:HS36"/>
    <mergeCell ref="HS40:HS45"/>
    <mergeCell ref="HS49:HS54"/>
    <mergeCell ref="HT9:HT15"/>
    <mergeCell ref="HT17:HT22"/>
    <mergeCell ref="HT31:HT36"/>
    <mergeCell ref="HT40:HT45"/>
    <mergeCell ref="HT49:HT54"/>
    <mergeCell ref="HU9:HU15"/>
    <mergeCell ref="HU17:HU22"/>
    <mergeCell ref="HU31:HU36"/>
    <mergeCell ref="HU40:HU45"/>
    <mergeCell ref="HU49:HU54"/>
    <mergeCell ref="HV9:HV15"/>
    <mergeCell ref="HV17:HV22"/>
    <mergeCell ref="HV31:HV36"/>
    <mergeCell ref="HV40:HV45"/>
    <mergeCell ref="HV49:HV54"/>
    <mergeCell ref="HW9:HW15"/>
    <mergeCell ref="HW17:HW22"/>
    <mergeCell ref="HW31:HW36"/>
    <mergeCell ref="HW40:HW45"/>
    <mergeCell ref="HW49:HW54"/>
    <mergeCell ref="HX9:HX15"/>
    <mergeCell ref="HX17:HX22"/>
    <mergeCell ref="HX31:HX36"/>
    <mergeCell ref="HX40:HX45"/>
    <mergeCell ref="HX49:HX54"/>
    <mergeCell ref="HY9:HY15"/>
    <mergeCell ref="HY17:HY22"/>
    <mergeCell ref="HY31:HY36"/>
    <mergeCell ref="HY40:HY45"/>
    <mergeCell ref="HY49:HY54"/>
    <mergeCell ref="HZ9:HZ15"/>
    <mergeCell ref="HZ17:HZ22"/>
    <mergeCell ref="HZ31:HZ36"/>
    <mergeCell ref="HZ40:HZ45"/>
    <mergeCell ref="HZ49:HZ54"/>
    <mergeCell ref="IA9:IA15"/>
    <mergeCell ref="IA17:IA22"/>
    <mergeCell ref="IA31:IA36"/>
    <mergeCell ref="IA40:IA45"/>
    <mergeCell ref="IA49:IA54"/>
    <mergeCell ref="IB9:IB15"/>
    <mergeCell ref="IB17:IB22"/>
    <mergeCell ref="IB31:IB36"/>
    <mergeCell ref="IB40:IB45"/>
    <mergeCell ref="IB49:IB54"/>
    <mergeCell ref="IC9:IC15"/>
    <mergeCell ref="IC17:IC22"/>
    <mergeCell ref="IC31:IC36"/>
    <mergeCell ref="IC40:IC45"/>
    <mergeCell ref="IC49:IC54"/>
    <mergeCell ref="ID9:ID15"/>
    <mergeCell ref="ID17:ID22"/>
    <mergeCell ref="ID31:ID36"/>
    <mergeCell ref="ID40:ID45"/>
    <mergeCell ref="ID49:ID54"/>
    <mergeCell ref="IE9:IE15"/>
    <mergeCell ref="IE17:IE22"/>
    <mergeCell ref="IE31:IE36"/>
    <mergeCell ref="IE40:IE45"/>
    <mergeCell ref="IE49:IE54"/>
    <mergeCell ref="IF9:IF15"/>
    <mergeCell ref="IF17:IF22"/>
    <mergeCell ref="IF31:IF36"/>
    <mergeCell ref="IF40:IF45"/>
    <mergeCell ref="IF49:IF54"/>
    <mergeCell ref="IG9:IG15"/>
    <mergeCell ref="IG17:IG22"/>
    <mergeCell ref="IG31:IG36"/>
    <mergeCell ref="IG40:IG45"/>
    <mergeCell ref="IG49:IG54"/>
    <mergeCell ref="IH9:IH15"/>
    <mergeCell ref="IH17:IH22"/>
    <mergeCell ref="IH31:IH36"/>
    <mergeCell ref="IH40:IH45"/>
    <mergeCell ref="IH49:IH54"/>
    <mergeCell ref="II9:II15"/>
    <mergeCell ref="II17:II22"/>
    <mergeCell ref="II31:II36"/>
    <mergeCell ref="II40:II45"/>
    <mergeCell ref="II49:II54"/>
    <mergeCell ref="IJ9:IJ15"/>
    <mergeCell ref="IJ17:IJ22"/>
    <mergeCell ref="IJ31:IJ36"/>
    <mergeCell ref="IJ40:IJ45"/>
    <mergeCell ref="IJ49:IJ54"/>
    <mergeCell ref="IK9:IK15"/>
    <mergeCell ref="IK17:IK22"/>
    <mergeCell ref="IK31:IK36"/>
    <mergeCell ref="IK40:IK45"/>
    <mergeCell ref="IK49:IK54"/>
    <mergeCell ref="IL9:IL15"/>
    <mergeCell ref="IL17:IL22"/>
    <mergeCell ref="IL31:IL36"/>
    <mergeCell ref="IL40:IL45"/>
    <mergeCell ref="IL49:IL54"/>
    <mergeCell ref="A50:D52"/>
    <mergeCell ref="A41:D43"/>
    <mergeCell ref="A32:D34"/>
    <mergeCell ref="C8:H15"/>
  </mergeCells>
  <dataValidations count="5">
    <dataValidation type="list" allowBlank="1" showErrorMessage="1" sqref="I18:L18">
      <formula1>"-,混乱,制止,継続,操作,目標操作,複製,火炎放射器,ワイヤートラップ,スタンガン"</formula1>
    </dataValidation>
    <dataValidation type="list" allowBlank="1" sqref="H20">
      <formula1>リスト!$K$2:$K$33</formula1>
    </dataValidation>
    <dataValidation type="list" showErrorMessage="1" sqref="I20:L20">
      <formula1>リスト!$A$13:$A$23</formula1>
    </dataValidation>
    <dataValidation type="list" allowBlank="1" sqref="H22">
      <formula1>#REF!</formula1>
    </dataValidation>
    <dataValidation allowBlank="1" sqref="C23 F23 C26 F27"/>
  </dataValidations>
  <pageMargins left="0.7875" right="0.7875" top="1.05277777777778" bottom="1.05277777777778" header="0.7875" footer="0.7875"/>
  <pageSetup paperSize="9" firstPageNumber="0" orientation="portrait" useFirstPageNumber="1" horizontalDpi="300" verticalDpi="300"/>
  <headerFooter alignWithMargins="0">
    <oddHeader>&amp;C&amp;"Times New Roman,標準"&amp;12&amp;A</oddHeader>
    <oddFooter>&amp;C&amp;"Times New Roman,標準"&amp;12ページ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topLeftCell="A15" workbookViewId="0">
      <selection activeCell="D12" sqref="D12"/>
    </sheetView>
  </sheetViews>
  <sheetFormatPr defaultColWidth="12.7809523809524" defaultRowHeight="12"/>
  <cols>
    <col min="2" max="2" width="5.66666666666667" customWidth="1"/>
  </cols>
  <sheetData>
    <row r="1" spans="1:10">
      <c r="A1" s="45"/>
      <c r="B1" s="45"/>
      <c r="C1" s="45"/>
      <c r="D1" s="45"/>
      <c r="E1" s="45"/>
      <c r="F1" s="45"/>
      <c r="G1" s="45"/>
      <c r="H1" s="45"/>
      <c r="I1" s="45"/>
      <c r="J1" s="45"/>
    </row>
    <row r="2" spans="1:10">
      <c r="A2" s="45"/>
      <c r="B2" s="46" t="s">
        <v>986</v>
      </c>
      <c r="C2" s="45"/>
      <c r="D2" s="45"/>
      <c r="E2" s="45"/>
      <c r="F2" s="45"/>
      <c r="G2" s="45"/>
      <c r="H2" s="45"/>
      <c r="I2" s="45"/>
      <c r="J2" s="45"/>
    </row>
    <row r="3" spans="1:10">
      <c r="A3" s="45"/>
      <c r="B3" s="47" t="s">
        <v>987</v>
      </c>
      <c r="C3" s="45"/>
      <c r="D3" s="45"/>
      <c r="E3" s="45"/>
      <c r="F3" s="45"/>
      <c r="G3" s="45"/>
      <c r="H3" s="45"/>
      <c r="I3" s="45"/>
      <c r="J3" s="45"/>
    </row>
    <row r="4" spans="1:10">
      <c r="A4" s="45"/>
      <c r="B4" s="47" t="s">
        <v>988</v>
      </c>
      <c r="C4" s="45"/>
      <c r="D4" s="45"/>
      <c r="E4" s="45"/>
      <c r="F4" s="45"/>
      <c r="G4" s="45"/>
      <c r="H4" s="45"/>
      <c r="I4" s="45"/>
      <c r="J4" s="45"/>
    </row>
    <row r="5" spans="1:10">
      <c r="A5" s="45"/>
      <c r="B5" s="47" t="s">
        <v>989</v>
      </c>
      <c r="C5" s="45"/>
      <c r="D5" s="45"/>
      <c r="E5" s="45"/>
      <c r="F5" s="45"/>
      <c r="G5" s="45"/>
      <c r="H5" s="45"/>
      <c r="I5" s="45"/>
      <c r="J5" s="45"/>
    </row>
    <row r="6" spans="1:10">
      <c r="A6" s="45"/>
      <c r="B6" s="47" t="s">
        <v>990</v>
      </c>
      <c r="C6" s="45"/>
      <c r="D6" s="45"/>
      <c r="E6" s="45"/>
      <c r="F6" s="45"/>
      <c r="G6" s="45"/>
      <c r="H6" s="45"/>
      <c r="I6" s="45"/>
      <c r="J6" s="45"/>
    </row>
    <row r="7" spans="1:10">
      <c r="A7" s="45"/>
      <c r="B7" s="47"/>
      <c r="C7" s="45"/>
      <c r="D7" s="45"/>
      <c r="E7" s="45"/>
      <c r="F7" s="45"/>
      <c r="G7" s="45"/>
      <c r="H7" s="45"/>
      <c r="I7" s="45"/>
      <c r="J7" s="45"/>
    </row>
    <row r="8" spans="1:10">
      <c r="A8" s="45"/>
      <c r="B8" s="46"/>
      <c r="C8" s="45"/>
      <c r="D8" s="45"/>
      <c r="E8" s="45"/>
      <c r="F8" s="45"/>
      <c r="G8" s="45"/>
      <c r="H8" s="45"/>
      <c r="I8" s="45"/>
      <c r="J8" s="45"/>
    </row>
    <row r="9" spans="1:10">
      <c r="A9" s="45"/>
      <c r="B9" s="45" t="s">
        <v>991</v>
      </c>
      <c r="C9" s="45"/>
      <c r="D9" s="45"/>
      <c r="E9" s="45"/>
      <c r="F9" s="45"/>
      <c r="G9" s="45"/>
      <c r="H9" s="45"/>
      <c r="I9" s="45"/>
      <c r="J9" s="45"/>
    </row>
    <row r="10" spans="1:10">
      <c r="A10" s="45"/>
      <c r="B10" s="45"/>
      <c r="C10" s="45"/>
      <c r="D10" s="45"/>
      <c r="E10" s="45"/>
      <c r="F10" s="45"/>
      <c r="G10" s="45"/>
      <c r="H10" s="45"/>
      <c r="I10" s="45"/>
      <c r="J10" s="45"/>
    </row>
    <row r="11" spans="1:10">
      <c r="A11" s="45"/>
      <c r="B11" s="45" t="s">
        <v>992</v>
      </c>
      <c r="C11" s="45"/>
      <c r="D11" s="45"/>
      <c r="E11" s="45"/>
      <c r="F11" s="45"/>
      <c r="G11" s="45"/>
      <c r="H11" s="45"/>
      <c r="I11" s="45"/>
      <c r="J11" s="45"/>
    </row>
    <row r="12" spans="1:10">
      <c r="A12" s="45"/>
      <c r="B12" s="45"/>
      <c r="C12" s="45"/>
      <c r="D12" s="45"/>
      <c r="E12" s="45"/>
      <c r="F12" s="45"/>
      <c r="G12" s="45"/>
      <c r="H12" s="45"/>
      <c r="I12" s="45"/>
      <c r="J12" s="45"/>
    </row>
    <row r="13" spans="1:10">
      <c r="A13" s="45"/>
      <c r="B13" s="45" t="s">
        <v>993</v>
      </c>
      <c r="C13" s="45"/>
      <c r="D13" s="45"/>
      <c r="E13" s="45"/>
      <c r="F13" s="45"/>
      <c r="G13" s="45"/>
      <c r="H13" s="45"/>
      <c r="I13" s="45"/>
      <c r="J13" s="45"/>
    </row>
    <row r="14" spans="1:10">
      <c r="A14" s="45"/>
      <c r="B14" s="45"/>
      <c r="C14" s="45"/>
      <c r="D14" s="45"/>
      <c r="E14" s="45"/>
      <c r="F14" s="45"/>
      <c r="G14" s="45"/>
      <c r="H14" s="45"/>
      <c r="I14" s="45"/>
      <c r="J14" s="45"/>
    </row>
    <row r="15" spans="1:10">
      <c r="A15" s="45"/>
      <c r="B15" s="45" t="s">
        <v>994</v>
      </c>
      <c r="C15" s="45"/>
      <c r="D15" s="45"/>
      <c r="E15" s="45"/>
      <c r="F15" s="45"/>
      <c r="G15" s="45"/>
      <c r="H15" s="45"/>
      <c r="I15" s="45"/>
      <c r="J15" s="45"/>
    </row>
    <row r="16" spans="1:10">
      <c r="A16" s="45"/>
      <c r="B16" s="45"/>
      <c r="C16" s="45"/>
      <c r="D16" s="45"/>
      <c r="E16" s="45"/>
      <c r="F16" s="45"/>
      <c r="G16" s="45"/>
      <c r="H16" s="45"/>
      <c r="I16" s="45"/>
      <c r="J16" s="45"/>
    </row>
    <row r="17" spans="1:10">
      <c r="A17" s="45"/>
      <c r="B17" s="45" t="s">
        <v>995</v>
      </c>
      <c r="C17" s="45"/>
      <c r="D17" s="45"/>
      <c r="E17" s="45"/>
      <c r="F17" s="45"/>
      <c r="G17" s="45"/>
      <c r="H17" s="45"/>
      <c r="I17" s="45"/>
      <c r="J17" s="45"/>
    </row>
    <row r="18" spans="1:10">
      <c r="A18" s="45"/>
      <c r="B18" s="45"/>
      <c r="C18" s="45"/>
      <c r="D18" s="45"/>
      <c r="E18" s="45"/>
      <c r="F18" s="45"/>
      <c r="G18" s="45"/>
      <c r="H18" s="45"/>
      <c r="I18" s="45"/>
      <c r="J18" s="45"/>
    </row>
    <row r="19" spans="1:10">
      <c r="A19" s="45"/>
      <c r="B19" s="45"/>
      <c r="C19" s="45"/>
      <c r="D19" s="45"/>
      <c r="E19" s="45"/>
      <c r="F19" s="45"/>
      <c r="G19" s="45"/>
      <c r="H19" s="45"/>
      <c r="I19" s="45"/>
      <c r="J19" s="45"/>
    </row>
    <row r="20" spans="1:10">
      <c r="A20" s="45"/>
      <c r="B20" s="45" t="s">
        <v>996</v>
      </c>
      <c r="C20" s="45"/>
      <c r="D20" s="45"/>
      <c r="E20" s="45"/>
      <c r="F20" s="45"/>
      <c r="G20" s="45"/>
      <c r="H20" s="45"/>
      <c r="I20" s="45"/>
      <c r="J20" s="45"/>
    </row>
    <row r="21" spans="1:10">
      <c r="A21" s="45"/>
      <c r="B21" s="45"/>
      <c r="C21" s="45"/>
      <c r="D21" s="45"/>
      <c r="E21" s="45"/>
      <c r="F21" s="45"/>
      <c r="G21" s="45"/>
      <c r="H21" s="45"/>
      <c r="I21" s="45"/>
      <c r="J21" s="45"/>
    </row>
    <row r="22" spans="1:10">
      <c r="A22" s="45"/>
      <c r="B22" s="45" t="s">
        <v>997</v>
      </c>
      <c r="C22" s="45"/>
      <c r="D22" s="45"/>
      <c r="E22" s="45"/>
      <c r="F22" s="45"/>
      <c r="G22" s="45"/>
      <c r="H22" s="45"/>
      <c r="I22" s="45"/>
      <c r="J22" s="45"/>
    </row>
    <row r="23" spans="1:10">
      <c r="A23" s="45"/>
      <c r="B23" s="45"/>
      <c r="C23" s="45"/>
      <c r="D23" s="45"/>
      <c r="E23" s="45"/>
      <c r="F23" s="45"/>
      <c r="G23" s="45"/>
      <c r="H23" s="45"/>
      <c r="I23" s="45"/>
      <c r="J23" s="45"/>
    </row>
    <row r="24" spans="1:10">
      <c r="A24" s="45"/>
      <c r="B24" s="45" t="s">
        <v>998</v>
      </c>
      <c r="C24" s="45"/>
      <c r="D24" s="45"/>
      <c r="E24" s="45"/>
      <c r="F24" s="45"/>
      <c r="G24" s="45"/>
      <c r="H24" s="45"/>
      <c r="I24" s="45"/>
      <c r="J24" s="45"/>
    </row>
    <row r="25" spans="1:10">
      <c r="A25" s="45"/>
      <c r="B25" s="45"/>
      <c r="C25" s="45"/>
      <c r="D25" s="45"/>
      <c r="E25" s="45"/>
      <c r="F25" s="45"/>
      <c r="G25" s="45"/>
      <c r="H25" s="45"/>
      <c r="I25" s="45"/>
      <c r="J25" s="45"/>
    </row>
    <row r="26" spans="1:10">
      <c r="A26" s="45"/>
      <c r="B26" s="45" t="s">
        <v>999</v>
      </c>
      <c r="C26" s="45"/>
      <c r="D26" s="45"/>
      <c r="E26" s="45"/>
      <c r="F26" s="45"/>
      <c r="G26" s="45"/>
      <c r="H26" s="45"/>
      <c r="I26" s="45"/>
      <c r="J26" s="45"/>
    </row>
    <row r="27" spans="1:10">
      <c r="A27" s="45"/>
      <c r="B27" s="45"/>
      <c r="C27" s="45"/>
      <c r="D27" s="45"/>
      <c r="E27" s="45"/>
      <c r="F27" s="45"/>
      <c r="G27" s="45"/>
      <c r="H27" s="45"/>
      <c r="I27" s="45"/>
      <c r="J27" s="45"/>
    </row>
    <row r="28" spans="1:10">
      <c r="A28" s="45"/>
      <c r="B28" s="45" t="s">
        <v>1000</v>
      </c>
      <c r="C28" s="45"/>
      <c r="D28" s="45"/>
      <c r="E28" s="45"/>
      <c r="F28" s="45"/>
      <c r="G28" s="45"/>
      <c r="H28" s="45"/>
      <c r="I28" s="45"/>
      <c r="J28" s="45"/>
    </row>
    <row r="29" spans="1:10">
      <c r="A29" s="45"/>
      <c r="B29" s="45"/>
      <c r="C29" s="45"/>
      <c r="D29" s="45"/>
      <c r="E29" s="45"/>
      <c r="F29" s="45"/>
      <c r="G29" s="45"/>
      <c r="H29" s="45"/>
      <c r="I29" s="45"/>
      <c r="J29" s="45"/>
    </row>
    <row r="30" spans="1:10">
      <c r="A30" s="45"/>
      <c r="B30" s="45"/>
      <c r="C30" s="45"/>
      <c r="D30" s="45"/>
      <c r="E30" s="45"/>
      <c r="F30" s="45"/>
      <c r="G30" s="45"/>
      <c r="H30" s="45"/>
      <c r="I30" s="45"/>
      <c r="J30" s="45"/>
    </row>
    <row r="31" spans="1:10">
      <c r="A31" s="45"/>
      <c r="B31" s="45" t="s">
        <v>1001</v>
      </c>
      <c r="C31" s="45"/>
      <c r="D31" s="45"/>
      <c r="E31" s="45"/>
      <c r="F31" s="45"/>
      <c r="G31" s="45"/>
      <c r="H31" s="45"/>
      <c r="I31" s="45"/>
      <c r="J31" s="45"/>
    </row>
    <row r="32" spans="1:10">
      <c r="A32" s="45"/>
      <c r="B32" s="45"/>
      <c r="C32" s="45"/>
      <c r="D32" s="45"/>
      <c r="E32" s="45"/>
      <c r="F32" s="45"/>
      <c r="G32" s="45"/>
      <c r="H32" s="45"/>
      <c r="I32" s="45"/>
      <c r="J32" s="45"/>
    </row>
    <row r="33" spans="1:10">
      <c r="A33" s="45"/>
      <c r="B33" s="45" t="s">
        <v>1002</v>
      </c>
      <c r="C33" s="45"/>
      <c r="D33" s="45"/>
      <c r="E33" s="45"/>
      <c r="F33" s="45"/>
      <c r="G33" s="45"/>
      <c r="H33" s="45"/>
      <c r="I33" s="45"/>
      <c r="J33" s="45"/>
    </row>
    <row r="34" spans="1:10">
      <c r="A34" s="45"/>
      <c r="B34" s="45"/>
      <c r="C34" s="45"/>
      <c r="D34" s="45"/>
      <c r="E34" s="45"/>
      <c r="F34" s="45"/>
      <c r="G34" s="45"/>
      <c r="H34" s="45"/>
      <c r="I34" s="45"/>
      <c r="J34" s="45"/>
    </row>
    <row r="35" spans="1:10">
      <c r="A35" s="45"/>
      <c r="B35" s="45" t="s">
        <v>1003</v>
      </c>
      <c r="C35" s="45"/>
      <c r="D35" s="45"/>
      <c r="E35" s="45"/>
      <c r="F35" s="45"/>
      <c r="G35" s="45"/>
      <c r="H35" s="45"/>
      <c r="I35" s="45"/>
      <c r="J35" s="45"/>
    </row>
    <row r="36" spans="1:10">
      <c r="A36" s="45"/>
      <c r="B36" s="45"/>
      <c r="C36" s="45"/>
      <c r="D36" s="45"/>
      <c r="E36" s="45"/>
      <c r="F36" s="45"/>
      <c r="G36" s="45"/>
      <c r="H36" s="45"/>
      <c r="I36" s="45"/>
      <c r="J36" s="45"/>
    </row>
    <row r="37" spans="1:10">
      <c r="A37" s="45"/>
      <c r="B37" s="45" t="s">
        <v>1004</v>
      </c>
      <c r="C37" s="45"/>
      <c r="D37" s="45"/>
      <c r="E37" s="45"/>
      <c r="F37" s="45"/>
      <c r="G37" s="45"/>
      <c r="H37" s="45"/>
      <c r="I37" s="45"/>
      <c r="J37" s="45"/>
    </row>
    <row r="38" spans="1:10">
      <c r="A38" s="45"/>
      <c r="B38" s="45"/>
      <c r="C38" s="45"/>
      <c r="D38" s="45"/>
      <c r="E38" s="45"/>
      <c r="F38" s="45"/>
      <c r="G38" s="45"/>
      <c r="H38" s="45"/>
      <c r="I38" s="45"/>
      <c r="J38" s="45"/>
    </row>
    <row r="39" spans="1:10">
      <c r="A39" s="45"/>
      <c r="B39" s="45" t="s">
        <v>1005</v>
      </c>
      <c r="C39" s="45"/>
      <c r="D39" s="45"/>
      <c r="E39" s="45"/>
      <c r="F39" s="45"/>
      <c r="G39" s="45"/>
      <c r="H39" s="45"/>
      <c r="I39" s="45"/>
      <c r="J39" s="45"/>
    </row>
    <row r="40" spans="1:10">
      <c r="A40" s="45"/>
      <c r="B40" s="45"/>
      <c r="C40" s="45"/>
      <c r="D40" s="45"/>
      <c r="E40" s="45"/>
      <c r="F40" s="45"/>
      <c r="G40" s="45"/>
      <c r="H40" s="45"/>
      <c r="I40" s="45"/>
      <c r="J40" s="45"/>
    </row>
    <row r="41" spans="1:10">
      <c r="A41" s="45"/>
      <c r="B41" s="45"/>
      <c r="C41" s="45"/>
      <c r="D41" s="45"/>
      <c r="E41" s="45"/>
      <c r="F41" s="45"/>
      <c r="G41" s="45"/>
      <c r="H41" s="45"/>
      <c r="I41" s="45"/>
      <c r="J41" s="45"/>
    </row>
    <row r="42" spans="1:10">
      <c r="A42" s="45"/>
      <c r="B42" s="45" t="s">
        <v>1006</v>
      </c>
      <c r="C42" s="45"/>
      <c r="D42" s="45"/>
      <c r="E42" s="45"/>
      <c r="F42" s="45"/>
      <c r="G42" s="45"/>
      <c r="H42" s="45"/>
      <c r="I42" s="45"/>
      <c r="J42" s="45"/>
    </row>
    <row r="43" spans="1:10">
      <c r="A43" s="45"/>
      <c r="B43" s="45"/>
      <c r="C43" s="45"/>
      <c r="D43" s="45"/>
      <c r="E43" s="45"/>
      <c r="F43" s="45"/>
      <c r="G43" s="45"/>
      <c r="H43" s="45"/>
      <c r="I43" s="45"/>
      <c r="J43" s="45"/>
    </row>
    <row r="44" spans="1:10">
      <c r="A44" s="45"/>
      <c r="B44" s="45" t="s">
        <v>1007</v>
      </c>
      <c r="C44" s="45"/>
      <c r="D44" s="45"/>
      <c r="E44" s="45"/>
      <c r="F44" s="45"/>
      <c r="G44" s="45"/>
      <c r="H44" s="45"/>
      <c r="I44" s="45"/>
      <c r="J44" s="45"/>
    </row>
    <row r="45" spans="1:10">
      <c r="A45" s="45"/>
      <c r="B45" s="45"/>
      <c r="C45" s="45"/>
      <c r="D45" s="45"/>
      <c r="E45" s="45"/>
      <c r="F45" s="45"/>
      <c r="G45" s="45"/>
      <c r="H45" s="45"/>
      <c r="I45" s="45"/>
      <c r="J45" s="45"/>
    </row>
    <row r="46" spans="1:10">
      <c r="A46" s="45"/>
      <c r="B46" s="45" t="s">
        <v>1008</v>
      </c>
      <c r="C46" s="45"/>
      <c r="D46" s="45"/>
      <c r="E46" s="45"/>
      <c r="F46" s="45"/>
      <c r="G46" s="45"/>
      <c r="H46" s="45"/>
      <c r="I46" s="45"/>
      <c r="J46" s="45"/>
    </row>
    <row r="47" spans="1:10">
      <c r="A47" s="45"/>
      <c r="B47" s="45"/>
      <c r="C47" s="45"/>
      <c r="D47" s="45"/>
      <c r="E47" s="45"/>
      <c r="F47" s="45"/>
      <c r="G47" s="45"/>
      <c r="H47" s="45"/>
      <c r="I47" s="45"/>
      <c r="J47" s="45"/>
    </row>
    <row r="48" spans="1:10">
      <c r="A48" s="45"/>
      <c r="B48" s="45" t="s">
        <v>1009</v>
      </c>
      <c r="C48" s="45"/>
      <c r="D48" s="45"/>
      <c r="E48" s="45"/>
      <c r="F48" s="45"/>
      <c r="G48" s="45"/>
      <c r="H48" s="45"/>
      <c r="I48" s="45"/>
      <c r="J48" s="45"/>
    </row>
    <row r="49" spans="1:10">
      <c r="A49" s="45"/>
      <c r="B49" s="45"/>
      <c r="C49" s="45"/>
      <c r="D49" s="45"/>
      <c r="E49" s="45"/>
      <c r="F49" s="45"/>
      <c r="G49" s="45"/>
      <c r="H49" s="45"/>
      <c r="I49" s="45"/>
      <c r="J49" s="45"/>
    </row>
    <row r="50" spans="1:10">
      <c r="A50" s="45"/>
      <c r="B50" s="45" t="s">
        <v>1010</v>
      </c>
      <c r="C50" s="45"/>
      <c r="D50" s="45"/>
      <c r="E50" s="45"/>
      <c r="F50" s="45"/>
      <c r="G50" s="45"/>
      <c r="H50" s="45"/>
      <c r="I50" s="45"/>
      <c r="J50" s="45"/>
    </row>
    <row r="51" spans="1:10">
      <c r="A51" s="45"/>
      <c r="B51" s="45"/>
      <c r="C51" s="45"/>
      <c r="D51" s="45"/>
      <c r="E51" s="45"/>
      <c r="F51" s="45"/>
      <c r="G51" s="45"/>
      <c r="H51" s="45"/>
      <c r="I51" s="45"/>
      <c r="J51" s="45"/>
    </row>
    <row r="52" spans="1:10">
      <c r="A52" s="45"/>
      <c r="B52" s="45"/>
      <c r="C52" s="45"/>
      <c r="D52" s="45"/>
      <c r="E52" s="45"/>
      <c r="F52" s="45"/>
      <c r="G52" s="45"/>
      <c r="H52" s="45"/>
      <c r="I52" s="45"/>
      <c r="J52" s="45"/>
    </row>
    <row r="53" spans="1:10">
      <c r="A53" s="45"/>
      <c r="B53" s="45" t="s">
        <v>1011</v>
      </c>
      <c r="C53" s="45"/>
      <c r="D53" s="45"/>
      <c r="E53" s="45"/>
      <c r="F53" s="45"/>
      <c r="G53" s="45"/>
      <c r="H53" s="45"/>
      <c r="I53" s="45"/>
      <c r="J53" s="45"/>
    </row>
    <row r="54" spans="1:10">
      <c r="A54" s="45"/>
      <c r="B54" s="45"/>
      <c r="C54" s="45"/>
      <c r="D54" s="45"/>
      <c r="E54" s="45"/>
      <c r="F54" s="45"/>
      <c r="G54" s="45"/>
      <c r="H54" s="45"/>
      <c r="I54" s="45"/>
      <c r="J54" s="45"/>
    </row>
    <row r="55" spans="1:10">
      <c r="A55" s="45"/>
      <c r="B55" s="45" t="s">
        <v>1012</v>
      </c>
      <c r="C55" s="45"/>
      <c r="D55" s="45"/>
      <c r="E55" s="45"/>
      <c r="F55" s="45"/>
      <c r="G55" s="45"/>
      <c r="H55" s="45"/>
      <c r="I55" s="45"/>
      <c r="J55" s="45"/>
    </row>
    <row r="56" spans="1:10">
      <c r="A56" s="45"/>
      <c r="B56" s="45"/>
      <c r="C56" s="45"/>
      <c r="D56" s="45"/>
      <c r="E56" s="45"/>
      <c r="F56" s="45"/>
      <c r="G56" s="45"/>
      <c r="H56" s="45"/>
      <c r="I56" s="45"/>
      <c r="J56" s="45"/>
    </row>
    <row r="57" spans="1:10">
      <c r="A57" s="45"/>
      <c r="B57" s="45" t="s">
        <v>1013</v>
      </c>
      <c r="C57" s="45"/>
      <c r="D57" s="45"/>
      <c r="E57" s="45"/>
      <c r="F57" s="45"/>
      <c r="G57" s="45"/>
      <c r="H57" s="45"/>
      <c r="I57" s="45"/>
      <c r="J57" s="45"/>
    </row>
    <row r="58" spans="1:10">
      <c r="A58" s="45"/>
      <c r="B58" s="45"/>
      <c r="C58" s="45"/>
      <c r="D58" s="45"/>
      <c r="E58" s="45"/>
      <c r="F58" s="45"/>
      <c r="G58" s="45"/>
      <c r="H58" s="45"/>
      <c r="I58" s="45"/>
      <c r="J58" s="45"/>
    </row>
    <row r="59" spans="1:10">
      <c r="A59" s="45"/>
      <c r="B59" s="45" t="s">
        <v>1014</v>
      </c>
      <c r="C59" s="45"/>
      <c r="D59" s="45"/>
      <c r="E59" s="45"/>
      <c r="F59" s="45"/>
      <c r="G59" s="45"/>
      <c r="H59" s="45"/>
      <c r="I59" s="45"/>
      <c r="J59" s="45"/>
    </row>
    <row r="60" spans="1:10">
      <c r="A60" s="45"/>
      <c r="B60" s="45"/>
      <c r="C60" s="45"/>
      <c r="D60" s="45"/>
      <c r="E60" s="45"/>
      <c r="F60" s="45"/>
      <c r="G60" s="45"/>
      <c r="H60" s="45"/>
      <c r="I60" s="45"/>
      <c r="J60" s="45"/>
    </row>
    <row r="61" spans="1:10">
      <c r="A61" s="45"/>
      <c r="B61" s="45" t="s">
        <v>1015</v>
      </c>
      <c r="C61" s="45"/>
      <c r="D61" s="45"/>
      <c r="E61" s="45"/>
      <c r="F61" s="45"/>
      <c r="G61" s="45"/>
      <c r="H61" s="45"/>
      <c r="I61" s="45"/>
      <c r="J61" s="45"/>
    </row>
    <row r="62" spans="1:10">
      <c r="A62" s="45"/>
      <c r="B62" s="45"/>
      <c r="C62" s="45"/>
      <c r="D62" s="45"/>
      <c r="E62" s="45"/>
      <c r="F62" s="45"/>
      <c r="G62" s="45"/>
      <c r="H62" s="45"/>
      <c r="I62" s="45"/>
      <c r="J62" s="45"/>
    </row>
    <row r="63" spans="1:10">
      <c r="A63" s="45"/>
      <c r="B63" s="45"/>
      <c r="C63" s="45"/>
      <c r="D63" s="45"/>
      <c r="E63" s="45"/>
      <c r="F63" s="45"/>
      <c r="G63" s="45"/>
      <c r="H63" s="45"/>
      <c r="I63" s="45"/>
      <c r="J63" s="45"/>
    </row>
  </sheetData>
  <sheetProtection selectLockedCells="1" selectUnlockedCells="1"/>
  <pageMargins left="0.7875" right="0.7875" top="1.05277777777778" bottom="1.05277777777778" header="0.7875" footer="0.7875"/>
  <pageSetup paperSize="9" firstPageNumber="0" orientation="portrait" useFirstPageNumber="1" horizontalDpi="300" verticalDpi="300"/>
  <headerFooter alignWithMargins="0">
    <oddHeader>&amp;C&amp;"Times New Roman,標準"&amp;12&amp;A</oddHeader>
    <oddFooter>&amp;C&amp;"Times New Roman,標準"&amp;12ページ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
  <sheetViews>
    <sheetView workbookViewId="0">
      <selection activeCell="H35" sqref="H35"/>
    </sheetView>
  </sheetViews>
  <sheetFormatPr defaultColWidth="12.7809523809524" defaultRowHeight="12" outlineLevelCol="7"/>
  <sheetData>
    <row r="1" spans="1:8">
      <c r="A1" s="26"/>
      <c r="B1" s="26"/>
      <c r="C1" s="26"/>
      <c r="D1" s="26"/>
      <c r="E1" s="26"/>
      <c r="F1" s="26"/>
      <c r="G1" s="26"/>
      <c r="H1" s="26"/>
    </row>
    <row r="2" ht="12.75" spans="1:8">
      <c r="A2" s="26"/>
      <c r="B2" s="26"/>
      <c r="C2" s="26"/>
      <c r="D2" s="26"/>
      <c r="E2" s="26"/>
      <c r="F2" s="26"/>
      <c r="G2" s="26"/>
      <c r="H2" s="26"/>
    </row>
    <row r="3" spans="1:8">
      <c r="A3" s="26"/>
      <c r="B3" s="36" t="s">
        <v>1016</v>
      </c>
      <c r="C3" s="36"/>
      <c r="D3" s="36"/>
      <c r="E3" s="37" t="s">
        <v>1017</v>
      </c>
      <c r="F3" s="38" t="s">
        <v>1018</v>
      </c>
      <c r="G3" s="38"/>
      <c r="H3" s="26"/>
    </row>
    <row r="4" spans="1:8">
      <c r="A4" s="26"/>
      <c r="B4" s="39"/>
      <c r="C4" s="39"/>
      <c r="D4" s="39"/>
      <c r="E4" s="40" t="s">
        <v>363</v>
      </c>
      <c r="F4" s="41" t="s">
        <v>19</v>
      </c>
      <c r="G4" s="41"/>
      <c r="H4" s="26"/>
    </row>
    <row r="5" spans="1:8">
      <c r="A5" s="26"/>
      <c r="B5" s="39"/>
      <c r="C5" s="39"/>
      <c r="D5" s="39"/>
      <c r="E5" s="40" t="s">
        <v>363</v>
      </c>
      <c r="F5" s="41" t="s">
        <v>19</v>
      </c>
      <c r="G5" s="41"/>
      <c r="H5" s="26"/>
    </row>
    <row r="6" spans="1:8">
      <c r="A6" s="26"/>
      <c r="B6" s="39"/>
      <c r="C6" s="39"/>
      <c r="D6" s="39"/>
      <c r="E6" s="40" t="s">
        <v>363</v>
      </c>
      <c r="F6" s="41" t="s">
        <v>19</v>
      </c>
      <c r="G6" s="41"/>
      <c r="H6" s="26"/>
    </row>
    <row r="7" spans="1:8">
      <c r="A7" s="26"/>
      <c r="B7" s="39"/>
      <c r="C7" s="39"/>
      <c r="D7" s="39"/>
      <c r="E7" s="40" t="s">
        <v>363</v>
      </c>
      <c r="F7" s="41" t="s">
        <v>19</v>
      </c>
      <c r="G7" s="41"/>
      <c r="H7" s="26"/>
    </row>
    <row r="8" spans="1:8">
      <c r="A8" s="26"/>
      <c r="B8" s="39"/>
      <c r="C8" s="39"/>
      <c r="D8" s="39"/>
      <c r="E8" s="40" t="s">
        <v>363</v>
      </c>
      <c r="F8" s="41" t="s">
        <v>19</v>
      </c>
      <c r="G8" s="41"/>
      <c r="H8" s="26"/>
    </row>
    <row r="9" spans="1:8">
      <c r="A9" s="26"/>
      <c r="B9" s="39"/>
      <c r="C9" s="39"/>
      <c r="D9" s="39"/>
      <c r="E9" s="40" t="s">
        <v>363</v>
      </c>
      <c r="F9" s="41" t="s">
        <v>19</v>
      </c>
      <c r="G9" s="41"/>
      <c r="H9" s="26"/>
    </row>
    <row r="10" spans="1:8">
      <c r="A10" s="26"/>
      <c r="B10" s="39"/>
      <c r="C10" s="39"/>
      <c r="D10" s="39"/>
      <c r="E10" s="40" t="s">
        <v>363</v>
      </c>
      <c r="F10" s="41" t="s">
        <v>19</v>
      </c>
      <c r="G10" s="41"/>
      <c r="H10" s="26"/>
    </row>
    <row r="11" spans="1:8">
      <c r="A11" s="26"/>
      <c r="B11" s="39"/>
      <c r="C11" s="39"/>
      <c r="D11" s="39"/>
      <c r="E11" s="40" t="s">
        <v>363</v>
      </c>
      <c r="F11" s="41" t="s">
        <v>19</v>
      </c>
      <c r="G11" s="41"/>
      <c r="H11" s="26"/>
    </row>
    <row r="12" spans="1:8">
      <c r="A12" s="26"/>
      <c r="B12" s="39"/>
      <c r="C12" s="39"/>
      <c r="D12" s="39"/>
      <c r="E12" s="40" t="s">
        <v>363</v>
      </c>
      <c r="F12" s="41" t="s">
        <v>19</v>
      </c>
      <c r="G12" s="41"/>
      <c r="H12" s="26"/>
    </row>
    <row r="13" ht="12.75" spans="1:8">
      <c r="A13" s="26"/>
      <c r="B13" s="42"/>
      <c r="C13" s="42"/>
      <c r="D13" s="42"/>
      <c r="E13" s="43" t="s">
        <v>363</v>
      </c>
      <c r="F13" s="44" t="s">
        <v>19</v>
      </c>
      <c r="G13" s="44"/>
      <c r="H13" s="26"/>
    </row>
    <row r="14" spans="1:8">
      <c r="A14" s="26"/>
      <c r="B14" s="26"/>
      <c r="C14" s="26"/>
      <c r="D14" s="26"/>
      <c r="E14" s="26"/>
      <c r="F14" s="26"/>
      <c r="G14" s="26"/>
      <c r="H14" s="26"/>
    </row>
    <row r="15" spans="1:8">
      <c r="A15" s="26"/>
      <c r="B15" s="26"/>
      <c r="C15" s="26"/>
      <c r="D15" s="26"/>
      <c r="E15" s="26"/>
      <c r="F15" s="26"/>
      <c r="G15" s="26"/>
      <c r="H15" s="26"/>
    </row>
  </sheetData>
  <sheetProtection selectLockedCells="1" selectUnlockedCells="1"/>
  <mergeCells count="22">
    <mergeCell ref="B3:D3"/>
    <mergeCell ref="F3:G3"/>
    <mergeCell ref="B4:D4"/>
    <mergeCell ref="F4:G4"/>
    <mergeCell ref="B5:D5"/>
    <mergeCell ref="F5:G5"/>
    <mergeCell ref="B6:D6"/>
    <mergeCell ref="F6:G6"/>
    <mergeCell ref="B7:D7"/>
    <mergeCell ref="F7:G7"/>
    <mergeCell ref="B8:D8"/>
    <mergeCell ref="F8:G8"/>
    <mergeCell ref="B9:D9"/>
    <mergeCell ref="F9:G9"/>
    <mergeCell ref="B10:D10"/>
    <mergeCell ref="F10:G10"/>
    <mergeCell ref="B11:D11"/>
    <mergeCell ref="F11:G11"/>
    <mergeCell ref="B12:D12"/>
    <mergeCell ref="F12:G12"/>
    <mergeCell ref="B13:D13"/>
    <mergeCell ref="F13:G13"/>
  </mergeCells>
  <dataValidations count="2">
    <dataValidation type="list" sqref="E4:E13">
      <formula1>"-,賞なし,探索賞,RP賞,バトル賞,MVP"</formula1>
    </dataValidation>
    <dataValidation type="list" showErrorMessage="1" sqref="F4:G13">
      <formula1>リスト!$AR$2:$AR$58</formula1>
    </dataValidation>
  </dataValidations>
  <pageMargins left="0.7875" right="0.7875" top="1.05277777777778" bottom="1.05277777777778" header="0.7875" footer="0.7875"/>
  <pageSetup paperSize="9" firstPageNumber="0" orientation="portrait" useFirstPageNumber="1" horizontalDpi="300" verticalDpi="300"/>
  <headerFooter alignWithMargins="0">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リスト</vt:lpstr>
      <vt:lpstr>キャラシート</vt:lpstr>
      <vt:lpstr>応用技</vt:lpstr>
      <vt:lpstr>クリーチャー</vt:lpstr>
      <vt:lpstr>クリーチャー_2</vt:lpstr>
      <vt:lpstr>クリーチャー_3</vt:lpstr>
      <vt:lpstr>進行表</vt:lpstr>
      <vt:lpstr>質疑応答</vt:lpstr>
      <vt:lpstr>軌跡</vt:lpstr>
      <vt:lpstr>人物総評</vt:lpstr>
      <vt:lpstr>貼り付け用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2018-11-02T14:13:00Z</dcterms:created>
  <dcterms:modified xsi:type="dcterms:W3CDTF">2020-07-22T11:49:41Z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1041-10.8.2.6694</vt:lpwstr>
  </property>
</Properties>
</file>