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3275" yWindow="0" windowWidth="9765" windowHeight="12360" tabRatio="654" firstSheet="1" activeTab="3"/>
  </bookViews>
  <sheets>
    <sheet name="リスト" sheetId="1" state="hidden" r:id="rId1"/>
    <sheet name="キャラシート" sheetId="2" r:id="rId2"/>
    <sheet name="応用技" sheetId="3" r:id="rId3"/>
    <sheet name="進行表" sheetId="5" r:id="rId4"/>
    <sheet name="質疑応答" sheetId="6" r:id="rId5"/>
    <sheet name="軌跡" sheetId="7" r:id="rId6"/>
  </sheets>
  <definedNames>
    <definedName name="攻撃スタイル">リスト!$C$3:$C$5</definedName>
    <definedName name="身体タイプ">リスト!$F$3:$F$5</definedName>
    <definedName name="能力タイプ">リスト!$A$3:$A$8</definedName>
    <definedName name="能力分類">リスト!$A$3:$A$8</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 i="5" l="1"/>
  <c r="I13" i="5"/>
  <c r="K11" i="5"/>
  <c r="I11" i="5"/>
  <c r="J10" i="5"/>
  <c r="I10" i="5"/>
  <c r="K9" i="5"/>
  <c r="J9" i="5"/>
  <c r="I9" i="5"/>
  <c r="K8" i="5"/>
  <c r="J8" i="5"/>
  <c r="I8" i="5"/>
  <c r="K7" i="5"/>
  <c r="J7" i="5"/>
  <c r="I7" i="5"/>
  <c r="V7" i="2" l="1"/>
  <c r="Z7" i="2"/>
  <c r="W10" i="2"/>
  <c r="X10" i="2"/>
  <c r="Z10" i="2"/>
  <c r="W11" i="2"/>
  <c r="X11" i="2"/>
  <c r="Z11" i="2"/>
  <c r="W12" i="2"/>
  <c r="X12" i="2"/>
  <c r="Z12" i="2"/>
  <c r="W13" i="2"/>
  <c r="X13" i="2"/>
  <c r="Z13" i="2"/>
  <c r="W14" i="2"/>
  <c r="X14" i="2"/>
  <c r="Z14" i="2"/>
  <c r="W15" i="2"/>
  <c r="X15" i="2"/>
  <c r="Z15" i="2"/>
  <c r="W16" i="2"/>
  <c r="X16" i="2"/>
  <c r="U17" i="2"/>
  <c r="V17" i="2"/>
  <c r="V18" i="2" s="1"/>
  <c r="Y17" i="2"/>
  <c r="Y18" i="2" s="1"/>
  <c r="U18" i="2"/>
  <c r="AA22" i="2"/>
  <c r="T24" i="2"/>
  <c r="AA24" i="2"/>
  <c r="T25" i="2"/>
  <c r="AA25" i="2"/>
  <c r="T26" i="2"/>
  <c r="AA26" i="2"/>
  <c r="T27" i="2"/>
  <c r="AA27" i="2"/>
  <c r="O28" i="2"/>
  <c r="T28" i="2"/>
  <c r="AA28" i="2"/>
  <c r="O29" i="2"/>
  <c r="T29" i="2"/>
  <c r="AA29" i="2"/>
  <c r="O30" i="2"/>
  <c r="T30" i="2"/>
  <c r="AA30" i="2"/>
  <c r="G31" i="2"/>
  <c r="H31" i="2"/>
  <c r="O31" i="2"/>
  <c r="U31" i="2"/>
  <c r="V31" i="2"/>
  <c r="W31" i="2"/>
  <c r="X31" i="2"/>
  <c r="Y31" i="2"/>
  <c r="Z31" i="2"/>
  <c r="O32" i="2"/>
  <c r="G33" i="2"/>
  <c r="H33" i="2"/>
  <c r="O33" i="2"/>
  <c r="G35" i="2"/>
  <c r="H35" i="2"/>
  <c r="AA38" i="2"/>
  <c r="X44" i="2" s="1"/>
  <c r="X45" i="2" s="1"/>
  <c r="AA39" i="2"/>
  <c r="Y44" i="2" s="1"/>
  <c r="Y45" i="2" s="1"/>
  <c r="AA40" i="2"/>
  <c r="Z44" i="2" s="1"/>
  <c r="Z45" i="2" s="1"/>
  <c r="Y50" i="2"/>
  <c r="Y59" i="2"/>
  <c r="B38" i="5"/>
  <c r="B39" i="5"/>
  <c r="D39" i="5"/>
  <c r="D36" i="5"/>
  <c r="D38" i="5"/>
  <c r="A19" i="5"/>
  <c r="E19" i="5"/>
  <c r="G19" i="5"/>
  <c r="F24" i="5" s="1"/>
  <c r="G21" i="5"/>
  <c r="C23" i="5"/>
  <c r="D23" i="5" s="1"/>
  <c r="G23" i="5"/>
  <c r="J11" i="5" s="1"/>
  <c r="I23" i="5"/>
  <c r="E24" i="5"/>
  <c r="L28" i="5"/>
  <c r="A33" i="5"/>
  <c r="E33" i="5"/>
  <c r="F38" i="5"/>
  <c r="J38" i="5"/>
  <c r="B37" i="5" s="1"/>
  <c r="A37" i="5" s="1"/>
  <c r="AA16" i="2" l="1"/>
  <c r="AI9" i="2" s="1"/>
  <c r="P26" i="2" s="1"/>
  <c r="L30" i="5" s="1"/>
  <c r="Z17" i="2"/>
  <c r="Z18" i="2" s="1"/>
  <c r="AA13" i="2"/>
  <c r="Q36" i="2" s="1"/>
  <c r="E25" i="5"/>
  <c r="AA31" i="2"/>
  <c r="AA32" i="2" s="1"/>
  <c r="AA10" i="2"/>
  <c r="AE4" i="2" s="1"/>
  <c r="W17" i="2"/>
  <c r="C27" i="5"/>
  <c r="AA11" i="2"/>
  <c r="U52" i="2" s="1"/>
  <c r="AA12" i="2"/>
  <c r="AE8" i="2" s="1"/>
  <c r="H39" i="5"/>
  <c r="X17" i="2"/>
  <c r="X18" i="2" s="1"/>
  <c r="AA14" i="2"/>
  <c r="H19" i="2"/>
  <c r="X59" i="2" s="1"/>
  <c r="AJ4" i="2"/>
  <c r="AF8" i="2"/>
  <c r="AF5" i="2"/>
  <c r="AF6" i="2"/>
  <c r="AJ9" i="2"/>
  <c r="D33" i="2"/>
  <c r="AF9" i="2"/>
  <c r="D35" i="2"/>
  <c r="C24" i="5"/>
  <c r="AA15" i="2"/>
  <c r="E26" i="5"/>
  <c r="AF7" i="2" l="1"/>
  <c r="AJ8" i="2"/>
  <c r="AF4" i="2"/>
  <c r="H23" i="2"/>
  <c r="AJ6" i="2"/>
  <c r="AJ5" i="2"/>
  <c r="AJ7" i="2"/>
  <c r="D31" i="2"/>
  <c r="H20" i="2"/>
  <c r="U53" i="2"/>
  <c r="AA53" i="2" s="1"/>
  <c r="D25" i="2" s="1"/>
  <c r="B28" i="5" s="1"/>
  <c r="U58" i="2"/>
  <c r="AA58" i="2" s="1"/>
  <c r="V65" i="2" s="1"/>
  <c r="U49" i="2"/>
  <c r="AA49" i="2" s="1"/>
  <c r="D17" i="2" s="1"/>
  <c r="J25" i="5" s="1"/>
  <c r="B21" i="5" s="1"/>
  <c r="A21" i="5" s="1"/>
  <c r="I16" i="5" s="1"/>
  <c r="V63" i="2"/>
  <c r="H17" i="2"/>
  <c r="X52" i="2" s="1"/>
  <c r="AA52" i="2" s="1"/>
  <c r="D23" i="2" s="1"/>
  <c r="B27" i="5" s="1"/>
  <c r="AE5" i="2"/>
  <c r="P16" i="2" s="1"/>
  <c r="B30" i="5" s="1"/>
  <c r="AI4" i="2"/>
  <c r="P21" i="2" s="1"/>
  <c r="H29" i="5" s="1"/>
  <c r="U59" i="2"/>
  <c r="AA59" i="2" s="1"/>
  <c r="H27" i="2" s="1"/>
  <c r="AI6" i="2"/>
  <c r="P23" i="2" s="1"/>
  <c r="J29" i="5" s="1"/>
  <c r="W63" i="2"/>
  <c r="Q35" i="2"/>
  <c r="U50" i="2"/>
  <c r="H18" i="2"/>
  <c r="X50" i="2" s="1"/>
  <c r="U55" i="2"/>
  <c r="AA55" i="2" s="1"/>
  <c r="AI8" i="2" s="1"/>
  <c r="P25" i="2" s="1"/>
  <c r="L29" i="5" s="1"/>
  <c r="H21" i="2"/>
  <c r="X57" i="2" s="1"/>
  <c r="U56" i="2"/>
  <c r="AA17" i="2"/>
  <c r="AE9" i="2"/>
  <c r="P20" i="2" s="1"/>
  <c r="F30" i="5" s="1"/>
  <c r="V64" i="2"/>
  <c r="Z64" i="2" s="1"/>
  <c r="Y37" i="2" s="1"/>
  <c r="P15" i="2"/>
  <c r="B29" i="5" s="1"/>
  <c r="U57" i="2"/>
  <c r="H22" i="2"/>
  <c r="X56" i="2" s="1"/>
  <c r="AI5" i="2"/>
  <c r="P22" i="2" s="1"/>
  <c r="H30" i="5" s="1"/>
  <c r="P19" i="2"/>
  <c r="F29" i="5" s="1"/>
  <c r="U54" i="2"/>
  <c r="AA54" i="2" s="1"/>
  <c r="D27" i="2" s="1"/>
  <c r="B22" i="5" s="1"/>
  <c r="Z63" i="2" l="1"/>
  <c r="X37" i="2" s="1"/>
  <c r="H25" i="2"/>
  <c r="AA50" i="2"/>
  <c r="U51" i="2" s="1"/>
  <c r="AA51" i="2" s="1"/>
  <c r="D21" i="2" s="1"/>
  <c r="J28" i="5" s="1"/>
  <c r="E21" i="5" s="1"/>
  <c r="F21" i="5" s="1"/>
  <c r="W65" i="2"/>
  <c r="Z65" i="2" s="1"/>
  <c r="Z37" i="2" s="1"/>
  <c r="AA57" i="2"/>
  <c r="C35" i="2" s="1"/>
  <c r="B26" i="5" s="1"/>
  <c r="AI7" i="2"/>
  <c r="P24" i="2" s="1"/>
  <c r="J30" i="5" s="1"/>
  <c r="C31" i="2"/>
  <c r="B24" i="5" s="1"/>
  <c r="AE6" i="2"/>
  <c r="P17" i="2" s="1"/>
  <c r="D29" i="5" s="1"/>
  <c r="AE7" i="2"/>
  <c r="P18" i="2" s="1"/>
  <c r="D30" i="5" s="1"/>
  <c r="AA56" i="2"/>
  <c r="C33" i="2" s="1"/>
  <c r="B25" i="5" s="1"/>
  <c r="E27" i="5"/>
  <c r="G4" i="3"/>
  <c r="J4" i="3"/>
  <c r="D4" i="3"/>
  <c r="E28" i="5"/>
  <c r="F28" i="5" l="1"/>
  <c r="K16" i="5"/>
  <c r="D19" i="2"/>
  <c r="J27" i="5" s="1"/>
  <c r="D21" i="5" s="1"/>
  <c r="C21" i="5" s="1"/>
  <c r="J16" i="5" s="1"/>
  <c r="E23" i="5"/>
  <c r="E22" i="5"/>
  <c r="K23" i="5"/>
  <c r="J39" i="5"/>
  <c r="F36" i="5"/>
  <c r="L39" i="5"/>
</calcChain>
</file>

<file path=xl/sharedStrings.xml><?xml version="1.0" encoding="utf-8"?>
<sst xmlns="http://schemas.openxmlformats.org/spreadsheetml/2006/main" count="1662" uniqueCount="1063">
  <si>
    <t>[13]　嫌いなものも教えて！</t>
  </si>
  <si>
    <t>[14]　誰にも言えない秘密とか、ある？</t>
  </si>
  <si>
    <t>[15]　あなたの大切なものって、何？</t>
  </si>
  <si>
    <t>[16]　あなたが喜ぶとすれば、それは何故？</t>
  </si>
  <si>
    <t>[17]　あなたが怒るとすれば、それは何故？</t>
  </si>
  <si>
    <t>[18]　あなたが悲しむとすれば、それは何故？</t>
  </si>
  <si>
    <t>[19]　あなたが楽しいとすれば、それは何故？</t>
  </si>
  <si>
    <t>[20]　回答おつかれさま。何か一言！</t>
  </si>
  <si>
    <t>卓名</t>
  </si>
  <si>
    <t>受賞</t>
  </si>
  <si>
    <t>取得カルマ</t>
  </si>
  <si>
    <t>１５～１７</t>
  </si>
  <si>
    <t>２０～２２</t>
  </si>
  <si>
    <t>２５～２７</t>
  </si>
  <si>
    <t>キャラクター説明・補足</t>
  </si>
  <si>
    <t>１５～</t>
  </si>
  <si>
    <t>【　天才レベル　】常人では達成困難</t>
  </si>
  <si>
    <t>２３～</t>
  </si>
  <si>
    <t>２８～</t>
  </si>
  <si>
    <t>SS</t>
  </si>
  <si>
    <t>命中</t>
  </si>
  <si>
    <t>回避</t>
  </si>
  <si>
    <t>攻撃力取得点</t>
  </si>
  <si>
    <t>主攻撃値</t>
  </si>
  <si>
    <t>補助攻撃値</t>
  </si>
  <si>
    <t>能力ボーナス</t>
  </si>
  <si>
    <t>格闘取得点</t>
  </si>
  <si>
    <t>+１Ｄ６</t>
  </si>
  <si>
    <t>武器取得点</t>
  </si>
  <si>
    <t>能力取得点</t>
  </si>
  <si>
    <r>
      <t xml:space="preserve">能力応用技 
</t>
    </r>
    <r>
      <rPr>
        <sz val="10"/>
        <color indexed="20"/>
        <rFont val="ＭＳ Ｐゴシック"/>
        <family val="3"/>
        <charset val="128"/>
      </rPr>
      <t>※応用技は最大８個まで</t>
    </r>
  </si>
  <si>
    <r>
      <t xml:space="preserve">行為発動・特殊技
</t>
    </r>
    <r>
      <rPr>
        <sz val="10"/>
        <color indexed="20"/>
        <rFont val="ＭＳ Ｐゴシック"/>
        <family val="3"/>
        <charset val="128"/>
      </rPr>
      <t>※フレーバーの行為発動や、技組合せのチェイン発動、
ＡＥ・ＳＰＥを演出の特殊技、特殊武装などをフレーバー技として明記したい場合に入力下さい。</t>
    </r>
  </si>
  <si>
    <t>防御発動量</t>
  </si>
  <si>
    <t>付加補正量</t>
  </si>
  <si>
    <t>技名</t>
  </si>
  <si>
    <t>射程</t>
  </si>
  <si>
    <t>消費</t>
  </si>
  <si>
    <t>必要スペック</t>
  </si>
  <si>
    <t>演出</t>
  </si>
  <si>
    <t>効果補足</t>
  </si>
  <si>
    <t>※この行には具体的な効果やチェイン発動の組合せをお書き下さい。</t>
  </si>
  <si>
    <t>●補正部分は【　活性タイプ　】を選択したら、暴走率によって自動反映します。</t>
  </si>
  <si>
    <t>●ＳＳ・命中・回避の入力は【　2桁以上の数字　】を入力する事で自動変換の入力補助になってます。</t>
  </si>
  <si>
    <t>※「101」と入力したら「10＋1D6」と反映。下1桁がダイス数扱いとなる。</t>
  </si>
  <si>
    <t>●上記同様に攻撃力の入力は【　3桁の数字　】を入力する事で自動変換の入力補助になってます。</t>
  </si>
  <si>
    <t>※「101」と入力したら「1D6+１」と反映。仮に4桁の「1011」と入力したら「10D6+11」と反映される。</t>
  </si>
  <si>
    <t>共有メモ</t>
  </si>
  <si>
    <t>メモ欄</t>
  </si>
  <si>
    <t>→</t>
  </si>
  <si>
    <t>→ＨＰ結果</t>
  </si>
  <si>
    <t>→ＰＰ結果</t>
  </si>
  <si>
    <t>→暴走率結果</t>
  </si>
  <si>
    <t>次回持ち越し</t>
  </si>
  <si>
    <t>ＨＰ</t>
  </si>
  <si>
    <t>70%発症</t>
  </si>
  <si>
    <t>90%発症</t>
  </si>
  <si>
    <t>総消費PP</t>
  </si>
  <si>
    <t>因子Ｄ</t>
  </si>
  <si>
    <t>性質系</t>
  </si>
  <si>
    <t>因子Ｄ増減欄⇒</t>
  </si>
  <si>
    <t>condition</t>
  </si>
  <si>
    <t>±入力</t>
  </si>
  <si>
    <t>ＨＰ変動欄⇒</t>
  </si>
  <si>
    <t>素HP</t>
  </si>
  <si>
    <t>追加HP</t>
  </si>
  <si>
    <t>消費ＰＰ欄⇒</t>
  </si>
  <si>
    <t>プラス入力のみ</t>
  </si>
  <si>
    <t>精度</t>
  </si>
  <si>
    <t>回復ＰＰ欄⇒</t>
  </si>
  <si>
    <r>
      <t>素</t>
    </r>
    <r>
      <rPr>
        <sz val="9"/>
        <rFont val="ＭＳ Ｐゴシック"/>
        <family val="3"/>
        <charset val="128"/>
      </rPr>
      <t>PP</t>
    </r>
  </si>
  <si>
    <r>
      <t>追加</t>
    </r>
    <r>
      <rPr>
        <sz val="9"/>
        <rFont val="ＭＳ Ｐゴシック"/>
        <family val="3"/>
        <charset val="128"/>
      </rPr>
      <t>PP</t>
    </r>
  </si>
  <si>
    <t>抵抗</t>
  </si>
  <si>
    <t>スペック</t>
  </si>
  <si>
    <t>暴走率変動欄⇒</t>
  </si>
  <si>
    <t>素暴走</t>
  </si>
  <si>
    <t>追加暴走</t>
  </si>
  <si>
    <t>取得技能</t>
  </si>
  <si>
    <t>判定値</t>
  </si>
  <si>
    <t>　夢を見ている。</t>
  </si>
  <si>
    <t>　透き通った海の中を漂うような、奇妙な浮遊感の中。あなたの脳内に、幼い子供の声が響くのだ。</t>
  </si>
  <si>
    <t>「あなたの事、知りたいな」</t>
  </si>
  <si>
    <t>　――あなたは、この質問に答えなければならない。</t>
  </si>
  <si>
    <t>　嘘をつくかどうかは自由だ。だが本当の事を言っても不都合はない。ただ思うままに、答えていくといい。</t>
  </si>
  <si>
    <t>[01]　あなたはどこで生まれたの？</t>
  </si>
  <si>
    <t>[02]　あなたはどうやって育ったの？</t>
  </si>
  <si>
    <t>[03]　あなたのお仕事は？</t>
  </si>
  <si>
    <t>[04]　どうしてそのお仕事をしようと思ったの？</t>
  </si>
  <si>
    <t>[05]　あなたの将来の夢って？</t>
  </si>
  <si>
    <t>[06-a]　あなたはいつ、何故その能力を手に入れたの？</t>
  </si>
  <si>
    <t>[07-a]　初めてその能力に気付いた時、どう思った？</t>
  </si>
  <si>
    <t>[08-a]　今後、その能力を使ってどうしようと思ってるの？</t>
  </si>
  <si>
    <t>[09-a]　なんで自分にその能力が発現したと思う？</t>
  </si>
  <si>
    <t>[10-a]　あなたにとって、その能力はなに？</t>
  </si>
  <si>
    <t>[11]　趣味とかあるなら教えてほしいな。</t>
  </si>
  <si>
    <t>[12]　好きなものはなに？</t>
  </si>
  <si>
    <t>①＋②</t>
  </si>
  <si>
    <t>ライフパス</t>
  </si>
  <si>
    <t>筋力</t>
  </si>
  <si>
    <t>スタンス</t>
  </si>
  <si>
    <t>耐久</t>
  </si>
  <si>
    <t>トゥルー</t>
  </si>
  <si>
    <t>知力</t>
  </si>
  <si>
    <t>パラメーター基準値</t>
  </si>
  <si>
    <t>キャライメージ</t>
  </si>
  <si>
    <t>エキスパ</t>
  </si>
  <si>
    <t>-</t>
  </si>
  <si>
    <t>精神</t>
  </si>
  <si>
    <t>無能</t>
  </si>
  <si>
    <t>貧弱</t>
  </si>
  <si>
    <t>常人</t>
  </si>
  <si>
    <t>秀才</t>
  </si>
  <si>
    <t>達人</t>
  </si>
  <si>
    <t>天才</t>
  </si>
  <si>
    <t>探索技能</t>
  </si>
  <si>
    <t>ＳＰＥ補正</t>
  </si>
  <si>
    <t>器用</t>
  </si>
  <si>
    <t>1～２</t>
  </si>
  <si>
    <t>３～４</t>
  </si>
  <si>
    <t>５～９</t>
  </si>
  <si>
    <t>１０～１３</t>
  </si>
  <si>
    <t>１４～１７</t>
  </si>
  <si>
    <t>１８～</t>
  </si>
  <si>
    <t>敏捷</t>
  </si>
  <si>
    <t>ステータス</t>
  </si>
  <si>
    <t>パラメーター</t>
  </si>
  <si>
    <t>運</t>
  </si>
  <si>
    <t>HP</t>
  </si>
  <si>
    <t>計</t>
  </si>
  <si>
    <t>運１～２</t>
  </si>
  <si>
    <t>―</t>
  </si>
  <si>
    <t>基礎技能値－２</t>
  </si>
  <si>
    <t>PP</t>
  </si>
  <si>
    <t>↑フリーpt入力計↑
計①がゼロ以下はＮＧ</t>
  </si>
  <si>
    <t>↑身体・能力タイプｐｔ↑
ノーマルは手入力</t>
  </si>
  <si>
    <t>運３～４</t>
  </si>
  <si>
    <t>基礎技能値－１</t>
  </si>
  <si>
    <t>運５～９</t>
  </si>
  <si>
    <t>暴走率</t>
  </si>
  <si>
    <t>運１０～１３</t>
  </si>
  <si>
    <t>基礎技能値+１</t>
  </si>
  <si>
    <t>キャラ特性付与パラメーター</t>
  </si>
  <si>
    <t>キャラpt</t>
  </si>
  <si>
    <t>運１４～１７</t>
  </si>
  <si>
    <t>命中・回避判定ダイス＋１Ｄ６</t>
  </si>
  <si>
    <t>基礎技能値+２</t>
  </si>
  <si>
    <t>防御力</t>
  </si>
  <si>
    <t>キャラ特性</t>
  </si>
  <si>
    <t>計②</t>
  </si>
  <si>
    <t>運１８～２０</t>
  </si>
  <si>
    <t>基礎技能値+３</t>
  </si>
  <si>
    <t>精神抵抗</t>
  </si>
  <si>
    <t>能力精度</t>
  </si>
  <si>
    <t>行動値</t>
  </si>
  <si>
    <t>発動スペック</t>
  </si>
  <si>
    <t>◆　探索技能補足説明　◆</t>
  </si>
  <si>
    <t>技能名</t>
  </si>
  <si>
    <t>説明</t>
  </si>
  <si>
    <t>命中・回避</t>
  </si>
  <si>
    <t>攻撃力</t>
  </si>
  <si>
    <t>物を動かす、ドアを破るなど、力で物事を突破する際に必要な判定技能。</t>
  </si>
  <si>
    <t>ＳＳ</t>
  </si>
  <si>
    <t>格闘</t>
  </si>
  <si>
    <t>消費pt</t>
  </si>
  <si>
    <t>物事・現場を観察し、何かに気づけるかどうかの判定技能。</t>
  </si>
  <si>
    <t>推理・考察時に何かを思い付けるかどうかの判定技能。</t>
  </si>
  <si>
    <t>命中力</t>
  </si>
  <si>
    <t>武器</t>
  </si>
  <si>
    <r>
      <t xml:space="preserve">攻撃力取得
</t>
    </r>
    <r>
      <rPr>
        <sz val="10"/>
        <color indexed="30"/>
        <rFont val="ＭＳ Ｐゴシック"/>
        <family val="3"/>
        <charset val="128"/>
      </rPr>
      <t>1D6/3点　固定値１/1点　点移行/2点</t>
    </r>
  </si>
  <si>
    <t>突然の出来事・気配等に反応できるか・気づけるかどうかの判定技能。</t>
  </si>
  <si>
    <t>アライメント</t>
  </si>
  <si>
    <t>睡眠回復量</t>
  </si>
  <si>
    <t>物事・情報・使用方法などについて知っているかどうかの判定技能。</t>
  </si>
  <si>
    <t>回避力</t>
  </si>
  <si>
    <t>能力</t>
  </si>
  <si>
    <t>ＨＰ＆ＰＰ回復量</t>
  </si>
  <si>
    <t>取得結果</t>
  </si>
  <si>
    <t>取得点</t>
  </si>
  <si>
    <t>機械を修理する、鍵開けを行うなど、技術を要求される場合の判定技能。</t>
  </si>
  <si>
    <t>暴走率回復量</t>
  </si>
  <si>
    <t>格闘点</t>
  </si>
  <si>
    <t>武器点</t>
  </si>
  <si>
    <t>能力点</t>
  </si>
  <si>
    <t>身を隠す、対象を追跡する、物を隠す際の判定技能。</t>
  </si>
  <si>
    <t>取得ダイス</t>
  </si>
  <si>
    <t>取得固定値</t>
  </si>
  <si>
    <t>移行結果</t>
  </si>
  <si>
    <t>逃げる、対象を追いかける、高所からの着地ができるかなどの判定技能。</t>
  </si>
  <si>
    <t>アイテム</t>
  </si>
  <si>
    <t>能力名</t>
  </si>
  <si>
    <t>格闘攻撃</t>
  </si>
  <si>
    <t>強制的に対象を従わせる、威嚇などで黙らせるなどに必要な判定技能。</t>
  </si>
  <si>
    <t>消費アイテム／アタッチメント</t>
  </si>
  <si>
    <t>所持品</t>
  </si>
  <si>
    <t>武器攻撃</t>
  </si>
  <si>
    <t>説得・言いくるめ・交渉など、話術が必要な際の判定技能。</t>
  </si>
  <si>
    <t>能力攻撃</t>
  </si>
  <si>
    <t>対象が嘘をついているかなど、相手の心情を察する判定技能。</t>
  </si>
  <si>
    <t>↑数値のみ入力でＯＫ</t>
  </si>
  <si>
    <t>▼　　　▼　　　▼　　　▼</t>
  </si>
  <si>
    <t>運が試される際の判定技能。</t>
  </si>
  <si>
    <t>能力説明</t>
  </si>
  <si>
    <t>↓　移行取得結果　↓</t>
  </si>
  <si>
    <t>■　技能判定 目安表　■</t>
  </si>
  <si>
    <t>技能判定値</t>
  </si>
  <si>
    <t>技能ランク</t>
  </si>
  <si>
    <t>難易度</t>
  </si>
  <si>
    <t>Ｎ</t>
  </si>
  <si>
    <t>Ｈ</t>
  </si>
  <si>
    <t>残り点</t>
  </si>
  <si>
    <t>ＡＥなし
ノーマル目標</t>
  </si>
  <si>
    <t>コンセLv.5
難易度ハード</t>
  </si>
  <si>
    <t>コンセLv.10
スーパーハード</t>
  </si>
  <si>
    <t>【　無能レベル　】誰もができて当然</t>
  </si>
  <si>
    <t>４～５</t>
  </si>
  <si>
    <t>９～１０</t>
  </si>
  <si>
    <t>１４～１５</t>
  </si>
  <si>
    <t>パラ依存</t>
  </si>
  <si>
    <t>コンディション</t>
  </si>
  <si>
    <t>特化補正</t>
  </si>
  <si>
    <t>その他補正</t>
  </si>
  <si>
    <t>【　貧弱レベル　】簡単にできる範囲</t>
  </si>
  <si>
    <t>６～７</t>
  </si>
  <si>
    <t>１１～１２</t>
  </si>
  <si>
    <t>１６～１７</t>
  </si>
  <si>
    <t>５～８</t>
  </si>
  <si>
    <t>【　常人レベル　】普通の人なら可能</t>
  </si>
  <si>
    <t>８～１１</t>
  </si>
  <si>
    <t>１３～１６</t>
  </si>
  <si>
    <t>１８～２１</t>
  </si>
  <si>
    <t>９～１１</t>
  </si>
  <si>
    <t>【　秀才レベル　】得意な人の範囲</t>
  </si>
  <si>
    <t>１２～１４</t>
  </si>
  <si>
    <t>１７～１９</t>
  </si>
  <si>
    <t>２２～２４</t>
  </si>
  <si>
    <t>【　達人レベル　】プロレベル　</t>
  </si>
  <si>
    <t>【カルマ】
演技派</t>
  </si>
  <si>
    <t>影の者</t>
  </si>
  <si>
    <t>【カルマ】
中二病</t>
  </si>
  <si>
    <t>癒し手</t>
  </si>
  <si>
    <t>【カルマ】
ダイスの女神様</t>
  </si>
  <si>
    <t>使役者</t>
  </si>
  <si>
    <t>【特殊武装】
アタッチメント</t>
  </si>
  <si>
    <t>不幸</t>
  </si>
  <si>
    <t>【特殊武装】
ロケットランチャー</t>
  </si>
  <si>
    <t>抗体</t>
  </si>
  <si>
    <t>【特殊武装】
パイルバンカー</t>
  </si>
  <si>
    <t>愚者</t>
  </si>
  <si>
    <t>【特殊武装】
荷電粒子砲</t>
  </si>
  <si>
    <t>不死身</t>
  </si>
  <si>
    <t>【特殊武装】
手榴弾</t>
  </si>
  <si>
    <t>奉仕者</t>
  </si>
  <si>
    <t>【特殊武装】
トラップボム</t>
  </si>
  <si>
    <t>闇商人</t>
  </si>
  <si>
    <t>【特殊武装】
レールガン</t>
  </si>
  <si>
    <t>破壊者</t>
  </si>
  <si>
    <t>【特殊武装】
ドリル</t>
  </si>
  <si>
    <t>職人</t>
  </si>
  <si>
    <t>【特殊武装】
ブラスター</t>
  </si>
  <si>
    <t>鷹の目</t>
  </si>
  <si>
    <t>【特殊武装】
高周波ブレード</t>
  </si>
  <si>
    <t>幻影</t>
  </si>
  <si>
    <t>【特殊武装】
火炎放射器</t>
  </si>
  <si>
    <t>無血開城</t>
  </si>
  <si>
    <t>【特殊武装】
電子ドラッグ</t>
  </si>
  <si>
    <t>人外</t>
  </si>
  <si>
    <t>【特殊武装】
スタンガン</t>
  </si>
  <si>
    <t>希少種</t>
  </si>
  <si>
    <t>【特殊武装】
ワイヤートラップ</t>
  </si>
  <si>
    <t>勇猛</t>
  </si>
  <si>
    <t>【特殊武装】
フラッシュガン</t>
  </si>
  <si>
    <t>魔性</t>
  </si>
  <si>
    <t>【特殊武装】
増強アンプル</t>
  </si>
  <si>
    <t>下心</t>
  </si>
  <si>
    <t>【特殊武装】
強化シナプス</t>
  </si>
  <si>
    <t>献身</t>
  </si>
  <si>
    <t>【特殊武装】
スモーク</t>
  </si>
  <si>
    <t>孤高</t>
  </si>
  <si>
    <t>【特殊武装】
サイキックジャミング</t>
  </si>
  <si>
    <t>恋愛</t>
  </si>
  <si>
    <t>【特殊武装】
神経ジャマー</t>
  </si>
  <si>
    <t>交渉人</t>
  </si>
  <si>
    <t>【特殊武装】
トランスキャンセラー</t>
  </si>
  <si>
    <t>二枚舌</t>
  </si>
  <si>
    <t>【特殊武装】
クリエイトノイザー</t>
  </si>
  <si>
    <t>魔術師</t>
  </si>
  <si>
    <t>【特殊武装】
アーマー</t>
  </si>
  <si>
    <t>道化師</t>
  </si>
  <si>
    <t>【特殊武装】
ブラックボックス</t>
  </si>
  <si>
    <t>狂人</t>
  </si>
  <si>
    <t>【特殊武装】
パワードスーツ</t>
  </si>
  <si>
    <t>風雲児</t>
  </si>
  <si>
    <t>【特殊武装】
スキャンスコープ</t>
  </si>
  <si>
    <t>無頼漢</t>
  </si>
  <si>
    <t>【特殊武装】
高感度センサー</t>
  </si>
  <si>
    <t>小心翼翼</t>
  </si>
  <si>
    <t>【特殊武装】
高演算電脳</t>
  </si>
  <si>
    <t>芸人</t>
  </si>
  <si>
    <t>【特殊武装】
高性能マニピュレーター</t>
  </si>
  <si>
    <t>泥酔</t>
  </si>
  <si>
    <t>【特殊武装】
光学迷彩</t>
  </si>
  <si>
    <t>自己愛</t>
  </si>
  <si>
    <t>【特殊武装】
高出力ブースター</t>
  </si>
  <si>
    <t>演技派</t>
  </si>
  <si>
    <t>【特殊武装】
心拍スカウター</t>
  </si>
  <si>
    <t>中二病</t>
  </si>
  <si>
    <t>【ＡＥ】
コンセントレイション</t>
  </si>
  <si>
    <t>ダイスの女神様</t>
  </si>
  <si>
    <t>【ＡＥ】
ブースト</t>
  </si>
  <si>
    <t>【ＡＥ】
エール</t>
  </si>
  <si>
    <t>【ＡＥ】
死力</t>
  </si>
  <si>
    <t>【ＡＥ】
怪力乱神</t>
  </si>
  <si>
    <t>【ＡＥ】
臥薪嘗胆</t>
  </si>
  <si>
    <t>【ＡＥ】
才気煥発</t>
  </si>
  <si>
    <t>【ＡＥ】
明鏡止水</t>
  </si>
  <si>
    <t>【ＡＥ】
画竜点睛</t>
  </si>
  <si>
    <t>【ＡＥ】
電光石火</t>
  </si>
  <si>
    <t>【ＡＥ】
運否天賦</t>
  </si>
  <si>
    <t>【ＡＥ】
待機</t>
  </si>
  <si>
    <t>【ＡＥ】
移動</t>
  </si>
  <si>
    <t>【ＡＥ】
移動攻撃</t>
  </si>
  <si>
    <t>【ＡＥ】
離脱</t>
  </si>
  <si>
    <t>【ＡＥ】
参戦</t>
  </si>
  <si>
    <t>【ＡＥ】
参戦攻撃</t>
  </si>
  <si>
    <t>【ＡＥ】
回避放棄</t>
  </si>
  <si>
    <t>【ＡＥ】
カバーリング</t>
  </si>
  <si>
    <t>【ＡＥ】
カバー態勢</t>
  </si>
  <si>
    <t>【ＡＥ】
手加減</t>
  </si>
  <si>
    <t>【ＡＥ】
カウンター</t>
  </si>
  <si>
    <t>【ＡＥ】
不意打ち</t>
  </si>
  <si>
    <t>【ＡＥ】
ノックアウト</t>
  </si>
  <si>
    <t>【ＡＥ】
ヘッドショット</t>
  </si>
  <si>
    <t>【ＡＥ】
ホールド</t>
  </si>
  <si>
    <t>【ＡＥ】
締め付け</t>
  </si>
  <si>
    <t>【ＡＥ】
転換</t>
  </si>
  <si>
    <t>【ＡＥ】
解放</t>
  </si>
  <si>
    <t>【ＡＥ】
守護</t>
  </si>
  <si>
    <t>【ＡＥ】
供給</t>
  </si>
  <si>
    <t>復活バースト</t>
  </si>
  <si>
    <t>ダメージバースト</t>
  </si>
  <si>
    <t>抑制バースト</t>
  </si>
  <si>
    <t>発動バースト</t>
  </si>
  <si>
    <t>暴走バースト</t>
  </si>
  <si>
    <t>解除バースト</t>
  </si>
  <si>
    <t>連携バースト</t>
  </si>
  <si>
    <t>判定バースト</t>
  </si>
  <si>
    <t>ＨＰバースト</t>
  </si>
  <si>
    <t>ＰＰバースト</t>
  </si>
  <si>
    <t>キャラクター名</t>
  </si>
  <si>
    <t>ＰＬ名</t>
  </si>
  <si>
    <t>次回セッション</t>
  </si>
  <si>
    <t>※先にこちらの欄を入力する事で左欄にある程度数値が自動反映されます</t>
  </si>
  <si>
    <t>次回状態</t>
  </si>
  <si>
    <t>基礎技能値</t>
  </si>
  <si>
    <t>運ボーナス</t>
  </si>
  <si>
    <t>持ち越し因子ダイス</t>
  </si>
  <si>
    <t>→手入力</t>
  </si>
  <si>
    <t>→選択入力</t>
  </si>
  <si>
    <t>→自動反映</t>
  </si>
  <si>
    <t>→反映結果</t>
  </si>
  <si>
    <t>性別</t>
  </si>
  <si>
    <t>年齢</t>
  </si>
  <si>
    <t>身長</t>
  </si>
  <si>
    <t>崩壊深度</t>
  </si>
  <si>
    <t>後遺症</t>
  </si>
  <si>
    <t>▼ステータス計算</t>
  </si>
  <si>
    <t>職業</t>
  </si>
  <si>
    <t>基礎パラメーター</t>
  </si>
  <si>
    <t>総パラ</t>
  </si>
  <si>
    <t>基礎pt</t>
  </si>
  <si>
    <t>フリーpt</t>
  </si>
  <si>
    <t>計①</t>
  </si>
  <si>
    <t>能力者付与pt</t>
  </si>
  <si>
    <t>ノーマル付与pt</t>
  </si>
  <si>
    <t>身体付与pt</t>
  </si>
  <si>
    <t>【カルマ】
修羅</t>
  </si>
  <si>
    <t>ノックアウト</t>
  </si>
  <si>
    <t>限定吸収</t>
  </si>
  <si>
    <t>慈愛</t>
  </si>
  <si>
    <t>魔性【フェロモン】</t>
  </si>
  <si>
    <t>魔性
【フェロモン】</t>
  </si>
  <si>
    <t>【カルマ】
寵愛</t>
  </si>
  <si>
    <t>ヘッドショット</t>
  </si>
  <si>
    <t>貫通無効</t>
  </si>
  <si>
    <t>奉仕</t>
  </si>
  <si>
    <t>下心【セクシゃル】</t>
  </si>
  <si>
    <t>下心
【セクシゃル】</t>
  </si>
  <si>
    <t>【カルマ】
英雄</t>
  </si>
  <si>
    <t>ホールド</t>
  </si>
  <si>
    <t>領域無効</t>
  </si>
  <si>
    <t>平和主義</t>
  </si>
  <si>
    <t>献身【サクリファイス】</t>
  </si>
  <si>
    <t>献身
【サクリファイス】</t>
  </si>
  <si>
    <t>【カルマ】
凡骨</t>
  </si>
  <si>
    <t>締め付け</t>
  </si>
  <si>
    <t>影響無効</t>
  </si>
  <si>
    <t>マイペース</t>
  </si>
  <si>
    <t>孤高【ロンリーウルフ】</t>
  </si>
  <si>
    <t>孤高
【ロンリーウルフ】</t>
  </si>
  <si>
    <t>【カルマ】
殺し屋</t>
  </si>
  <si>
    <t>転換</t>
  </si>
  <si>
    <t>精神無効</t>
  </si>
  <si>
    <t>八方美人</t>
  </si>
  <si>
    <t>恋愛【ラバーズ】</t>
  </si>
  <si>
    <t>恋愛
【ラバーズ】</t>
  </si>
  <si>
    <t>【カルマ】
武器屋</t>
  </si>
  <si>
    <t>解放</t>
  </si>
  <si>
    <t>物理無効</t>
  </si>
  <si>
    <t>厳格</t>
  </si>
  <si>
    <t>交渉人【ネゴシエイター】</t>
  </si>
  <si>
    <t>交渉人
【ネゴシエイター】</t>
  </si>
  <si>
    <t>【カルマ】
守護者</t>
  </si>
  <si>
    <t>守護</t>
  </si>
  <si>
    <t>系統無効</t>
  </si>
  <si>
    <t>頑固</t>
  </si>
  <si>
    <t>二枚舌【ライアー】</t>
  </si>
  <si>
    <t>二枚舌
【ライアー】</t>
  </si>
  <si>
    <t>【カルマ】
反撃者</t>
  </si>
  <si>
    <t>供給</t>
  </si>
  <si>
    <t>激情</t>
  </si>
  <si>
    <t>魔術師【プロフェッサー】</t>
  </si>
  <si>
    <t>魔術師
【プロフェッサー】</t>
  </si>
  <si>
    <t>【カルマ】
影の者</t>
  </si>
  <si>
    <t>好戦的</t>
  </si>
  <si>
    <t>道化師【トリックスター】</t>
  </si>
  <si>
    <t>道化師
【トリックスター】</t>
  </si>
  <si>
    <t>【カルマ】
癒し手</t>
  </si>
  <si>
    <t>反発</t>
  </si>
  <si>
    <t>狂人【マッドネス】</t>
  </si>
  <si>
    <t>狂人
【マッドネス】</t>
  </si>
  <si>
    <t>【カルマ】
使役者</t>
  </si>
  <si>
    <t>騒然</t>
  </si>
  <si>
    <t>風雲児【ヒーロー】</t>
  </si>
  <si>
    <t>風雲児
【ヒーロー】</t>
  </si>
  <si>
    <t>【カルマ】
不幸</t>
  </si>
  <si>
    <t>単純</t>
  </si>
  <si>
    <t>無頼漢【フーリガン】</t>
  </si>
  <si>
    <t>無頼漢
【フーリガン】</t>
  </si>
  <si>
    <t>【カルマ】
抗体</t>
  </si>
  <si>
    <t>自信家</t>
  </si>
  <si>
    <t>小心翼翼【チキンハート】</t>
  </si>
  <si>
    <t>小心翼翼
【チキンハート】</t>
  </si>
  <si>
    <t>【カルマ】
愚者</t>
  </si>
  <si>
    <t>無鉄砲</t>
  </si>
  <si>
    <t>芸人【エンターテイナー】</t>
  </si>
  <si>
    <t>芸人
【エンターテイナー】</t>
  </si>
  <si>
    <t>【カルマ】
不死身</t>
  </si>
  <si>
    <t>気分屋</t>
  </si>
  <si>
    <t>泥酔【ドランカー】</t>
  </si>
  <si>
    <t>泥酔
【ドランカー】</t>
  </si>
  <si>
    <t>【カルマ】
奉仕者</t>
  </si>
  <si>
    <t>努力家</t>
  </si>
  <si>
    <t>自己愛【ナルシスト】</t>
  </si>
  <si>
    <t>自己愛
【ナルシスト】</t>
  </si>
  <si>
    <t>【カルマ】
闇商人</t>
  </si>
  <si>
    <t>敏感</t>
  </si>
  <si>
    <t>演技派【プレゼンター】</t>
  </si>
  <si>
    <t>演技派
【プレゼンター】</t>
  </si>
  <si>
    <t>【カルマ】
破壊者</t>
  </si>
  <si>
    <t>寡黙</t>
  </si>
  <si>
    <t>中二病【ファイナルジャッジメント】</t>
  </si>
  <si>
    <t>中二病
【ファイナルジャッジメント】</t>
  </si>
  <si>
    <t>【カルマ】
職人</t>
  </si>
  <si>
    <t>一匹狼</t>
  </si>
  <si>
    <t>ダイスの女神様【フォーチュン】</t>
  </si>
  <si>
    <t>ダイスの女神様
【フォーチュン】</t>
  </si>
  <si>
    <t>【カルマ】
鷹の目</t>
  </si>
  <si>
    <t>冷徹</t>
  </si>
  <si>
    <t>【カルマ】
幻影</t>
  </si>
  <si>
    <t>静観</t>
  </si>
  <si>
    <t>【カルマ】
無血開城</t>
  </si>
  <si>
    <t>怠け者</t>
  </si>
  <si>
    <t>昇華者</t>
  </si>
  <si>
    <t>【カルマ】
人外</t>
  </si>
  <si>
    <t>鈍感</t>
  </si>
  <si>
    <t>駆け出し</t>
  </si>
  <si>
    <t>【カルマ】
希少種</t>
  </si>
  <si>
    <t>常識</t>
  </si>
  <si>
    <t>新鋭</t>
  </si>
  <si>
    <t>【カルマ】
勇猛</t>
  </si>
  <si>
    <t>愚直</t>
  </si>
  <si>
    <t>初心</t>
  </si>
  <si>
    <t>【カルマ】
魔性</t>
  </si>
  <si>
    <t>規律</t>
  </si>
  <si>
    <t>失敗談</t>
  </si>
  <si>
    <t>【カルマ】
下心</t>
  </si>
  <si>
    <t>気品</t>
  </si>
  <si>
    <t>伏兵</t>
  </si>
  <si>
    <t>【カルマ】
献身</t>
  </si>
  <si>
    <t>現実主義</t>
  </si>
  <si>
    <t>調律者</t>
  </si>
  <si>
    <t>【カルマ
】孤高</t>
  </si>
  <si>
    <t>誠実</t>
  </si>
  <si>
    <t>崩壊者</t>
  </si>
  <si>
    <t>【カルマ】
恋愛</t>
  </si>
  <si>
    <t>偏屈</t>
  </si>
  <si>
    <t>喪失者</t>
  </si>
  <si>
    <t>【カルマ】
交渉人</t>
  </si>
  <si>
    <t>依存</t>
  </si>
  <si>
    <t>突然変異</t>
  </si>
  <si>
    <t>【カルマ】
二枚舌</t>
  </si>
  <si>
    <t>ズボラ</t>
  </si>
  <si>
    <t>覚醒者</t>
  </si>
  <si>
    <t>【カルマ】
魔術師</t>
  </si>
  <si>
    <t>下賤</t>
  </si>
  <si>
    <t>探索者</t>
  </si>
  <si>
    <t>【カルマ】
道化師</t>
  </si>
  <si>
    <t>ロマンティスト</t>
  </si>
  <si>
    <t>修羅</t>
  </si>
  <si>
    <t>【カルマ】
狂人</t>
  </si>
  <si>
    <t>浪費</t>
  </si>
  <si>
    <t>寵愛</t>
  </si>
  <si>
    <t>【カルマ】
風雲児</t>
  </si>
  <si>
    <t>英雄</t>
  </si>
  <si>
    <t>【カルマ】
無頼漢</t>
  </si>
  <si>
    <t>凡骨</t>
  </si>
  <si>
    <t>【カルマ】
小心翼翼</t>
  </si>
  <si>
    <t>殺し屋</t>
  </si>
  <si>
    <t>【カルマ】
芸人</t>
  </si>
  <si>
    <t>武器屋</t>
  </si>
  <si>
    <t>【カルマ】
泥酔</t>
  </si>
  <si>
    <t>守護者</t>
  </si>
  <si>
    <t>【カルマ】
自己愛</t>
  </si>
  <si>
    <t>反撃者</t>
  </si>
  <si>
    <t>反撃者
【リベリオン】</t>
  </si>
  <si>
    <t>バーサーカー　【因子１】</t>
  </si>
  <si>
    <t>【ＳＰＥ】
パージ</t>
  </si>
  <si>
    <t>忘我</t>
  </si>
  <si>
    <t>熟練</t>
  </si>
  <si>
    <t>才気煥発</t>
  </si>
  <si>
    <t>追加【命】</t>
  </si>
  <si>
    <t>トランスキャンセラー【スペック－1】</t>
  </si>
  <si>
    <t>権力</t>
  </si>
  <si>
    <t>独立</t>
  </si>
  <si>
    <t>影の者【アサシン】</t>
  </si>
  <si>
    <t>影の者
【アサシン】</t>
  </si>
  <si>
    <t>ハイウェイ 　【因子１】</t>
  </si>
  <si>
    <t>【ＳＰＥ】
奥義</t>
  </si>
  <si>
    <t>エキスパート</t>
  </si>
  <si>
    <t>明鏡止水</t>
  </si>
  <si>
    <t>追加【回】</t>
  </si>
  <si>
    <t>俊敏</t>
  </si>
  <si>
    <t>クリエイトノイザー【スペック－1】</t>
  </si>
  <si>
    <t>勤労</t>
  </si>
  <si>
    <t>物欲</t>
  </si>
  <si>
    <t>癒し手【ヒーラー】</t>
  </si>
  <si>
    <t>癒し手
【ヒーラー】</t>
  </si>
  <si>
    <t>煙幕 　【因子１】</t>
  </si>
  <si>
    <t>【ＳＰＥ】
大器</t>
  </si>
  <si>
    <t>技系統</t>
  </si>
  <si>
    <t>画竜点睛</t>
  </si>
  <si>
    <t>追加【技】</t>
  </si>
  <si>
    <t>アーマー【スペック－1】</t>
  </si>
  <si>
    <t>無名</t>
  </si>
  <si>
    <t>リーダーシップ</t>
  </si>
  <si>
    <t>使役者【ブリーダー】</t>
  </si>
  <si>
    <t>使役者
【ブリーダー】</t>
  </si>
  <si>
    <t>【ＳＰＥ】
熟練</t>
  </si>
  <si>
    <t>電光石火</t>
  </si>
  <si>
    <t>追加【解】</t>
  </si>
  <si>
    <t>ブラックボックス【スペック－1】</t>
  </si>
  <si>
    <t>裏社会</t>
  </si>
  <si>
    <t>慎重</t>
  </si>
  <si>
    <t>不幸【アンラッキー】</t>
  </si>
  <si>
    <t>不幸
【アンラッキー】</t>
  </si>
  <si>
    <t>【ＳＰＥ】
エキスパート</t>
  </si>
  <si>
    <t>攻撃</t>
  </si>
  <si>
    <t>運否天賦</t>
  </si>
  <si>
    <t>混乱</t>
  </si>
  <si>
    <t>話術</t>
  </si>
  <si>
    <t>パワードスーツ【スペック－1】</t>
  </si>
  <si>
    <t>平凡</t>
  </si>
  <si>
    <t>豪胆</t>
  </si>
  <si>
    <t>抗体【アンチボディ】</t>
  </si>
  <si>
    <t>抗体
【アンチボディ】</t>
  </si>
  <si>
    <t>【カルマ】
昇華者</t>
  </si>
  <si>
    <t>待機</t>
  </si>
  <si>
    <t>複製</t>
  </si>
  <si>
    <t>スキャンスコープ【スペック－1】</t>
  </si>
  <si>
    <t>商人</t>
  </si>
  <si>
    <t>ポジティブ</t>
  </si>
  <si>
    <t>愚者【トラブルメイカー】</t>
  </si>
  <si>
    <t>愚者
【トラブルメイカー】</t>
  </si>
  <si>
    <t>【カルマ】
駆け出し</t>
  </si>
  <si>
    <t>防御</t>
  </si>
  <si>
    <t>移動</t>
  </si>
  <si>
    <t>制止</t>
  </si>
  <si>
    <t>高感度センサー【スペック－1】</t>
  </si>
  <si>
    <t>犯罪</t>
  </si>
  <si>
    <t>自由</t>
  </si>
  <si>
    <t>不死身【アンデッド】</t>
  </si>
  <si>
    <t>不死身
【アンデッド】</t>
  </si>
  <si>
    <t>【カルマ】
新鋭</t>
  </si>
  <si>
    <t>補正</t>
  </si>
  <si>
    <t>移動攻撃</t>
  </si>
  <si>
    <t>継続</t>
  </si>
  <si>
    <t>読心</t>
  </si>
  <si>
    <t>高演算電脳【スペック－1】</t>
  </si>
  <si>
    <t>技術者</t>
  </si>
  <si>
    <t>お人好し</t>
  </si>
  <si>
    <t>奉仕者【トレーダー】</t>
  </si>
  <si>
    <t>奉仕者
【トレーダー】</t>
  </si>
  <si>
    <t>【カルマ】
初心</t>
  </si>
  <si>
    <t>状態異常</t>
  </si>
  <si>
    <t>離脱</t>
  </si>
  <si>
    <t>操作</t>
  </si>
  <si>
    <r>
      <t>高性能マニピュレーター【スペック－</t>
    </r>
    <r>
      <rPr>
        <sz val="10"/>
        <rFont val="Arial"/>
        <family val="2"/>
      </rPr>
      <t>1</t>
    </r>
    <r>
      <rPr>
        <sz val="10"/>
        <rFont val="ＭＳ Ｐゴシック"/>
        <family val="3"/>
        <charset val="128"/>
      </rPr>
      <t>】</t>
    </r>
  </si>
  <si>
    <t>宗教</t>
  </si>
  <si>
    <t>目立ちたがり</t>
  </si>
  <si>
    <t>闇商人【ディーラー】</t>
  </si>
  <si>
    <t>闇商人
【ディーラー】</t>
  </si>
  <si>
    <t>【カルマ】
失敗談</t>
  </si>
  <si>
    <t>創造</t>
  </si>
  <si>
    <t>参戦</t>
  </si>
  <si>
    <r>
      <t>光学迷彩【スペック－</t>
    </r>
    <r>
      <rPr>
        <sz val="10"/>
        <rFont val="Arial"/>
        <family val="2"/>
      </rPr>
      <t>1</t>
    </r>
    <r>
      <rPr>
        <sz val="10"/>
        <rFont val="ＭＳ Ｐゴシック"/>
        <family val="3"/>
        <charset val="128"/>
      </rPr>
      <t>】</t>
    </r>
  </si>
  <si>
    <t>芸術</t>
  </si>
  <si>
    <t>友好</t>
  </si>
  <si>
    <t>破壊者【デストロイヤー】</t>
  </si>
  <si>
    <t>破壊者
【デストロイヤー】</t>
  </si>
  <si>
    <t>【カルマ】
伏兵</t>
  </si>
  <si>
    <t>その他</t>
  </si>
  <si>
    <t>参戦攻撃</t>
  </si>
  <si>
    <t>性質【威力】</t>
  </si>
  <si>
    <t>閃き</t>
  </si>
  <si>
    <r>
      <t>高出力ブースター【スペック－</t>
    </r>
    <r>
      <rPr>
        <sz val="10"/>
        <rFont val="Arial"/>
        <family val="2"/>
      </rPr>
      <t>1</t>
    </r>
    <r>
      <rPr>
        <sz val="10"/>
        <rFont val="ＭＳ Ｐゴシック"/>
        <family val="3"/>
        <charset val="128"/>
      </rPr>
      <t>】</t>
    </r>
  </si>
  <si>
    <t>忠誠</t>
  </si>
  <si>
    <t>臆病</t>
  </si>
  <si>
    <t>職人【プロフェッショナル】</t>
  </si>
  <si>
    <t>職人
【プロフェッショナル】</t>
  </si>
  <si>
    <t>【カルマ】
調律者</t>
  </si>
  <si>
    <t>回避放棄</t>
  </si>
  <si>
    <t>性質【反応】</t>
  </si>
  <si>
    <t>心拍スカウター【スペック－1】</t>
  </si>
  <si>
    <t>野心</t>
  </si>
  <si>
    <t>ネガティブ</t>
  </si>
  <si>
    <t>鷹の目【ホークアイ】</t>
  </si>
  <si>
    <t>鷹の目
【ホークアイ】</t>
  </si>
  <si>
    <t>【カルマ】
崩壊者</t>
  </si>
  <si>
    <t>カバーリング</t>
  </si>
  <si>
    <t>性質【耐性】</t>
  </si>
  <si>
    <t>秘密</t>
  </si>
  <si>
    <t>寂しがり屋</t>
  </si>
  <si>
    <t>幻影【ファントム】</t>
  </si>
  <si>
    <t>幻影
【ファントム】</t>
  </si>
  <si>
    <t>【カルマ】
喪失者</t>
  </si>
  <si>
    <t>カバー態勢</t>
  </si>
  <si>
    <t>性質【感覚】</t>
  </si>
  <si>
    <t>探求</t>
  </si>
  <si>
    <t>嫉妬</t>
  </si>
  <si>
    <t>無血開城【ピースメイカー】</t>
  </si>
  <si>
    <t>無血開城
【ピースメイカー】</t>
  </si>
  <si>
    <t>【カルマ】
突然変異</t>
  </si>
  <si>
    <t>手加減</t>
  </si>
  <si>
    <t>性質【幸運】</t>
  </si>
  <si>
    <t>武道</t>
  </si>
  <si>
    <t>疑心</t>
  </si>
  <si>
    <t>人外【レジェンド】</t>
  </si>
  <si>
    <t>人外
【レジェンド】</t>
  </si>
  <si>
    <t>【カルマ】
覚醒者</t>
  </si>
  <si>
    <t>カウンター</t>
  </si>
  <si>
    <t>限定耐性</t>
  </si>
  <si>
    <t>研究</t>
  </si>
  <si>
    <t>虚偽</t>
  </si>
  <si>
    <t>希少種【レア】</t>
  </si>
  <si>
    <t>希少種
【レア】</t>
  </si>
  <si>
    <t>【カルマ】
探索者</t>
  </si>
  <si>
    <t>不意打ち</t>
  </si>
  <si>
    <t>限定無効</t>
  </si>
  <si>
    <t>温厚</t>
  </si>
  <si>
    <t>勇猛【ベルセルク】</t>
  </si>
  <si>
    <t>勇猛
【ベルセルク】</t>
  </si>
  <si>
    <t>ブラスター【スペック－２】</t>
  </si>
  <si>
    <t>逃亡</t>
  </si>
  <si>
    <t>愛</t>
  </si>
  <si>
    <t>喪失者【ミッシング】</t>
  </si>
  <si>
    <t>喪失者
【ミッシング】</t>
  </si>
  <si>
    <t>マグタフ黒　【因子４】</t>
  </si>
  <si>
    <t>【ＳＰＥ】
絆</t>
  </si>
  <si>
    <t>暴走症状</t>
  </si>
  <si>
    <t>次回追加</t>
  </si>
  <si>
    <t>瞑想</t>
  </si>
  <si>
    <t>減衰【攻】</t>
  </si>
  <si>
    <t>オート</t>
  </si>
  <si>
    <t>察知</t>
  </si>
  <si>
    <t>高周波ブレード【スペック－２】</t>
  </si>
  <si>
    <t>傷病</t>
  </si>
  <si>
    <t>仁義</t>
  </si>
  <si>
    <t>突然変異【アナザー】</t>
  </si>
  <si>
    <t>突然変異
【アナザー】</t>
  </si>
  <si>
    <t>使い捨てランチャー　【因子１０】</t>
  </si>
  <si>
    <t>【ＳＰＥ】
激励</t>
  </si>
  <si>
    <t>＋１</t>
  </si>
  <si>
    <t>鎮静</t>
  </si>
  <si>
    <t>減衰【防】</t>
  </si>
  <si>
    <t>セミオート</t>
  </si>
  <si>
    <t>火炎放射器【スペック－２】</t>
  </si>
  <si>
    <t>贖罪</t>
  </si>
  <si>
    <t>礼節</t>
  </si>
  <si>
    <t>覚醒者【アクトレイザー】</t>
  </si>
  <si>
    <t>覚醒者
【アクトレイザー】</t>
  </si>
  <si>
    <t>違法グレネード　【因子４】</t>
  </si>
  <si>
    <t>【ＳＰＥ】
不屈</t>
  </si>
  <si>
    <t>制御異常</t>
  </si>
  <si>
    <t>生還者（補正なし）</t>
  </si>
  <si>
    <t>＋２</t>
  </si>
  <si>
    <t>精神凌駕</t>
  </si>
  <si>
    <t>減衰【抵】</t>
  </si>
  <si>
    <t>リフレクション</t>
  </si>
  <si>
    <t>電子ドラッグ【スペック－２】</t>
  </si>
  <si>
    <t>裏切り</t>
  </si>
  <si>
    <t>誇り</t>
  </si>
  <si>
    <t>探索者【シャープネス】</t>
  </si>
  <si>
    <t>探索者
【シャープネス】</t>
  </si>
  <si>
    <t>ＥＣＭ【Ｐ】　【因子４】</t>
  </si>
  <si>
    <t>【ＳＰＥ】
瞑想</t>
  </si>
  <si>
    <t>過負荷</t>
  </si>
  <si>
    <t>初期暴走率＋５％</t>
  </si>
  <si>
    <t>＋３</t>
  </si>
  <si>
    <t>ＡＥ</t>
  </si>
  <si>
    <t>減衰【命】</t>
  </si>
  <si>
    <t>パーフェクト</t>
  </si>
  <si>
    <t>知識</t>
  </si>
  <si>
    <t>スタンガン【スペック－１】</t>
  </si>
  <si>
    <t>名声</t>
  </si>
  <si>
    <t>男性的</t>
  </si>
  <si>
    <t>修羅【アタッカー】</t>
  </si>
  <si>
    <t>修羅
【アタッカー】</t>
  </si>
  <si>
    <t>ＥＣＭ【Ｅ】　【因子４】</t>
  </si>
  <si>
    <t>【ＳＰＥ】
鎮静</t>
  </si>
  <si>
    <t>聴覚異常</t>
  </si>
  <si>
    <t>初期暴走率＋１０％</t>
  </si>
  <si>
    <t>瞬動</t>
  </si>
  <si>
    <t>ＮＰＣ Lv.1　上限10pt</t>
  </si>
  <si>
    <t>減衰【回】</t>
  </si>
  <si>
    <t>ワイヤートラップ【スペック－１】</t>
  </si>
  <si>
    <t>悪名</t>
  </si>
  <si>
    <t>中性的</t>
  </si>
  <si>
    <t>寵愛【アイドル】</t>
  </si>
  <si>
    <t>寵愛
【アイドル】</t>
  </si>
  <si>
    <t>ＥＣＭ【Ｔ】　【因子４】</t>
  </si>
  <si>
    <t>【ＳＰＥ】
精神凌駕</t>
  </si>
  <si>
    <t>視覚異常</t>
  </si>
  <si>
    <t>初期暴走率＋１５％</t>
  </si>
  <si>
    <t>限界突破</t>
  </si>
  <si>
    <t>ＮＰＣ Lv.2　上限15pt</t>
  </si>
  <si>
    <t>コンセ</t>
  </si>
  <si>
    <t>減衰【技】</t>
  </si>
  <si>
    <t>フラッシュガン【スペック－２】</t>
  </si>
  <si>
    <t>孤独</t>
  </si>
  <si>
    <t>女性的</t>
  </si>
  <si>
    <t>英雄【ブレイブ】</t>
  </si>
  <si>
    <t>英雄
【ブレイブ】</t>
  </si>
  <si>
    <t>ＥＣＭ【Ｃ】　【因子４】</t>
  </si>
  <si>
    <t>【ＳＰＥ】
愛</t>
  </si>
  <si>
    <t>身体異常</t>
  </si>
  <si>
    <t>初期暴走率＋２０％</t>
  </si>
  <si>
    <t>防衛本能</t>
  </si>
  <si>
    <t>ＮＰＣ Lv.3　上限20pt</t>
  </si>
  <si>
    <t>ブースト</t>
  </si>
  <si>
    <t>減衰【解】</t>
  </si>
  <si>
    <t>技術</t>
  </si>
  <si>
    <t>増強アンプル【スペック－1】</t>
  </si>
  <si>
    <t>義理の家族</t>
  </si>
  <si>
    <t>一途</t>
  </si>
  <si>
    <t>凡骨【ナチュラルボーン】</t>
  </si>
  <si>
    <t>凡骨
【ナチュラルボーン】</t>
  </si>
  <si>
    <t>パイル予備弾　【因子２】</t>
  </si>
  <si>
    <t>【ＳＰＥ】
瞬動</t>
  </si>
  <si>
    <t>能力異常</t>
  </si>
  <si>
    <t>暴走崩壊者</t>
  </si>
  <si>
    <t>共鳴</t>
  </si>
  <si>
    <t>ＮＰＣ Lv.4　上限25pt</t>
  </si>
  <si>
    <t>エール</t>
  </si>
  <si>
    <t>回復</t>
  </si>
  <si>
    <t>強化シナプス【スペック－1】</t>
  </si>
  <si>
    <t>機械化</t>
  </si>
  <si>
    <t>好色</t>
  </si>
  <si>
    <t>殺し屋【ザ・キラー】</t>
  </si>
  <si>
    <t>殺し屋
【ザ・キラー】</t>
  </si>
  <si>
    <t>荷電粒子予備弾　【因子２】</t>
  </si>
  <si>
    <t>【ＳＰＥ】
限界突破</t>
  </si>
  <si>
    <t>言語異常</t>
  </si>
  <si>
    <t>パージ</t>
  </si>
  <si>
    <t>ＮＰＣ Lv.5　上限30pt</t>
  </si>
  <si>
    <t>死力</t>
  </si>
  <si>
    <t>拡張</t>
  </si>
  <si>
    <t>スモーク【スペック－1】</t>
  </si>
  <si>
    <t>被害者</t>
  </si>
  <si>
    <t>同性愛</t>
  </si>
  <si>
    <t>武器屋【マスター】</t>
  </si>
  <si>
    <t>武器屋
【マスター】</t>
  </si>
  <si>
    <t>スタン予備弾　【因子２】</t>
  </si>
  <si>
    <t>【ＳＰＥ】
防衛本能</t>
  </si>
  <si>
    <t>記憶異常</t>
  </si>
  <si>
    <t>持ち越し抑制ダイス</t>
  </si>
  <si>
    <t>奥義</t>
  </si>
  <si>
    <t>ＮＰＣ Lv.MAX　ALL12</t>
  </si>
  <si>
    <t>怪力乱神</t>
  </si>
  <si>
    <t>制限</t>
  </si>
  <si>
    <t>隠密</t>
  </si>
  <si>
    <t>サイキックジャミング【スペック－1】</t>
  </si>
  <si>
    <t>成功</t>
  </si>
  <si>
    <t>倹約</t>
  </si>
  <si>
    <t>守護者【イージス】</t>
  </si>
  <si>
    <t>守護者
【イージス】</t>
  </si>
  <si>
    <t>フラッシュ予備弾　【因子２】</t>
  </si>
  <si>
    <t>【ＳＰＥ】
共鳴</t>
  </si>
  <si>
    <t>精神異常</t>
  </si>
  <si>
    <t>大器</t>
  </si>
  <si>
    <t>臥薪嘗胆</t>
  </si>
  <si>
    <t>幸運</t>
  </si>
  <si>
    <t>神経ジャマー【スペック－1】</t>
  </si>
  <si>
    <t>没落</t>
  </si>
  <si>
    <t>几帳面</t>
  </si>
  <si>
    <t>反撃者【リベリオン】</t>
  </si>
  <si>
    <t>能力タイプ</t>
  </si>
  <si>
    <t>活性タイプ</t>
  </si>
  <si>
    <t>身体タイプ</t>
  </si>
  <si>
    <t>在住エリア</t>
  </si>
  <si>
    <t>ＳＰＥ</t>
  </si>
  <si>
    <t>所属</t>
  </si>
  <si>
    <t>判定ダイス</t>
  </si>
  <si>
    <t>幸運ボーナス</t>
  </si>
  <si>
    <t>容姿</t>
  </si>
  <si>
    <t>発動系統</t>
  </si>
  <si>
    <t>付加効果</t>
  </si>
  <si>
    <t>ＳＥ</t>
  </si>
  <si>
    <t>特殊武装</t>
  </si>
  <si>
    <t>ライフ＆ライフ</t>
  </si>
  <si>
    <t>スタンス＆トゥルー</t>
  </si>
  <si>
    <t>カルマ</t>
  </si>
  <si>
    <t>崩壊症状</t>
  </si>
  <si>
    <t>消費アイテム</t>
  </si>
  <si>
    <t>フレーバー</t>
  </si>
  <si>
    <t>－</t>
  </si>
  <si>
    <t>１Ｄ６</t>
  </si>
  <si>
    <t>ノーマル</t>
  </si>
  <si>
    <t>覚醒型</t>
  </si>
  <si>
    <t>増強型</t>
  </si>
  <si>
    <t>ナチュラル</t>
  </si>
  <si>
    <t>上層【アースガルズ】</t>
  </si>
  <si>
    <t>奇跡</t>
  </si>
  <si>
    <t>司法機関グングニル</t>
  </si>
  <si>
    <t>２Ｄ６</t>
  </si>
  <si>
    <t>Ｓ</t>
  </si>
  <si>
    <t>攻撃発動</t>
  </si>
  <si>
    <t>強化【行】</t>
  </si>
  <si>
    <t>トラップ</t>
  </si>
  <si>
    <t>攻撃型</t>
  </si>
  <si>
    <t>力技</t>
  </si>
  <si>
    <t>アタッチメント【スペック－０】</t>
  </si>
  <si>
    <t>異形</t>
  </si>
  <si>
    <t>正義</t>
  </si>
  <si>
    <t>昇華者【リバーサー】</t>
  </si>
  <si>
    <t>聴覚崩壊</t>
  </si>
  <si>
    <t>昇華者
【リバーサー】</t>
  </si>
  <si>
    <t>マグタフ　【因子１】</t>
  </si>
  <si>
    <t>行為発動</t>
  </si>
  <si>
    <t>サイキッカー</t>
  </si>
  <si>
    <t>反応型</t>
  </si>
  <si>
    <t>コーディネーター</t>
  </si>
  <si>
    <t>中層【ミズガルズ】</t>
  </si>
  <si>
    <t>悪運</t>
  </si>
  <si>
    <t>民主機構オルレアン</t>
  </si>
  <si>
    <t>３Ｄ６</t>
  </si>
  <si>
    <t>Ａ</t>
  </si>
  <si>
    <t>精神発動</t>
  </si>
  <si>
    <t>強化【攻】</t>
  </si>
  <si>
    <t>チャージ</t>
  </si>
  <si>
    <t>速度型</t>
  </si>
  <si>
    <t>ロケットランチャー【スペック－４】</t>
  </si>
  <si>
    <t>暴走</t>
  </si>
  <si>
    <t>中庸</t>
  </si>
  <si>
    <t>駆け出し【ルーキー】</t>
  </si>
  <si>
    <t>視覚崩壊</t>
  </si>
  <si>
    <t>駆け出し
【ルーキー】</t>
  </si>
  <si>
    <t>マグタフＥＸ　【因子１】</t>
  </si>
  <si>
    <t>チェイン発動</t>
  </si>
  <si>
    <t>エスパー</t>
  </si>
  <si>
    <t>感覚型</t>
  </si>
  <si>
    <t>サイボーグ</t>
  </si>
  <si>
    <t>下層【ヘルヘイム】</t>
  </si>
  <si>
    <t>闘志</t>
  </si>
  <si>
    <t>抑制機構テセウス</t>
  </si>
  <si>
    <t>Ｂ</t>
  </si>
  <si>
    <t>防御発動</t>
  </si>
  <si>
    <t>強化【防】</t>
  </si>
  <si>
    <t>ドレイン</t>
  </si>
  <si>
    <t>探索型</t>
  </si>
  <si>
    <t>パイルバンカー【スペック－３】</t>
  </si>
  <si>
    <t>崩壊</t>
  </si>
  <si>
    <t>悪徳</t>
  </si>
  <si>
    <t>新鋭【ニューフェイス】</t>
  </si>
  <si>
    <t>言語崩壊</t>
  </si>
  <si>
    <t>新鋭
【ニューフェイス】</t>
  </si>
  <si>
    <t>マグタフＺ　【因子２】</t>
  </si>
  <si>
    <t>【ＳＰＥ】
奇跡</t>
  </si>
  <si>
    <t>トランサー</t>
  </si>
  <si>
    <t>回復型</t>
  </si>
  <si>
    <t>ハイブリッド</t>
  </si>
  <si>
    <t>不明</t>
  </si>
  <si>
    <t>リベンジ</t>
  </si>
  <si>
    <t>ルーン企業連</t>
  </si>
  <si>
    <t>Ｃ</t>
  </si>
  <si>
    <t>付加発動</t>
  </si>
  <si>
    <t>強化【抵】</t>
  </si>
  <si>
    <t>ブレイク</t>
  </si>
  <si>
    <t>威圧</t>
  </si>
  <si>
    <t>荷電粒子砲【スペック－３】</t>
  </si>
  <si>
    <t>恩恵</t>
  </si>
  <si>
    <t>優柔不断</t>
  </si>
  <si>
    <t>初心【ビギナーズラック】</t>
  </si>
  <si>
    <t>身体崩壊</t>
  </si>
  <si>
    <t>初心
【ビギナーズラック】</t>
  </si>
  <si>
    <t>トランス　【因子１】</t>
  </si>
  <si>
    <t>【ＳＰＥ】
悪運</t>
  </si>
  <si>
    <t>クリエイター</t>
  </si>
  <si>
    <t>アンドロイド</t>
  </si>
  <si>
    <t>リテイク</t>
  </si>
  <si>
    <t>チーム世紀末覇者</t>
  </si>
  <si>
    <t>Ｄ</t>
  </si>
  <si>
    <t>強化【命】</t>
  </si>
  <si>
    <t>ペネトレイション</t>
  </si>
  <si>
    <t>手榴弾【スペック－３】</t>
  </si>
  <si>
    <t>実験</t>
  </si>
  <si>
    <t>唯我独尊</t>
  </si>
  <si>
    <t>失敗談【ミステイク】</t>
  </si>
  <si>
    <t>精神崩壊</t>
  </si>
  <si>
    <t>失敗談
【ミステイク】</t>
  </si>
  <si>
    <t>ライズ　【因子２】</t>
  </si>
  <si>
    <t>【ＳＰＥ】
闘志</t>
  </si>
  <si>
    <t>アンノウン</t>
  </si>
  <si>
    <t>ロボット</t>
  </si>
  <si>
    <t>逆転</t>
  </si>
  <si>
    <t>スヴァルトアルフ</t>
  </si>
  <si>
    <t>Ｅ</t>
  </si>
  <si>
    <t>ＡＥ【重撃】</t>
  </si>
  <si>
    <t>強化【回】</t>
  </si>
  <si>
    <t>オールレンジ</t>
  </si>
  <si>
    <t>トラップボム【スペック－３】</t>
  </si>
  <si>
    <t>才能</t>
  </si>
  <si>
    <t>天真爛漫</t>
  </si>
  <si>
    <t>伏兵【ダークホース】</t>
  </si>
  <si>
    <t>記憶崩壊</t>
  </si>
  <si>
    <t>伏兵
【ダークホース】</t>
  </si>
  <si>
    <t>ネクスト　【因子３】</t>
  </si>
  <si>
    <t>【ＳＰＥ】
リベンジ</t>
  </si>
  <si>
    <t>絆</t>
  </si>
  <si>
    <t>フリーランス</t>
  </si>
  <si>
    <t>強化【技】</t>
  </si>
  <si>
    <t>コンティニュー</t>
  </si>
  <si>
    <t>観察眼</t>
  </si>
  <si>
    <t>レールガン【スペック－３】</t>
  </si>
  <si>
    <t>喪失</t>
  </si>
  <si>
    <t>家族</t>
  </si>
  <si>
    <t>調律者【バランサー】</t>
  </si>
  <si>
    <t>調律者
【バランサー】</t>
  </si>
  <si>
    <t>ユートピア　【因子１】</t>
  </si>
  <si>
    <t>【ＳＰＥ】
リテイク</t>
  </si>
  <si>
    <t>激励</t>
  </si>
  <si>
    <t>特殊技</t>
  </si>
  <si>
    <t>強化【解】</t>
  </si>
  <si>
    <t>テリトリー</t>
  </si>
  <si>
    <t>ドリル【スペック－３】</t>
  </si>
  <si>
    <t>復讐</t>
  </si>
  <si>
    <t>友情</t>
  </si>
  <si>
    <t>崩壊者【ディケイド】</t>
  </si>
  <si>
    <t>崩壊者
【ディケイド】</t>
  </si>
  <si>
    <t>パンドラ　【因子１】</t>
  </si>
  <si>
    <t>【ＳＰＥ】
逆転</t>
  </si>
  <si>
    <t>活性</t>
  </si>
  <si>
    <t>不屈</t>
  </si>
  <si>
    <t>減衰【行】</t>
  </si>
  <si>
    <t>リスク</t>
  </si>
  <si>
    <t>男</t>
    <rPh sb="0" eb="1">
      <t>オトコ</t>
    </rPh>
    <phoneticPr fontId="51"/>
  </si>
  <si>
    <t>特殊警棒</t>
    <rPh sb="0" eb="2">
      <t>トクシュ</t>
    </rPh>
    <rPh sb="2" eb="4">
      <t>ケイボウ</t>
    </rPh>
    <phoneticPr fontId="51"/>
  </si>
  <si>
    <t>チヒロ</t>
    <phoneticPr fontId="51"/>
  </si>
  <si>
    <t>警備員/ヒーロー</t>
    <rPh sb="0" eb="3">
      <t>ケイビイン</t>
    </rPh>
    <phoneticPr fontId="51"/>
  </si>
  <si>
    <t>外骨格によって守りを固める。</t>
    <rPh sb="0" eb="1">
      <t>ガイ</t>
    </rPh>
    <rPh sb="1" eb="3">
      <t>コッカク</t>
    </rPh>
    <rPh sb="7" eb="8">
      <t>マモ</t>
    </rPh>
    <rPh sb="10" eb="11">
      <t>カタ</t>
    </rPh>
    <phoneticPr fontId="51"/>
  </si>
  <si>
    <t>近</t>
  </si>
  <si>
    <t>俊敏・隠密+6</t>
    <rPh sb="0" eb="1">
      <t>ムシ</t>
    </rPh>
    <rPh sb="2" eb="3">
      <t>シ</t>
    </rPh>
    <phoneticPr fontId="51"/>
  </si>
  <si>
    <t>察知+6</t>
    <rPh sb="0" eb="2">
      <t>サッチ</t>
    </rPh>
    <phoneticPr fontId="51"/>
  </si>
  <si>
    <t>滑空</t>
    <rPh sb="0" eb="2">
      <t>カックウ</t>
    </rPh>
    <phoneticPr fontId="51"/>
  </si>
  <si>
    <t>翅によってある程度の距離を滑空することができる。</t>
    <rPh sb="0" eb="1">
      <t>ハネ</t>
    </rPh>
    <rPh sb="7" eb="9">
      <t>テイド</t>
    </rPh>
    <rPh sb="10" eb="12">
      <t>キョリ</t>
    </rPh>
    <rPh sb="13" eb="15">
      <t>カックウ</t>
    </rPh>
    <phoneticPr fontId="51"/>
  </si>
  <si>
    <t>命中・回避+3</t>
    <rPh sb="0" eb="2">
      <t>メイチュウ</t>
    </rPh>
    <rPh sb="3" eb="5">
      <t>カイヒ</t>
    </rPh>
    <phoneticPr fontId="51"/>
  </si>
  <si>
    <t>カミキリムシとなる能力。
肉体が強化されるほか、虫の知らせともいうべき直感力が高くなっている。</t>
    <rPh sb="9" eb="11">
      <t>ノウリョク</t>
    </rPh>
    <rPh sb="13" eb="15">
      <t>ニクタイ</t>
    </rPh>
    <rPh sb="16" eb="18">
      <t>キョウカ</t>
    </rPh>
    <rPh sb="24" eb="25">
      <t>ムシ</t>
    </rPh>
    <rPh sb="26" eb="27">
      <t>シ</t>
    </rPh>
    <rPh sb="35" eb="37">
      <t>チョッカン</t>
    </rPh>
    <rPh sb="37" eb="38">
      <t>リョク</t>
    </rPh>
    <rPh sb="39" eb="40">
      <t>タカ</t>
    </rPh>
    <phoneticPr fontId="51"/>
  </si>
  <si>
    <t>命中：18+1d6 武器攻撃：4d6+6</t>
    <rPh sb="0" eb="2">
      <t>メイチュウ</t>
    </rPh>
    <rPh sb="10" eb="12">
      <t>ブキ</t>
    </rPh>
    <rPh sb="12" eb="14">
      <t>コウゲキ</t>
    </rPh>
    <phoneticPr fontId="51"/>
  </si>
  <si>
    <t>発動系統</t>
    <phoneticPr fontId="51"/>
  </si>
  <si>
    <t>Gear up</t>
    <phoneticPr fontId="51"/>
  </si>
  <si>
    <t>Grip wall</t>
    <phoneticPr fontId="51"/>
  </si>
  <si>
    <t>Green Glow</t>
    <phoneticPr fontId="51"/>
  </si>
  <si>
    <t>Grasp feeling</t>
    <phoneticPr fontId="51"/>
  </si>
  <si>
    <t>Grope premonition</t>
    <phoneticPr fontId="51"/>
  </si>
  <si>
    <t>Grace antenna</t>
    <phoneticPr fontId="51"/>
  </si>
  <si>
    <t>Guard exoskeleton</t>
    <phoneticPr fontId="51"/>
  </si>
  <si>
    <t>ある日カミキリムシに噛まれてね。酷い痛みが全身を走ったと思ったら、目覚めていたんだ。</t>
    <rPh sb="2" eb="3">
      <t>ヒ</t>
    </rPh>
    <rPh sb="10" eb="11">
      <t>カ</t>
    </rPh>
    <rPh sb="16" eb="17">
      <t>ヒド</t>
    </rPh>
    <rPh sb="18" eb="19">
      <t>イタ</t>
    </rPh>
    <rPh sb="21" eb="23">
      <t>ゼンシン</t>
    </rPh>
    <rPh sb="24" eb="25">
      <t>ハシ</t>
    </rPh>
    <rPh sb="28" eb="29">
      <t>オモ</t>
    </rPh>
    <rPh sb="33" eb="35">
      <t>メザ</t>
    </rPh>
    <phoneticPr fontId="51"/>
  </si>
  <si>
    <t>偉大なるアレク室長の目に留まる……とまでは言わないが、その他大勢としてもお声がけの一つでもあれば十年は戦えるね。</t>
    <rPh sb="0" eb="2">
      <t>イダイ</t>
    </rPh>
    <rPh sb="7" eb="9">
      <t>シツチョウ</t>
    </rPh>
    <rPh sb="10" eb="11">
      <t>メ</t>
    </rPh>
    <rPh sb="12" eb="13">
      <t>ト</t>
    </rPh>
    <rPh sb="21" eb="22">
      <t>イ</t>
    </rPh>
    <rPh sb="29" eb="30">
      <t>タ</t>
    </rPh>
    <rPh sb="30" eb="32">
      <t>オオゼイ</t>
    </rPh>
    <rPh sb="37" eb="38">
      <t>コエ</t>
    </rPh>
    <rPh sb="41" eb="42">
      <t>ヒト</t>
    </rPh>
    <rPh sb="48" eb="50">
      <t>ジュウネン</t>
    </rPh>
    <rPh sb="51" eb="52">
      <t>タタカ</t>
    </rPh>
    <phoneticPr fontId="51"/>
  </si>
  <si>
    <t>今は"ヒーロー"という役割で広報しているからね。偉大なるアレク室長に恥じぬ正義の味方でいるとも。</t>
    <rPh sb="0" eb="1">
      <t>イマ</t>
    </rPh>
    <rPh sb="11" eb="13">
      <t>ヤクワリ</t>
    </rPh>
    <rPh sb="14" eb="16">
      <t>コウホウ</t>
    </rPh>
    <rPh sb="24" eb="26">
      <t>イダイ</t>
    </rPh>
    <rPh sb="31" eb="33">
      <t>シツチョウ</t>
    </rPh>
    <rPh sb="34" eb="35">
      <t>ハ</t>
    </rPh>
    <rPh sb="37" eb="39">
      <t>セイギ</t>
    </rPh>
    <rPh sb="40" eb="42">
      <t>ミカタ</t>
    </rPh>
    <phoneticPr fontId="51"/>
  </si>
  <si>
    <t>正直見た目はどうかと思うが、能力としては有用だよ。</t>
    <rPh sb="0" eb="2">
      <t>ショウジキ</t>
    </rPh>
    <rPh sb="2" eb="3">
      <t>ミ</t>
    </rPh>
    <rPh sb="4" eb="5">
      <t>メ</t>
    </rPh>
    <rPh sb="10" eb="11">
      <t>オモ</t>
    </rPh>
    <rPh sb="14" eb="16">
      <t>ノウリョク</t>
    </rPh>
    <rPh sb="20" eb="22">
      <t>ユウヨウ</t>
    </rPh>
    <phoneticPr fontId="51"/>
  </si>
  <si>
    <t>偉大なるアレク室長に歯向かう者は天罰を下されるべきと思うが……オルレアンやテセウスはグングニルに下ったからね。今は肩を並べる戦友と思っておくよ。</t>
    <rPh sb="0" eb="2">
      <t>イダイ</t>
    </rPh>
    <rPh sb="7" eb="9">
      <t>シツチョウ</t>
    </rPh>
    <rPh sb="10" eb="12">
      <t>ハム</t>
    </rPh>
    <rPh sb="14" eb="15">
      <t>モノ</t>
    </rPh>
    <rPh sb="16" eb="18">
      <t>テンバツ</t>
    </rPh>
    <rPh sb="19" eb="20">
      <t>クダ</t>
    </rPh>
    <rPh sb="26" eb="27">
      <t>オモ</t>
    </rPh>
    <rPh sb="48" eb="49">
      <t>クダ</t>
    </rPh>
    <rPh sb="55" eb="56">
      <t>イマ</t>
    </rPh>
    <rPh sb="57" eb="58">
      <t>カタ</t>
    </rPh>
    <rPh sb="59" eb="60">
      <t>ナラ</t>
    </rPh>
    <rPh sb="62" eb="64">
      <t>センユウ</t>
    </rPh>
    <rPh sb="65" eb="66">
      <t>オモ</t>
    </rPh>
    <phoneticPr fontId="51"/>
  </si>
  <si>
    <t>実は……偉大なるアレク室長に聖典を送ってみたことがあるんだ。あぁ、正直このことを考えるだけで顔から火が出るほど恥ずかしい。</t>
    <rPh sb="0" eb="1">
      <t>ジツ</t>
    </rPh>
    <rPh sb="4" eb="6">
      <t>イダイ</t>
    </rPh>
    <rPh sb="11" eb="13">
      <t>シツチョウ</t>
    </rPh>
    <rPh sb="14" eb="16">
      <t>セイテン</t>
    </rPh>
    <rPh sb="17" eb="18">
      <t>オク</t>
    </rPh>
    <rPh sb="33" eb="35">
      <t>ショウジキ</t>
    </rPh>
    <rPh sb="40" eb="41">
      <t>カンガ</t>
    </rPh>
    <rPh sb="46" eb="47">
      <t>カオ</t>
    </rPh>
    <rPh sb="49" eb="50">
      <t>ヒ</t>
    </rPh>
    <rPh sb="51" eb="52">
      <t>デ</t>
    </rPh>
    <rPh sb="55" eb="56">
      <t>ハ</t>
    </rPh>
    <phoneticPr fontId="51"/>
  </si>
  <si>
    <t>偉大なるアレク室長に歯向かう愚か者の存在を知ったときだな。</t>
    <rPh sb="0" eb="2">
      <t>イダイ</t>
    </rPh>
    <rPh sb="7" eb="9">
      <t>シツチョウ</t>
    </rPh>
    <rPh sb="10" eb="12">
      <t>ハム</t>
    </rPh>
    <rPh sb="14" eb="15">
      <t>オロ</t>
    </rPh>
    <rPh sb="16" eb="17">
      <t>モノ</t>
    </rPh>
    <rPh sb="18" eb="20">
      <t>ソンザイ</t>
    </rPh>
    <rPh sb="21" eb="22">
      <t>シ</t>
    </rPh>
    <phoneticPr fontId="51"/>
  </si>
  <si>
    <t>信仰心</t>
    <rPh sb="0" eb="3">
      <t>シンコウシン</t>
    </rPh>
    <phoneticPr fontId="51"/>
  </si>
  <si>
    <t>アレク・ハールバルズ聖典</t>
    <rPh sb="10" eb="12">
      <t>セイテン</t>
    </rPh>
    <phoneticPr fontId="51"/>
  </si>
  <si>
    <t>ペン</t>
    <phoneticPr fontId="51"/>
  </si>
  <si>
    <t>白紙の本</t>
    <rPh sb="0" eb="2">
      <t>ハクシ</t>
    </rPh>
    <rPh sb="3" eb="4">
      <t>ホン</t>
    </rPh>
    <phoneticPr fontId="51"/>
  </si>
  <si>
    <t>テオス・ブロマ</t>
    <phoneticPr fontId="51"/>
  </si>
  <si>
    <t>甘いもの好き</t>
    <rPh sb="0" eb="1">
      <t>アマ</t>
    </rPh>
    <rPh sb="4" eb="5">
      <t>ス</t>
    </rPh>
    <phoneticPr fontId="51"/>
  </si>
  <si>
    <t>ROUSE　JOKER</t>
    <phoneticPr fontId="51"/>
  </si>
  <si>
    <t>速筆</t>
    <rPh sb="0" eb="2">
      <t>ソクヒツ</t>
    </rPh>
    <phoneticPr fontId="51"/>
  </si>
  <si>
    <t>秩序にして善</t>
  </si>
  <si>
    <t>偉大なるアレク室長の功績が世に広まったときさ！</t>
    <rPh sb="0" eb="2">
      <t>イダイ</t>
    </rPh>
    <rPh sb="7" eb="9">
      <t>シツチョウ</t>
    </rPh>
    <rPh sb="10" eb="12">
      <t>コウセキ</t>
    </rPh>
    <rPh sb="13" eb="14">
      <t>ヨ</t>
    </rPh>
    <rPh sb="15" eb="16">
      <t>ヒロ</t>
    </rPh>
    <phoneticPr fontId="51"/>
  </si>
  <si>
    <t>偉大なるアレク室長の活躍を知るのは楽しいぞ！ 人とはかくあるべきものだとも！</t>
    <rPh sb="0" eb="2">
      <t>イダイ</t>
    </rPh>
    <rPh sb="7" eb="9">
      <t>シツチョウ</t>
    </rPh>
    <rPh sb="10" eb="12">
      <t>カツヤク</t>
    </rPh>
    <rPh sb="13" eb="14">
      <t>シ</t>
    </rPh>
    <rPh sb="17" eb="18">
      <t>タノ</t>
    </rPh>
    <rPh sb="23" eb="24">
      <t>ヒト</t>
    </rPh>
    <phoneticPr fontId="51"/>
  </si>
  <si>
    <t>眼鏡拭き</t>
    <rPh sb="0" eb="2">
      <t>メガネ</t>
    </rPh>
    <rPh sb="2" eb="3">
      <t>フ</t>
    </rPh>
    <phoneticPr fontId="51"/>
  </si>
  <si>
    <t>放送局の警備員だよ。時折もう一つの仕事にも呼ばれるけどな。</t>
    <rPh sb="0" eb="3">
      <t>ホウソウキョク</t>
    </rPh>
    <rPh sb="4" eb="7">
      <t>ケイビイン</t>
    </rPh>
    <rPh sb="10" eb="12">
      <t>トキオリ</t>
    </rPh>
    <rPh sb="14" eb="15">
      <t>ヒト</t>
    </rPh>
    <rPh sb="17" eb="19">
      <t>シゴト</t>
    </rPh>
    <rPh sb="21" eb="22">
      <t>ヨ</t>
    </rPh>
    <phoneticPr fontId="51"/>
  </si>
  <si>
    <t>警備員なのは偉大なるアレク室長が就任なさる前からだが、あの方の偉業を讃えていたのがファニー殿の耳に入ったようでな。
もう一つの仕事も任せていただけるようになったんだ。室長の偉業を広める一助になれるのはとても光栄だし、ファニー殿には感謝しているよ。</t>
    <rPh sb="0" eb="3">
      <t>ケイビイン</t>
    </rPh>
    <rPh sb="6" eb="8">
      <t>イダイ</t>
    </rPh>
    <rPh sb="13" eb="15">
      <t>シツチョウ</t>
    </rPh>
    <rPh sb="16" eb="18">
      <t>シュウニン</t>
    </rPh>
    <rPh sb="21" eb="22">
      <t>マエ</t>
    </rPh>
    <rPh sb="29" eb="30">
      <t>カタ</t>
    </rPh>
    <rPh sb="31" eb="33">
      <t>イギョウ</t>
    </rPh>
    <rPh sb="34" eb="35">
      <t>タタ</t>
    </rPh>
    <rPh sb="45" eb="46">
      <t>ドノ</t>
    </rPh>
    <rPh sb="47" eb="48">
      <t>ミミ</t>
    </rPh>
    <rPh sb="49" eb="50">
      <t>ハイ</t>
    </rPh>
    <rPh sb="60" eb="61">
      <t>ヒト</t>
    </rPh>
    <rPh sb="63" eb="65">
      <t>シゴト</t>
    </rPh>
    <rPh sb="66" eb="67">
      <t>マカ</t>
    </rPh>
    <rPh sb="83" eb="85">
      <t>シツチョウ</t>
    </rPh>
    <rPh sb="86" eb="88">
      <t>イギョウ</t>
    </rPh>
    <rPh sb="89" eb="90">
      <t>ヒロ</t>
    </rPh>
    <rPh sb="92" eb="94">
      <t>イチジョ</t>
    </rPh>
    <rPh sb="103" eb="105">
      <t>コウエイ</t>
    </rPh>
    <rPh sb="112" eb="113">
      <t>ドノ</t>
    </rPh>
    <rPh sb="115" eb="117">
      <t>カンシャ</t>
    </rPh>
    <phoneticPr fontId="51"/>
  </si>
  <si>
    <t>初めは戸惑ったさ。なにせ虫だからね。あまりいい印象はなかったさ。</t>
    <rPh sb="0" eb="1">
      <t>ハジ</t>
    </rPh>
    <rPh sb="3" eb="5">
      <t>トマド</t>
    </rPh>
    <rPh sb="12" eb="13">
      <t>ムシ</t>
    </rPh>
    <rPh sb="23" eb="25">
      <t>インショウ</t>
    </rPh>
    <phoneticPr fontId="51"/>
  </si>
  <si>
    <t>噛まれたからだろうな。</t>
    <rPh sb="0" eb="1">
      <t>カ</t>
    </rPh>
    <phoneticPr fontId="51"/>
  </si>
  <si>
    <t>趣味……むしろ義務だが、偉大なるアレク室長の功績を書き記した聖典を書くことだ。機会があればグレイプニルのソール殿にも話を聞いてみたいところだ。</t>
    <rPh sb="0" eb="2">
      <t>シュミ</t>
    </rPh>
    <rPh sb="7" eb="9">
      <t>ギム</t>
    </rPh>
    <rPh sb="12" eb="14">
      <t>イダイ</t>
    </rPh>
    <rPh sb="19" eb="21">
      <t>シツチョウ</t>
    </rPh>
    <rPh sb="22" eb="24">
      <t>コウセキ</t>
    </rPh>
    <rPh sb="25" eb="26">
      <t>カ</t>
    </rPh>
    <rPh sb="27" eb="28">
      <t>シル</t>
    </rPh>
    <rPh sb="30" eb="32">
      <t>セイテン</t>
    </rPh>
    <rPh sb="33" eb="34">
      <t>カ</t>
    </rPh>
    <rPh sb="39" eb="41">
      <t>キカイ</t>
    </rPh>
    <rPh sb="55" eb="56">
      <t>ドノ</t>
    </rPh>
    <rPh sb="58" eb="59">
      <t>ハナシ</t>
    </rPh>
    <rPh sb="60" eb="61">
      <t>キ</t>
    </rPh>
    <phoneticPr fontId="51"/>
  </si>
  <si>
    <t>チョコレートだな。甘いものの筆頭だと思っている。</t>
    <rPh sb="9" eb="10">
      <t>アマ</t>
    </rPh>
    <rPh sb="14" eb="16">
      <t>ヒットウ</t>
    </rPh>
    <rPh sb="18" eb="19">
      <t>オモ</t>
    </rPh>
    <phoneticPr fontId="51"/>
  </si>
  <si>
    <t>アレク・ハールバルズの偉大さを讃える聖典。
一般的に公表されているアレク・ハールバルズのことについて網羅されている。（著：テオス・ブロマ）</t>
    <rPh sb="11" eb="13">
      <t>イダイ</t>
    </rPh>
    <rPh sb="15" eb="16">
      <t>タタ</t>
    </rPh>
    <rPh sb="18" eb="20">
      <t>セイテン</t>
    </rPh>
    <rPh sb="22" eb="25">
      <t>イッパンテキ</t>
    </rPh>
    <rPh sb="26" eb="28">
      <t>コウヒョウ</t>
    </rPh>
    <rPh sb="50" eb="52">
      <t>モウラ</t>
    </rPh>
    <rPh sb="59" eb="60">
      <t>チョ</t>
    </rPh>
    <phoneticPr fontId="51"/>
  </si>
  <si>
    <t>172ｃｍ</t>
    <phoneticPr fontId="51"/>
  </si>
  <si>
    <t>自動小銃</t>
    <rPh sb="0" eb="2">
      <t>ジドウ</t>
    </rPh>
    <rPh sb="2" eb="4">
      <t>ショウジュウ</t>
    </rPh>
    <phoneticPr fontId="51"/>
  </si>
  <si>
    <t>孤児だよ。島の生まれとは聞いてるがな。</t>
    <rPh sb="0" eb="2">
      <t>コジ</t>
    </rPh>
    <rPh sb="5" eb="6">
      <t>シマ</t>
    </rPh>
    <rPh sb="7" eb="8">
      <t>ウ</t>
    </rPh>
    <rPh sb="12" eb="13">
      <t>キ</t>
    </rPh>
    <phoneticPr fontId="51"/>
  </si>
  <si>
    <t>アウルとステラ……あぁ、施設の弟分、妹分なんだが、そいつらがくれた眼鏡拭き、かな。</t>
    <rPh sb="12" eb="14">
      <t>シセツ</t>
    </rPh>
    <rPh sb="15" eb="17">
      <t>オトウトブン</t>
    </rPh>
    <rPh sb="18" eb="19">
      <t>イモウト</t>
    </rPh>
    <rPh sb="19" eb="20">
      <t>ブン</t>
    </rPh>
    <rPh sb="33" eb="35">
      <t>メガネ</t>
    </rPh>
    <rPh sb="35" eb="36">
      <t>フ</t>
    </rPh>
    <phoneticPr fontId="51"/>
  </si>
  <si>
    <t>孤児</t>
    <rPh sb="0" eb="2">
      <t>コジ</t>
    </rPh>
    <phoneticPr fontId="51"/>
  </si>
  <si>
    <t>強化人間</t>
    <rPh sb="0" eb="2">
      <t>キョウカ</t>
    </rPh>
    <rPh sb="2" eb="4">
      <t>ニンゲン</t>
    </rPh>
    <phoneticPr fontId="51"/>
  </si>
  <si>
    <t>施設育ちでな。生き残った同年代じゃ一番年上だったから、そいつらの面倒みてることが多かったぜ。</t>
    <rPh sb="0" eb="2">
      <t>シセツ</t>
    </rPh>
    <rPh sb="2" eb="3">
      <t>ソダ</t>
    </rPh>
    <rPh sb="7" eb="8">
      <t>イ</t>
    </rPh>
    <rPh sb="9" eb="10">
      <t>ノコ</t>
    </rPh>
    <rPh sb="12" eb="15">
      <t>ドウネンダイ</t>
    </rPh>
    <rPh sb="17" eb="19">
      <t>イチバン</t>
    </rPh>
    <rPh sb="19" eb="21">
      <t>トシウエ</t>
    </rPh>
    <rPh sb="32" eb="34">
      <t>メンドウ</t>
    </rPh>
    <rPh sb="40" eb="41">
      <t>オオ</t>
    </rPh>
    <phoneticPr fontId="51"/>
  </si>
  <si>
    <t>いや、見ての通り眼鏡はかけていないんだが、「これでテオ兄の触角、綺麗にしてね！」って言われて……あいつら馬鹿と天然だから……悪気はないんだ。たぶん。</t>
    <rPh sb="52" eb="54">
      <t>バカ</t>
    </rPh>
    <rPh sb="55" eb="57">
      <t>テンネン</t>
    </rPh>
    <phoneticPr fontId="51"/>
  </si>
  <si>
    <t>財布</t>
    <rPh sb="0" eb="2">
      <t>サイフ</t>
    </rPh>
    <phoneticPr fontId="51"/>
  </si>
  <si>
    <t>情報端末</t>
    <rPh sb="0" eb="2">
      <t>ジョウホウ</t>
    </rPh>
    <rPh sb="2" eb="4">
      <t>タンマツ</t>
    </rPh>
    <phoneticPr fontId="51"/>
  </si>
  <si>
    <t>新緑の疾風！ ユググリーン！</t>
    <rPh sb="0" eb="2">
      <t>シンリョク</t>
    </rPh>
    <rPh sb="3" eb="5">
      <t>シップウ</t>
    </rPh>
    <phoneticPr fontId="51"/>
  </si>
  <si>
    <t>偉大なるアレク室長のため、そして市民の安全と平和のため、”新緑の疾風”ユググリーンをよろしく！</t>
    <rPh sb="0" eb="2">
      <t>イダイ</t>
    </rPh>
    <rPh sb="7" eb="9">
      <t>シツチョウ</t>
    </rPh>
    <rPh sb="16" eb="18">
      <t>シミン</t>
    </rPh>
    <rPh sb="19" eb="21">
      <t>アンゼン</t>
    </rPh>
    <rPh sb="22" eb="24">
      <t>ヘイワ</t>
    </rPh>
    <rPh sb="29" eb="31">
      <t>シンリョク</t>
    </rPh>
    <rPh sb="32" eb="34">
      <t>シップウ</t>
    </rPh>
    <phoneticPr fontId="51"/>
  </si>
  <si>
    <t>あー……能力をゴキブリと間違われると傷つく。いや本当に。</t>
    <rPh sb="4" eb="6">
      <t>ノウリョク</t>
    </rPh>
    <rPh sb="12" eb="14">
      <t>マチガ</t>
    </rPh>
    <rPh sb="18" eb="19">
      <t>キズ</t>
    </rPh>
    <rPh sb="24" eb="26">
      <t>ホントウ</t>
    </rPh>
    <phoneticPr fontId="51"/>
  </si>
  <si>
    <t>日々労働にいそしむ普通の警備員。しかしその正体は、ニーベルング擁するヒーロー【鋼鉄戦隊 ユグレンジャー】の一員、【ユググリーン】である。
正義のために悪人と戦う他、一般市民へのイベント・広報活動や慈善活動、ヒーローショーへの出演、
また日曜朝に放送される看板番組の収録など様々な場面で活躍している。
彼のいた施設は孤児の中でも先天的な障害を持つ子供たちが収容されており、治療のための研究としてたびたび身体が弄られていた。
その障害自体は完治したものの、肉体と精神への影響がでているため、薬を飲んで落ち着かせている。
またアレク・ハールバルズの熱狂的な信者であり、ことあるごとにアレクがいかに素晴らしい人間であるかを広めようとする。</t>
    <rPh sb="0" eb="2">
      <t>ヒビ</t>
    </rPh>
    <rPh sb="2" eb="4">
      <t>ロウドウ</t>
    </rPh>
    <rPh sb="9" eb="11">
      <t>フツウ</t>
    </rPh>
    <rPh sb="12" eb="15">
      <t>ケイビイン</t>
    </rPh>
    <rPh sb="21" eb="23">
      <t>ショウタイ</t>
    </rPh>
    <rPh sb="31" eb="32">
      <t>ヨウ</t>
    </rPh>
    <rPh sb="39" eb="41">
      <t>コウテツ</t>
    </rPh>
    <rPh sb="41" eb="43">
      <t>センタイ</t>
    </rPh>
    <rPh sb="53" eb="55">
      <t>イチイン</t>
    </rPh>
    <rPh sb="69" eb="71">
      <t>セイギ</t>
    </rPh>
    <rPh sb="75" eb="77">
      <t>アクニン</t>
    </rPh>
    <rPh sb="78" eb="79">
      <t>タタカ</t>
    </rPh>
    <rPh sb="80" eb="81">
      <t>ホカ</t>
    </rPh>
    <rPh sb="82" eb="84">
      <t>イッパン</t>
    </rPh>
    <rPh sb="84" eb="86">
      <t>シミン</t>
    </rPh>
    <rPh sb="93" eb="95">
      <t>コウホウ</t>
    </rPh>
    <rPh sb="95" eb="97">
      <t>カツドウ</t>
    </rPh>
    <rPh sb="98" eb="100">
      <t>ジゼン</t>
    </rPh>
    <rPh sb="100" eb="102">
      <t>カツドウ</t>
    </rPh>
    <rPh sb="112" eb="114">
      <t>シュツエン</t>
    </rPh>
    <rPh sb="118" eb="120">
      <t>ニチヨウ</t>
    </rPh>
    <rPh sb="120" eb="121">
      <t>アサ</t>
    </rPh>
    <rPh sb="122" eb="124">
      <t>ホウソウ</t>
    </rPh>
    <rPh sb="127" eb="129">
      <t>カンバン</t>
    </rPh>
    <rPh sb="129" eb="131">
      <t>バングミ</t>
    </rPh>
    <rPh sb="132" eb="134">
      <t>シュウロク</t>
    </rPh>
    <rPh sb="136" eb="138">
      <t>サマザマ</t>
    </rPh>
    <rPh sb="139" eb="141">
      <t>バメン</t>
    </rPh>
    <rPh sb="142" eb="144">
      <t>カツヤク</t>
    </rPh>
    <rPh sb="151" eb="152">
      <t>カレ</t>
    </rPh>
    <rPh sb="155" eb="157">
      <t>シセツ</t>
    </rPh>
    <rPh sb="158" eb="160">
      <t>コジ</t>
    </rPh>
    <rPh sb="161" eb="162">
      <t>ナカ</t>
    </rPh>
    <rPh sb="164" eb="167">
      <t>センテンテキ</t>
    </rPh>
    <rPh sb="168" eb="170">
      <t>ショウガイ</t>
    </rPh>
    <rPh sb="171" eb="172">
      <t>モ</t>
    </rPh>
    <rPh sb="173" eb="175">
      <t>コドモ</t>
    </rPh>
    <rPh sb="178" eb="180">
      <t>シュウヨウ</t>
    </rPh>
    <rPh sb="186" eb="188">
      <t>チリョウ</t>
    </rPh>
    <rPh sb="192" eb="194">
      <t>ケンキュウ</t>
    </rPh>
    <rPh sb="201" eb="203">
      <t>カラダ</t>
    </rPh>
    <rPh sb="204" eb="205">
      <t>イジ</t>
    </rPh>
    <rPh sb="214" eb="216">
      <t>ショウガイ</t>
    </rPh>
    <rPh sb="216" eb="218">
      <t>ジタイ</t>
    </rPh>
    <rPh sb="219" eb="221">
      <t>カンチ</t>
    </rPh>
    <rPh sb="244" eb="245">
      <t>クスリ</t>
    </rPh>
    <rPh sb="246" eb="247">
      <t>ノ</t>
    </rPh>
    <rPh sb="249" eb="250">
      <t>オ</t>
    </rPh>
    <rPh sb="251" eb="252">
      <t>ツ</t>
    </rPh>
    <rPh sb="272" eb="274">
      <t>ネッキョウ</t>
    </rPh>
    <rPh sb="274" eb="275">
      <t>テキ</t>
    </rPh>
    <rPh sb="276" eb="278">
      <t>シンジャ</t>
    </rPh>
    <rPh sb="296" eb="298">
      <t>スバ</t>
    </rPh>
    <rPh sb="301" eb="303">
      <t>ニンゲン</t>
    </rPh>
    <rPh sb="308" eb="309">
      <t>ヒロ</t>
    </rPh>
    <phoneticPr fontId="51"/>
  </si>
  <si>
    <t>常備薬</t>
    <rPh sb="0" eb="3">
      <t>ジョウビヤク</t>
    </rPh>
    <phoneticPr fontId="51"/>
  </si>
  <si>
    <t>タイミングトリガー：命中・回避判定　命中+6</t>
    <rPh sb="10" eb="12">
      <t>メイチュウ</t>
    </rPh>
    <rPh sb="13" eb="15">
      <t>カイヒ</t>
    </rPh>
    <rPh sb="15" eb="17">
      <t>ハンテイ</t>
    </rPh>
    <rPh sb="18" eb="20">
      <t>メイチュウ</t>
    </rPh>
    <phoneticPr fontId="51"/>
  </si>
  <si>
    <t>タイミングトリガー：命中・回避判定　回避+6</t>
    <rPh sb="18" eb="20">
      <t>カイヒ</t>
    </rPh>
    <phoneticPr fontId="51"/>
  </si>
  <si>
    <t>防御力+8</t>
    <rPh sb="0" eb="3">
      <t>ボウギョリョク</t>
    </rPh>
    <phoneticPr fontId="51"/>
  </si>
  <si>
    <t>限界まで速度を上げて突撃するユググリーンの必殺技。　基本SO3
緑の風を巻き起こし、ユググリーンは正義を為す。</t>
    <rPh sb="21" eb="24">
      <t>ヒッサツワザ</t>
    </rPh>
    <rPh sb="26" eb="28">
      <t>キホン</t>
    </rPh>
    <rPh sb="32" eb="33">
      <t>ミドリ</t>
    </rPh>
    <rPh sb="34" eb="35">
      <t>カゼ</t>
    </rPh>
    <rPh sb="36" eb="37">
      <t>マ</t>
    </rPh>
    <rPh sb="38" eb="39">
      <t>オ</t>
    </rPh>
    <rPh sb="49" eb="51">
      <t>セイギ</t>
    </rPh>
    <rPh sb="52" eb="53">
      <t>ナ</t>
    </rPh>
    <phoneticPr fontId="51"/>
  </si>
  <si>
    <t>虫の知らせ、超直感による回避術。　基本SO3
触角などで周囲を感じ取り、相手の動きを把握する。</t>
    <rPh sb="0" eb="1">
      <t>ムシ</t>
    </rPh>
    <rPh sb="2" eb="3">
      <t>シ</t>
    </rPh>
    <rPh sb="6" eb="7">
      <t>チョウ</t>
    </rPh>
    <rPh sb="7" eb="9">
      <t>チョッカン</t>
    </rPh>
    <rPh sb="12" eb="14">
      <t>カイヒ</t>
    </rPh>
    <rPh sb="14" eb="15">
      <t>ジュツ</t>
    </rPh>
    <rPh sb="23" eb="25">
      <t>ショッカク</t>
    </rPh>
    <rPh sb="28" eb="30">
      <t>シュウイ</t>
    </rPh>
    <rPh sb="31" eb="32">
      <t>カン</t>
    </rPh>
    <rPh sb="33" eb="34">
      <t>ト</t>
    </rPh>
    <rPh sb="36" eb="38">
      <t>アイテ</t>
    </rPh>
    <rPh sb="39" eb="40">
      <t>ウゴ</t>
    </rPh>
    <rPh sb="42" eb="44">
      <t>ハアク</t>
    </rPh>
    <phoneticPr fontId="51"/>
  </si>
  <si>
    <t>虫の知らせ、超直感による格闘術。　基本SO3
触角などで空気の動きを感じ取り、相手の動きを感じ取る。</t>
    <rPh sb="0" eb="1">
      <t>ムシ</t>
    </rPh>
    <rPh sb="2" eb="3">
      <t>シ</t>
    </rPh>
    <rPh sb="12" eb="14">
      <t>カクトウ</t>
    </rPh>
    <rPh sb="23" eb="25">
      <t>ショッカク</t>
    </rPh>
    <rPh sb="28" eb="30">
      <t>クウキ</t>
    </rPh>
    <rPh sb="31" eb="32">
      <t>ウゴ</t>
    </rPh>
    <rPh sb="34" eb="35">
      <t>カン</t>
    </rPh>
    <rPh sb="36" eb="37">
      <t>ト</t>
    </rPh>
    <rPh sb="39" eb="41">
      <t>アイテ</t>
    </rPh>
    <rPh sb="42" eb="43">
      <t>ウゴ</t>
    </rPh>
    <rPh sb="45" eb="46">
      <t>カン</t>
    </rPh>
    <rPh sb="47" eb="48">
      <t>ト</t>
    </rPh>
    <phoneticPr fontId="51"/>
  </si>
  <si>
    <t>触角や複眼で空気の振動や紫外線などを感知する。　基本SO1
カミキリムシの長く伸びた触角は、非常に優れた感覚器なのである。</t>
    <rPh sb="0" eb="2">
      <t>ショッカク</t>
    </rPh>
    <rPh sb="3" eb="5">
      <t>フクガン</t>
    </rPh>
    <rPh sb="6" eb="8">
      <t>クウキ</t>
    </rPh>
    <rPh sb="9" eb="11">
      <t>シンドウ</t>
    </rPh>
    <rPh sb="12" eb="15">
      <t>シガイセン</t>
    </rPh>
    <rPh sb="18" eb="20">
      <t>カンチ</t>
    </rPh>
    <rPh sb="37" eb="38">
      <t>ナガ</t>
    </rPh>
    <rPh sb="39" eb="40">
      <t>ノ</t>
    </rPh>
    <rPh sb="42" eb="44">
      <t>ショッカク</t>
    </rPh>
    <rPh sb="46" eb="48">
      <t>ヒジョウ</t>
    </rPh>
    <rPh sb="49" eb="50">
      <t>スグ</t>
    </rPh>
    <rPh sb="52" eb="55">
      <t>カンカクキ</t>
    </rPh>
    <phoneticPr fontId="51"/>
  </si>
  <si>
    <t>カミキリムシの身体を活かした移動術。　基本SO1
脚に生えた付節や鉤爪により、ガラスの壁面を上ることすら可能である。</t>
    <rPh sb="7" eb="9">
      <t>カラダ</t>
    </rPh>
    <rPh sb="10" eb="11">
      <t>イ</t>
    </rPh>
    <rPh sb="14" eb="16">
      <t>イドウ</t>
    </rPh>
    <rPh sb="16" eb="17">
      <t>ジュツ</t>
    </rPh>
    <rPh sb="25" eb="26">
      <t>アシ</t>
    </rPh>
    <rPh sb="27" eb="28">
      <t>ハ</t>
    </rPh>
    <rPh sb="30" eb="31">
      <t>ツキ</t>
    </rPh>
    <rPh sb="31" eb="32">
      <t>フシ</t>
    </rPh>
    <rPh sb="33" eb="34">
      <t>カギ</t>
    </rPh>
    <rPh sb="34" eb="35">
      <t>ツメ</t>
    </rPh>
    <rPh sb="43" eb="45">
      <t>ヘキメン</t>
    </rPh>
    <rPh sb="46" eb="47">
      <t>ノボ</t>
    </rPh>
    <rPh sb="52" eb="54">
      <t>カノウ</t>
    </rPh>
    <phoneticPr fontId="51"/>
  </si>
  <si>
    <t>カミキリムシの瞬発力を活かした高速機動。　基本SO1</t>
    <rPh sb="7" eb="10">
      <t>シュンパツリョク</t>
    </rPh>
    <rPh sb="11" eb="12">
      <t>イ</t>
    </rPh>
    <rPh sb="15" eb="17">
      <t>コウソク</t>
    </rPh>
    <rPh sb="17" eb="19">
      <t>キドウ</t>
    </rPh>
    <phoneticPr fontId="51"/>
  </si>
  <si>
    <t>Gladius spike</t>
    <phoneticPr fontId="51"/>
  </si>
  <si>
    <t>カミキリムシの付節や鉤爪を生かした攻撃。</t>
    <rPh sb="7" eb="8">
      <t>ツキ</t>
    </rPh>
    <rPh sb="8" eb="9">
      <t>フシ</t>
    </rPh>
    <rPh sb="10" eb="11">
      <t>カギ</t>
    </rPh>
    <rPh sb="11" eb="12">
      <t>ツメ</t>
    </rPh>
    <rPh sb="13" eb="14">
      <t>イ</t>
    </rPh>
    <rPh sb="17" eb="19">
      <t>コウゲキ</t>
    </rPh>
    <phoneticPr fontId="51"/>
  </si>
  <si>
    <t>威力+3</t>
    <rPh sb="0" eb="2">
      <t>イリョク</t>
    </rPh>
    <phoneticPr fontId="51"/>
  </si>
  <si>
    <t>精神異常</t>
    <rPh sb="0" eb="2">
      <t>セイシン</t>
    </rPh>
    <rPh sb="2" eb="4">
      <t>イジョウ</t>
    </rPh>
    <phoneticPr fontId="51"/>
  </si>
  <si>
    <t>バトル賞</t>
  </si>
  <si>
    <t>鋼鉄戦隊 ユグレンジャー第一樹「知らない人から貰ったものは食べてはいけません！！」</t>
    <phoneticPr fontId="51"/>
  </si>
  <si>
    <t>sc</t>
    <phoneticPr fontId="51"/>
  </si>
  <si>
    <t>アンテナ
察知</t>
    <rPh sb="5" eb="7">
      <t>サッチ</t>
    </rPh>
    <phoneticPr fontId="51"/>
  </si>
  <si>
    <t>行為発動</t>
    <rPh sb="0" eb="2">
      <t>コウイ</t>
    </rPh>
    <rPh sb="2" eb="4">
      <t>ハツドウ</t>
    </rPh>
    <phoneticPr fontId="51"/>
  </si>
  <si>
    <t>死力</t>
    <rPh sb="0" eb="2">
      <t>シリョク</t>
    </rPh>
    <phoneticPr fontId="51"/>
  </si>
  <si>
    <t>話術</t>
    <rPh sb="0" eb="2">
      <t>ワジュツ</t>
    </rPh>
    <phoneticPr fontId="51"/>
  </si>
  <si>
    <t>gripwall
銃撃
不意打ち</t>
    <rPh sb="9" eb="11">
      <t>ジュウゲキ</t>
    </rPh>
    <rPh sb="12" eb="15">
      <t>フイウ</t>
    </rPh>
    <phoneticPr fontId="51"/>
  </si>
  <si>
    <t>sc</t>
    <phoneticPr fontId="51"/>
  </si>
  <si>
    <t>マグタフ</t>
    <phoneticPr fontId="51"/>
  </si>
  <si>
    <t>行動値</t>
    <rPh sb="0" eb="3">
      <t>コウドウチ</t>
    </rPh>
    <phoneticPr fontId="51"/>
  </si>
  <si>
    <t>ギアアップ
HS</t>
    <phoneticPr fontId="51"/>
  </si>
  <si>
    <t>ra70</t>
    <phoneticPr fontId="51"/>
  </si>
  <si>
    <t>sc</t>
    <phoneticPr fontId="51"/>
  </si>
  <si>
    <t>ここまで</t>
    <phoneticPr fontId="51"/>
  </si>
</sst>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76" formatCode="General&quot;Ｄ６&quot;"/>
    <numFmt numFmtId="177" formatCode="&quot;深度&quot;General"/>
    <numFmt numFmtId="178" formatCode="General&quot;％&quot;"/>
    <numFmt numFmtId="179" formatCode="@&quot;　&quot;"/>
    <numFmt numFmtId="180" formatCode="&quot;＋&quot;General&quot;Ｄ６&quot;"/>
    <numFmt numFmtId="181" formatCode="&quot;＋&quot;General"/>
    <numFmt numFmtId="182" formatCode="General&quot; +２Ｄ６&quot;"/>
    <numFmt numFmtId="183" formatCode="General&quot;点&quot;"/>
    <numFmt numFmtId="184" formatCode="&quot;／&quot;General"/>
    <numFmt numFmtId="185" formatCode="General&quot;％　⇒&quot;"/>
    <numFmt numFmtId="186" formatCode="General&quot;D6&quot;"/>
    <numFmt numFmtId="187" formatCode="&quot;TRUE&quot;;&quot;TRUE&quot;;&quot;FALSE&quot;"/>
    <numFmt numFmtId="188" formatCode="#\+#&quot;D6&quot;"/>
    <numFmt numFmtId="189" formatCode="##&quot;D6+&quot;##"/>
  </numFmts>
  <fonts count="54">
    <font>
      <sz val="10"/>
      <name val="ＭＳ Ｐゴシック"/>
      <family val="3"/>
      <charset val="128"/>
    </font>
    <font>
      <sz val="12"/>
      <color indexed="8"/>
      <name val="ＭＳ Ｐ明朝"/>
      <family val="1"/>
      <charset val="128"/>
    </font>
    <font>
      <b/>
      <sz val="10"/>
      <name val="ＭＳ Ｐゴシック"/>
      <family val="3"/>
      <charset val="128"/>
    </font>
    <font>
      <sz val="10"/>
      <name val="Arial"/>
      <family val="2"/>
    </font>
    <font>
      <sz val="12"/>
      <color indexed="8"/>
      <name val="ＭＳ Ｐゴシック"/>
      <family val="3"/>
      <charset val="128"/>
    </font>
    <font>
      <b/>
      <sz val="11"/>
      <color indexed="9"/>
      <name val="ＭＳ Ｐゴシック"/>
      <family val="3"/>
      <charset val="128"/>
    </font>
    <font>
      <b/>
      <sz val="12"/>
      <color indexed="10"/>
      <name val="ＭＳ Ｐゴシック"/>
      <family val="3"/>
      <charset val="128"/>
    </font>
    <font>
      <b/>
      <sz val="15"/>
      <color indexed="8"/>
      <name val="ＭＳ Ｐゴシック"/>
      <family val="3"/>
      <charset val="128"/>
    </font>
    <font>
      <sz val="10"/>
      <color indexed="8"/>
      <name val="ＭＳ Ｐゴシック"/>
      <family val="3"/>
      <charset val="128"/>
    </font>
    <font>
      <sz val="10"/>
      <color indexed="8"/>
      <name val="ＭＳ Ｐゴシック"/>
      <family val="3"/>
      <charset val="128"/>
    </font>
    <font>
      <b/>
      <sz val="11"/>
      <color indexed="8"/>
      <name val="ＭＳ Ｐゴシック"/>
      <family val="3"/>
      <charset val="128"/>
    </font>
    <font>
      <sz val="12"/>
      <name val="ＭＳ Ｐゴシック"/>
      <family val="3"/>
      <charset val="128"/>
    </font>
    <font>
      <sz val="11"/>
      <name val="ＭＳ Ｐゴシック"/>
      <family val="3"/>
      <charset val="128"/>
    </font>
    <font>
      <sz val="11"/>
      <color indexed="8"/>
      <name val="ＭＳ Ｐゴシック"/>
      <family val="3"/>
      <charset val="128"/>
    </font>
    <font>
      <b/>
      <sz val="12"/>
      <color indexed="9"/>
      <name val="ＭＳ Ｐゴシック"/>
      <family val="3"/>
      <charset val="128"/>
    </font>
    <font>
      <b/>
      <sz val="10"/>
      <color indexed="8"/>
      <name val="ＭＳ Ｐゴシック"/>
      <family val="3"/>
      <charset val="128"/>
    </font>
    <font>
      <b/>
      <sz val="12"/>
      <color indexed="8"/>
      <name val="ＭＳ Ｐゴシック"/>
      <family val="3"/>
      <charset val="128"/>
    </font>
    <font>
      <sz val="11"/>
      <color indexed="8"/>
      <name val="ＭＳ Ｐ明朝"/>
      <family val="1"/>
      <charset val="128"/>
    </font>
    <font>
      <b/>
      <i/>
      <sz val="11"/>
      <color indexed="9"/>
      <name val="ＭＳ Ｐゴシック"/>
      <family val="3"/>
      <charset val="128"/>
    </font>
    <font>
      <b/>
      <sz val="14"/>
      <color indexed="8"/>
      <name val="ＭＳ Ｐゴシック"/>
      <family val="3"/>
      <charset val="128"/>
    </font>
    <font>
      <b/>
      <sz val="14"/>
      <name val="ＭＳ Ｐゴシック"/>
      <family val="3"/>
      <charset val="128"/>
    </font>
    <font>
      <i/>
      <sz val="10"/>
      <name val="ＭＳ Ｐゴシック"/>
      <family val="3"/>
      <charset val="128"/>
    </font>
    <font>
      <b/>
      <sz val="12"/>
      <color indexed="9"/>
      <name val="ＭＳ Ｐゴシック"/>
      <family val="3"/>
      <charset val="128"/>
    </font>
    <font>
      <b/>
      <sz val="12"/>
      <name val="ＭＳ Ｐゴシック"/>
      <family val="2"/>
      <charset val="128"/>
    </font>
    <font>
      <sz val="10"/>
      <name val="ＭＳ Ｐゴシック"/>
      <family val="3"/>
      <charset val="128"/>
    </font>
    <font>
      <sz val="12"/>
      <color indexed="8"/>
      <name val="ＭＳ Ｐゴシック"/>
      <family val="3"/>
      <charset val="128"/>
    </font>
    <font>
      <sz val="10.5"/>
      <name val="ＭＳ Ｐゴシック"/>
      <family val="3"/>
      <charset val="128"/>
    </font>
    <font>
      <sz val="11"/>
      <name val="ＭＳ Ｐゴシック"/>
      <family val="3"/>
      <charset val="128"/>
    </font>
    <font>
      <b/>
      <sz val="12"/>
      <name val="ＭＳ Ｐゴシック"/>
      <family val="2"/>
      <charset val="128"/>
    </font>
    <font>
      <sz val="10"/>
      <color indexed="30"/>
      <name val="ＭＳ Ｐゴシック"/>
      <family val="3"/>
      <charset val="128"/>
    </font>
    <font>
      <sz val="11"/>
      <color indexed="8"/>
      <name val="ＭＳ Ｐゴシック"/>
      <family val="3"/>
      <charset val="128"/>
    </font>
    <font>
      <sz val="9"/>
      <name val="ＭＳ Ｐゴシック"/>
      <family val="3"/>
      <charset val="128"/>
    </font>
    <font>
      <sz val="9"/>
      <color indexed="8"/>
      <name val="ＭＳ Ｐゴシック"/>
      <family val="3"/>
      <charset val="128"/>
    </font>
    <font>
      <sz val="10"/>
      <color indexed="9"/>
      <name val="ＭＳ Ｐゴシック"/>
      <family val="3"/>
      <charset val="128"/>
    </font>
    <font>
      <sz val="7"/>
      <color indexed="8"/>
      <name val="ＭＳ Ｐゴシック"/>
      <family val="3"/>
      <charset val="128"/>
    </font>
    <font>
      <sz val="10.5"/>
      <color indexed="8"/>
      <name val="ＭＳ Ｐゴシック"/>
      <family val="3"/>
      <charset val="128"/>
    </font>
    <font>
      <sz val="24"/>
      <name val="ＭＳ Ｐゴシック"/>
      <family val="3"/>
      <charset val="128"/>
    </font>
    <font>
      <sz val="10"/>
      <color indexed="20"/>
      <name val="ＭＳ Ｐゴシック"/>
      <family val="3"/>
      <charset val="128"/>
    </font>
    <font>
      <b/>
      <sz val="12"/>
      <color indexed="9"/>
      <name val="ＭＳ Ｐゴシック"/>
      <family val="3"/>
      <charset val="128"/>
    </font>
    <font>
      <b/>
      <sz val="12"/>
      <color indexed="8"/>
      <name val="ＭＳ Ｐゴシック"/>
      <family val="3"/>
      <charset val="128"/>
    </font>
    <font>
      <b/>
      <i/>
      <sz val="12"/>
      <color indexed="21"/>
      <name val="ＭＳ Ｐゴシック"/>
      <family val="3"/>
      <charset val="128"/>
    </font>
    <font>
      <b/>
      <sz val="15"/>
      <name val="ＭＳ Ｐゴシック"/>
      <family val="3"/>
      <charset val="128"/>
    </font>
    <font>
      <b/>
      <sz val="15"/>
      <color indexed="21"/>
      <name val="ＭＳ Ｐゴシック"/>
      <family val="3"/>
      <charset val="128"/>
    </font>
    <font>
      <sz val="10"/>
      <color indexed="9"/>
      <name val="ＭＳ Ｐゴシック"/>
      <family val="3"/>
      <charset val="128"/>
    </font>
    <font>
      <b/>
      <sz val="11"/>
      <color indexed="8"/>
      <name val="メイリオ"/>
      <family val="3"/>
      <charset val="128"/>
    </font>
    <font>
      <sz val="9"/>
      <color indexed="9"/>
      <name val="ＭＳ Ｐゴシック"/>
      <family val="3"/>
      <charset val="128"/>
    </font>
    <font>
      <sz val="9"/>
      <color indexed="9"/>
      <name val="ＭＳ Ｐゴシック"/>
      <family val="3"/>
      <charset val="128"/>
    </font>
    <font>
      <sz val="9"/>
      <name val="ＭＳ Ｐゴシック"/>
      <family val="3"/>
      <charset val="128"/>
    </font>
    <font>
      <i/>
      <sz val="9"/>
      <name val="ＭＳ Ｐゴシック"/>
      <family val="3"/>
      <charset val="128"/>
    </font>
    <font>
      <b/>
      <sz val="9"/>
      <name val="ＭＳ Ｐゴシック"/>
      <family val="3"/>
      <charset val="128"/>
    </font>
    <font>
      <sz val="9"/>
      <color indexed="63"/>
      <name val="ＭＳ Ｐゴシック"/>
      <family val="3"/>
      <charset val="128"/>
    </font>
    <font>
      <sz val="6"/>
      <name val="ＭＳ Ｐゴシック"/>
      <family val="3"/>
      <charset val="128"/>
    </font>
    <font>
      <sz val="11"/>
      <name val="ＭＳ Ｐゴシック"/>
      <family val="3"/>
      <charset val="128"/>
    </font>
    <font>
      <sz val="8"/>
      <name val="ＭＳ Ｐゴシック"/>
      <family val="3"/>
      <charset val="128"/>
    </font>
  </fonts>
  <fills count="25">
    <fill>
      <patternFill patternType="none"/>
    </fill>
    <fill>
      <patternFill patternType="gray125"/>
    </fill>
    <fill>
      <patternFill patternType="solid">
        <fgColor indexed="27"/>
        <bgColor indexed="41"/>
      </patternFill>
    </fill>
    <fill>
      <patternFill patternType="solid">
        <fgColor indexed="22"/>
        <bgColor indexed="31"/>
      </patternFill>
    </fill>
    <fill>
      <patternFill patternType="solid">
        <fgColor indexed="31"/>
        <bgColor indexed="22"/>
      </patternFill>
    </fill>
    <fill>
      <patternFill patternType="solid">
        <fgColor indexed="9"/>
        <bgColor indexed="26"/>
      </patternFill>
    </fill>
    <fill>
      <patternFill patternType="solid">
        <fgColor indexed="43"/>
        <bgColor indexed="13"/>
      </patternFill>
    </fill>
    <fill>
      <patternFill patternType="solid">
        <fgColor indexed="47"/>
        <bgColor indexed="42"/>
      </patternFill>
    </fill>
    <fill>
      <patternFill patternType="solid">
        <fgColor indexed="62"/>
        <bgColor indexed="59"/>
      </patternFill>
    </fill>
    <fill>
      <patternFill patternType="solid">
        <fgColor indexed="8"/>
        <bgColor indexed="58"/>
      </patternFill>
    </fill>
    <fill>
      <patternFill patternType="solid">
        <fgColor indexed="41"/>
        <bgColor indexed="42"/>
      </patternFill>
    </fill>
    <fill>
      <patternFill patternType="solid">
        <fgColor indexed="59"/>
        <bgColor indexed="63"/>
      </patternFill>
    </fill>
    <fill>
      <patternFill patternType="solid">
        <fgColor indexed="50"/>
        <bgColor indexed="46"/>
      </patternFill>
    </fill>
    <fill>
      <patternFill patternType="solid">
        <fgColor indexed="13"/>
        <bgColor indexed="43"/>
      </patternFill>
    </fill>
    <fill>
      <patternFill patternType="solid">
        <fgColor indexed="53"/>
        <bgColor indexed="29"/>
      </patternFill>
    </fill>
    <fill>
      <patternFill patternType="solid">
        <fgColor indexed="29"/>
        <bgColor indexed="53"/>
      </patternFill>
    </fill>
    <fill>
      <patternFill patternType="solid">
        <fgColor indexed="55"/>
        <bgColor indexed="23"/>
      </patternFill>
    </fill>
    <fill>
      <patternFill patternType="solid">
        <fgColor indexed="42"/>
        <bgColor indexed="41"/>
      </patternFill>
    </fill>
    <fill>
      <patternFill patternType="solid">
        <fgColor indexed="46"/>
        <bgColor indexed="22"/>
      </patternFill>
    </fill>
    <fill>
      <patternFill patternType="solid">
        <fgColor indexed="23"/>
        <bgColor indexed="55"/>
      </patternFill>
    </fill>
    <fill>
      <patternFill patternType="solid">
        <fgColor indexed="40"/>
        <bgColor indexed="21"/>
      </patternFill>
    </fill>
    <fill>
      <patternFill patternType="solid">
        <fgColor indexed="25"/>
        <bgColor indexed="29"/>
      </patternFill>
    </fill>
    <fill>
      <patternFill patternType="solid">
        <fgColor indexed="44"/>
        <bgColor indexed="24"/>
      </patternFill>
    </fill>
    <fill>
      <patternFill patternType="solid">
        <fgColor indexed="24"/>
        <bgColor indexed="55"/>
      </patternFill>
    </fill>
    <fill>
      <patternFill patternType="solid">
        <fgColor theme="0"/>
        <bgColor indexed="64"/>
      </patternFill>
    </fill>
  </fills>
  <borders count="136">
    <border>
      <left/>
      <right/>
      <top/>
      <bottom/>
      <diagonal/>
    </border>
    <border>
      <left style="thin">
        <color indexed="8"/>
      </left>
      <right style="medium">
        <color indexed="8"/>
      </right>
      <top style="medium">
        <color indexed="8"/>
      </top>
      <bottom style="medium">
        <color indexed="8"/>
      </bottom>
      <diagonal/>
    </border>
    <border>
      <left style="medium">
        <color indexed="8"/>
      </left>
      <right style="thin">
        <color indexed="23"/>
      </right>
      <top style="thin">
        <color indexed="23"/>
      </top>
      <bottom style="thin">
        <color indexed="23"/>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double">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medium">
        <color indexed="8"/>
      </left>
      <right style="medium">
        <color indexed="8"/>
      </right>
      <top style="thin">
        <color indexed="8"/>
      </top>
      <bottom style="double">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double">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medium">
        <color indexed="8"/>
      </top>
      <bottom style="thin">
        <color indexed="23"/>
      </bottom>
      <diagonal/>
    </border>
    <border>
      <left style="thin">
        <color indexed="8"/>
      </left>
      <right style="thin">
        <color indexed="55"/>
      </right>
      <top style="medium">
        <color indexed="8"/>
      </top>
      <bottom style="thin">
        <color indexed="23"/>
      </bottom>
      <diagonal/>
    </border>
    <border>
      <left style="thin">
        <color indexed="55"/>
      </left>
      <right style="medium">
        <color indexed="8"/>
      </right>
      <top style="medium">
        <color indexed="8"/>
      </top>
      <bottom style="thin">
        <color indexed="23"/>
      </bottom>
      <diagonal/>
    </border>
    <border>
      <left style="medium">
        <color indexed="8"/>
      </left>
      <right style="thin">
        <color indexed="8"/>
      </right>
      <top style="thin">
        <color indexed="8"/>
      </top>
      <bottom style="thin">
        <color indexed="8"/>
      </bottom>
      <diagonal/>
    </border>
    <border>
      <left style="thin">
        <color indexed="23"/>
      </left>
      <right style="medium">
        <color indexed="8"/>
      </right>
      <top style="medium">
        <color indexed="8"/>
      </top>
      <bottom style="thin">
        <color indexed="23"/>
      </bottom>
      <diagonal/>
    </border>
    <border>
      <left style="medium">
        <color indexed="8"/>
      </left>
      <right style="thin">
        <color indexed="8"/>
      </right>
      <top style="thin">
        <color indexed="8"/>
      </top>
      <bottom style="medium">
        <color indexed="8"/>
      </bottom>
      <diagonal/>
    </border>
    <border>
      <left style="thin">
        <color indexed="23"/>
      </left>
      <right style="medium">
        <color indexed="8"/>
      </right>
      <top style="thin">
        <color indexed="23"/>
      </top>
      <bottom style="thin">
        <color indexed="23"/>
      </bottom>
      <diagonal/>
    </border>
    <border>
      <left style="medium">
        <color indexed="8"/>
      </left>
      <right style="double">
        <color indexed="8"/>
      </right>
      <top/>
      <bottom style="medium">
        <color indexed="8"/>
      </bottom>
      <diagonal/>
    </border>
    <border>
      <left style="thin">
        <color indexed="8"/>
      </left>
      <right style="thin">
        <color indexed="8"/>
      </right>
      <top/>
      <bottom style="medium">
        <color indexed="8"/>
      </bottom>
      <diagonal/>
    </border>
    <border>
      <left style="thin">
        <color indexed="8"/>
      </left>
      <right style="double">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23"/>
      </left>
      <right style="medium">
        <color indexed="8"/>
      </right>
      <top style="thin">
        <color indexed="23"/>
      </top>
      <bottom style="medium">
        <color indexed="8"/>
      </bottom>
      <diagonal/>
    </border>
    <border>
      <left style="medium">
        <color indexed="8"/>
      </left>
      <right/>
      <top style="thin">
        <color indexed="8"/>
      </top>
      <bottom style="double">
        <color indexed="8"/>
      </bottom>
      <diagonal/>
    </border>
    <border>
      <left style="thin">
        <color indexed="8"/>
      </left>
      <right style="medium">
        <color indexed="8"/>
      </right>
      <top style="thin">
        <color indexed="8"/>
      </top>
      <bottom style="double">
        <color indexed="8"/>
      </bottom>
      <diagonal/>
    </border>
    <border>
      <left style="medium">
        <color indexed="8"/>
      </left>
      <right/>
      <top style="thin">
        <color indexed="8"/>
      </top>
      <bottom style="thin">
        <color indexed="8"/>
      </bottom>
      <diagonal/>
    </border>
    <border>
      <left style="medium">
        <color indexed="8"/>
      </left>
      <right style="thin">
        <color indexed="23"/>
      </right>
      <top style="thin">
        <color indexed="23"/>
      </top>
      <bottom style="medium">
        <color indexed="8"/>
      </bottom>
      <diagonal/>
    </border>
    <border>
      <left/>
      <right/>
      <top style="medium">
        <color indexed="8"/>
      </top>
      <bottom/>
      <diagonal/>
    </border>
    <border>
      <left style="medium">
        <color indexed="8"/>
      </left>
      <right style="thin">
        <color indexed="8"/>
      </right>
      <top style="medium">
        <color indexed="8"/>
      </top>
      <bottom style="thin">
        <color indexed="8"/>
      </bottom>
      <diagonal/>
    </border>
    <border>
      <left style="double">
        <color indexed="8"/>
      </left>
      <right style="double">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style="medium">
        <color indexed="8"/>
      </right>
      <top/>
      <bottom/>
      <diagonal/>
    </border>
    <border>
      <left style="thin">
        <color indexed="8"/>
      </left>
      <right style="thin">
        <color indexed="23"/>
      </right>
      <top style="medium">
        <color indexed="8"/>
      </top>
      <bottom style="thin">
        <color indexed="8"/>
      </bottom>
      <diagonal/>
    </border>
    <border>
      <left style="thin">
        <color indexed="23"/>
      </left>
      <right style="thick">
        <color indexed="25"/>
      </right>
      <top style="medium">
        <color indexed="8"/>
      </top>
      <bottom style="thin">
        <color indexed="8"/>
      </bottom>
      <diagonal/>
    </border>
    <border>
      <left style="double">
        <color indexed="8"/>
      </left>
      <right style="double">
        <color indexed="8"/>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ck">
        <color indexed="25"/>
      </right>
      <top style="thin">
        <color indexed="8"/>
      </top>
      <bottom style="thin">
        <color indexed="8"/>
      </bottom>
      <diagonal/>
    </border>
    <border>
      <left style="medium">
        <color indexed="8"/>
      </left>
      <right style="medium">
        <color indexed="8"/>
      </right>
      <top/>
      <bottom style="thin">
        <color indexed="8"/>
      </bottom>
      <diagonal/>
    </border>
    <border>
      <left style="thick">
        <color indexed="25"/>
      </left>
      <right style="double">
        <color indexed="8"/>
      </right>
      <top style="thin">
        <color indexed="8"/>
      </top>
      <bottom style="thin">
        <color indexed="8"/>
      </bottom>
      <diagonal/>
    </border>
    <border>
      <left style="thin">
        <color indexed="8"/>
      </left>
      <right/>
      <top style="thin">
        <color indexed="8"/>
      </top>
      <bottom style="thick">
        <color indexed="25"/>
      </bottom>
      <diagonal/>
    </border>
    <border>
      <left/>
      <right style="thick">
        <color indexed="25"/>
      </right>
      <top style="thin">
        <color indexed="8"/>
      </top>
      <bottom style="thick">
        <color indexed="25"/>
      </bottom>
      <diagonal/>
    </border>
    <border>
      <left style="medium">
        <color indexed="8"/>
      </left>
      <right style="double">
        <color indexed="8"/>
      </right>
      <top style="thin">
        <color indexed="8"/>
      </top>
      <bottom style="medium">
        <color indexed="8"/>
      </bottom>
      <diagonal/>
    </border>
    <border>
      <left style="double">
        <color indexed="8"/>
      </left>
      <right style="thin">
        <color indexed="8"/>
      </right>
      <top style="thin">
        <color indexed="8"/>
      </top>
      <bottom style="medium">
        <color indexed="8"/>
      </bottom>
      <diagonal/>
    </border>
    <border>
      <left style="medium">
        <color indexed="8"/>
      </left>
      <right style="medium">
        <color indexed="8"/>
      </right>
      <top/>
      <bottom style="medium">
        <color indexed="8"/>
      </bottom>
      <diagonal/>
    </border>
    <border>
      <left style="hair">
        <color indexed="8"/>
      </left>
      <right style="hair">
        <color indexed="8"/>
      </right>
      <top style="hair">
        <color indexed="8"/>
      </top>
      <bottom style="hair">
        <color indexed="8"/>
      </bottom>
      <diagonal/>
    </border>
    <border>
      <left style="medium">
        <color indexed="8"/>
      </left>
      <right/>
      <top/>
      <bottom/>
      <diagonal/>
    </border>
    <border>
      <left/>
      <right style="thin">
        <color indexed="8"/>
      </right>
      <top style="thin">
        <color indexed="8"/>
      </top>
      <bottom style="thin">
        <color indexed="8"/>
      </bottom>
      <diagonal/>
    </border>
    <border>
      <left style="thin">
        <color indexed="23"/>
      </left>
      <right style="thin">
        <color indexed="8"/>
      </right>
      <top style="medium">
        <color indexed="8"/>
      </top>
      <bottom style="thin">
        <color indexed="23"/>
      </bottom>
      <diagonal/>
    </border>
    <border>
      <left style="thin">
        <color indexed="23"/>
      </left>
      <right style="thin">
        <color indexed="23"/>
      </right>
      <top style="medium">
        <color indexed="8"/>
      </top>
      <bottom style="thin">
        <color indexed="23"/>
      </bottom>
      <diagonal/>
    </border>
    <border>
      <left style="medium">
        <color indexed="8"/>
      </left>
      <right style="thin">
        <color indexed="23"/>
      </right>
      <top style="medium">
        <color indexed="8"/>
      </top>
      <bottom style="thin">
        <color indexed="23"/>
      </bottom>
      <diagonal/>
    </border>
    <border>
      <left style="thin">
        <color indexed="8"/>
      </left>
      <right style="thin">
        <color indexed="8"/>
      </right>
      <top style="medium">
        <color indexed="8"/>
      </top>
      <bottom style="medium">
        <color indexed="8"/>
      </bottom>
      <diagonal/>
    </border>
    <border>
      <left style="medium">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medium">
        <color indexed="8"/>
      </right>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style="thin">
        <color indexed="8"/>
      </top>
      <bottom style="medium">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medium">
        <color indexed="8"/>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thin">
        <color indexed="8"/>
      </top>
      <bottom style="medium">
        <color indexed="8"/>
      </bottom>
      <diagonal/>
    </border>
    <border>
      <left/>
      <right/>
      <top/>
      <bottom style="medium">
        <color indexed="8"/>
      </bottom>
      <diagonal/>
    </border>
    <border>
      <left style="hair">
        <color indexed="8"/>
      </left>
      <right style="thin">
        <color indexed="8"/>
      </right>
      <top style="medium">
        <color indexed="8"/>
      </top>
      <bottom style="hair">
        <color indexed="8"/>
      </bottom>
      <diagonal/>
    </border>
    <border>
      <left style="hair">
        <color indexed="8"/>
      </left>
      <right style="thin">
        <color indexed="8"/>
      </right>
      <top style="hair">
        <color indexed="8"/>
      </top>
      <bottom style="medium">
        <color indexed="8"/>
      </bottom>
      <diagonal/>
    </border>
    <border>
      <left style="medium">
        <color indexed="8"/>
      </left>
      <right style="medium">
        <color indexed="8"/>
      </right>
      <top style="medium">
        <color indexed="8"/>
      </top>
      <bottom style="thin">
        <color indexed="23"/>
      </bottom>
      <diagonal/>
    </border>
    <border>
      <left style="medium">
        <color indexed="8"/>
      </left>
      <right style="thin">
        <color indexed="8"/>
      </right>
      <top style="medium">
        <color indexed="8"/>
      </top>
      <bottom style="medium">
        <color indexed="8"/>
      </bottom>
      <diagonal/>
    </border>
    <border>
      <left style="medium">
        <color indexed="8"/>
      </left>
      <right style="hair">
        <color indexed="23"/>
      </right>
      <top style="hair">
        <color indexed="23"/>
      </top>
      <bottom style="medium">
        <color indexed="8"/>
      </bottom>
      <diagonal/>
    </border>
    <border>
      <left style="thin">
        <color indexed="23"/>
      </left>
      <right style="medium">
        <color indexed="8"/>
      </right>
      <top style="hair">
        <color indexed="23"/>
      </top>
      <bottom style="medium">
        <color indexed="8"/>
      </bottom>
      <diagonal/>
    </border>
    <border>
      <left style="thin">
        <color indexed="23"/>
      </left>
      <right style="thin">
        <color indexed="23"/>
      </right>
      <top style="medium">
        <color indexed="8"/>
      </top>
      <bottom style="medium">
        <color indexed="8"/>
      </bottom>
      <diagonal/>
    </border>
    <border>
      <left style="thin">
        <color indexed="23"/>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thin">
        <color indexed="23"/>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23"/>
      </top>
      <bottom style="medium">
        <color indexed="8"/>
      </bottom>
      <diagonal/>
    </border>
    <border>
      <left style="medium">
        <color indexed="8"/>
      </left>
      <right style="medium">
        <color indexed="8"/>
      </right>
      <top style="thin">
        <color indexed="23"/>
      </top>
      <bottom style="thin">
        <color indexed="23"/>
      </bottom>
      <diagonal/>
    </border>
    <border>
      <left/>
      <right style="medium">
        <color indexed="8"/>
      </right>
      <top style="medium">
        <color indexed="8"/>
      </top>
      <bottom/>
      <diagonal/>
    </border>
    <border>
      <left style="thin">
        <color indexed="23"/>
      </left>
      <right/>
      <top style="thin">
        <color indexed="23"/>
      </top>
      <bottom style="thin">
        <color indexed="23"/>
      </bottom>
      <diagonal/>
    </border>
    <border>
      <left/>
      <right style="medium">
        <color indexed="8"/>
      </right>
      <top style="thin">
        <color indexed="23"/>
      </top>
      <bottom style="thin">
        <color indexed="23"/>
      </bottom>
      <diagonal/>
    </border>
    <border>
      <left style="thin">
        <color indexed="23"/>
      </left>
      <right/>
      <top style="thin">
        <color indexed="23"/>
      </top>
      <bottom style="medium">
        <color indexed="8"/>
      </bottom>
      <diagonal/>
    </border>
    <border>
      <left/>
      <right style="medium">
        <color indexed="8"/>
      </right>
      <top style="thin">
        <color indexed="23"/>
      </top>
      <bottom style="medium">
        <color indexed="8"/>
      </bottom>
      <diagonal/>
    </border>
    <border>
      <left style="thick">
        <color indexed="25"/>
      </left>
      <right style="thick">
        <color indexed="25"/>
      </right>
      <top style="thick">
        <color indexed="25"/>
      </top>
      <bottom style="medium">
        <color indexed="8"/>
      </bottom>
      <diagonal/>
    </border>
    <border>
      <left style="thick">
        <color indexed="25"/>
      </left>
      <right style="thin">
        <color indexed="8"/>
      </right>
      <top style="medium">
        <color indexed="8"/>
      </top>
      <bottom style="thin">
        <color indexed="8"/>
      </bottom>
      <diagonal/>
    </border>
    <border>
      <left style="thick">
        <color indexed="25"/>
      </left>
      <right style="thin">
        <color indexed="8"/>
      </right>
      <top style="thin">
        <color indexed="8"/>
      </top>
      <bottom style="thin">
        <color indexed="8"/>
      </bottom>
      <diagonal/>
    </border>
    <border>
      <left style="thick">
        <color indexed="25"/>
      </left>
      <right style="thin">
        <color indexed="8"/>
      </right>
      <top style="thin">
        <color indexed="8"/>
      </top>
      <bottom style="thick">
        <color indexed="25"/>
      </bottom>
      <diagonal/>
    </border>
    <border>
      <left style="thin">
        <color indexed="23"/>
      </left>
      <right style="thin">
        <color indexed="8"/>
      </right>
      <top style="thin">
        <color indexed="23"/>
      </top>
      <bottom style="thin">
        <color indexed="23"/>
      </bottom>
      <diagonal/>
    </border>
    <border>
      <left style="medium">
        <color indexed="8"/>
      </left>
      <right style="medium">
        <color indexed="8"/>
      </right>
      <top style="thin">
        <color indexed="23"/>
      </top>
      <bottom/>
      <diagonal/>
    </border>
    <border>
      <left style="medium">
        <color indexed="8"/>
      </left>
      <right style="hair">
        <color indexed="8"/>
      </right>
      <top style="medium">
        <color indexed="8"/>
      </top>
      <bottom style="thin">
        <color indexed="23"/>
      </bottom>
      <diagonal/>
    </border>
    <border>
      <left style="thin">
        <color indexed="8"/>
      </left>
      <right style="medium">
        <color indexed="8"/>
      </right>
      <top style="medium">
        <color indexed="8"/>
      </top>
      <bottom style="thin">
        <color indexed="23"/>
      </bottom>
      <diagonal/>
    </border>
    <border>
      <left style="medium">
        <color indexed="8"/>
      </left>
      <right style="hair">
        <color indexed="8"/>
      </right>
      <top style="thin">
        <color indexed="23"/>
      </top>
      <bottom style="medium">
        <color indexed="8"/>
      </bottom>
      <diagonal/>
    </border>
    <border>
      <left style="thin">
        <color indexed="8"/>
      </left>
      <right style="medium">
        <color indexed="8"/>
      </right>
      <top style="thin">
        <color indexed="23"/>
      </top>
      <bottom style="medium">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medium">
        <color indexed="8"/>
      </left>
      <right style="hair">
        <color indexed="8"/>
      </right>
      <top style="medium">
        <color indexed="8"/>
      </top>
      <bottom style="thin">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thin">
        <color indexed="8"/>
      </bottom>
      <diagonal/>
    </border>
    <border>
      <left style="medium">
        <color indexed="8"/>
      </left>
      <right/>
      <top style="hair">
        <color indexed="8"/>
      </top>
      <bottom style="hair">
        <color indexed="8"/>
      </bottom>
      <diagonal/>
    </border>
    <border>
      <left/>
      <right style="hair">
        <color indexed="8"/>
      </right>
      <top style="hair">
        <color indexed="8"/>
      </top>
      <bottom style="hair">
        <color indexed="8"/>
      </bottom>
      <diagonal/>
    </border>
    <border>
      <left style="medium">
        <color indexed="8"/>
      </left>
      <right style="thin">
        <color indexed="8"/>
      </right>
      <top style="thin">
        <color indexed="8"/>
      </top>
      <bottom/>
      <diagonal/>
    </border>
    <border>
      <left style="medium">
        <color indexed="8"/>
      </left>
      <right style="hair">
        <color indexed="8"/>
      </right>
      <top style="medium">
        <color indexed="8"/>
      </top>
      <bottom style="hair">
        <color indexed="8"/>
      </bottom>
      <diagonal/>
    </border>
    <border>
      <left style="thin">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thin">
        <color indexed="8"/>
      </left>
      <right style="medium">
        <color indexed="8"/>
      </right>
      <top style="hair">
        <color indexed="8"/>
      </top>
      <bottom style="medium">
        <color indexed="8"/>
      </bottom>
      <diagonal/>
    </border>
    <border>
      <left style="medium">
        <color indexed="8"/>
      </left>
      <right/>
      <top style="thin">
        <color indexed="23"/>
      </top>
      <bottom/>
      <diagonal/>
    </border>
    <border>
      <left/>
      <right style="medium">
        <color indexed="8"/>
      </right>
      <top style="thin">
        <color indexed="23"/>
      </top>
      <bottom/>
      <diagonal/>
    </border>
    <border>
      <left style="medium">
        <color indexed="8"/>
      </left>
      <right/>
      <top/>
      <bottom style="medium">
        <color indexed="8"/>
      </bottom>
      <diagonal/>
    </border>
    <border>
      <left/>
      <right style="medium">
        <color indexed="8"/>
      </right>
      <top/>
      <bottom style="medium">
        <color indexed="8"/>
      </bottom>
      <diagonal/>
    </border>
    <border>
      <left/>
      <right/>
      <top style="thin">
        <color indexed="23"/>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lignment vertical="center"/>
    </xf>
  </cellStyleXfs>
  <cellXfs count="472">
    <xf numFmtId="0" fontId="0" fillId="0" borderId="0" xfId="0"/>
    <xf numFmtId="0" fontId="1" fillId="0" borderId="0" xfId="1">
      <alignment vertical="center"/>
    </xf>
    <xf numFmtId="0" fontId="2" fillId="0" borderId="0" xfId="0" applyFont="1" applyAlignment="1">
      <alignment horizontal="center"/>
    </xf>
    <xf numFmtId="0" fontId="1" fillId="0" borderId="0" xfId="1" applyFont="1">
      <alignment vertical="center"/>
    </xf>
    <xf numFmtId="0" fontId="0" fillId="0" borderId="0" xfId="0" applyFont="1"/>
    <xf numFmtId="0" fontId="0" fillId="0" borderId="0" xfId="0" applyFont="1" applyAlignment="1">
      <alignment wrapText="1"/>
    </xf>
    <xf numFmtId="0" fontId="1" fillId="0" borderId="0" xfId="1" applyFont="1" applyAlignment="1">
      <alignment vertical="center" wrapText="1"/>
    </xf>
    <xf numFmtId="0" fontId="0" fillId="0" borderId="0" xfId="1" applyFont="1" applyAlignment="1">
      <alignment vertical="center" wrapText="1"/>
    </xf>
    <xf numFmtId="0" fontId="4" fillId="0" borderId="0" xfId="1" applyFont="1" applyAlignment="1">
      <alignment horizontal="center" vertical="center" shrinkToFit="1"/>
    </xf>
    <xf numFmtId="0" fontId="4" fillId="0" borderId="0" xfId="1" applyFont="1" applyBorder="1" applyAlignment="1">
      <alignment horizontal="center" vertical="center" shrinkToFit="1"/>
    </xf>
    <xf numFmtId="0" fontId="0" fillId="2" borderId="0" xfId="0" applyFill="1"/>
    <xf numFmtId="0" fontId="4" fillId="2" borderId="0" xfId="1" applyFont="1" applyFill="1" applyAlignment="1">
      <alignment horizontal="center" vertical="center" shrinkToFit="1"/>
    </xf>
    <xf numFmtId="0" fontId="0" fillId="2" borderId="0" xfId="0" applyFill="1" applyAlignment="1">
      <alignment vertical="center" shrinkToFit="1"/>
    </xf>
    <xf numFmtId="0" fontId="0" fillId="3" borderId="0" xfId="0" applyFill="1" applyAlignment="1">
      <alignment vertical="center" shrinkToFit="1"/>
    </xf>
    <xf numFmtId="0" fontId="0" fillId="3" borderId="0" xfId="0" applyFill="1" applyBorder="1" applyAlignment="1">
      <alignment vertical="center" shrinkToFit="1"/>
    </xf>
    <xf numFmtId="0" fontId="0" fillId="0" borderId="0" xfId="0" applyAlignment="1">
      <alignment shrinkToFit="1"/>
    </xf>
    <xf numFmtId="0" fontId="4" fillId="3" borderId="0" xfId="1" applyFont="1" applyFill="1" applyBorder="1" applyAlignment="1">
      <alignment horizontal="center" vertical="center" shrinkToFit="1"/>
    </xf>
    <xf numFmtId="0" fontId="4" fillId="3" borderId="0" xfId="1" applyFont="1" applyFill="1" applyAlignment="1">
      <alignment horizontal="center" vertical="center" shrinkToFit="1"/>
    </xf>
    <xf numFmtId="0" fontId="0" fillId="4" borderId="1" xfId="0" applyFont="1" applyFill="1" applyBorder="1" applyAlignment="1">
      <alignment horizontal="center" vertical="center" shrinkToFit="1"/>
    </xf>
    <xf numFmtId="0" fontId="4" fillId="5" borderId="3" xfId="1" applyFont="1" applyFill="1" applyBorder="1" applyAlignment="1">
      <alignment horizontal="center" vertical="center" shrinkToFit="1"/>
    </xf>
    <xf numFmtId="0" fontId="9" fillId="3" borderId="0" xfId="1" applyFont="1" applyFill="1" applyAlignment="1">
      <alignment horizontal="left" vertical="center" shrinkToFit="1"/>
    </xf>
    <xf numFmtId="0" fontId="4" fillId="6" borderId="3" xfId="1" applyFont="1" applyFill="1" applyBorder="1" applyAlignment="1">
      <alignment horizontal="center" vertical="center" shrinkToFit="1"/>
    </xf>
    <xf numFmtId="0" fontId="4" fillId="4" borderId="3" xfId="1" applyFont="1" applyFill="1" applyBorder="1" applyAlignment="1">
      <alignment horizontal="center" vertical="center" shrinkToFit="1"/>
    </xf>
    <xf numFmtId="0" fontId="4" fillId="7" borderId="3" xfId="1" applyFont="1" applyFill="1" applyBorder="1" applyAlignment="1">
      <alignment horizontal="center" vertical="center" shrinkToFit="1"/>
    </xf>
    <xf numFmtId="0" fontId="12" fillId="4" borderId="4" xfId="0" applyFont="1" applyFill="1" applyBorder="1" applyAlignment="1">
      <alignment horizontal="center" vertical="center" shrinkToFit="1"/>
    </xf>
    <xf numFmtId="0" fontId="4" fillId="4" borderId="5" xfId="1" applyFont="1" applyFill="1" applyBorder="1" applyAlignment="1">
      <alignment horizontal="center" vertical="center" shrinkToFit="1"/>
    </xf>
    <xf numFmtId="0" fontId="12" fillId="4" borderId="6" xfId="0" applyFont="1" applyFill="1" applyBorder="1" applyAlignment="1">
      <alignment horizontal="center" vertical="center" shrinkToFit="1"/>
    </xf>
    <xf numFmtId="0" fontId="13" fillId="4" borderId="7" xfId="1" applyFont="1" applyFill="1" applyBorder="1" applyAlignment="1">
      <alignment horizontal="center" vertical="center" shrinkToFit="1"/>
    </xf>
    <xf numFmtId="0" fontId="13" fillId="4" borderId="8" xfId="1" applyFont="1" applyFill="1" applyBorder="1" applyAlignment="1">
      <alignment horizontal="center" vertical="center" shrinkToFit="1"/>
    </xf>
    <xf numFmtId="0" fontId="13" fillId="4" borderId="9" xfId="1" applyFont="1" applyFill="1" applyBorder="1" applyAlignment="1">
      <alignment horizontal="center" vertical="center" shrinkToFit="1"/>
    </xf>
    <xf numFmtId="0" fontId="13" fillId="4" borderId="10" xfId="1" applyFont="1" applyFill="1" applyBorder="1" applyAlignment="1">
      <alignment horizontal="center" vertical="center" shrinkToFit="1"/>
    </xf>
    <xf numFmtId="0" fontId="13" fillId="4" borderId="11" xfId="1" applyFont="1" applyFill="1" applyBorder="1" applyAlignment="1">
      <alignment horizontal="center" vertical="center" shrinkToFit="1"/>
    </xf>
    <xf numFmtId="0" fontId="13" fillId="4" borderId="12" xfId="1" applyFont="1" applyFill="1" applyBorder="1" applyAlignment="1">
      <alignment horizontal="center" vertical="center" shrinkToFit="1"/>
    </xf>
    <xf numFmtId="0" fontId="17" fillId="4" borderId="13" xfId="1" applyFont="1" applyFill="1" applyBorder="1" applyAlignment="1">
      <alignment horizontal="center" vertical="center" shrinkToFit="1"/>
    </xf>
    <xf numFmtId="0" fontId="12" fillId="4" borderId="14" xfId="0" applyFont="1" applyFill="1" applyBorder="1" applyAlignment="1">
      <alignment horizontal="center" vertical="center" shrinkToFit="1"/>
    </xf>
    <xf numFmtId="0" fontId="4" fillId="4" borderId="15" xfId="1" applyFont="1" applyFill="1" applyBorder="1" applyAlignment="1">
      <alignment horizontal="center" vertical="center" shrinkToFit="1"/>
    </xf>
    <xf numFmtId="0" fontId="13" fillId="4" borderId="16" xfId="1" applyFont="1" applyFill="1" applyBorder="1" applyAlignment="1">
      <alignment horizontal="center" vertical="center" shrinkToFit="1"/>
    </xf>
    <xf numFmtId="0" fontId="4" fillId="4" borderId="6" xfId="1" applyFont="1" applyFill="1" applyBorder="1" applyAlignment="1">
      <alignment horizontal="center" vertical="center" shrinkToFit="1"/>
    </xf>
    <xf numFmtId="0" fontId="4" fillId="5" borderId="6" xfId="1" applyFont="1" applyFill="1" applyBorder="1" applyAlignment="1">
      <alignment horizontal="center" vertical="center" shrinkToFit="1"/>
    </xf>
    <xf numFmtId="0" fontId="4" fillId="4" borderId="17" xfId="1" applyFont="1" applyFill="1" applyBorder="1" applyAlignment="1">
      <alignment horizontal="center" vertical="center" shrinkToFit="1"/>
    </xf>
    <xf numFmtId="0" fontId="4" fillId="7" borderId="18" xfId="1" applyFont="1" applyFill="1" applyBorder="1" applyAlignment="1">
      <alignment horizontal="center" vertical="center" shrinkToFit="1"/>
    </xf>
    <xf numFmtId="0" fontId="21" fillId="2" borderId="0" xfId="0" applyFont="1" applyFill="1"/>
    <xf numFmtId="0" fontId="22" fillId="8" borderId="19" xfId="0" applyFont="1" applyFill="1" applyBorder="1" applyAlignment="1" applyProtection="1">
      <alignment horizontal="center" vertical="center" shrinkToFit="1"/>
    </xf>
    <xf numFmtId="0" fontId="23" fillId="6" borderId="20" xfId="0" applyFont="1" applyFill="1" applyBorder="1" applyAlignment="1" applyProtection="1">
      <alignment horizontal="center" vertical="center" shrinkToFit="1"/>
      <protection locked="0"/>
    </xf>
    <xf numFmtId="0" fontId="23" fillId="6" borderId="21" xfId="0" applyFont="1" applyFill="1" applyBorder="1" applyAlignment="1" applyProtection="1">
      <alignment horizontal="center" vertical="center" shrinkToFit="1"/>
      <protection locked="0"/>
    </xf>
    <xf numFmtId="0" fontId="4" fillId="5" borderId="22" xfId="1" applyFont="1" applyFill="1" applyBorder="1" applyAlignment="1">
      <alignment horizontal="center" vertical="center" shrinkToFit="1"/>
    </xf>
    <xf numFmtId="0" fontId="4" fillId="5" borderId="5" xfId="1" applyFont="1" applyFill="1" applyBorder="1" applyAlignment="1">
      <alignment horizontal="center" vertical="center" shrinkToFit="1"/>
    </xf>
    <xf numFmtId="0" fontId="24" fillId="4" borderId="23" xfId="0" applyFont="1" applyFill="1" applyBorder="1" applyAlignment="1">
      <alignment horizontal="center" vertical="center" shrinkToFit="1"/>
    </xf>
    <xf numFmtId="0" fontId="4" fillId="5" borderId="24" xfId="1" applyFont="1" applyFill="1" applyBorder="1" applyAlignment="1">
      <alignment horizontal="center" vertical="center" shrinkToFit="1"/>
    </xf>
    <xf numFmtId="0" fontId="25" fillId="5" borderId="14" xfId="1" applyFont="1" applyFill="1" applyBorder="1" applyAlignment="1">
      <alignment horizontal="center" vertical="center" shrinkToFit="1"/>
    </xf>
    <xf numFmtId="0" fontId="25" fillId="5" borderId="15" xfId="1" applyFont="1" applyFill="1" applyBorder="1" applyAlignment="1">
      <alignment horizontal="center" vertical="center" shrinkToFit="1"/>
    </xf>
    <xf numFmtId="0" fontId="26" fillId="4" borderId="2" xfId="0" applyFont="1" applyFill="1" applyBorder="1" applyAlignment="1">
      <alignment horizontal="center" vertical="center" shrinkToFit="1"/>
    </xf>
    <xf numFmtId="0" fontId="11" fillId="7" borderId="7" xfId="0" applyFont="1" applyFill="1" applyBorder="1" applyAlignment="1">
      <alignment horizontal="center" vertical="center" shrinkToFit="1"/>
    </xf>
    <xf numFmtId="0" fontId="12" fillId="4" borderId="25" xfId="0" applyFont="1" applyFill="1" applyBorder="1" applyAlignment="1">
      <alignment horizontal="center" vertical="center" shrinkToFit="1"/>
    </xf>
    <xf numFmtId="0" fontId="4" fillId="7" borderId="25" xfId="1" applyFont="1" applyFill="1" applyBorder="1" applyAlignment="1">
      <alignment horizontal="center" vertical="center" shrinkToFit="1"/>
    </xf>
    <xf numFmtId="0" fontId="13" fillId="4" borderId="26" xfId="1" applyFont="1" applyFill="1" applyBorder="1" applyAlignment="1">
      <alignment horizontal="center" vertical="center" shrinkToFit="1"/>
    </xf>
    <xf numFmtId="0" fontId="4" fillId="4" borderId="27" xfId="1" applyFont="1" applyFill="1" applyBorder="1" applyAlignment="1">
      <alignment horizontal="center" vertical="center" shrinkToFit="1"/>
    </xf>
    <xf numFmtId="0" fontId="4" fillId="4" borderId="28" xfId="1" applyFont="1" applyFill="1" applyBorder="1" applyAlignment="1">
      <alignment horizontal="center" vertical="center" shrinkToFit="1"/>
    </xf>
    <xf numFmtId="0" fontId="4" fillId="4" borderId="29" xfId="1" applyFont="1" applyFill="1" applyBorder="1" applyAlignment="1">
      <alignment horizontal="center" vertical="center" shrinkToFit="1"/>
    </xf>
    <xf numFmtId="0" fontId="11" fillId="0" borderId="6" xfId="1" applyFont="1" applyFill="1" applyBorder="1" applyAlignment="1">
      <alignment horizontal="center" vertical="center" shrinkToFit="1"/>
    </xf>
    <xf numFmtId="0" fontId="4" fillId="4" borderId="30" xfId="1" applyFont="1" applyFill="1" applyBorder="1" applyAlignment="1">
      <alignment horizontal="center" vertical="center" shrinkToFit="1"/>
    </xf>
    <xf numFmtId="0" fontId="4" fillId="4" borderId="31" xfId="1" applyFont="1" applyFill="1" applyBorder="1" applyAlignment="1">
      <alignment horizontal="center" vertical="center" shrinkToFit="1"/>
    </xf>
    <xf numFmtId="0" fontId="4" fillId="7" borderId="32" xfId="1" applyFont="1" applyFill="1" applyBorder="1" applyAlignment="1">
      <alignment horizontal="center" vertical="center" shrinkToFit="1"/>
    </xf>
    <xf numFmtId="0" fontId="13" fillId="4" borderId="33" xfId="1" applyFont="1" applyFill="1" applyBorder="1" applyAlignment="1">
      <alignment horizontal="center" vertical="center" shrinkToFit="1"/>
    </xf>
    <xf numFmtId="0" fontId="9" fillId="5" borderId="11" xfId="1" applyFont="1" applyFill="1" applyBorder="1" applyAlignment="1">
      <alignment horizontal="center" vertical="center" shrinkToFit="1"/>
    </xf>
    <xf numFmtId="0" fontId="4" fillId="4" borderId="34" xfId="1" applyFont="1" applyFill="1" applyBorder="1" applyAlignment="1">
      <alignment horizontal="center" vertical="center" shrinkToFit="1"/>
    </xf>
    <xf numFmtId="0" fontId="13" fillId="4" borderId="35" xfId="1" applyFont="1" applyFill="1" applyBorder="1" applyAlignment="1">
      <alignment horizontal="center" vertical="center" shrinkToFit="1"/>
    </xf>
    <xf numFmtId="0" fontId="4" fillId="0" borderId="6" xfId="1" applyFont="1" applyFill="1" applyBorder="1" applyAlignment="1">
      <alignment horizontal="center" vertical="center" shrinkToFit="1"/>
    </xf>
    <xf numFmtId="0" fontId="26" fillId="4" borderId="36" xfId="0" applyFont="1" applyFill="1" applyBorder="1" applyAlignment="1">
      <alignment horizontal="center" vertical="center" shrinkToFit="1"/>
    </xf>
    <xf numFmtId="0" fontId="11" fillId="7" borderId="8" xfId="0" applyFont="1" applyFill="1" applyBorder="1" applyAlignment="1">
      <alignment horizontal="center" vertical="center" shrinkToFit="1"/>
    </xf>
    <xf numFmtId="0" fontId="12" fillId="4" borderId="32" xfId="0" applyFont="1" applyFill="1" applyBorder="1" applyAlignment="1">
      <alignment horizontal="center" vertical="center" shrinkToFit="1"/>
    </xf>
    <xf numFmtId="0" fontId="13" fillId="4" borderId="24" xfId="1" applyFont="1" applyFill="1" applyBorder="1" applyAlignment="1">
      <alignment horizontal="center" vertical="center" shrinkToFit="1"/>
    </xf>
    <xf numFmtId="0" fontId="4" fillId="4" borderId="14" xfId="1" applyFont="1" applyFill="1" applyBorder="1" applyAlignment="1">
      <alignment horizontal="center" vertical="center" shrinkToFit="1"/>
    </xf>
    <xf numFmtId="0" fontId="0" fillId="3" borderId="0" xfId="0" applyFill="1"/>
    <xf numFmtId="0" fontId="4" fillId="3" borderId="0" xfId="1" applyFont="1" applyFill="1" applyBorder="1" applyAlignment="1">
      <alignment vertical="center" shrinkToFit="1"/>
    </xf>
    <xf numFmtId="0" fontId="4" fillId="3" borderId="37" xfId="1" applyFont="1" applyFill="1" applyBorder="1" applyAlignment="1">
      <alignment vertical="center" shrinkToFit="1"/>
    </xf>
    <xf numFmtId="0" fontId="4" fillId="3" borderId="37" xfId="1" applyFont="1" applyFill="1" applyBorder="1" applyAlignment="1">
      <alignment horizontal="center" vertical="center" shrinkToFit="1"/>
    </xf>
    <xf numFmtId="182" fontId="12" fillId="7" borderId="25" xfId="0" applyNumberFormat="1" applyFont="1" applyFill="1" applyBorder="1" applyAlignment="1">
      <alignment horizontal="center" vertical="center" shrinkToFit="1"/>
    </xf>
    <xf numFmtId="182" fontId="12" fillId="7" borderId="32" xfId="0" applyNumberFormat="1" applyFont="1" applyFill="1" applyBorder="1" applyAlignment="1">
      <alignment horizontal="center" vertical="center" shrinkToFit="1"/>
    </xf>
    <xf numFmtId="0" fontId="0" fillId="4" borderId="38" xfId="0" applyFont="1" applyFill="1" applyBorder="1" applyAlignment="1">
      <alignment horizontal="center" vertical="center" shrinkToFit="1"/>
    </xf>
    <xf numFmtId="0" fontId="0" fillId="4" borderId="39" xfId="0" applyFont="1" applyFill="1" applyBorder="1" applyAlignment="1">
      <alignment horizontal="center" vertical="center" shrinkToFit="1"/>
    </xf>
    <xf numFmtId="0" fontId="0" fillId="4" borderId="40" xfId="0" applyFont="1" applyFill="1" applyBorder="1" applyAlignment="1">
      <alignment horizontal="center" vertical="center" shrinkToFit="1"/>
    </xf>
    <xf numFmtId="0" fontId="0" fillId="9" borderId="41" xfId="0" applyFill="1" applyBorder="1"/>
    <xf numFmtId="0" fontId="9" fillId="4" borderId="42" xfId="1" applyFont="1" applyFill="1" applyBorder="1" applyAlignment="1">
      <alignment horizontal="center" vertical="center" shrinkToFit="1"/>
    </xf>
    <xf numFmtId="0" fontId="9" fillId="4" borderId="43" xfId="1" applyFont="1" applyFill="1" applyBorder="1" applyAlignment="1">
      <alignment horizontal="center" vertical="center" shrinkToFit="1"/>
    </xf>
    <xf numFmtId="183" fontId="0" fillId="7" borderId="16" xfId="0" applyNumberFormat="1" applyFont="1" applyFill="1" applyBorder="1" applyAlignment="1">
      <alignment horizontal="center" vertical="center" shrinkToFit="1"/>
    </xf>
    <xf numFmtId="183" fontId="0" fillId="7" borderId="44" xfId="0" applyNumberFormat="1" applyFont="1" applyFill="1" applyBorder="1" applyAlignment="1">
      <alignment horizontal="center" vertical="center" shrinkToFit="1"/>
    </xf>
    <xf numFmtId="183" fontId="0" fillId="7" borderId="45" xfId="0" applyNumberFormat="1" applyFont="1" applyFill="1" applyBorder="1" applyAlignment="1">
      <alignment horizontal="center" vertical="center" shrinkToFit="1"/>
    </xf>
    <xf numFmtId="0" fontId="31" fillId="3" borderId="9" xfId="0" applyFont="1" applyFill="1" applyBorder="1" applyAlignment="1">
      <alignment horizontal="center" vertical="center" shrinkToFit="1"/>
    </xf>
    <xf numFmtId="176" fontId="13" fillId="0" borderId="46" xfId="1" applyNumberFormat="1" applyFont="1" applyFill="1" applyBorder="1" applyAlignment="1">
      <alignment horizontal="right" vertical="center" shrinkToFit="1"/>
    </xf>
    <xf numFmtId="181" fontId="13" fillId="0" borderId="47" xfId="1" applyNumberFormat="1" applyFont="1" applyFill="1" applyBorder="1" applyAlignment="1">
      <alignment horizontal="left" vertical="center" shrinkToFit="1"/>
    </xf>
    <xf numFmtId="0" fontId="4" fillId="10" borderId="16" xfId="1" applyFont="1" applyFill="1" applyBorder="1" applyAlignment="1">
      <alignment horizontal="center" vertical="center" shrinkToFit="1"/>
    </xf>
    <xf numFmtId="0" fontId="11" fillId="4" borderId="45" xfId="1" applyFont="1" applyFill="1" applyBorder="1" applyAlignment="1">
      <alignment horizontal="center" vertical="center" shrinkToFit="1"/>
    </xf>
    <xf numFmtId="0" fontId="0" fillId="7" borderId="48" xfId="0" applyNumberFormat="1" applyFill="1" applyBorder="1" applyAlignment="1">
      <alignment horizontal="center" vertical="center" shrinkToFit="1"/>
    </xf>
    <xf numFmtId="0" fontId="4" fillId="4" borderId="49" xfId="1" applyFont="1" applyFill="1" applyBorder="1" applyAlignment="1">
      <alignment horizontal="center" vertical="center" shrinkToFit="1"/>
    </xf>
    <xf numFmtId="0" fontId="4" fillId="10" borderId="17" xfId="1" applyFont="1" applyFill="1" applyBorder="1" applyAlignment="1">
      <alignment horizontal="center" vertical="center" shrinkToFit="1"/>
    </xf>
    <xf numFmtId="0" fontId="0" fillId="7" borderId="48" xfId="0" applyNumberFormat="1" applyFont="1" applyFill="1" applyBorder="1" applyAlignment="1">
      <alignment horizontal="center" vertical="center" shrinkToFit="1"/>
    </xf>
    <xf numFmtId="176" fontId="13" fillId="0" borderId="50" xfId="1" applyNumberFormat="1" applyFont="1" applyFill="1" applyBorder="1" applyAlignment="1">
      <alignment horizontal="right" vertical="center" shrinkToFit="1"/>
    </xf>
    <xf numFmtId="181" fontId="13" fillId="0" borderId="51" xfId="1" applyNumberFormat="1" applyFont="1" applyFill="1" applyBorder="1" applyAlignment="1">
      <alignment horizontal="left" vertical="center" shrinkToFit="1"/>
    </xf>
    <xf numFmtId="0" fontId="4" fillId="4" borderId="52" xfId="1" applyFont="1" applyFill="1" applyBorder="1" applyAlignment="1">
      <alignment horizontal="center" vertical="center" shrinkToFit="1"/>
    </xf>
    <xf numFmtId="0" fontId="4" fillId="10" borderId="53" xfId="1" applyFont="1" applyFill="1" applyBorder="1" applyAlignment="1">
      <alignment horizontal="center" vertical="center" shrinkToFit="1"/>
    </xf>
    <xf numFmtId="0" fontId="0" fillId="7" borderId="54" xfId="0" applyNumberFormat="1" applyFont="1" applyFill="1" applyBorder="1" applyAlignment="1">
      <alignment horizontal="center" vertical="center" shrinkToFit="1"/>
    </xf>
    <xf numFmtId="0" fontId="0" fillId="0" borderId="0" xfId="0" applyAlignment="1">
      <alignment vertical="center" shrinkToFit="1"/>
    </xf>
    <xf numFmtId="0" fontId="0" fillId="3" borderId="0" xfId="0" applyFill="1" applyBorder="1"/>
    <xf numFmtId="0" fontId="29" fillId="3" borderId="0" xfId="0" applyFont="1" applyFill="1" applyAlignment="1">
      <alignment vertical="center"/>
    </xf>
    <xf numFmtId="0" fontId="0" fillId="4" borderId="4" xfId="0" applyFont="1" applyFill="1" applyBorder="1" applyAlignment="1">
      <alignment horizontal="center" vertical="center" shrinkToFit="1"/>
    </xf>
    <xf numFmtId="0" fontId="0" fillId="3" borderId="38" xfId="0" applyFont="1" applyFill="1" applyBorder="1" applyAlignment="1">
      <alignment horizontal="center" vertical="center" shrinkToFit="1"/>
    </xf>
    <xf numFmtId="183" fontId="0" fillId="7" borderId="22" xfId="0" applyNumberFormat="1" applyFill="1" applyBorder="1" applyAlignment="1">
      <alignment horizontal="center" vertical="center"/>
    </xf>
    <xf numFmtId="183" fontId="0" fillId="7" borderId="6" xfId="0" applyNumberFormat="1" applyFill="1" applyBorder="1" applyAlignment="1">
      <alignment horizontal="center" vertical="center"/>
    </xf>
    <xf numFmtId="183" fontId="0" fillId="7" borderId="5" xfId="0" applyNumberFormat="1" applyFill="1" applyBorder="1" applyAlignment="1">
      <alignment horizontal="center" vertical="center"/>
    </xf>
    <xf numFmtId="0" fontId="33" fillId="11" borderId="55" xfId="0" applyFont="1" applyFill="1" applyBorder="1" applyAlignment="1">
      <alignment horizontal="center" vertical="center" wrapText="1"/>
    </xf>
    <xf numFmtId="0" fontId="9" fillId="5" borderId="55" xfId="0" applyFont="1" applyFill="1" applyBorder="1" applyAlignment="1">
      <alignment horizontal="center" vertical="center" wrapText="1"/>
    </xf>
    <xf numFmtId="0" fontId="15" fillId="5" borderId="55" xfId="0" applyFont="1" applyFill="1" applyBorder="1" applyAlignment="1">
      <alignment horizontal="center" vertical="center" wrapText="1"/>
    </xf>
    <xf numFmtId="0" fontId="0" fillId="3" borderId="24" xfId="0" applyFont="1" applyFill="1" applyBorder="1" applyAlignment="1">
      <alignment horizontal="center" vertical="center" shrinkToFit="1"/>
    </xf>
    <xf numFmtId="183" fontId="0" fillId="7" borderId="24" xfId="0" applyNumberFormat="1" applyFill="1" applyBorder="1" applyAlignment="1">
      <alignment horizontal="center" vertical="center"/>
    </xf>
    <xf numFmtId="183" fontId="0" fillId="7" borderId="14" xfId="0" applyNumberFormat="1" applyFill="1" applyBorder="1" applyAlignment="1">
      <alignment horizontal="center" vertical="center"/>
    </xf>
    <xf numFmtId="183" fontId="0" fillId="7" borderId="15" xfId="0" applyNumberFormat="1" applyFill="1" applyBorder="1" applyAlignment="1">
      <alignment horizontal="center" vertical="center"/>
    </xf>
    <xf numFmtId="0" fontId="0" fillId="0" borderId="55" xfId="0" applyFont="1" applyBorder="1" applyAlignment="1">
      <alignment horizontal="center" vertical="center" wrapText="1"/>
    </xf>
    <xf numFmtId="0" fontId="4" fillId="4" borderId="22" xfId="1" applyFont="1" applyFill="1" applyBorder="1" applyAlignment="1">
      <alignment horizontal="center" vertical="center" shrinkToFit="1"/>
    </xf>
    <xf numFmtId="0" fontId="35" fillId="4" borderId="6" xfId="1" applyFont="1" applyFill="1" applyBorder="1" applyAlignment="1">
      <alignment horizontal="center" vertical="center" shrinkToFit="1"/>
    </xf>
    <xf numFmtId="0" fontId="13" fillId="4" borderId="22" xfId="1" applyFont="1" applyFill="1" applyBorder="1" applyAlignment="1">
      <alignment horizontal="center" vertical="center" shrinkToFit="1"/>
    </xf>
    <xf numFmtId="0" fontId="11" fillId="4" borderId="46" xfId="1" applyFont="1" applyFill="1" applyBorder="1" applyAlignment="1">
      <alignment horizontal="center" vertical="center" shrinkToFit="1"/>
    </xf>
    <xf numFmtId="0" fontId="4" fillId="7" borderId="5" xfId="1" applyFont="1" applyFill="1" applyBorder="1" applyAlignment="1">
      <alignment horizontal="center" vertical="center" shrinkToFit="1"/>
    </xf>
    <xf numFmtId="0" fontId="13" fillId="4" borderId="56" xfId="1" applyFont="1" applyFill="1" applyBorder="1" applyAlignment="1">
      <alignment horizontal="center" vertical="center" shrinkToFit="1"/>
    </xf>
    <xf numFmtId="0" fontId="11" fillId="4" borderId="6" xfId="1" applyFont="1" applyFill="1" applyBorder="1" applyAlignment="1">
      <alignment horizontal="center" vertical="center" shrinkToFit="1"/>
    </xf>
    <xf numFmtId="0" fontId="0" fillId="0" borderId="57" xfId="0" applyFill="1" applyBorder="1" applyAlignment="1">
      <alignment vertical="center" shrinkToFit="1"/>
    </xf>
    <xf numFmtId="0" fontId="0" fillId="0" borderId="6" xfId="0" applyFill="1" applyBorder="1" applyAlignment="1">
      <alignment vertical="center" shrinkToFit="1"/>
    </xf>
    <xf numFmtId="0" fontId="4" fillId="7" borderId="5" xfId="1" applyNumberFormat="1" applyFont="1" applyFill="1" applyBorder="1" applyAlignment="1">
      <alignment horizontal="center" vertical="center" shrinkToFit="1"/>
    </xf>
    <xf numFmtId="0" fontId="11" fillId="4" borderId="14" xfId="1" applyFont="1" applyFill="1" applyBorder="1" applyAlignment="1">
      <alignment horizontal="center" vertical="center" shrinkToFit="1"/>
    </xf>
    <xf numFmtId="0" fontId="4" fillId="0" borderId="14" xfId="1" applyFont="1" applyFill="1" applyBorder="1" applyAlignment="1">
      <alignment horizontal="center" vertical="center" shrinkToFit="1"/>
    </xf>
    <xf numFmtId="0" fontId="4" fillId="7" borderId="15" xfId="1" applyFont="1" applyFill="1" applyBorder="1" applyAlignment="1">
      <alignment horizontal="center" vertical="center" shrinkToFit="1"/>
    </xf>
    <xf numFmtId="0" fontId="9" fillId="4" borderId="6" xfId="1" applyFont="1" applyFill="1" applyBorder="1" applyAlignment="1">
      <alignment horizontal="center" vertical="center" shrinkToFit="1"/>
    </xf>
    <xf numFmtId="0" fontId="0" fillId="0" borderId="0" xfId="0" applyAlignment="1"/>
    <xf numFmtId="0" fontId="4" fillId="12" borderId="0" xfId="1" applyFont="1" applyFill="1" applyAlignment="1">
      <alignment horizontal="center" vertical="center" shrinkToFit="1"/>
    </xf>
    <xf numFmtId="0" fontId="0" fillId="12" borderId="0" xfId="0" applyFill="1" applyAlignment="1">
      <alignment vertical="center"/>
    </xf>
    <xf numFmtId="0" fontId="39" fillId="4" borderId="58" xfId="0" applyFont="1" applyFill="1" applyBorder="1" applyAlignment="1">
      <alignment horizontal="center" vertical="center"/>
    </xf>
    <xf numFmtId="0" fontId="39" fillId="4" borderId="59" xfId="0" applyFont="1" applyFill="1" applyBorder="1" applyAlignment="1">
      <alignment horizontal="center" vertical="center"/>
    </xf>
    <xf numFmtId="0" fontId="28" fillId="4" borderId="23" xfId="0" applyFont="1" applyFill="1" applyBorder="1" applyAlignment="1">
      <alignment horizontal="center" vertical="center" shrinkToFit="1"/>
    </xf>
    <xf numFmtId="0" fontId="39" fillId="4" borderId="23" xfId="0" applyFont="1" applyFill="1" applyBorder="1" applyAlignment="1">
      <alignment horizontal="center" vertical="center"/>
    </xf>
    <xf numFmtId="0" fontId="0" fillId="6" borderId="7" xfId="0" applyFont="1" applyFill="1" applyBorder="1" applyAlignment="1">
      <alignment horizontal="center" vertical="center" shrinkToFit="1"/>
    </xf>
    <xf numFmtId="0" fontId="0" fillId="6" borderId="25" xfId="0" applyFont="1" applyFill="1" applyBorder="1" applyAlignment="1">
      <alignment horizontal="center" vertical="center" shrinkToFit="1"/>
    </xf>
    <xf numFmtId="0" fontId="9" fillId="5" borderId="0" xfId="1" applyFont="1" applyFill="1" applyAlignment="1">
      <alignment horizontal="left" vertical="center" shrinkToFit="1"/>
    </xf>
    <xf numFmtId="0" fontId="4" fillId="13" borderId="3" xfId="1" applyFont="1" applyFill="1" applyBorder="1" applyAlignment="1">
      <alignment horizontal="center" vertical="center" shrinkToFit="1"/>
    </xf>
    <xf numFmtId="0" fontId="28" fillId="0" borderId="0" xfId="0" applyNumberFormat="1" applyFont="1" applyBorder="1" applyAlignment="1">
      <alignment horizontal="center" vertical="center" wrapText="1" shrinkToFit="1"/>
    </xf>
    <xf numFmtId="0" fontId="31" fillId="0" borderId="61" xfId="0" applyNumberFormat="1" applyFont="1" applyBorder="1" applyAlignment="1">
      <alignment horizontal="center" vertical="center" wrapText="1" shrinkToFit="1"/>
    </xf>
    <xf numFmtId="0" fontId="4" fillId="14" borderId="3" xfId="1" applyFont="1" applyFill="1" applyBorder="1" applyAlignment="1">
      <alignment horizontal="center" vertical="center" shrinkToFit="1"/>
    </xf>
    <xf numFmtId="0" fontId="4" fillId="2" borderId="3" xfId="1" applyFont="1" applyFill="1" applyBorder="1" applyAlignment="1">
      <alignment horizontal="center" vertical="center" shrinkToFit="1"/>
    </xf>
    <xf numFmtId="0" fontId="9" fillId="0" borderId="0" xfId="1" applyFont="1" applyFill="1" applyAlignment="1">
      <alignment horizontal="left" vertical="center" shrinkToFit="1"/>
    </xf>
    <xf numFmtId="0" fontId="45" fillId="8" borderId="4" xfId="0" applyNumberFormat="1" applyFont="1" applyFill="1" applyBorder="1" applyAlignment="1">
      <alignment horizontal="center" vertical="center" shrinkToFit="1"/>
    </xf>
    <xf numFmtId="0" fontId="31" fillId="0" borderId="61" xfId="0" applyNumberFormat="1" applyFont="1" applyBorder="1" applyAlignment="1">
      <alignment horizontal="center" vertical="center" shrinkToFit="1"/>
    </xf>
    <xf numFmtId="0" fontId="31" fillId="6" borderId="6" xfId="0" applyNumberFormat="1" applyFont="1" applyFill="1" applyBorder="1" applyAlignment="1">
      <alignment horizontal="center" vertical="center" shrinkToFit="1"/>
    </xf>
    <xf numFmtId="0" fontId="45" fillId="8" borderId="6" xfId="0" applyNumberFormat="1" applyFont="1" applyFill="1" applyBorder="1" applyAlignment="1">
      <alignment horizontal="center" vertical="center" shrinkToFit="1"/>
    </xf>
    <xf numFmtId="0" fontId="49" fillId="2" borderId="62" xfId="0" applyNumberFormat="1" applyFont="1" applyFill="1" applyBorder="1" applyAlignment="1">
      <alignment horizontal="center" vertical="center" shrinkToFit="1"/>
    </xf>
    <xf numFmtId="184" fontId="31" fillId="2" borderId="63" xfId="0" applyNumberFormat="1" applyFont="1" applyFill="1" applyBorder="1" applyAlignment="1">
      <alignment horizontal="left" shrinkToFit="1"/>
    </xf>
    <xf numFmtId="0" fontId="49" fillId="7" borderId="64" xfId="0" applyNumberFormat="1" applyFont="1" applyFill="1" applyBorder="1" applyAlignment="1">
      <alignment horizontal="center" vertical="center" shrinkToFit="1"/>
    </xf>
    <xf numFmtId="184" fontId="31" fillId="7" borderId="63" xfId="0" applyNumberFormat="1" applyFont="1" applyFill="1" applyBorder="1" applyAlignment="1">
      <alignment horizontal="left" shrinkToFit="1"/>
    </xf>
    <xf numFmtId="185" fontId="31" fillId="6" borderId="64" xfId="0" applyNumberFormat="1" applyFont="1" applyFill="1" applyBorder="1" applyAlignment="1">
      <alignment horizontal="right" vertical="center" shrinkToFit="1"/>
    </xf>
    <xf numFmtId="178" fontId="49" fillId="6" borderId="65" xfId="0" applyNumberFormat="1" applyFont="1" applyFill="1" applyBorder="1" applyAlignment="1">
      <alignment horizontal="center" vertical="center" shrinkToFit="1"/>
    </xf>
    <xf numFmtId="0" fontId="31" fillId="3" borderId="66" xfId="0" applyNumberFormat="1" applyFont="1" applyFill="1" applyBorder="1" applyAlignment="1">
      <alignment horizontal="center" vertical="center" shrinkToFit="1"/>
    </xf>
    <xf numFmtId="0" fontId="31" fillId="15" borderId="66" xfId="0" applyNumberFormat="1" applyFont="1" applyFill="1" applyBorder="1" applyAlignment="1">
      <alignment horizontal="center" vertical="center" shrinkToFit="1"/>
    </xf>
    <xf numFmtId="0" fontId="31" fillId="3" borderId="27" xfId="0" applyNumberFormat="1" applyFont="1" applyFill="1" applyBorder="1" applyAlignment="1">
      <alignment horizontal="center" vertical="center" shrinkToFit="1"/>
    </xf>
    <xf numFmtId="186" fontId="49" fillId="15" borderId="27" xfId="0" applyNumberFormat="1" applyFont="1" applyFill="1" applyBorder="1" applyAlignment="1">
      <alignment horizontal="center" vertical="center" shrinkToFit="1"/>
    </xf>
    <xf numFmtId="0" fontId="45" fillId="8" borderId="38" xfId="0" applyNumberFormat="1" applyFont="1" applyFill="1" applyBorder="1" applyAlignment="1">
      <alignment horizontal="center" vertical="center" shrinkToFit="1"/>
    </xf>
    <xf numFmtId="188" fontId="31" fillId="5" borderId="4" xfId="0" applyNumberFormat="1" applyFont="1" applyFill="1" applyBorder="1" applyAlignment="1">
      <alignment horizontal="center" vertical="center" shrinkToFit="1"/>
    </xf>
    <xf numFmtId="189" fontId="31" fillId="5" borderId="4" xfId="0" applyNumberFormat="1" applyFont="1" applyFill="1" applyBorder="1" applyAlignment="1">
      <alignment horizontal="center" vertical="center" shrinkToFit="1"/>
    </xf>
    <xf numFmtId="0" fontId="31" fillId="16" borderId="38" xfId="0" applyNumberFormat="1" applyFont="1" applyFill="1" applyBorder="1" applyAlignment="1">
      <alignment horizontal="center" vertical="center" shrinkToFit="1"/>
    </xf>
    <xf numFmtId="0" fontId="31" fillId="16" borderId="4" xfId="0" applyNumberFormat="1" applyFont="1" applyFill="1" applyBorder="1" applyAlignment="1">
      <alignment horizontal="center" vertical="center" shrinkToFit="1"/>
    </xf>
    <xf numFmtId="0" fontId="31" fillId="16" borderId="40" xfId="0" applyNumberFormat="1" applyFont="1" applyFill="1" applyBorder="1" applyAlignment="1">
      <alignment horizontal="center" vertical="center" shrinkToFit="1"/>
    </xf>
    <xf numFmtId="0" fontId="45" fillId="8" borderId="22" xfId="0" applyNumberFormat="1" applyFont="1" applyFill="1" applyBorder="1" applyAlignment="1">
      <alignment horizontal="center" vertical="center" shrinkToFit="1"/>
    </xf>
    <xf numFmtId="188" fontId="31" fillId="5" borderId="6" xfId="0" applyNumberFormat="1" applyFont="1" applyFill="1" applyBorder="1" applyAlignment="1">
      <alignment horizontal="center" vertical="center" shrinkToFit="1"/>
    </xf>
    <xf numFmtId="189" fontId="31" fillId="5" borderId="6" xfId="0" applyNumberFormat="1" applyFont="1" applyFill="1" applyBorder="1" applyAlignment="1">
      <alignment horizontal="center" vertical="center" shrinkToFit="1"/>
    </xf>
    <xf numFmtId="0" fontId="31" fillId="2" borderId="67" xfId="0" applyNumberFormat="1" applyFont="1" applyFill="1" applyBorder="1" applyAlignment="1">
      <alignment horizontal="center" vertical="center" shrinkToFit="1"/>
    </xf>
    <xf numFmtId="0" fontId="31" fillId="2" borderId="68" xfId="0" applyNumberFormat="1" applyFont="1" applyFill="1" applyBorder="1" applyAlignment="1">
      <alignment horizontal="center" vertical="center" shrinkToFit="1"/>
    </xf>
    <xf numFmtId="0" fontId="31" fillId="2" borderId="69" xfId="0" applyNumberFormat="1" applyFont="1" applyFill="1" applyBorder="1" applyAlignment="1">
      <alignment horizontal="center" vertical="center" shrinkToFit="1"/>
    </xf>
    <xf numFmtId="0" fontId="31" fillId="2" borderId="63" xfId="0" applyNumberFormat="1" applyFont="1" applyFill="1" applyBorder="1" applyAlignment="1">
      <alignment horizontal="center" vertical="center" shrinkToFit="1"/>
    </xf>
    <xf numFmtId="0" fontId="47" fillId="2" borderId="68" xfId="0" applyNumberFormat="1" applyFont="1" applyFill="1" applyBorder="1" applyAlignment="1">
      <alignment horizontal="center" vertical="center" shrinkToFit="1"/>
    </xf>
    <xf numFmtId="0" fontId="0" fillId="2" borderId="68" xfId="0" applyNumberFormat="1" applyFont="1" applyFill="1" applyBorder="1" applyAlignment="1">
      <alignment horizontal="center" vertical="center" shrinkToFit="1"/>
    </xf>
    <xf numFmtId="0" fontId="0" fillId="2" borderId="69" xfId="0" applyNumberFormat="1" applyFont="1" applyFill="1" applyBorder="1" applyAlignment="1">
      <alignment horizontal="center" vertical="center" shrinkToFit="1"/>
    </xf>
    <xf numFmtId="0" fontId="31" fillId="9" borderId="22" xfId="0" applyNumberFormat="1" applyFont="1" applyFill="1" applyBorder="1" applyAlignment="1">
      <alignment horizontal="center" vertical="center" shrinkToFit="1"/>
    </xf>
    <xf numFmtId="0" fontId="31" fillId="9" borderId="6" xfId="0" applyNumberFormat="1" applyFont="1" applyFill="1" applyBorder="1" applyAlignment="1">
      <alignment horizontal="center" vertical="center" shrinkToFit="1"/>
    </xf>
    <xf numFmtId="0" fontId="31" fillId="9" borderId="5" xfId="0" applyNumberFormat="1" applyFont="1" applyFill="1" applyBorder="1" applyAlignment="1">
      <alignment horizontal="center" vertical="center" shrinkToFit="1"/>
    </xf>
    <xf numFmtId="0" fontId="0" fillId="7" borderId="57" xfId="0" applyNumberFormat="1" applyFont="1" applyFill="1" applyBorder="1" applyAlignment="1">
      <alignment horizontal="center" vertical="center" shrinkToFit="1"/>
    </xf>
    <xf numFmtId="0" fontId="47" fillId="7" borderId="6" xfId="0" applyNumberFormat="1" applyFont="1" applyFill="1" applyBorder="1" applyAlignment="1">
      <alignment horizontal="center" vertical="center" shrinkToFit="1"/>
    </xf>
    <xf numFmtId="0" fontId="0" fillId="7" borderId="6" xfId="0" applyNumberFormat="1" applyFont="1" applyFill="1" applyBorder="1" applyAlignment="1">
      <alignment horizontal="center" vertical="center" shrinkToFit="1"/>
    </xf>
    <xf numFmtId="0" fontId="0" fillId="7" borderId="5" xfId="0" applyNumberFormat="1" applyFont="1" applyFill="1" applyBorder="1" applyAlignment="1">
      <alignment horizontal="center" vertical="center" shrinkToFit="1"/>
    </xf>
    <xf numFmtId="0" fontId="31" fillId="5" borderId="6" xfId="0" applyNumberFormat="1" applyFont="1" applyFill="1" applyBorder="1" applyAlignment="1">
      <alignment horizontal="center" vertical="center" shrinkToFit="1"/>
    </xf>
    <xf numFmtId="0" fontId="31" fillId="9" borderId="41" xfId="0" applyFont="1" applyFill="1" applyBorder="1" applyAlignment="1">
      <alignment shrinkToFit="1"/>
    </xf>
    <xf numFmtId="0" fontId="47" fillId="7" borderId="22" xfId="0" applyNumberFormat="1" applyFont="1" applyFill="1" applyBorder="1" applyAlignment="1">
      <alignment horizontal="center" vertical="center" shrinkToFit="1"/>
    </xf>
    <xf numFmtId="0" fontId="31" fillId="7" borderId="6" xfId="0" applyNumberFormat="1" applyFont="1" applyFill="1" applyBorder="1" applyAlignment="1">
      <alignment horizontal="center" vertical="center" shrinkToFit="1"/>
    </xf>
    <xf numFmtId="0" fontId="31" fillId="7" borderId="5" xfId="0" applyNumberFormat="1" applyFont="1" applyFill="1" applyBorder="1" applyAlignment="1">
      <alignment horizontal="center" vertical="center" shrinkToFit="1"/>
    </xf>
    <xf numFmtId="0" fontId="24" fillId="7" borderId="57" xfId="0" applyNumberFormat="1" applyFont="1" applyFill="1" applyBorder="1" applyAlignment="1">
      <alignment horizontal="center" vertical="center" shrinkToFit="1"/>
    </xf>
    <xf numFmtId="0" fontId="31" fillId="3" borderId="5" xfId="0" applyNumberFormat="1" applyFont="1" applyFill="1" applyBorder="1" applyAlignment="1">
      <alignment horizontal="center" vertical="center" shrinkToFit="1"/>
    </xf>
    <xf numFmtId="0" fontId="31" fillId="6" borderId="22" xfId="0" applyNumberFormat="1" applyFont="1" applyFill="1" applyBorder="1" applyAlignment="1">
      <alignment horizontal="center" vertical="center" shrinkToFit="1"/>
    </xf>
    <xf numFmtId="0" fontId="31" fillId="4" borderId="5" xfId="0" applyNumberFormat="1" applyFont="1" applyFill="1" applyBorder="1" applyAlignment="1">
      <alignment horizontal="center" vertical="center" shrinkToFit="1"/>
    </xf>
    <xf numFmtId="0" fontId="31" fillId="6" borderId="70" xfId="0" applyNumberFormat="1" applyFont="1" applyFill="1" applyBorder="1" applyAlignment="1">
      <alignment horizontal="center" vertical="center" shrinkToFit="1"/>
    </xf>
    <xf numFmtId="0" fontId="47" fillId="6" borderId="14" xfId="0" applyNumberFormat="1" applyFont="1" applyFill="1" applyBorder="1" applyAlignment="1">
      <alignment horizontal="center" vertical="center" shrinkToFit="1"/>
    </xf>
    <xf numFmtId="0" fontId="0" fillId="6" borderId="14" xfId="0" applyNumberFormat="1" applyFont="1" applyFill="1" applyBorder="1" applyAlignment="1">
      <alignment horizontal="center" vertical="center" shrinkToFit="1"/>
    </xf>
    <xf numFmtId="0" fontId="0" fillId="6" borderId="15" xfId="0" applyNumberFormat="1" applyFont="1" applyFill="1" applyBorder="1" applyAlignment="1">
      <alignment horizontal="center" vertical="center" shrinkToFit="1"/>
    </xf>
    <xf numFmtId="0" fontId="45" fillId="8" borderId="4" xfId="0" applyFont="1" applyFill="1" applyBorder="1" applyAlignment="1">
      <alignment horizontal="center" shrinkToFit="1"/>
    </xf>
    <xf numFmtId="0" fontId="31" fillId="0" borderId="4" xfId="0" applyFont="1" applyBorder="1" applyAlignment="1">
      <alignment horizontal="center" shrinkToFit="1"/>
    </xf>
    <xf numFmtId="0" fontId="45" fillId="8" borderId="4" xfId="0" applyFont="1" applyFill="1" applyBorder="1" applyAlignment="1">
      <alignment horizontal="center" vertical="center" shrinkToFit="1"/>
    </xf>
    <xf numFmtId="0" fontId="31" fillId="0" borderId="40" xfId="0" applyFont="1" applyBorder="1" applyAlignment="1">
      <alignment horizontal="center" shrinkToFit="1"/>
    </xf>
    <xf numFmtId="0" fontId="45" fillId="8" borderId="14" xfId="0" applyFont="1" applyFill="1" applyBorder="1" applyAlignment="1">
      <alignment horizontal="center" shrinkToFit="1"/>
    </xf>
    <xf numFmtId="0" fontId="31" fillId="0" borderId="14" xfId="0" applyFont="1" applyBorder="1" applyAlignment="1">
      <alignment horizontal="center" shrinkToFit="1"/>
    </xf>
    <xf numFmtId="0" fontId="45" fillId="8" borderId="14" xfId="0" applyFont="1" applyFill="1" applyBorder="1" applyAlignment="1">
      <alignment horizontal="center" vertical="center" shrinkToFit="1"/>
    </xf>
    <xf numFmtId="0" fontId="31" fillId="0" borderId="15" xfId="0" applyFont="1" applyBorder="1" applyAlignment="1">
      <alignment horizontal="center" shrinkToFit="1"/>
    </xf>
    <xf numFmtId="0" fontId="45" fillId="8" borderId="71" xfId="0" applyFont="1" applyFill="1" applyBorder="1" applyAlignment="1">
      <alignment horizontal="center" shrinkToFit="1"/>
    </xf>
    <xf numFmtId="0" fontId="0" fillId="16" borderId="55" xfId="0" applyFont="1" applyFill="1" applyBorder="1" applyAlignment="1">
      <alignment horizontal="center"/>
    </xf>
    <xf numFmtId="0" fontId="45" fillId="8" borderId="72" xfId="0" applyFont="1" applyFill="1" applyBorder="1" applyAlignment="1">
      <alignment horizontal="center" shrinkToFit="1"/>
    </xf>
    <xf numFmtId="0" fontId="45" fillId="8" borderId="72" xfId="0" applyFont="1" applyFill="1" applyBorder="1" applyAlignment="1">
      <alignment horizontal="center" vertical="center" shrinkToFit="1"/>
    </xf>
    <xf numFmtId="0" fontId="45" fillId="8" borderId="73" xfId="0" applyFont="1" applyFill="1" applyBorder="1" applyAlignment="1">
      <alignment horizontal="center" shrinkToFit="1"/>
    </xf>
    <xf numFmtId="0" fontId="45" fillId="8" borderId="55" xfId="0" applyFont="1" applyFill="1" applyBorder="1" applyAlignment="1">
      <alignment horizontal="center" shrinkToFit="1"/>
    </xf>
    <xf numFmtId="0" fontId="45" fillId="8" borderId="55" xfId="0" applyFont="1" applyFill="1" applyBorder="1" applyAlignment="1">
      <alignment horizontal="center" vertical="center" shrinkToFit="1"/>
    </xf>
    <xf numFmtId="0" fontId="45" fillId="8" borderId="73" xfId="0" applyFont="1" applyFill="1" applyBorder="1" applyAlignment="1">
      <alignment horizontal="center" vertical="center" shrinkToFit="1"/>
    </xf>
    <xf numFmtId="0" fontId="45" fillId="8" borderId="74" xfId="0" applyFont="1" applyFill="1" applyBorder="1" applyAlignment="1">
      <alignment horizontal="center" vertical="center" shrinkToFit="1"/>
    </xf>
    <xf numFmtId="0" fontId="45" fillId="8" borderId="75" xfId="0" applyFont="1" applyFill="1" applyBorder="1" applyAlignment="1">
      <alignment horizontal="center" vertical="center" shrinkToFit="1"/>
    </xf>
    <xf numFmtId="0" fontId="0" fillId="9" borderId="0" xfId="0" applyFill="1"/>
    <xf numFmtId="0" fontId="45" fillId="8" borderId="76" xfId="0" applyNumberFormat="1" applyFont="1" applyFill="1" applyBorder="1" applyAlignment="1">
      <alignment horizontal="center" vertical="center" shrinkToFit="1"/>
    </xf>
    <xf numFmtId="188" fontId="31" fillId="5" borderId="77" xfId="0" applyNumberFormat="1" applyFont="1" applyFill="1" applyBorder="1" applyAlignment="1">
      <alignment horizontal="center" vertical="center" shrinkToFit="1"/>
    </xf>
    <xf numFmtId="0" fontId="45" fillId="8" borderId="77" xfId="0" applyNumberFormat="1" applyFont="1" applyFill="1" applyBorder="1" applyAlignment="1">
      <alignment horizontal="center" vertical="center" shrinkToFit="1"/>
    </xf>
    <xf numFmtId="188" fontId="31" fillId="5" borderId="74" xfId="0" applyNumberFormat="1" applyFont="1" applyFill="1" applyBorder="1" applyAlignment="1">
      <alignment horizontal="center" vertical="center" shrinkToFit="1"/>
    </xf>
    <xf numFmtId="0" fontId="45" fillId="8" borderId="78" xfId="0" applyNumberFormat="1" applyFont="1" applyFill="1" applyBorder="1" applyAlignment="1">
      <alignment horizontal="center" vertical="center" shrinkToFit="1"/>
    </xf>
    <xf numFmtId="188" fontId="31" fillId="5" borderId="73" xfId="0" applyNumberFormat="1" applyFont="1" applyFill="1" applyBorder="1" applyAlignment="1">
      <alignment horizontal="center" vertical="center" shrinkToFit="1"/>
    </xf>
    <xf numFmtId="0" fontId="31" fillId="9" borderId="68" xfId="0" applyNumberFormat="1" applyFont="1" applyFill="1" applyBorder="1" applyAlignment="1">
      <alignment horizontal="center" vertical="center" shrinkToFit="1"/>
    </xf>
    <xf numFmtId="0" fontId="31" fillId="9" borderId="69" xfId="0" applyNumberFormat="1" applyFont="1" applyFill="1" applyBorder="1" applyAlignment="1">
      <alignment horizontal="center" vertical="center" shrinkToFit="1"/>
    </xf>
    <xf numFmtId="0" fontId="45" fillId="8" borderId="24" xfId="0" applyNumberFormat="1" applyFont="1" applyFill="1" applyBorder="1" applyAlignment="1">
      <alignment horizontal="center" vertical="center" shrinkToFit="1"/>
    </xf>
    <xf numFmtId="0" fontId="31" fillId="5" borderId="14" xfId="0" applyNumberFormat="1" applyFont="1" applyFill="1" applyBorder="1" applyAlignment="1">
      <alignment horizontal="center" vertical="center" shrinkToFit="1"/>
    </xf>
    <xf numFmtId="0" fontId="45" fillId="8" borderId="14" xfId="0" applyNumberFormat="1" applyFont="1" applyFill="1" applyBorder="1" applyAlignment="1">
      <alignment horizontal="center" vertical="center" shrinkToFit="1"/>
    </xf>
    <xf numFmtId="0" fontId="31" fillId="5" borderId="79" xfId="0" applyNumberFormat="1" applyFont="1" applyFill="1" applyBorder="1" applyAlignment="1">
      <alignment horizontal="center" vertical="center" shrinkToFit="1"/>
    </xf>
    <xf numFmtId="0" fontId="0" fillId="9" borderId="80" xfId="0" applyFill="1" applyBorder="1"/>
    <xf numFmtId="189" fontId="31" fillId="5" borderId="14" xfId="0" applyNumberFormat="1" applyFont="1" applyFill="1" applyBorder="1" applyAlignment="1">
      <alignment horizontal="center" vertical="center" shrinkToFit="1"/>
    </xf>
    <xf numFmtId="0" fontId="31" fillId="5" borderId="15" xfId="0" applyNumberFormat="1" applyFont="1" applyFill="1" applyBorder="1" applyAlignment="1">
      <alignment horizontal="center" vertical="center" shrinkToFit="1"/>
    </xf>
    <xf numFmtId="0" fontId="0" fillId="17" borderId="0" xfId="0" applyFill="1" applyAlignment="1"/>
    <xf numFmtId="0" fontId="0" fillId="17" borderId="0" xfId="0" applyFill="1"/>
    <xf numFmtId="0" fontId="0" fillId="17" borderId="0" xfId="0" applyFont="1" applyFill="1" applyAlignment="1">
      <alignment horizontal="left" vertical="center" indent="1"/>
    </xf>
    <xf numFmtId="0" fontId="24" fillId="17" borderId="0" xfId="0" applyFont="1" applyFill="1" applyAlignment="1">
      <alignment horizontal="left" vertical="center" indent="1"/>
    </xf>
    <xf numFmtId="0" fontId="0" fillId="18" borderId="0" xfId="0" applyFill="1"/>
    <xf numFmtId="0" fontId="33" fillId="19" borderId="81" xfId="0" applyFont="1" applyFill="1" applyBorder="1" applyAlignment="1">
      <alignment horizontal="center" vertical="center"/>
    </xf>
    <xf numFmtId="0" fontId="0" fillId="6" borderId="78" xfId="0" applyFont="1" applyFill="1" applyBorder="1" applyAlignment="1">
      <alignment horizontal="center" vertical="center" shrinkToFit="1"/>
    </xf>
    <xf numFmtId="0" fontId="0" fillId="6" borderId="82" xfId="0" applyFont="1" applyFill="1" applyBorder="1" applyAlignment="1">
      <alignment horizontal="center" vertical="center" shrinkToFit="1"/>
    </xf>
    <xf numFmtId="0" fontId="8" fillId="5" borderId="11" xfId="1" applyFont="1" applyFill="1" applyBorder="1" applyAlignment="1">
      <alignment horizontal="center" vertical="center" shrinkToFit="1"/>
    </xf>
    <xf numFmtId="0" fontId="0" fillId="17" borderId="0" xfId="0" applyFill="1" applyAlignment="1">
      <alignment wrapText="1"/>
    </xf>
    <xf numFmtId="0" fontId="0" fillId="24" borderId="126" xfId="0" applyFill="1" applyBorder="1" applyAlignment="1">
      <alignment vertical="center" shrinkToFit="1"/>
    </xf>
    <xf numFmtId="0" fontId="0" fillId="24" borderId="127" xfId="0" applyFill="1" applyBorder="1" applyAlignment="1">
      <alignment vertical="center" shrinkToFit="1"/>
    </xf>
    <xf numFmtId="0" fontId="0" fillId="24" borderId="130" xfId="0" applyFill="1" applyBorder="1" applyAlignment="1">
      <alignment vertical="center" shrinkToFit="1"/>
    </xf>
    <xf numFmtId="0" fontId="0" fillId="24" borderId="56" xfId="0" applyFill="1" applyBorder="1" applyAlignment="1">
      <alignment vertical="center" shrinkToFit="1"/>
    </xf>
    <xf numFmtId="0" fontId="0" fillId="24" borderId="41" xfId="0" applyFill="1" applyBorder="1" applyAlignment="1">
      <alignment vertical="center" shrinkToFit="1"/>
    </xf>
    <xf numFmtId="0" fontId="0" fillId="24" borderId="0" xfId="0" applyFill="1" applyBorder="1" applyAlignment="1">
      <alignment vertical="center" shrinkToFit="1"/>
    </xf>
    <xf numFmtId="0" fontId="0" fillId="24" borderId="128" xfId="0" applyFill="1" applyBorder="1" applyAlignment="1">
      <alignment vertical="center" shrinkToFit="1"/>
    </xf>
    <xf numFmtId="0" fontId="0" fillId="24" borderId="129" xfId="0" applyFill="1" applyBorder="1" applyAlignment="1">
      <alignment vertical="center" shrinkToFit="1"/>
    </xf>
    <xf numFmtId="0" fontId="0" fillId="24" borderId="80" xfId="0" applyFill="1" applyBorder="1" applyAlignment="1">
      <alignment vertical="center" shrinkToFit="1"/>
    </xf>
    <xf numFmtId="0" fontId="39" fillId="4" borderId="59" xfId="0" applyFont="1" applyFill="1" applyBorder="1" applyAlignment="1">
      <alignment horizontal="center" vertical="center"/>
    </xf>
    <xf numFmtId="0" fontId="0" fillId="6" borderId="7" xfId="0" applyFont="1" applyFill="1" applyBorder="1" applyAlignment="1">
      <alignment horizontal="center" vertical="center" shrinkToFit="1"/>
    </xf>
    <xf numFmtId="0" fontId="53" fillId="24" borderId="131" xfId="0" applyFont="1" applyFill="1" applyBorder="1" applyAlignment="1"/>
    <xf numFmtId="0" fontId="53" fillId="24" borderId="132" xfId="0" applyFont="1" applyFill="1" applyBorder="1" applyAlignment="1"/>
    <xf numFmtId="0" fontId="53" fillId="24" borderId="0" xfId="0" applyFont="1" applyFill="1" applyBorder="1" applyAlignment="1"/>
    <xf numFmtId="0" fontId="53" fillId="24" borderId="0" xfId="0" applyFont="1" applyFill="1" applyAlignment="1"/>
    <xf numFmtId="0" fontId="53" fillId="24" borderId="133" xfId="0" applyFont="1" applyFill="1" applyBorder="1" applyAlignment="1"/>
    <xf numFmtId="0" fontId="53" fillId="24" borderId="134" xfId="0" applyFont="1" applyFill="1" applyBorder="1" applyAlignment="1"/>
    <xf numFmtId="0" fontId="53" fillId="24" borderId="135" xfId="0" applyFont="1" applyFill="1" applyBorder="1" applyAlignment="1"/>
    <xf numFmtId="0" fontId="5" fillId="8" borderId="60" xfId="1" applyFont="1" applyFill="1" applyBorder="1" applyAlignment="1">
      <alignment horizontal="center" vertical="center" shrinkToFit="1"/>
    </xf>
    <xf numFmtId="0" fontId="5" fillId="8" borderId="23" xfId="1" applyFont="1" applyFill="1" applyBorder="1" applyAlignment="1">
      <alignment horizontal="center" vertical="center" shrinkToFit="1"/>
    </xf>
    <xf numFmtId="0" fontId="2" fillId="4" borderId="83" xfId="0" applyFont="1" applyFill="1" applyBorder="1" applyAlignment="1">
      <alignment horizontal="center" vertical="center" shrinkToFit="1"/>
    </xf>
    <xf numFmtId="0" fontId="6" fillId="0" borderId="3" xfId="1" applyFont="1" applyFill="1" applyBorder="1" applyAlignment="1">
      <alignment horizontal="center" vertical="center" shrinkToFit="1"/>
    </xf>
    <xf numFmtId="0" fontId="7" fillId="5" borderId="2" xfId="1" applyFont="1" applyFill="1" applyBorder="1" applyAlignment="1">
      <alignment horizontal="center" vertical="center" shrinkToFit="1"/>
    </xf>
    <xf numFmtId="0" fontId="4" fillId="5" borderId="25" xfId="1" applyFont="1" applyFill="1" applyBorder="1" applyAlignment="1">
      <alignment horizontal="center" vertical="center" shrinkToFit="1"/>
    </xf>
    <xf numFmtId="0" fontId="8" fillId="4" borderId="2" xfId="1" applyFont="1" applyFill="1" applyBorder="1" applyAlignment="1">
      <alignment horizontal="center" vertical="center" shrinkToFit="1"/>
    </xf>
    <xf numFmtId="0" fontId="9" fillId="6" borderId="25" xfId="0" applyFont="1" applyFill="1" applyBorder="1" applyAlignment="1">
      <alignment horizontal="center" vertical="center" shrinkToFit="1"/>
    </xf>
    <xf numFmtId="0" fontId="0" fillId="4" borderId="84" xfId="0" applyFont="1" applyFill="1" applyBorder="1" applyAlignment="1">
      <alignment horizontal="center" vertical="center" shrinkToFit="1"/>
    </xf>
    <xf numFmtId="0" fontId="16" fillId="3" borderId="0" xfId="1" applyFont="1" applyFill="1" applyBorder="1" applyAlignment="1">
      <alignment horizontal="center" vertical="center" shrinkToFit="1"/>
    </xf>
    <xf numFmtId="0" fontId="11" fillId="4" borderId="22" xfId="0" applyFont="1" applyFill="1" applyBorder="1" applyAlignment="1">
      <alignment horizontal="center" vertical="center" shrinkToFit="1"/>
    </xf>
    <xf numFmtId="0" fontId="9" fillId="4" borderId="2" xfId="1" applyFont="1" applyFill="1" applyBorder="1" applyAlignment="1">
      <alignment horizontal="center" vertical="center" shrinkToFit="1"/>
    </xf>
    <xf numFmtId="176" fontId="10" fillId="6" borderId="25" xfId="1" applyNumberFormat="1" applyFont="1" applyFill="1" applyBorder="1" applyAlignment="1">
      <alignment horizontal="center" vertical="center" shrinkToFit="1"/>
    </xf>
    <xf numFmtId="0" fontId="11" fillId="4" borderId="38" xfId="0" applyFont="1" applyFill="1" applyBorder="1" applyAlignment="1">
      <alignment horizontal="center" vertical="center" shrinkToFit="1"/>
    </xf>
    <xf numFmtId="0" fontId="13" fillId="4" borderId="2" xfId="1" applyFont="1" applyFill="1" applyBorder="1" applyAlignment="1">
      <alignment horizontal="center" vertical="center" shrinkToFit="1"/>
    </xf>
    <xf numFmtId="0" fontId="13" fillId="4" borderId="7" xfId="1" applyFont="1" applyFill="1" applyBorder="1" applyAlignment="1">
      <alignment horizontal="center" vertical="center" shrinkToFit="1"/>
    </xf>
    <xf numFmtId="0" fontId="14" fillId="8" borderId="25" xfId="1" applyFont="1" applyFill="1" applyBorder="1" applyAlignment="1">
      <alignment horizontal="center" vertical="center" shrinkToFit="1"/>
    </xf>
    <xf numFmtId="0" fontId="9" fillId="4" borderId="85" xfId="1" applyFont="1" applyFill="1" applyBorder="1" applyAlignment="1">
      <alignment horizontal="center" vertical="center" shrinkToFit="1"/>
    </xf>
    <xf numFmtId="177" fontId="10" fillId="6" borderId="86" xfId="1" applyNumberFormat="1" applyFont="1" applyFill="1" applyBorder="1" applyAlignment="1">
      <alignment horizontal="center" vertical="center" shrinkToFit="1"/>
    </xf>
    <xf numFmtId="0" fontId="9" fillId="6" borderId="32" xfId="1" applyFont="1" applyFill="1" applyBorder="1" applyAlignment="1">
      <alignment horizontal="center" vertical="center" shrinkToFit="1"/>
    </xf>
    <xf numFmtId="0" fontId="15" fillId="6" borderId="24" xfId="0" applyFont="1" applyFill="1" applyBorder="1" applyAlignment="1">
      <alignment horizontal="center" vertical="center" shrinkToFit="1"/>
    </xf>
    <xf numFmtId="0" fontId="15" fillId="6" borderId="15" xfId="0" applyFont="1" applyFill="1" applyBorder="1" applyAlignment="1">
      <alignment horizontal="center" vertical="center" shrinkToFit="1"/>
    </xf>
    <xf numFmtId="0" fontId="13" fillId="4" borderId="89" xfId="1" applyFont="1" applyFill="1" applyBorder="1" applyAlignment="1">
      <alignment horizontal="center" vertical="center" shrinkToFit="1"/>
    </xf>
    <xf numFmtId="0" fontId="13" fillId="0" borderId="2" xfId="1" applyFont="1" applyFill="1" applyBorder="1" applyAlignment="1">
      <alignment horizontal="center" vertical="center" shrinkToFit="1"/>
    </xf>
    <xf numFmtId="0" fontId="13" fillId="0" borderId="7" xfId="1" applyFont="1" applyFill="1" applyBorder="1" applyAlignment="1">
      <alignment horizontal="center" vertical="center" shrinkToFit="1"/>
    </xf>
    <xf numFmtId="0" fontId="13" fillId="0" borderId="7" xfId="1" applyNumberFormat="1" applyFont="1" applyFill="1" applyBorder="1" applyAlignment="1">
      <alignment horizontal="center" vertical="center" shrinkToFit="1"/>
    </xf>
    <xf numFmtId="0" fontId="13" fillId="6" borderId="7" xfId="1" applyFont="1" applyFill="1" applyBorder="1" applyAlignment="1">
      <alignment horizontal="center" vertical="center" shrinkToFit="1"/>
    </xf>
    <xf numFmtId="0" fontId="10" fillId="6" borderId="25" xfId="1" applyFont="1" applyFill="1" applyBorder="1" applyAlignment="1">
      <alignment horizontal="center" vertical="center" shrinkToFit="1"/>
    </xf>
    <xf numFmtId="0" fontId="9" fillId="4" borderId="38" xfId="1" applyFont="1" applyFill="1" applyBorder="1" applyAlignment="1">
      <alignment horizontal="center" vertical="center" shrinkToFit="1"/>
    </xf>
    <xf numFmtId="0" fontId="13" fillId="4" borderId="36" xfId="1" applyFont="1" applyFill="1" applyBorder="1" applyAlignment="1">
      <alignment horizontal="center" vertical="center" shrinkToFit="1"/>
    </xf>
    <xf numFmtId="0" fontId="4" fillId="5" borderId="8" xfId="1" applyFont="1" applyFill="1" applyBorder="1" applyAlignment="1">
      <alignment horizontal="center" vertical="center" shrinkToFit="1"/>
    </xf>
    <xf numFmtId="0" fontId="9" fillId="6" borderId="25" xfId="1" applyFont="1" applyFill="1" applyBorder="1" applyAlignment="1">
      <alignment horizontal="center" vertical="center" shrinkToFit="1"/>
    </xf>
    <xf numFmtId="0" fontId="15" fillId="6" borderId="22" xfId="0" applyFont="1" applyFill="1" applyBorder="1" applyAlignment="1">
      <alignment horizontal="center" vertical="center" shrinkToFit="1"/>
    </xf>
    <xf numFmtId="0" fontId="15" fillId="6" borderId="5" xfId="0" applyFont="1" applyFill="1" applyBorder="1" applyAlignment="1">
      <alignment horizontal="center" vertical="center" shrinkToFit="1"/>
    </xf>
    <xf numFmtId="0" fontId="13" fillId="4" borderId="84" xfId="1" applyFont="1" applyFill="1" applyBorder="1" applyAlignment="1">
      <alignment horizontal="center" vertical="center" shrinkToFit="1"/>
    </xf>
    <xf numFmtId="0" fontId="13" fillId="7" borderId="87" xfId="1" applyFont="1" applyFill="1" applyBorder="1" applyAlignment="1">
      <alignment horizontal="center" vertical="center" shrinkToFit="1"/>
    </xf>
    <xf numFmtId="0" fontId="12" fillId="7" borderId="88" xfId="1" applyFont="1" applyFill="1" applyBorder="1" applyAlignment="1">
      <alignment horizontal="center" vertical="center" shrinkToFit="1"/>
    </xf>
    <xf numFmtId="0" fontId="15" fillId="6" borderId="40" xfId="0" applyFont="1" applyFill="1" applyBorder="1" applyAlignment="1">
      <alignment horizontal="center" vertical="center" shrinkToFit="1"/>
    </xf>
    <xf numFmtId="0" fontId="11" fillId="4" borderId="24" xfId="0" applyFont="1" applyFill="1" applyBorder="1" applyAlignment="1">
      <alignment horizontal="center" vertical="center" shrinkToFit="1"/>
    </xf>
    <xf numFmtId="0" fontId="18" fillId="8" borderId="90" xfId="1" applyFont="1" applyFill="1" applyBorder="1" applyAlignment="1">
      <alignment horizontal="center" vertical="center" shrinkToFit="1"/>
    </xf>
    <xf numFmtId="0" fontId="19" fillId="6" borderId="91" xfId="1" applyFont="1" applyFill="1" applyBorder="1" applyAlignment="1">
      <alignment horizontal="center" vertical="center" shrinkToFit="1"/>
    </xf>
    <xf numFmtId="0" fontId="18" fillId="8" borderId="87" xfId="1" applyFont="1" applyFill="1" applyBorder="1" applyAlignment="1">
      <alignment horizontal="center" vertical="center" shrinkToFit="1"/>
    </xf>
    <xf numFmtId="0" fontId="20" fillId="6" borderId="91" xfId="1" applyFont="1" applyFill="1" applyBorder="1" applyAlignment="1">
      <alignment horizontal="center" vertical="center" shrinkToFit="1"/>
    </xf>
    <xf numFmtId="0" fontId="14" fillId="8" borderId="83" xfId="0" applyFont="1" applyFill="1" applyBorder="1" applyAlignment="1">
      <alignment horizontal="center" vertical="center" shrinkToFit="1"/>
    </xf>
    <xf numFmtId="0" fontId="4" fillId="4" borderId="36" xfId="0" applyFont="1" applyFill="1" applyBorder="1" applyAlignment="1">
      <alignment horizontal="center" vertical="center" shrinkToFit="1"/>
    </xf>
    <xf numFmtId="0" fontId="10" fillId="6" borderId="7" xfId="1" applyFont="1" applyFill="1" applyBorder="1" applyAlignment="1">
      <alignment horizontal="center" vertical="center" shrinkToFit="1"/>
    </xf>
    <xf numFmtId="0" fontId="4" fillId="4" borderId="7" xfId="1" applyFont="1" applyFill="1" applyBorder="1" applyAlignment="1">
      <alignment horizontal="center" vertical="center" shrinkToFit="1"/>
    </xf>
    <xf numFmtId="0" fontId="10" fillId="6" borderId="25" xfId="0" applyFont="1" applyFill="1" applyBorder="1" applyAlignment="1">
      <alignment horizontal="center" vertical="center" shrinkToFit="1"/>
    </xf>
    <xf numFmtId="0" fontId="10" fillId="6" borderId="8" xfId="1" applyFont="1" applyFill="1" applyBorder="1" applyAlignment="1">
      <alignment horizontal="center" vertical="center" shrinkToFit="1"/>
    </xf>
    <xf numFmtId="0" fontId="4" fillId="4" borderId="8" xfId="1" applyFont="1" applyFill="1" applyBorder="1" applyAlignment="1">
      <alignment horizontal="center" vertical="center" shrinkToFit="1"/>
    </xf>
    <xf numFmtId="0" fontId="10" fillId="6" borderId="32" xfId="0" applyFont="1" applyFill="1" applyBorder="1" applyAlignment="1">
      <alignment horizontal="center" vertical="center" shrinkToFit="1"/>
    </xf>
    <xf numFmtId="0" fontId="4" fillId="5" borderId="3" xfId="1" applyFont="1" applyFill="1" applyBorder="1" applyAlignment="1">
      <alignment horizontal="center" vertical="center" shrinkToFit="1"/>
    </xf>
    <xf numFmtId="0" fontId="19" fillId="6" borderId="87" xfId="1" applyFont="1" applyFill="1" applyBorder="1" applyAlignment="1">
      <alignment horizontal="center" vertical="center" shrinkToFit="1"/>
    </xf>
    <xf numFmtId="0" fontId="19" fillId="6" borderId="88" xfId="1" applyFont="1" applyFill="1" applyBorder="1" applyAlignment="1">
      <alignment horizontal="center" vertical="center" shrinkToFit="1"/>
    </xf>
    <xf numFmtId="0" fontId="4" fillId="5" borderId="6" xfId="1" applyFont="1" applyFill="1" applyBorder="1" applyAlignment="1">
      <alignment horizontal="center" vertical="center" shrinkToFit="1"/>
    </xf>
    <xf numFmtId="0" fontId="5" fillId="8" borderId="60" xfId="0" applyFont="1" applyFill="1" applyBorder="1" applyAlignment="1">
      <alignment horizontal="center" vertical="center" shrinkToFit="1"/>
    </xf>
    <xf numFmtId="0" fontId="4" fillId="5" borderId="14" xfId="1" applyFont="1" applyFill="1" applyBorder="1" applyAlignment="1">
      <alignment horizontal="center" vertical="center" shrinkToFit="1"/>
    </xf>
    <xf numFmtId="0" fontId="11" fillId="0" borderId="6" xfId="1" applyFont="1" applyFill="1" applyBorder="1" applyAlignment="1">
      <alignment horizontal="center" vertical="center" shrinkToFit="1"/>
    </xf>
    <xf numFmtId="0" fontId="13" fillId="0" borderId="5" xfId="1" applyFont="1" applyFill="1" applyBorder="1" applyAlignment="1">
      <alignment horizontal="center" vertical="center" shrinkToFit="1"/>
    </xf>
    <xf numFmtId="0" fontId="11" fillId="0" borderId="5" xfId="1" applyFont="1" applyFill="1" applyBorder="1" applyAlignment="1">
      <alignment horizontal="center" vertical="center" shrinkToFit="1"/>
    </xf>
    <xf numFmtId="0" fontId="14" fillId="8" borderId="83" xfId="1" applyFont="1" applyFill="1" applyBorder="1" applyAlignment="1">
      <alignment horizontal="center" vertical="center" shrinkToFit="1"/>
    </xf>
    <xf numFmtId="0" fontId="4" fillId="4" borderId="2" xfId="1" applyFont="1" applyFill="1" applyBorder="1" applyAlignment="1">
      <alignment horizontal="center" vertical="center" shrinkToFit="1"/>
    </xf>
    <xf numFmtId="0" fontId="7" fillId="7" borderId="25" xfId="1" applyFont="1" applyFill="1" applyBorder="1" applyAlignment="1">
      <alignment horizontal="center" vertical="center" shrinkToFit="1"/>
    </xf>
    <xf numFmtId="0" fontId="4" fillId="0" borderId="3" xfId="1" applyFont="1" applyFill="1" applyBorder="1" applyAlignment="1">
      <alignment horizontal="center" vertical="center" shrinkToFit="1"/>
    </xf>
    <xf numFmtId="0" fontId="10" fillId="0" borderId="38" xfId="1" applyFont="1" applyFill="1" applyBorder="1" applyAlignment="1">
      <alignment horizontal="center" vertical="center" shrinkToFit="1"/>
    </xf>
    <xf numFmtId="0" fontId="11" fillId="0" borderId="4" xfId="1" applyFont="1" applyFill="1" applyBorder="1" applyAlignment="1">
      <alignment horizontal="center" vertical="center" shrinkToFit="1"/>
    </xf>
    <xf numFmtId="0" fontId="13" fillId="0" borderId="40" xfId="1" applyFont="1" applyFill="1" applyBorder="1" applyAlignment="1">
      <alignment horizontal="center" vertical="center" shrinkToFit="1"/>
    </xf>
    <xf numFmtId="0" fontId="12" fillId="20" borderId="0" xfId="0" applyFont="1" applyFill="1" applyBorder="1" applyAlignment="1">
      <alignment horizontal="center" vertical="center" wrapText="1" shrinkToFit="1"/>
    </xf>
    <xf numFmtId="0" fontId="27" fillId="21" borderId="0" xfId="0" applyFont="1" applyFill="1" applyBorder="1" applyAlignment="1">
      <alignment horizontal="center" vertical="center" wrapText="1" shrinkToFit="1"/>
    </xf>
    <xf numFmtId="0" fontId="10" fillId="0" borderId="22" xfId="1" applyFont="1" applyFill="1" applyBorder="1" applyAlignment="1">
      <alignment horizontal="center" vertical="center" shrinkToFit="1"/>
    </xf>
    <xf numFmtId="0" fontId="4" fillId="4" borderId="38" xfId="1" applyFont="1" applyFill="1" applyBorder="1" applyAlignment="1">
      <alignment horizontal="center" vertical="center" shrinkToFit="1"/>
    </xf>
    <xf numFmtId="0" fontId="13" fillId="0" borderId="6" xfId="1" applyFont="1" applyFill="1" applyBorder="1" applyAlignment="1">
      <alignment horizontal="center" vertical="center" shrinkToFit="1"/>
    </xf>
    <xf numFmtId="0" fontId="10" fillId="0" borderId="24" xfId="1" applyFont="1" applyFill="1" applyBorder="1" applyAlignment="1">
      <alignment horizontal="center" vertical="center" shrinkToFit="1"/>
    </xf>
    <xf numFmtId="0" fontId="13" fillId="0" borderId="14" xfId="1" applyFont="1" applyFill="1" applyBorder="1" applyAlignment="1">
      <alignment horizontal="center" vertical="center" shrinkToFit="1"/>
    </xf>
    <xf numFmtId="0" fontId="13" fillId="0" borderId="15" xfId="1" applyFont="1" applyFill="1" applyBorder="1" applyAlignment="1">
      <alignment horizontal="center" vertical="center" shrinkToFit="1"/>
    </xf>
    <xf numFmtId="178" fontId="7" fillId="7" borderId="25" xfId="1" applyNumberFormat="1" applyFont="1" applyFill="1" applyBorder="1" applyAlignment="1">
      <alignment horizontal="center" vertical="center" shrinkToFit="1"/>
    </xf>
    <xf numFmtId="0" fontId="4" fillId="4" borderId="60" xfId="1" applyFont="1" applyFill="1" applyBorder="1" applyAlignment="1">
      <alignment horizontal="center" vertical="center" shrinkToFit="1"/>
    </xf>
    <xf numFmtId="0" fontId="7" fillId="7" borderId="23" xfId="1" applyFont="1" applyFill="1" applyBorder="1" applyAlignment="1">
      <alignment horizontal="center" vertical="center" shrinkToFit="1"/>
    </xf>
    <xf numFmtId="0" fontId="4" fillId="4" borderId="36" xfId="1" applyFont="1" applyFill="1" applyBorder="1" applyAlignment="1">
      <alignment horizontal="center" vertical="center" shrinkToFit="1"/>
    </xf>
    <xf numFmtId="0" fontId="7" fillId="7" borderId="32" xfId="1" applyFont="1" applyFill="1" applyBorder="1" applyAlignment="1">
      <alignment horizontal="center" vertical="center" shrinkToFit="1"/>
    </xf>
    <xf numFmtId="0" fontId="11" fillId="0" borderId="3" xfId="0" applyFont="1" applyFill="1" applyBorder="1" applyAlignment="1">
      <alignment horizontal="center" vertical="center" shrinkToFit="1"/>
    </xf>
    <xf numFmtId="179" fontId="12" fillId="7" borderId="93" xfId="0" applyNumberFormat="1" applyFont="1" applyFill="1" applyBorder="1" applyAlignment="1">
      <alignment horizontal="center" vertical="center" shrinkToFit="1"/>
    </xf>
    <xf numFmtId="0" fontId="4" fillId="0" borderId="94" xfId="1" applyFont="1" applyFill="1" applyBorder="1" applyAlignment="1">
      <alignment horizontal="center" vertical="center" shrinkToFit="1"/>
    </xf>
    <xf numFmtId="0" fontId="11" fillId="0" borderId="9" xfId="0" applyFont="1" applyFill="1" applyBorder="1" applyAlignment="1">
      <alignment horizontal="center" vertical="center" shrinkToFit="1"/>
    </xf>
    <xf numFmtId="0" fontId="13" fillId="0" borderId="40" xfId="1" applyFont="1" applyFill="1" applyBorder="1" applyAlignment="1">
      <alignment horizontal="left" vertical="center" indent="1" shrinkToFit="1"/>
    </xf>
    <xf numFmtId="0" fontId="7" fillId="7" borderId="95" xfId="1" applyNumberFormat="1" applyFont="1" applyFill="1" applyBorder="1" applyAlignment="1">
      <alignment horizontal="center" vertical="center" shrinkToFit="1"/>
    </xf>
    <xf numFmtId="180" fontId="11" fillId="7" borderId="96" xfId="1" applyNumberFormat="1" applyFont="1" applyFill="1" applyBorder="1" applyAlignment="1">
      <alignment horizontal="left" vertical="center" shrinkToFit="1"/>
    </xf>
    <xf numFmtId="176" fontId="7" fillId="7" borderId="95" xfId="1" applyNumberFormat="1" applyFont="1" applyFill="1" applyBorder="1" applyAlignment="1">
      <alignment horizontal="right" vertical="center" shrinkToFit="1"/>
    </xf>
    <xf numFmtId="181" fontId="7" fillId="7" borderId="96" xfId="1" applyNumberFormat="1" applyFont="1" applyFill="1" applyBorder="1" applyAlignment="1">
      <alignment horizontal="left" vertical="center" shrinkToFit="1"/>
    </xf>
    <xf numFmtId="0" fontId="11" fillId="0" borderId="18" xfId="0" applyFont="1" applyFill="1" applyBorder="1" applyAlignment="1">
      <alignment horizontal="center" vertical="center" shrinkToFit="1"/>
    </xf>
    <xf numFmtId="0" fontId="13" fillId="0" borderId="5" xfId="1" applyFont="1" applyFill="1" applyBorder="1" applyAlignment="1">
      <alignment horizontal="left" vertical="center" indent="1" shrinkToFit="1"/>
    </xf>
    <xf numFmtId="179" fontId="12" fillId="7" borderId="92" xfId="0" applyNumberFormat="1" applyFont="1" applyFill="1" applyBorder="1" applyAlignment="1">
      <alignment horizontal="center" vertical="center" shrinkToFit="1"/>
    </xf>
    <xf numFmtId="0" fontId="28" fillId="4" borderId="3" xfId="0" applyFont="1" applyFill="1" applyBorder="1" applyAlignment="1">
      <alignment horizontal="center" vertical="center" wrapText="1" shrinkToFit="1"/>
    </xf>
    <xf numFmtId="0" fontId="13" fillId="0" borderId="25" xfId="0" applyFont="1" applyFill="1" applyBorder="1" applyAlignment="1">
      <alignment horizontal="center" vertical="center" shrinkToFit="1"/>
    </xf>
    <xf numFmtId="0" fontId="13" fillId="4" borderId="102" xfId="1" applyFont="1" applyFill="1" applyBorder="1" applyAlignment="1">
      <alignment horizontal="center" vertical="center" shrinkToFit="1"/>
    </xf>
    <xf numFmtId="0" fontId="16" fillId="4" borderId="2" xfId="1" applyFont="1" applyFill="1" applyBorder="1" applyAlignment="1">
      <alignment horizontal="center" vertical="center" shrinkToFit="1"/>
    </xf>
    <xf numFmtId="0" fontId="16" fillId="4" borderId="25" xfId="1" applyFont="1" applyFill="1" applyBorder="1" applyAlignment="1">
      <alignment horizontal="center" vertical="center" shrinkToFit="1"/>
    </xf>
    <xf numFmtId="0" fontId="30" fillId="0" borderId="5" xfId="1" applyFont="1" applyFill="1" applyBorder="1" applyAlignment="1">
      <alignment horizontal="left" vertical="center" indent="1" shrinkToFit="1"/>
    </xf>
    <xf numFmtId="0" fontId="28" fillId="4" borderId="92" xfId="0" applyFont="1" applyFill="1" applyBorder="1" applyAlignment="1">
      <alignment horizontal="center" vertical="center" shrinkToFit="1"/>
    </xf>
    <xf numFmtId="0" fontId="7" fillId="7" borderId="97" xfId="1" applyNumberFormat="1" applyFont="1" applyFill="1" applyBorder="1" applyAlignment="1">
      <alignment horizontal="center" vertical="center" shrinkToFit="1"/>
    </xf>
    <xf numFmtId="180" fontId="11" fillId="7" borderId="98" xfId="1" applyNumberFormat="1" applyFont="1" applyFill="1" applyBorder="1" applyAlignment="1">
      <alignment horizontal="left" vertical="center" shrinkToFit="1"/>
    </xf>
    <xf numFmtId="176" fontId="7" fillId="7" borderId="97" xfId="1" applyNumberFormat="1" applyFont="1" applyFill="1" applyBorder="1" applyAlignment="1">
      <alignment horizontal="right" vertical="center" shrinkToFit="1"/>
    </xf>
    <xf numFmtId="181" fontId="7" fillId="7" borderId="98" xfId="1" applyNumberFormat="1" applyFont="1" applyFill="1" applyBorder="1" applyAlignment="1">
      <alignment horizontal="left" vertical="center" shrinkToFit="1"/>
    </xf>
    <xf numFmtId="0" fontId="20" fillId="6" borderId="92" xfId="0" applyFont="1" applyFill="1" applyBorder="1" applyAlignment="1">
      <alignment horizontal="center" vertical="center" shrinkToFit="1"/>
    </xf>
    <xf numFmtId="0" fontId="0" fillId="4" borderId="2" xfId="0" applyFont="1" applyFill="1" applyBorder="1" applyAlignment="1">
      <alignment horizontal="center" vertical="center" shrinkToFit="1"/>
    </xf>
    <xf numFmtId="0" fontId="0" fillId="4" borderId="99" xfId="0" applyFont="1" applyFill="1" applyBorder="1" applyAlignment="1">
      <alignment horizontal="center" vertical="center" shrinkToFit="1"/>
    </xf>
    <xf numFmtId="0" fontId="0" fillId="4" borderId="3" xfId="0" applyFont="1" applyFill="1" applyBorder="1" applyAlignment="1">
      <alignment horizontal="center" vertical="center" shrinkToFit="1"/>
    </xf>
    <xf numFmtId="0" fontId="0" fillId="4" borderId="36" xfId="0" applyFont="1" applyFill="1" applyBorder="1" applyAlignment="1">
      <alignment horizontal="center" vertical="center" shrinkToFit="1"/>
    </xf>
    <xf numFmtId="0" fontId="2" fillId="9" borderId="55" xfId="0" applyFont="1" applyFill="1" applyBorder="1" applyAlignment="1">
      <alignment horizontal="center" vertical="center" wrapText="1"/>
    </xf>
    <xf numFmtId="0" fontId="13" fillId="6" borderId="2" xfId="1" applyFont="1" applyFill="1" applyBorder="1" applyAlignment="1">
      <alignment horizontal="center" vertical="center" shrinkToFit="1"/>
    </xf>
    <xf numFmtId="0" fontId="13" fillId="0" borderId="25" xfId="1" applyFont="1" applyFill="1" applyBorder="1" applyAlignment="1">
      <alignment horizontal="center" vertical="center" shrinkToFit="1"/>
    </xf>
    <xf numFmtId="0" fontId="4" fillId="4" borderId="9" xfId="1" applyFont="1" applyFill="1" applyBorder="1" applyAlignment="1">
      <alignment horizontal="center" vertical="center" shrinkToFit="1"/>
    </xf>
    <xf numFmtId="0" fontId="33" fillId="11" borderId="55" xfId="0" applyFont="1" applyFill="1" applyBorder="1" applyAlignment="1">
      <alignment horizontal="center" vertical="center" wrapText="1"/>
    </xf>
    <xf numFmtId="0" fontId="4" fillId="9" borderId="100" xfId="1" applyFont="1" applyFill="1" applyBorder="1" applyAlignment="1">
      <alignment horizontal="center" vertical="center" shrinkToFit="1"/>
    </xf>
    <xf numFmtId="0" fontId="13" fillId="4" borderId="101" xfId="1" applyFont="1" applyFill="1" applyBorder="1" applyAlignment="1">
      <alignment horizontal="center" vertical="center" shrinkToFit="1"/>
    </xf>
    <xf numFmtId="0" fontId="19" fillId="5" borderId="93" xfId="1" applyFont="1" applyFill="1" applyBorder="1" applyAlignment="1">
      <alignment horizontal="center" vertical="center" shrinkToFit="1"/>
    </xf>
    <xf numFmtId="0" fontId="0" fillId="3" borderId="0" xfId="0" applyFont="1" applyFill="1" applyBorder="1" applyAlignment="1">
      <alignment horizontal="center" vertical="center"/>
    </xf>
    <xf numFmtId="0" fontId="34" fillId="5" borderId="55" xfId="0" applyFont="1" applyFill="1" applyBorder="1" applyAlignment="1">
      <alignment horizontal="center" vertical="center" wrapText="1"/>
    </xf>
    <xf numFmtId="0" fontId="32" fillId="5" borderId="55" xfId="0" applyFont="1" applyFill="1" applyBorder="1" applyAlignment="1">
      <alignment horizontal="center" vertical="center" wrapText="1"/>
    </xf>
    <xf numFmtId="0" fontId="11" fillId="0" borderId="29" xfId="0" applyFont="1" applyFill="1" applyBorder="1" applyAlignment="1">
      <alignment horizontal="center" vertical="center" shrinkToFit="1"/>
    </xf>
    <xf numFmtId="0" fontId="13" fillId="0" borderId="15" xfId="1" applyFont="1" applyFill="1" applyBorder="1" applyAlignment="1">
      <alignment horizontal="left" vertical="center" indent="1" shrinkToFit="1"/>
    </xf>
    <xf numFmtId="0" fontId="4" fillId="4" borderId="93" xfId="1" applyFont="1" applyFill="1" applyBorder="1" applyAlignment="1">
      <alignment horizontal="center" vertical="center" shrinkToFit="1"/>
    </xf>
    <xf numFmtId="0" fontId="0" fillId="4" borderId="9" xfId="0" applyFont="1" applyFill="1" applyBorder="1" applyAlignment="1">
      <alignment horizontal="center" vertical="center" shrinkToFit="1"/>
    </xf>
    <xf numFmtId="0" fontId="4" fillId="5" borderId="92" xfId="1" applyFont="1" applyFill="1" applyBorder="1" applyAlignment="1">
      <alignment horizontal="left" vertical="center" wrapText="1" indent="1" shrinkToFit="1"/>
    </xf>
    <xf numFmtId="0" fontId="25" fillId="5" borderId="92" xfId="1" applyFont="1" applyFill="1" applyBorder="1" applyAlignment="1">
      <alignment horizontal="left" vertical="center" wrapText="1" indent="1" shrinkToFit="1"/>
    </xf>
    <xf numFmtId="0" fontId="35" fillId="4" borderId="6" xfId="1" applyFont="1" applyFill="1" applyBorder="1" applyAlignment="1">
      <alignment horizontal="center" vertical="center" shrinkToFit="1"/>
    </xf>
    <xf numFmtId="0" fontId="13" fillId="7" borderId="25" xfId="1" applyFont="1" applyFill="1" applyBorder="1" applyAlignment="1">
      <alignment horizontal="center" vertical="center" shrinkToFit="1"/>
    </xf>
    <xf numFmtId="183" fontId="4" fillId="7" borderId="18" xfId="1" applyNumberFormat="1" applyFont="1" applyFill="1" applyBorder="1" applyAlignment="1">
      <alignment horizontal="center" vertical="center" shrinkToFit="1"/>
    </xf>
    <xf numFmtId="0" fontId="4" fillId="4" borderId="24" xfId="1" applyFont="1" applyFill="1" applyBorder="1" applyAlignment="1">
      <alignment horizontal="center" vertical="center" shrinkToFit="1"/>
    </xf>
    <xf numFmtId="183" fontId="4" fillId="7" borderId="29" xfId="1" applyNumberFormat="1" applyFont="1" applyFill="1" applyBorder="1" applyAlignment="1">
      <alignment horizontal="center" vertical="center" shrinkToFit="1"/>
    </xf>
    <xf numFmtId="0" fontId="13" fillId="7" borderId="32" xfId="1" applyFont="1" applyFill="1" applyBorder="1" applyAlignment="1">
      <alignment horizontal="center" vertical="center" shrinkToFit="1"/>
    </xf>
    <xf numFmtId="0" fontId="36" fillId="22" borderId="3" xfId="0" applyFont="1" applyFill="1" applyBorder="1" applyAlignment="1">
      <alignment horizontal="center" vertical="center"/>
    </xf>
    <xf numFmtId="0" fontId="4" fillId="4" borderId="22" xfId="1" applyFont="1" applyFill="1" applyBorder="1" applyAlignment="1">
      <alignment horizontal="center" vertical="center" shrinkToFit="1"/>
    </xf>
    <xf numFmtId="0" fontId="4" fillId="4" borderId="18" xfId="1" applyFont="1" applyFill="1" applyBorder="1" applyAlignment="1">
      <alignment horizontal="center" vertical="center" shrinkToFit="1"/>
    </xf>
    <xf numFmtId="0" fontId="28" fillId="4" borderId="83" xfId="0" applyFont="1" applyFill="1" applyBorder="1" applyAlignment="1">
      <alignment horizontal="center" vertical="center" wrapText="1" shrinkToFit="1"/>
    </xf>
    <xf numFmtId="0" fontId="2" fillId="4" borderId="36" xfId="0" applyFont="1" applyFill="1" applyBorder="1" applyAlignment="1">
      <alignment horizontal="center" vertical="center" shrinkToFit="1"/>
    </xf>
    <xf numFmtId="0" fontId="28" fillId="7" borderId="8" xfId="0" applyFont="1" applyFill="1" applyBorder="1" applyAlignment="1">
      <alignment horizontal="center" vertical="center" shrinkToFit="1"/>
    </xf>
    <xf numFmtId="0" fontId="2" fillId="4" borderId="8" xfId="0" applyFont="1" applyFill="1" applyBorder="1" applyAlignment="1">
      <alignment horizontal="center" vertical="center" shrinkToFit="1"/>
    </xf>
    <xf numFmtId="0" fontId="28" fillId="7" borderId="32" xfId="0" applyFont="1" applyFill="1" applyBorder="1" applyAlignment="1">
      <alignment horizontal="center" vertical="center" shrinkToFit="1"/>
    </xf>
    <xf numFmtId="0" fontId="38" fillId="8" borderId="60" xfId="0" applyFont="1" applyFill="1" applyBorder="1" applyAlignment="1">
      <alignment horizontal="center" vertical="center"/>
    </xf>
    <xf numFmtId="0" fontId="39" fillId="4" borderId="59" xfId="0" applyFont="1" applyFill="1" applyBorder="1" applyAlignment="1">
      <alignment horizontal="center" vertical="center"/>
    </xf>
    <xf numFmtId="0" fontId="23" fillId="5" borderId="2" xfId="0" applyFont="1" applyFill="1" applyBorder="1" applyAlignment="1">
      <alignment horizontal="center" vertical="center" shrinkToFit="1"/>
    </xf>
    <xf numFmtId="0" fontId="28" fillId="5" borderId="2" xfId="0" applyFont="1" applyFill="1" applyBorder="1" applyAlignment="1">
      <alignment horizontal="center" vertical="center" shrinkToFit="1"/>
    </xf>
    <xf numFmtId="0" fontId="40" fillId="6" borderId="103" xfId="0" applyFont="1" applyFill="1" applyBorder="1" applyAlignment="1">
      <alignment horizontal="center" vertical="center" shrinkToFit="1"/>
    </xf>
    <xf numFmtId="0" fontId="40" fillId="6" borderId="7" xfId="0" applyFont="1" applyFill="1" applyBorder="1" applyAlignment="1">
      <alignment horizontal="center" vertical="center" shrinkToFit="1"/>
    </xf>
    <xf numFmtId="0" fontId="11" fillId="5" borderId="7" xfId="0" applyFont="1" applyFill="1" applyBorder="1" applyAlignment="1">
      <alignment horizontal="center" vertical="center" shrinkToFit="1"/>
    </xf>
    <xf numFmtId="0" fontId="11" fillId="0" borderId="25" xfId="0" applyFont="1" applyBorder="1" applyAlignment="1">
      <alignment horizontal="center" vertical="center" shrinkToFit="1"/>
    </xf>
    <xf numFmtId="0" fontId="41" fillId="5" borderId="2" xfId="0" applyFont="1" applyFill="1" applyBorder="1" applyAlignment="1">
      <alignment horizontal="center" vertical="center" shrinkToFit="1"/>
    </xf>
    <xf numFmtId="0" fontId="42" fillId="6" borderId="7" xfId="0" applyFont="1" applyFill="1" applyBorder="1" applyAlignment="1">
      <alignment horizontal="center" vertical="center" shrinkToFit="1"/>
    </xf>
    <xf numFmtId="0" fontId="11" fillId="5" borderId="25" xfId="0" applyFont="1" applyFill="1" applyBorder="1" applyAlignment="1">
      <alignment horizontal="center" vertical="center" shrinkToFit="1"/>
    </xf>
    <xf numFmtId="0" fontId="39" fillId="4" borderId="2" xfId="0" applyFont="1" applyFill="1" applyBorder="1" applyAlignment="1">
      <alignment horizontal="center" vertical="center"/>
    </xf>
    <xf numFmtId="0" fontId="39" fillId="4" borderId="7" xfId="0" applyFont="1" applyFill="1" applyBorder="1" applyAlignment="1">
      <alignment horizontal="center" vertical="center"/>
    </xf>
    <xf numFmtId="0" fontId="39" fillId="4" borderId="25" xfId="0" applyFont="1" applyFill="1" applyBorder="1" applyAlignment="1">
      <alignment horizontal="center" vertical="center"/>
    </xf>
    <xf numFmtId="0" fontId="0" fillId="6" borderId="2" xfId="0" applyFont="1" applyFill="1" applyBorder="1" applyAlignment="1">
      <alignment horizontal="center" vertical="center" shrinkToFit="1"/>
    </xf>
    <xf numFmtId="0" fontId="0" fillId="6" borderId="7" xfId="0" applyFont="1" applyFill="1" applyBorder="1" applyAlignment="1">
      <alignment horizontal="center" vertical="center" shrinkToFit="1"/>
    </xf>
    <xf numFmtId="0" fontId="43" fillId="8" borderId="93" xfId="0" applyFont="1" applyFill="1" applyBorder="1" applyAlignment="1">
      <alignment horizontal="center" vertical="center" shrinkToFit="1"/>
    </xf>
    <xf numFmtId="0" fontId="52" fillId="5" borderId="104" xfId="0" applyFont="1" applyFill="1" applyBorder="1" applyAlignment="1">
      <alignment horizontal="left" vertical="center" wrapText="1" indent="1" shrinkToFit="1"/>
    </xf>
    <xf numFmtId="0" fontId="12" fillId="5" borderId="104" xfId="0" applyFont="1" applyFill="1" applyBorder="1" applyAlignment="1">
      <alignment horizontal="left" vertical="center" wrapText="1" indent="1" shrinkToFit="1"/>
    </xf>
    <xf numFmtId="0" fontId="44" fillId="23" borderId="54" xfId="0" applyFont="1" applyFill="1" applyBorder="1" applyAlignment="1">
      <alignment horizontal="left" vertical="center" wrapText="1" indent="1" shrinkToFit="1"/>
    </xf>
    <xf numFmtId="0" fontId="16" fillId="4" borderId="2" xfId="0" applyFont="1" applyFill="1" applyBorder="1" applyAlignment="1">
      <alignment horizontal="center" vertical="center"/>
    </xf>
    <xf numFmtId="0" fontId="0" fillId="0" borderId="9" xfId="0" applyFont="1" applyBorder="1" applyAlignment="1">
      <alignment horizontal="center" vertical="center"/>
    </xf>
    <xf numFmtId="0" fontId="0" fillId="0" borderId="29" xfId="0" applyBorder="1"/>
    <xf numFmtId="0" fontId="31" fillId="0" borderId="84" xfId="0" applyNumberFormat="1" applyFont="1" applyBorder="1" applyAlignment="1">
      <alignment horizontal="center" vertical="center" wrapText="1" shrinkToFit="1"/>
    </xf>
    <xf numFmtId="0" fontId="31" fillId="0" borderId="61" xfId="0" applyNumberFormat="1" applyFont="1" applyBorder="1" applyAlignment="1">
      <alignment horizontal="center" vertical="center" wrapText="1" shrinkToFit="1"/>
    </xf>
    <xf numFmtId="0" fontId="31" fillId="0" borderId="1" xfId="0" applyNumberFormat="1" applyFont="1" applyBorder="1" applyAlignment="1">
      <alignment horizontal="center" vertical="center" wrapText="1" shrinkToFit="1"/>
    </xf>
    <xf numFmtId="0" fontId="45" fillId="8" borderId="105" xfId="0" applyNumberFormat="1" applyFont="1" applyFill="1" applyBorder="1" applyAlignment="1">
      <alignment horizontal="center" vertical="center" shrinkToFit="1"/>
    </xf>
    <xf numFmtId="0" fontId="46" fillId="8" borderId="106" xfId="0" applyNumberFormat="1" applyFont="1" applyFill="1" applyBorder="1" applyAlignment="1">
      <alignment horizontal="center" vertical="center" shrinkToFit="1"/>
    </xf>
    <xf numFmtId="0" fontId="45" fillId="8" borderId="9" xfId="0" applyNumberFormat="1" applyFont="1" applyFill="1" applyBorder="1" applyAlignment="1">
      <alignment horizontal="center" vertical="center" shrinkToFit="1"/>
    </xf>
    <xf numFmtId="0" fontId="45" fillId="8" borderId="4" xfId="0" applyNumberFormat="1" applyFont="1" applyFill="1" applyBorder="1" applyAlignment="1">
      <alignment horizontal="center" vertical="center" shrinkToFit="1"/>
    </xf>
    <xf numFmtId="0" fontId="47" fillId="0" borderId="84" xfId="0" applyNumberFormat="1" applyFont="1" applyBorder="1" applyAlignment="1">
      <alignment horizontal="center" vertical="center" shrinkToFit="1"/>
    </xf>
    <xf numFmtId="0" fontId="47" fillId="0" borderId="61" xfId="0" applyNumberFormat="1" applyFont="1" applyBorder="1" applyAlignment="1">
      <alignment horizontal="center" vertical="center" shrinkToFit="1"/>
    </xf>
    <xf numFmtId="0" fontId="31" fillId="0" borderId="61" xfId="0" applyNumberFormat="1" applyFont="1" applyBorder="1" applyAlignment="1">
      <alignment horizontal="center" vertical="center" shrinkToFit="1"/>
    </xf>
    <xf numFmtId="0" fontId="31" fillId="0" borderId="1" xfId="0" applyNumberFormat="1" applyFont="1" applyBorder="1" applyAlignment="1">
      <alignment horizontal="center" vertical="center" shrinkToFit="1"/>
    </xf>
    <xf numFmtId="0" fontId="31" fillId="0" borderId="107" xfId="0" applyNumberFormat="1" applyFont="1" applyBorder="1" applyAlignment="1">
      <alignment horizontal="center" vertical="center" shrinkToFit="1"/>
    </xf>
    <xf numFmtId="0" fontId="31" fillId="0" borderId="108" xfId="0" applyNumberFormat="1" applyFont="1" applyBorder="1" applyAlignment="1">
      <alignment horizontal="center" vertical="center" shrinkToFit="1"/>
    </xf>
    <xf numFmtId="0" fontId="0" fillId="7" borderId="0" xfId="0" applyFill="1" applyBorder="1" applyAlignment="1">
      <alignment horizontal="center" vertical="center"/>
    </xf>
    <xf numFmtId="0" fontId="31" fillId="6" borderId="6" xfId="0" applyNumberFormat="1" applyFont="1" applyFill="1" applyBorder="1" applyAlignment="1">
      <alignment horizontal="center" vertical="center" shrinkToFit="1"/>
    </xf>
    <xf numFmtId="0" fontId="48" fillId="2" borderId="109" xfId="0" applyNumberFormat="1" applyFont="1" applyFill="1" applyBorder="1" applyAlignment="1">
      <alignment horizontal="center" vertical="center" shrinkToFit="1"/>
    </xf>
    <xf numFmtId="0" fontId="48" fillId="7" borderId="110" xfId="0" applyNumberFormat="1" applyFont="1" applyFill="1" applyBorder="1" applyAlignment="1">
      <alignment horizontal="center" vertical="center" shrinkToFit="1"/>
    </xf>
    <xf numFmtId="0" fontId="48" fillId="6" borderId="111" xfId="0" applyNumberFormat="1" applyFont="1" applyFill="1" applyBorder="1" applyAlignment="1">
      <alignment horizontal="center" vertical="center" shrinkToFit="1"/>
    </xf>
    <xf numFmtId="0" fontId="45" fillId="8" borderId="18" xfId="0" applyNumberFormat="1" applyFont="1" applyFill="1" applyBorder="1" applyAlignment="1">
      <alignment horizontal="center" vertical="center" shrinkToFit="1"/>
    </xf>
    <xf numFmtId="0" fontId="45" fillId="8" borderId="6" xfId="0" applyNumberFormat="1" applyFont="1" applyFill="1" applyBorder="1" applyAlignment="1">
      <alignment horizontal="center" vertical="center" shrinkToFit="1"/>
    </xf>
    <xf numFmtId="0" fontId="0" fillId="6" borderId="6" xfId="0" applyFont="1" applyFill="1" applyBorder="1" applyAlignment="1">
      <alignment horizontal="center" vertical="center"/>
    </xf>
    <xf numFmtId="0" fontId="49" fillId="15" borderId="112" xfId="0" applyNumberFormat="1" applyFont="1" applyFill="1" applyBorder="1" applyAlignment="1">
      <alignment horizontal="center" vertical="center" shrinkToFit="1"/>
    </xf>
    <xf numFmtId="0" fontId="31" fillId="5" borderId="113" xfId="0" applyNumberFormat="1" applyFont="1" applyFill="1" applyBorder="1" applyAlignment="1">
      <alignment horizontal="center" vertical="center" shrinkToFit="1"/>
    </xf>
    <xf numFmtId="0" fontId="31" fillId="15" borderId="5" xfId="0" applyNumberFormat="1" applyFont="1" applyFill="1" applyBorder="1" applyAlignment="1">
      <alignment horizontal="center" vertical="center" shrinkToFit="1"/>
    </xf>
    <xf numFmtId="0" fontId="31" fillId="15" borderId="15" xfId="0" applyNumberFormat="1" applyFont="1" applyFill="1" applyBorder="1" applyAlignment="1">
      <alignment horizontal="center" vertical="center" shrinkToFit="1"/>
    </xf>
    <xf numFmtId="0" fontId="0" fillId="7" borderId="0" xfId="0" applyFill="1" applyBorder="1" applyAlignment="1">
      <alignment horizontal="center" vertical="center" shrinkToFit="1"/>
    </xf>
    <xf numFmtId="0" fontId="0" fillId="7" borderId="6" xfId="0" applyFont="1" applyFill="1" applyBorder="1" applyAlignment="1">
      <alignment horizontal="center" vertical="center" shrinkToFit="1"/>
    </xf>
    <xf numFmtId="187" fontId="0" fillId="7" borderId="6" xfId="0" applyNumberFormat="1" applyFont="1" applyFill="1" applyBorder="1" applyAlignment="1">
      <alignment horizontal="center" vertical="center" shrinkToFit="1"/>
    </xf>
    <xf numFmtId="0" fontId="31" fillId="3" borderId="4" xfId="0" applyNumberFormat="1" applyFont="1" applyFill="1" applyBorder="1" applyAlignment="1">
      <alignment horizontal="center" vertical="center" shrinkToFit="1"/>
    </xf>
    <xf numFmtId="0" fontId="31" fillId="3" borderId="40" xfId="0" applyNumberFormat="1" applyFont="1" applyFill="1" applyBorder="1" applyAlignment="1">
      <alignment horizontal="center" vertical="center" shrinkToFit="1"/>
    </xf>
    <xf numFmtId="0" fontId="50" fillId="16" borderId="18" xfId="0" applyNumberFormat="1" applyFont="1" applyFill="1" applyBorder="1" applyAlignment="1">
      <alignment horizontal="center" vertical="center" shrinkToFit="1"/>
    </xf>
    <xf numFmtId="0" fontId="50" fillId="2" borderId="18" xfId="0" applyNumberFormat="1" applyFont="1" applyFill="1" applyBorder="1" applyAlignment="1">
      <alignment horizontal="center" vertical="center" shrinkToFit="1"/>
    </xf>
    <xf numFmtId="0" fontId="50" fillId="7" borderId="18" xfId="0" applyNumberFormat="1" applyFont="1" applyFill="1" applyBorder="1" applyAlignment="1">
      <alignment horizontal="center" vertical="center" shrinkToFit="1"/>
    </xf>
    <xf numFmtId="0" fontId="31" fillId="3" borderId="6" xfId="0" applyNumberFormat="1" applyFont="1" applyFill="1" applyBorder="1" applyAlignment="1">
      <alignment horizontal="center" vertical="center" shrinkToFit="1"/>
    </xf>
    <xf numFmtId="0" fontId="50" fillId="6" borderId="18" xfId="0" applyNumberFormat="1" applyFont="1" applyFill="1" applyBorder="1" applyAlignment="1">
      <alignment horizontal="center" vertical="center" shrinkToFit="1"/>
    </xf>
    <xf numFmtId="0" fontId="45" fillId="8" borderId="114" xfId="0" applyNumberFormat="1" applyFont="1" applyFill="1" applyBorder="1" applyAlignment="1">
      <alignment horizontal="center" vertical="center" shrinkToFit="1"/>
    </xf>
    <xf numFmtId="0" fontId="46" fillId="8" borderId="115" xfId="0" applyNumberFormat="1" applyFont="1" applyFill="1" applyBorder="1" applyAlignment="1">
      <alignment horizontal="center" vertical="center" shrinkToFit="1"/>
    </xf>
    <xf numFmtId="0" fontId="45" fillId="8" borderId="116" xfId="0" applyNumberFormat="1" applyFont="1" applyFill="1" applyBorder="1" applyAlignment="1">
      <alignment horizontal="center" vertical="center" shrinkToFit="1"/>
    </xf>
    <xf numFmtId="0" fontId="31" fillId="0" borderId="117" xfId="0" applyFont="1" applyBorder="1" applyAlignment="1">
      <alignment horizontal="center" vertical="center"/>
    </xf>
    <xf numFmtId="0" fontId="0" fillId="0" borderId="118" xfId="0" applyBorder="1" applyAlignment="1">
      <alignment horizontal="center" vertical="center"/>
    </xf>
    <xf numFmtId="0" fontId="48" fillId="2" borderId="119" xfId="0" applyNumberFormat="1" applyFont="1" applyFill="1" applyBorder="1" applyAlignment="1">
      <alignment horizontal="center" vertical="center" shrinkToFit="1"/>
    </xf>
    <xf numFmtId="0" fontId="49" fillId="15" borderId="72" xfId="0" applyNumberFormat="1" applyFont="1" applyFill="1" applyBorder="1" applyAlignment="1">
      <alignment horizontal="center" vertical="center" shrinkToFit="1"/>
    </xf>
    <xf numFmtId="0" fontId="31" fillId="5" borderId="72" xfId="0" applyNumberFormat="1" applyFont="1" applyFill="1" applyBorder="1" applyAlignment="1">
      <alignment horizontal="center" vertical="center" shrinkToFit="1"/>
    </xf>
    <xf numFmtId="0" fontId="31" fillId="0" borderId="72" xfId="0" applyFont="1" applyBorder="1" applyAlignment="1">
      <alignment horizontal="center" vertical="center" shrinkToFit="1"/>
    </xf>
    <xf numFmtId="0" fontId="33" fillId="19" borderId="120" xfId="0" applyFont="1" applyFill="1" applyBorder="1" applyAlignment="1">
      <alignment horizontal="center" vertical="center"/>
    </xf>
    <xf numFmtId="0" fontId="33" fillId="19" borderId="121" xfId="0" applyFont="1" applyFill="1" applyBorder="1" applyAlignment="1">
      <alignment horizontal="center" vertical="center"/>
    </xf>
    <xf numFmtId="0" fontId="0" fillId="4" borderId="122" xfId="0" applyFont="1" applyFill="1" applyBorder="1" applyAlignment="1">
      <alignment horizontal="center" vertical="center"/>
    </xf>
    <xf numFmtId="0" fontId="0" fillId="6" borderId="123" xfId="0" applyFont="1" applyFill="1" applyBorder="1" applyAlignment="1">
      <alignment horizontal="center" vertical="center" shrinkToFit="1"/>
    </xf>
    <xf numFmtId="0" fontId="0" fillId="4" borderId="124" xfId="0" applyFont="1" applyFill="1" applyBorder="1" applyAlignment="1">
      <alignment horizontal="center" vertical="center"/>
    </xf>
    <xf numFmtId="0" fontId="0" fillId="6" borderId="125" xfId="0" applyFont="1" applyFill="1" applyBorder="1" applyAlignment="1">
      <alignment horizontal="center" vertical="center" shrinkToFit="1"/>
    </xf>
  </cellXfs>
  <cellStyles count="2">
    <cellStyle name="Excel Built-in Normal" xfId="1"/>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C2300"/>
      <rgbColor rgb="0000FF00"/>
      <rgbColor rgb="000000FF"/>
      <rgbColor rgb="00FFFF66"/>
      <rgbColor rgb="00FF00FF"/>
      <rgbColor rgb="0000FFFF"/>
      <rgbColor rgb="00800000"/>
      <rgbColor rgb="00008000"/>
      <rgbColor rgb="00000080"/>
      <rgbColor rgb="00808000"/>
      <rgbColor rgb="00B80047"/>
      <rgbColor rgb="00198A8A"/>
      <rgbColor rgb="00C0C0C0"/>
      <rgbColor rgb="00808080"/>
      <rgbColor rgb="009999FF"/>
      <rgbColor rgb="00FF3366"/>
      <rgbColor rgb="00FFFFCC"/>
      <rgbColor rgb="00CCFFFF"/>
      <rgbColor rgb="00660066"/>
      <rgbColor rgb="00EB613D"/>
      <rgbColor rgb="000047FF"/>
      <rgbColor rgb="00CCCCCC"/>
      <rgbColor rgb="00000080"/>
      <rgbColor rgb="00FF00FF"/>
      <rgbColor rgb="00FFFF00"/>
      <rgbColor rgb="0000FFFF"/>
      <rgbColor rgb="00800080"/>
      <rgbColor rgb="00800000"/>
      <rgbColor rgb="00008080"/>
      <rgbColor rgb="000000FF"/>
      <rgbColor rgb="000099FF"/>
      <rgbColor rgb="00E6E6FF"/>
      <rgbColor rgb="00DDDDDD"/>
      <rgbColor rgb="00FFFF99"/>
      <rgbColor rgb="0083CAFF"/>
      <rgbColor rgb="00FF99CC"/>
      <rgbColor rgb="00B2B2B2"/>
      <rgbColor rgb="00FFCC99"/>
      <rgbColor rgb="003366FF"/>
      <rgbColor rgb="0033CCCC"/>
      <rgbColor rgb="0094BD5E"/>
      <rgbColor rgb="00FFCC00"/>
      <rgbColor rgb="00FF9900"/>
      <rgbColor rgb="00FF6633"/>
      <rgbColor rgb="00666699"/>
      <rgbColor rgb="00999999"/>
      <rgbColor rgb="00003366"/>
      <rgbColor rgb="00339966"/>
      <rgbColor rgb="00003300"/>
      <rgbColor rgb="00393939"/>
      <rgbColor rgb="00993300"/>
      <rgbColor rgb="00993366"/>
      <rgbColor rgb="004C4C4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11</xdr:col>
      <xdr:colOff>487607</xdr:colOff>
      <xdr:row>14</xdr:row>
      <xdr:rowOff>28574</xdr:rowOff>
    </xdr:from>
    <xdr:to>
      <xdr:col>13</xdr:col>
      <xdr:colOff>676274</xdr:colOff>
      <xdr:row>32</xdr:row>
      <xdr:rowOff>164519</xdr:rowOff>
    </xdr:to>
    <xdr:pic>
      <xdr:nvPicPr>
        <xdr:cNvPr id="5" name="図 4">
          <a:extLst>
            <a:ext uri="{FF2B5EF4-FFF2-40B4-BE49-F238E27FC236}">
              <a16:creationId xmlns:a16="http://schemas.microsoft.com/office/drawing/2014/main" xmlns="" id="{00000000-0008-0000-01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709" t="5455" r="10187"/>
        <a:stretch/>
      </xdr:blipFill>
      <xdr:spPr>
        <a:xfrm>
          <a:off x="8136182" y="2428874"/>
          <a:ext cx="1579317" cy="3222045"/>
        </a:xfrm>
        <a:prstGeom prst="rect">
          <a:avLst/>
        </a:prstGeom>
      </xdr:spPr>
    </xdr:pic>
    <xdr:clientData/>
  </xdr:twoCellAnchor>
  <xdr:twoCellAnchor editAs="oneCell">
    <xdr:from>
      <xdr:col>9</xdr:col>
      <xdr:colOff>38100</xdr:colOff>
      <xdr:row>14</xdr:row>
      <xdr:rowOff>95250</xdr:rowOff>
    </xdr:from>
    <xdr:to>
      <xdr:col>11</xdr:col>
      <xdr:colOff>457200</xdr:colOff>
      <xdr:row>32</xdr:row>
      <xdr:rowOff>152400</xdr:rowOff>
    </xdr:to>
    <xdr:pic>
      <xdr:nvPicPr>
        <xdr:cNvPr id="4" name="図 3">
          <a:extLst>
            <a:ext uri="{FF2B5EF4-FFF2-40B4-BE49-F238E27FC236}">
              <a16:creationId xmlns:a16="http://schemas.microsoft.com/office/drawing/2014/main" xmlns="" id="{1403995A-1A38-4056-B9BA-724C61A9C9F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4063" r="923"/>
        <a:stretch/>
      </xdr:blipFill>
      <xdr:spPr>
        <a:xfrm>
          <a:off x="6296025" y="2495550"/>
          <a:ext cx="1809750" cy="31432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55"/>
  <sheetViews>
    <sheetView workbookViewId="0"/>
  </sheetViews>
  <sheetFormatPr defaultColWidth="10.42578125" defaultRowHeight="14.25"/>
  <cols>
    <col min="1" max="48" width="10.42578125" style="1"/>
    <col min="49" max="49" width="26" style="1" customWidth="1"/>
    <col min="50" max="54" width="10.42578125" style="1"/>
    <col min="55" max="55" width="35.7109375" style="1" customWidth="1"/>
    <col min="56" max="16384" width="10.42578125" style="1"/>
  </cols>
  <sheetData>
    <row r="1" spans="1:55">
      <c r="A1" s="1" t="s">
        <v>814</v>
      </c>
      <c r="C1" s="1" t="s">
        <v>815</v>
      </c>
      <c r="D1" s="1" t="s">
        <v>815</v>
      </c>
      <c r="F1" s="1" t="s">
        <v>816</v>
      </c>
      <c r="H1" s="1" t="s">
        <v>817</v>
      </c>
      <c r="K1" s="1" t="s">
        <v>818</v>
      </c>
      <c r="M1" s="1" t="s">
        <v>819</v>
      </c>
      <c r="P1" s="1" t="s">
        <v>820</v>
      </c>
      <c r="R1" s="1" t="s">
        <v>821</v>
      </c>
      <c r="T1" s="1" t="s">
        <v>822</v>
      </c>
      <c r="V1" s="1" t="s">
        <v>823</v>
      </c>
      <c r="X1" s="1" t="s">
        <v>824</v>
      </c>
      <c r="Z1" s="1" t="s">
        <v>825</v>
      </c>
      <c r="AH1" s="1" t="s">
        <v>826</v>
      </c>
      <c r="AN1" s="1" t="s">
        <v>827</v>
      </c>
      <c r="AP1" s="1" t="s">
        <v>828</v>
      </c>
      <c r="AR1" s="1" t="s">
        <v>829</v>
      </c>
      <c r="AU1" s="1" t="s">
        <v>830</v>
      </c>
      <c r="AW1" s="1" t="s">
        <v>829</v>
      </c>
      <c r="AY1" s="1" t="s">
        <v>831</v>
      </c>
      <c r="BC1" s="1" t="s">
        <v>832</v>
      </c>
    </row>
    <row r="2" spans="1:55">
      <c r="A2" s="2" t="s">
        <v>833</v>
      </c>
      <c r="C2" s="2" t="s">
        <v>833</v>
      </c>
      <c r="D2" s="2" t="s">
        <v>833</v>
      </c>
      <c r="F2" s="2" t="s">
        <v>833</v>
      </c>
      <c r="H2" s="2" t="s">
        <v>833</v>
      </c>
      <c r="K2" s="2" t="s">
        <v>833</v>
      </c>
      <c r="M2" s="2" t="s">
        <v>833</v>
      </c>
      <c r="P2" s="1" t="s">
        <v>834</v>
      </c>
      <c r="R2" s="1">
        <v>-2</v>
      </c>
      <c r="T2" s="2" t="s">
        <v>833</v>
      </c>
      <c r="V2" s="2" t="s">
        <v>833</v>
      </c>
      <c r="X2" s="2" t="s">
        <v>833</v>
      </c>
      <c r="Z2" s="2" t="s">
        <v>833</v>
      </c>
      <c r="AB2" s="2" t="s">
        <v>833</v>
      </c>
      <c r="AD2" s="2">
        <v>0</v>
      </c>
      <c r="AF2" s="2" t="s">
        <v>833</v>
      </c>
      <c r="AH2" s="2" t="s">
        <v>833</v>
      </c>
      <c r="AN2" s="2" t="s">
        <v>833</v>
      </c>
      <c r="AP2" s="2" t="s">
        <v>833</v>
      </c>
      <c r="AR2" s="2" t="s">
        <v>833</v>
      </c>
      <c r="AU2" s="2" t="s">
        <v>833</v>
      </c>
      <c r="AW2" s="2" t="s">
        <v>833</v>
      </c>
      <c r="AY2" s="2" t="s">
        <v>833</v>
      </c>
      <c r="BC2" s="2" t="s">
        <v>833</v>
      </c>
    </row>
    <row r="3" spans="1:55" ht="24">
      <c r="A3" s="1" t="s">
        <v>835</v>
      </c>
      <c r="C3" s="1" t="s">
        <v>836</v>
      </c>
      <c r="D3" s="1" t="s">
        <v>837</v>
      </c>
      <c r="F3" s="3" t="s">
        <v>838</v>
      </c>
      <c r="H3" s="1" t="s">
        <v>839</v>
      </c>
      <c r="K3" s="1" t="s">
        <v>840</v>
      </c>
      <c r="M3" s="1" t="s">
        <v>841</v>
      </c>
      <c r="P3" s="1" t="s">
        <v>842</v>
      </c>
      <c r="R3" s="1">
        <v>-1</v>
      </c>
      <c r="T3" s="1" t="s">
        <v>843</v>
      </c>
      <c r="V3" s="1" t="s">
        <v>844</v>
      </c>
      <c r="X3" s="1" t="s">
        <v>845</v>
      </c>
      <c r="Z3" s="1" t="s">
        <v>846</v>
      </c>
      <c r="AB3" s="1" t="s">
        <v>847</v>
      </c>
      <c r="AD3" s="1">
        <v>1</v>
      </c>
      <c r="AF3" s="1" t="s">
        <v>848</v>
      </c>
      <c r="AH3" s="1" t="s">
        <v>849</v>
      </c>
      <c r="AN3" s="1" t="s">
        <v>850</v>
      </c>
      <c r="AP3" s="1" t="s">
        <v>851</v>
      </c>
      <c r="AR3" s="4" t="s">
        <v>852</v>
      </c>
      <c r="AU3" s="1" t="s">
        <v>853</v>
      </c>
      <c r="AW3" s="5" t="s">
        <v>854</v>
      </c>
      <c r="AY3" s="1" t="s">
        <v>855</v>
      </c>
      <c r="BC3" s="1" t="s">
        <v>856</v>
      </c>
    </row>
    <row r="4" spans="1:55" ht="24">
      <c r="A4" s="1" t="s">
        <v>857</v>
      </c>
      <c r="C4" s="1" t="s">
        <v>837</v>
      </c>
      <c r="D4" s="1" t="s">
        <v>858</v>
      </c>
      <c r="F4" s="1" t="s">
        <v>859</v>
      </c>
      <c r="H4" s="1" t="s">
        <v>860</v>
      </c>
      <c r="K4" s="1" t="s">
        <v>861</v>
      </c>
      <c r="M4" s="1" t="s">
        <v>862</v>
      </c>
      <c r="P4" s="1" t="s">
        <v>863</v>
      </c>
      <c r="R4" s="1">
        <v>0</v>
      </c>
      <c r="T4" s="1" t="s">
        <v>864</v>
      </c>
      <c r="V4" s="1" t="s">
        <v>865</v>
      </c>
      <c r="X4" s="1" t="s">
        <v>866</v>
      </c>
      <c r="Z4" s="1" t="s">
        <v>867</v>
      </c>
      <c r="AB4" s="1" t="s">
        <v>868</v>
      </c>
      <c r="AD4" s="1">
        <v>2</v>
      </c>
      <c r="AF4" s="4"/>
      <c r="AH4" s="1" t="s">
        <v>869</v>
      </c>
      <c r="AN4" s="1" t="s">
        <v>870</v>
      </c>
      <c r="AP4" s="1" t="s">
        <v>871</v>
      </c>
      <c r="AR4" s="4" t="s">
        <v>872</v>
      </c>
      <c r="AU4" s="1" t="s">
        <v>873</v>
      </c>
      <c r="AW4" s="5" t="s">
        <v>874</v>
      </c>
      <c r="AY4" s="1" t="s">
        <v>875</v>
      </c>
      <c r="BC4" s="1" t="s">
        <v>876</v>
      </c>
    </row>
    <row r="5" spans="1:55" ht="28.5">
      <c r="A5" s="1" t="s">
        <v>877</v>
      </c>
      <c r="C5" s="1" t="s">
        <v>858</v>
      </c>
      <c r="D5" s="1" t="s">
        <v>878</v>
      </c>
      <c r="F5" s="1" t="s">
        <v>879</v>
      </c>
      <c r="H5" s="1" t="s">
        <v>880</v>
      </c>
      <c r="K5" s="1" t="s">
        <v>881</v>
      </c>
      <c r="M5" s="1" t="s">
        <v>882</v>
      </c>
      <c r="R5" s="1">
        <v>1</v>
      </c>
      <c r="T5" s="1" t="s">
        <v>883</v>
      </c>
      <c r="V5" s="1" t="s">
        <v>884</v>
      </c>
      <c r="X5" s="1" t="s">
        <v>885</v>
      </c>
      <c r="Z5" s="1" t="s">
        <v>886</v>
      </c>
      <c r="AB5" s="1" t="s">
        <v>887</v>
      </c>
      <c r="AD5" s="1">
        <v>3</v>
      </c>
      <c r="AF5" s="2" t="s">
        <v>833</v>
      </c>
      <c r="AH5" s="1" t="s">
        <v>888</v>
      </c>
      <c r="AN5" s="1" t="s">
        <v>889</v>
      </c>
      <c r="AP5" s="1" t="s">
        <v>890</v>
      </c>
      <c r="AR5" s="4" t="s">
        <v>891</v>
      </c>
      <c r="AU5" s="1" t="s">
        <v>892</v>
      </c>
      <c r="AW5" s="5" t="s">
        <v>893</v>
      </c>
      <c r="AY5" s="1" t="s">
        <v>894</v>
      </c>
      <c r="BC5" s="6" t="s">
        <v>895</v>
      </c>
    </row>
    <row r="6" spans="1:55" ht="28.5">
      <c r="A6" s="1" t="s">
        <v>896</v>
      </c>
      <c r="C6" s="1" t="s">
        <v>878</v>
      </c>
      <c r="D6" s="1" t="s">
        <v>897</v>
      </c>
      <c r="F6" s="4" t="s">
        <v>898</v>
      </c>
      <c r="H6" s="1" t="s">
        <v>899</v>
      </c>
      <c r="K6" s="4" t="s">
        <v>900</v>
      </c>
      <c r="M6" s="4" t="s">
        <v>901</v>
      </c>
      <c r="R6" s="1">
        <v>2</v>
      </c>
      <c r="T6" s="1" t="s">
        <v>902</v>
      </c>
      <c r="V6" s="1" t="s">
        <v>903</v>
      </c>
      <c r="X6" s="1" t="s">
        <v>904</v>
      </c>
      <c r="Z6" s="1" t="s">
        <v>905</v>
      </c>
      <c r="AB6" s="4"/>
      <c r="AD6" s="1">
        <v>4</v>
      </c>
      <c r="AF6" s="1" t="s">
        <v>906</v>
      </c>
      <c r="AH6" s="1" t="s">
        <v>907</v>
      </c>
      <c r="AN6" s="1" t="s">
        <v>908</v>
      </c>
      <c r="AP6" s="1" t="s">
        <v>909</v>
      </c>
      <c r="AR6" s="4" t="s">
        <v>910</v>
      </c>
      <c r="AU6" s="1" t="s">
        <v>911</v>
      </c>
      <c r="AW6" s="5" t="s">
        <v>912</v>
      </c>
      <c r="AY6" s="1" t="s">
        <v>913</v>
      </c>
      <c r="BC6" s="6" t="s">
        <v>914</v>
      </c>
    </row>
    <row r="7" spans="1:55" ht="28.5">
      <c r="A7" s="1" t="s">
        <v>915</v>
      </c>
      <c r="C7" s="1" t="s">
        <v>897</v>
      </c>
      <c r="D7" s="4"/>
      <c r="F7" s="1" t="s">
        <v>916</v>
      </c>
      <c r="K7" s="1" t="s">
        <v>917</v>
      </c>
      <c r="M7" s="1" t="s">
        <v>918</v>
      </c>
      <c r="R7" s="1">
        <v>3</v>
      </c>
      <c r="T7" s="1" t="s">
        <v>919</v>
      </c>
      <c r="V7" s="1" t="s">
        <v>856</v>
      </c>
      <c r="X7" s="1" t="s">
        <v>920</v>
      </c>
      <c r="Z7" s="1" t="s">
        <v>921</v>
      </c>
      <c r="AD7" s="1">
        <v>5</v>
      </c>
      <c r="AF7" s="4"/>
      <c r="AH7" s="1" t="s">
        <v>922</v>
      </c>
      <c r="AN7" s="1" t="s">
        <v>923</v>
      </c>
      <c r="AP7" s="1" t="s">
        <v>924</v>
      </c>
      <c r="AR7" s="4" t="s">
        <v>925</v>
      </c>
      <c r="AU7" s="1" t="s">
        <v>926</v>
      </c>
      <c r="AW7" s="5" t="s">
        <v>927</v>
      </c>
      <c r="AY7" s="3" t="s">
        <v>928</v>
      </c>
      <c r="BC7" s="6" t="s">
        <v>929</v>
      </c>
    </row>
    <row r="8" spans="1:55" ht="24">
      <c r="A8" s="1" t="s">
        <v>930</v>
      </c>
      <c r="C8" s="4"/>
      <c r="F8" s="1" t="s">
        <v>931</v>
      </c>
      <c r="K8" s="1" t="s">
        <v>932</v>
      </c>
      <c r="M8" s="1" t="s">
        <v>933</v>
      </c>
      <c r="T8" s="1" t="s">
        <v>934</v>
      </c>
      <c r="V8" s="4" t="s">
        <v>935</v>
      </c>
      <c r="X8" s="1" t="s">
        <v>936</v>
      </c>
      <c r="Z8" s="1" t="s">
        <v>937</v>
      </c>
      <c r="AD8" s="1">
        <v>6</v>
      </c>
      <c r="AF8" s="2" t="s">
        <v>833</v>
      </c>
      <c r="AH8" s="1" t="s">
        <v>938</v>
      </c>
      <c r="AN8" s="1" t="s">
        <v>939</v>
      </c>
      <c r="AP8" s="1" t="s">
        <v>940</v>
      </c>
      <c r="AR8" s="4" t="s">
        <v>941</v>
      </c>
      <c r="AU8" s="1" t="s">
        <v>942</v>
      </c>
      <c r="AW8" s="5" t="s">
        <v>943</v>
      </c>
      <c r="AY8" s="1" t="s">
        <v>944</v>
      </c>
      <c r="BC8" s="5" t="s">
        <v>945</v>
      </c>
    </row>
    <row r="9" spans="1:55" ht="28.5">
      <c r="K9" s="1" t="s">
        <v>946</v>
      </c>
      <c r="M9" s="1" t="s">
        <v>947</v>
      </c>
      <c r="X9" s="1" t="s">
        <v>948</v>
      </c>
      <c r="Z9" s="4" t="s">
        <v>949</v>
      </c>
      <c r="AD9" s="1">
        <v>7</v>
      </c>
      <c r="AF9" s="1" t="s">
        <v>950</v>
      </c>
      <c r="AH9" s="1" t="s">
        <v>951</v>
      </c>
      <c r="AN9" s="1" t="s">
        <v>952</v>
      </c>
      <c r="AP9" s="1" t="s">
        <v>953</v>
      </c>
      <c r="AR9" s="1" t="s">
        <v>954</v>
      </c>
      <c r="AW9" s="6" t="s">
        <v>955</v>
      </c>
      <c r="AY9" s="1" t="s">
        <v>956</v>
      </c>
      <c r="BC9" s="6" t="s">
        <v>957</v>
      </c>
    </row>
    <row r="10" spans="1:55" ht="28.5">
      <c r="K10" s="1" t="s">
        <v>958</v>
      </c>
      <c r="Q10" s="1" t="s">
        <v>959</v>
      </c>
      <c r="V10" s="4"/>
      <c r="X10" s="1" t="s">
        <v>960</v>
      </c>
      <c r="Z10" s="4" t="s">
        <v>961</v>
      </c>
      <c r="AD10" s="1">
        <v>8</v>
      </c>
      <c r="AF10" s="4"/>
      <c r="AH10" s="1" t="s">
        <v>962</v>
      </c>
      <c r="AN10" s="1" t="s">
        <v>963</v>
      </c>
      <c r="AP10" s="1" t="s">
        <v>964</v>
      </c>
      <c r="AR10" s="1" t="s">
        <v>965</v>
      </c>
      <c r="AW10" s="6" t="s">
        <v>966</v>
      </c>
      <c r="AY10" s="1" t="s">
        <v>967</v>
      </c>
      <c r="BC10" s="6" t="s">
        <v>968</v>
      </c>
    </row>
    <row r="11" spans="1:55" ht="28.5">
      <c r="F11" s="1" t="s">
        <v>969</v>
      </c>
      <c r="K11" s="1" t="s">
        <v>970</v>
      </c>
      <c r="Q11" s="2" t="s">
        <v>833</v>
      </c>
      <c r="V11" s="4"/>
      <c r="X11" s="1" t="s">
        <v>971</v>
      </c>
      <c r="Z11" s="1" t="s">
        <v>972</v>
      </c>
      <c r="AD11" s="1">
        <v>9</v>
      </c>
      <c r="AF11" s="2" t="s">
        <v>833</v>
      </c>
      <c r="AH11" s="1" t="s">
        <v>670</v>
      </c>
      <c r="AN11" s="1" t="s">
        <v>671</v>
      </c>
      <c r="AP11" s="1" t="s">
        <v>672</v>
      </c>
      <c r="AR11" s="1" t="s">
        <v>673</v>
      </c>
      <c r="AW11" s="6" t="s">
        <v>674</v>
      </c>
      <c r="AY11" s="1" t="s">
        <v>675</v>
      </c>
      <c r="BC11" s="6" t="s">
        <v>676</v>
      </c>
    </row>
    <row r="12" spans="1:55" ht="28.5">
      <c r="A12" s="1" t="s">
        <v>677</v>
      </c>
      <c r="C12" s="1" t="s">
        <v>678</v>
      </c>
      <c r="F12" s="1" t="s">
        <v>833</v>
      </c>
      <c r="K12" s="1" t="s">
        <v>679</v>
      </c>
      <c r="Q12" s="1" t="s">
        <v>856</v>
      </c>
      <c r="V12" s="4"/>
      <c r="X12" s="1" t="s">
        <v>680</v>
      </c>
      <c r="Z12" s="1" t="s">
        <v>681</v>
      </c>
      <c r="AD12" s="1">
        <v>10</v>
      </c>
      <c r="AF12" s="1" t="s">
        <v>682</v>
      </c>
      <c r="AH12" s="1" t="s">
        <v>683</v>
      </c>
      <c r="AN12" s="1" t="s">
        <v>684</v>
      </c>
      <c r="AP12" s="1" t="s">
        <v>685</v>
      </c>
      <c r="AR12" s="1" t="s">
        <v>686</v>
      </c>
      <c r="AW12" s="6" t="s">
        <v>687</v>
      </c>
      <c r="AY12" s="1" t="s">
        <v>688</v>
      </c>
      <c r="BC12" s="6" t="s">
        <v>689</v>
      </c>
    </row>
    <row r="13" spans="1:55" ht="28.5">
      <c r="A13" s="2" t="s">
        <v>833</v>
      </c>
      <c r="C13" s="2" t="s">
        <v>833</v>
      </c>
      <c r="F13" s="1" t="s">
        <v>690</v>
      </c>
      <c r="K13" s="4" t="s">
        <v>691</v>
      </c>
      <c r="Q13" s="1" t="s">
        <v>876</v>
      </c>
      <c r="V13" s="4"/>
      <c r="X13" s="1" t="s">
        <v>692</v>
      </c>
      <c r="Z13" s="4" t="s">
        <v>693</v>
      </c>
      <c r="AD13" s="1">
        <v>11</v>
      </c>
      <c r="AF13" s="4"/>
      <c r="AH13" s="1" t="s">
        <v>694</v>
      </c>
      <c r="AN13" s="1" t="s">
        <v>695</v>
      </c>
      <c r="AP13" s="1" t="s">
        <v>696</v>
      </c>
      <c r="AR13" s="1" t="s">
        <v>697</v>
      </c>
      <c r="AW13" s="6" t="s">
        <v>698</v>
      </c>
      <c r="AY13" s="1" t="s">
        <v>699</v>
      </c>
      <c r="BC13" s="6" t="s">
        <v>700</v>
      </c>
    </row>
    <row r="14" spans="1:55" ht="28.5">
      <c r="A14" s="1" t="s">
        <v>701</v>
      </c>
      <c r="C14" s="1" t="s">
        <v>702</v>
      </c>
      <c r="F14" s="1" t="s">
        <v>703</v>
      </c>
      <c r="K14" s="1" t="s">
        <v>704</v>
      </c>
      <c r="Q14" s="1" t="s">
        <v>959</v>
      </c>
      <c r="V14" s="4"/>
      <c r="X14" s="1" t="s">
        <v>705</v>
      </c>
      <c r="Z14" s="1" t="s">
        <v>706</v>
      </c>
      <c r="AD14" s="1">
        <v>12</v>
      </c>
      <c r="AF14" s="2" t="s">
        <v>833</v>
      </c>
      <c r="AH14" s="1" t="s">
        <v>707</v>
      </c>
      <c r="AN14" s="1" t="s">
        <v>708</v>
      </c>
      <c r="AP14" s="1" t="s">
        <v>709</v>
      </c>
      <c r="AR14" s="1" t="s">
        <v>710</v>
      </c>
      <c r="AW14" s="6" t="s">
        <v>711</v>
      </c>
      <c r="AY14" s="3" t="s">
        <v>712</v>
      </c>
      <c r="BC14" s="6" t="s">
        <v>713</v>
      </c>
    </row>
    <row r="15" spans="1:55" ht="28.5">
      <c r="A15" s="1" t="s">
        <v>714</v>
      </c>
      <c r="C15" s="1" t="s">
        <v>715</v>
      </c>
      <c r="F15" s="1" t="s">
        <v>716</v>
      </c>
      <c r="K15" s="1" t="s">
        <v>672</v>
      </c>
      <c r="Q15" s="4" t="s">
        <v>826</v>
      </c>
      <c r="V15" s="1" t="s">
        <v>717</v>
      </c>
      <c r="X15" s="1" t="s">
        <v>718</v>
      </c>
      <c r="Z15" s="1" t="s">
        <v>719</v>
      </c>
      <c r="AF15" s="1" t="s">
        <v>720</v>
      </c>
      <c r="AH15" s="1" t="s">
        <v>721</v>
      </c>
      <c r="AN15" s="1" t="s">
        <v>722</v>
      </c>
      <c r="AP15" s="1" t="s">
        <v>723</v>
      </c>
      <c r="AR15" s="1" t="s">
        <v>724</v>
      </c>
      <c r="AW15" s="6" t="s">
        <v>725</v>
      </c>
      <c r="AY15" s="3" t="s">
        <v>726</v>
      </c>
      <c r="BC15" s="5" t="s">
        <v>727</v>
      </c>
    </row>
    <row r="16" spans="1:55" ht="28.5">
      <c r="A16" s="1" t="s">
        <v>728</v>
      </c>
      <c r="C16" s="1" t="s">
        <v>729</v>
      </c>
      <c r="K16" s="1" t="s">
        <v>730</v>
      </c>
      <c r="M16" s="1" t="s">
        <v>731</v>
      </c>
      <c r="T16" s="2"/>
      <c r="V16" s="2" t="s">
        <v>833</v>
      </c>
      <c r="X16" s="1" t="s">
        <v>732</v>
      </c>
      <c r="Z16" s="4"/>
      <c r="AH16" s="1" t="s">
        <v>733</v>
      </c>
      <c r="AN16" s="1" t="s">
        <v>734</v>
      </c>
      <c r="AP16" s="1" t="s">
        <v>735</v>
      </c>
      <c r="AR16" s="1" t="s">
        <v>736</v>
      </c>
      <c r="AW16" s="6" t="s">
        <v>737</v>
      </c>
      <c r="AY16" s="3" t="s">
        <v>738</v>
      </c>
      <c r="BC16" s="6" t="s">
        <v>739</v>
      </c>
    </row>
    <row r="17" spans="1:55" ht="28.5">
      <c r="A17" s="1" t="s">
        <v>740</v>
      </c>
      <c r="C17" s="1" t="s">
        <v>741</v>
      </c>
      <c r="K17" s="1" t="s">
        <v>742</v>
      </c>
      <c r="M17" s="1" t="s">
        <v>743</v>
      </c>
      <c r="V17" s="1" t="s">
        <v>744</v>
      </c>
      <c r="X17" s="1" t="s">
        <v>745</v>
      </c>
      <c r="AF17" s="2" t="s">
        <v>833</v>
      </c>
      <c r="AH17" s="1" t="s">
        <v>746</v>
      </c>
      <c r="AN17" s="1" t="s">
        <v>747</v>
      </c>
      <c r="AP17" s="1" t="s">
        <v>748</v>
      </c>
      <c r="AR17" s="1" t="s">
        <v>749</v>
      </c>
      <c r="AW17" s="6" t="s">
        <v>750</v>
      </c>
      <c r="AY17" s="3" t="s">
        <v>751</v>
      </c>
      <c r="BC17" s="6" t="s">
        <v>752</v>
      </c>
    </row>
    <row r="18" spans="1:55" ht="28.5">
      <c r="A18" s="1" t="s">
        <v>753</v>
      </c>
      <c r="C18" s="1" t="s">
        <v>754</v>
      </c>
      <c r="K18" s="4" t="s">
        <v>755</v>
      </c>
      <c r="M18" s="1" t="s">
        <v>756</v>
      </c>
      <c r="V18" s="1" t="s">
        <v>757</v>
      </c>
      <c r="X18" s="1" t="s">
        <v>758</v>
      </c>
      <c r="AF18" s="1" t="s">
        <v>759</v>
      </c>
      <c r="AH18" s="1" t="s">
        <v>760</v>
      </c>
      <c r="AN18" s="1" t="s">
        <v>761</v>
      </c>
      <c r="AP18" s="1" t="s">
        <v>762</v>
      </c>
      <c r="AR18" s="1" t="s">
        <v>763</v>
      </c>
      <c r="AW18" s="6" t="s">
        <v>764</v>
      </c>
      <c r="AY18" s="3" t="s">
        <v>765</v>
      </c>
      <c r="BC18" s="6" t="s">
        <v>766</v>
      </c>
    </row>
    <row r="19" spans="1:55" ht="28.5">
      <c r="A19" s="1" t="s">
        <v>767</v>
      </c>
      <c r="C19" s="1" t="s">
        <v>768</v>
      </c>
      <c r="K19" s="1" t="s">
        <v>769</v>
      </c>
      <c r="M19" s="1" t="s">
        <v>770</v>
      </c>
      <c r="V19" s="4" t="s">
        <v>771</v>
      </c>
      <c r="X19" s="1" t="s">
        <v>772</v>
      </c>
      <c r="AH19" s="1" t="s">
        <v>773</v>
      </c>
      <c r="AN19" s="1" t="s">
        <v>774</v>
      </c>
      <c r="AP19" s="1" t="s">
        <v>775</v>
      </c>
      <c r="AR19" s="1" t="s">
        <v>776</v>
      </c>
      <c r="AW19" s="6" t="s">
        <v>777</v>
      </c>
      <c r="AY19" s="3" t="s">
        <v>778</v>
      </c>
      <c r="BC19" s="6" t="s">
        <v>779</v>
      </c>
    </row>
    <row r="20" spans="1:55" ht="28.5">
      <c r="A20" s="1" t="s">
        <v>780</v>
      </c>
      <c r="K20" s="4" t="s">
        <v>781</v>
      </c>
      <c r="M20" s="1" t="s">
        <v>782</v>
      </c>
      <c r="V20" s="1" t="s">
        <v>783</v>
      </c>
      <c r="X20" s="1" t="s">
        <v>784</v>
      </c>
      <c r="AF20" s="2" t="s">
        <v>833</v>
      </c>
      <c r="AH20" s="1" t="s">
        <v>785</v>
      </c>
      <c r="AN20" s="1" t="s">
        <v>786</v>
      </c>
      <c r="AP20" s="1" t="s">
        <v>787</v>
      </c>
      <c r="AR20" s="1" t="s">
        <v>788</v>
      </c>
      <c r="AW20" s="6" t="s">
        <v>789</v>
      </c>
      <c r="AY20" s="3" t="s">
        <v>790</v>
      </c>
      <c r="BC20" s="5" t="s">
        <v>791</v>
      </c>
    </row>
    <row r="21" spans="1:55" ht="28.5">
      <c r="A21" s="1" t="s">
        <v>792</v>
      </c>
      <c r="C21" s="1" t="s">
        <v>793</v>
      </c>
      <c r="K21" s="1" t="s">
        <v>794</v>
      </c>
      <c r="M21" s="1" t="s">
        <v>795</v>
      </c>
      <c r="V21" s="1" t="s">
        <v>796</v>
      </c>
      <c r="X21" s="1" t="s">
        <v>797</v>
      </c>
      <c r="AF21" s="1" t="s">
        <v>798</v>
      </c>
      <c r="AH21" s="1" t="s">
        <v>799</v>
      </c>
      <c r="AN21" s="1" t="s">
        <v>800</v>
      </c>
      <c r="AP21" s="1" t="s">
        <v>801</v>
      </c>
      <c r="AR21" s="1" t="s">
        <v>802</v>
      </c>
      <c r="AW21" s="6" t="s">
        <v>803</v>
      </c>
      <c r="AY21" s="3" t="s">
        <v>804</v>
      </c>
      <c r="BC21" s="6" t="s">
        <v>805</v>
      </c>
    </row>
    <row r="22" spans="1:55" ht="28.5">
      <c r="A22" s="1" t="s">
        <v>806</v>
      </c>
      <c r="C22" s="2" t="s">
        <v>833</v>
      </c>
      <c r="K22" s="1" t="s">
        <v>807</v>
      </c>
      <c r="V22" s="1" t="s">
        <v>808</v>
      </c>
      <c r="X22" s="1" t="s">
        <v>809</v>
      </c>
      <c r="AH22" s="1" t="s">
        <v>810</v>
      </c>
      <c r="AN22" s="1" t="s">
        <v>811</v>
      </c>
      <c r="AP22" s="1" t="s">
        <v>812</v>
      </c>
      <c r="AR22" s="1" t="s">
        <v>813</v>
      </c>
      <c r="AW22" s="6" t="s">
        <v>523</v>
      </c>
      <c r="AY22" s="3" t="s">
        <v>524</v>
      </c>
      <c r="BC22" s="5" t="s">
        <v>525</v>
      </c>
    </row>
    <row r="23" spans="1:55" ht="28.5">
      <c r="A23" s="1" t="s">
        <v>526</v>
      </c>
      <c r="C23" s="1">
        <v>1</v>
      </c>
      <c r="K23" s="1" t="s">
        <v>527</v>
      </c>
      <c r="V23" s="1" t="s">
        <v>528</v>
      </c>
      <c r="X23" s="1" t="s">
        <v>529</v>
      </c>
      <c r="AF23" s="2" t="s">
        <v>833</v>
      </c>
      <c r="AH23" s="1" t="s">
        <v>530</v>
      </c>
      <c r="AN23" s="1" t="s">
        <v>531</v>
      </c>
      <c r="AP23" s="1" t="s">
        <v>532</v>
      </c>
      <c r="AR23" s="1" t="s">
        <v>533</v>
      </c>
      <c r="AW23" s="6" t="s">
        <v>534</v>
      </c>
      <c r="AY23" s="3" t="s">
        <v>535</v>
      </c>
      <c r="BC23" s="6" t="s">
        <v>536</v>
      </c>
    </row>
    <row r="24" spans="1:55" ht="28.5">
      <c r="C24" s="1">
        <v>2</v>
      </c>
      <c r="K24" s="1" t="s">
        <v>537</v>
      </c>
      <c r="V24" s="1" t="s">
        <v>538</v>
      </c>
      <c r="X24" s="1" t="s">
        <v>539</v>
      </c>
      <c r="AF24" s="1" t="s">
        <v>540</v>
      </c>
      <c r="AH24" s="1" t="s">
        <v>541</v>
      </c>
      <c r="AN24" s="4" t="s">
        <v>542</v>
      </c>
      <c r="AP24" s="1" t="s">
        <v>543</v>
      </c>
      <c r="AR24" s="1" t="s">
        <v>544</v>
      </c>
      <c r="AW24" s="6" t="s">
        <v>545</v>
      </c>
      <c r="AY24" s="3" t="s">
        <v>546</v>
      </c>
      <c r="BC24" s="6" t="s">
        <v>547</v>
      </c>
    </row>
    <row r="25" spans="1:55" ht="28.5">
      <c r="C25" s="1">
        <v>3</v>
      </c>
      <c r="T25" s="1" t="s">
        <v>548</v>
      </c>
      <c r="V25" s="1" t="s">
        <v>549</v>
      </c>
      <c r="X25" s="1" t="s">
        <v>550</v>
      </c>
      <c r="AH25" s="1" t="s">
        <v>551</v>
      </c>
      <c r="AN25" s="4" t="s">
        <v>552</v>
      </c>
      <c r="AP25" s="1" t="s">
        <v>553</v>
      </c>
      <c r="AR25" s="1" t="s">
        <v>554</v>
      </c>
      <c r="AW25" s="6" t="s">
        <v>555</v>
      </c>
      <c r="AY25" s="4"/>
      <c r="BC25" s="6" t="s">
        <v>556</v>
      </c>
    </row>
    <row r="26" spans="1:55" ht="28.5">
      <c r="C26" s="1">
        <v>4</v>
      </c>
      <c r="T26" s="2" t="s">
        <v>833</v>
      </c>
      <c r="V26" s="1" t="s">
        <v>557</v>
      </c>
      <c r="X26" s="1" t="s">
        <v>558</v>
      </c>
      <c r="AF26" s="2" t="s">
        <v>833</v>
      </c>
      <c r="AH26" s="1" t="s">
        <v>559</v>
      </c>
      <c r="AN26" s="1" t="s">
        <v>560</v>
      </c>
      <c r="AP26" s="1" t="s">
        <v>561</v>
      </c>
      <c r="AR26" s="1" t="s">
        <v>562</v>
      </c>
      <c r="AW26" s="6" t="s">
        <v>563</v>
      </c>
      <c r="AY26" s="4"/>
      <c r="BC26" s="6" t="s">
        <v>564</v>
      </c>
    </row>
    <row r="27" spans="1:55" ht="28.5">
      <c r="C27" s="1">
        <v>5</v>
      </c>
      <c r="T27" s="1" t="s">
        <v>565</v>
      </c>
      <c r="V27" s="1" t="s">
        <v>566</v>
      </c>
      <c r="X27" s="1" t="s">
        <v>567</v>
      </c>
      <c r="AF27" s="1" t="s">
        <v>568</v>
      </c>
      <c r="AH27" s="1" t="s">
        <v>569</v>
      </c>
      <c r="AN27" s="1" t="s">
        <v>570</v>
      </c>
      <c r="AP27" s="1" t="s">
        <v>571</v>
      </c>
      <c r="AR27" s="1" t="s">
        <v>572</v>
      </c>
      <c r="AW27" s="6" t="s">
        <v>573</v>
      </c>
      <c r="AY27" s="3"/>
      <c r="BC27" s="5" t="s">
        <v>574</v>
      </c>
    </row>
    <row r="28" spans="1:55" ht="28.5">
      <c r="T28" s="1" t="s">
        <v>772</v>
      </c>
      <c r="V28" s="1" t="s">
        <v>575</v>
      </c>
      <c r="X28" s="1" t="s">
        <v>576</v>
      </c>
      <c r="AH28" s="1" t="s">
        <v>577</v>
      </c>
      <c r="AN28" s="1" t="s">
        <v>578</v>
      </c>
      <c r="AP28" s="1" t="s">
        <v>579</v>
      </c>
      <c r="AR28" s="1" t="s">
        <v>580</v>
      </c>
      <c r="AW28" s="6" t="s">
        <v>581</v>
      </c>
      <c r="AY28" s="3"/>
      <c r="BC28" s="5" t="s">
        <v>582</v>
      </c>
    </row>
    <row r="29" spans="1:55" ht="28.5">
      <c r="T29" s="1" t="s">
        <v>583</v>
      </c>
      <c r="V29" s="1" t="s">
        <v>584</v>
      </c>
      <c r="X29" s="1" t="s">
        <v>585</v>
      </c>
      <c r="AF29" s="2" t="s">
        <v>833</v>
      </c>
      <c r="AH29" s="1" t="s">
        <v>586</v>
      </c>
      <c r="AN29" s="1" t="s">
        <v>587</v>
      </c>
      <c r="AP29" s="1" t="s">
        <v>588</v>
      </c>
      <c r="AR29" s="1" t="s">
        <v>589</v>
      </c>
      <c r="AW29" s="6" t="s">
        <v>590</v>
      </c>
      <c r="AY29" s="3"/>
      <c r="BC29" s="5" t="s">
        <v>591</v>
      </c>
    </row>
    <row r="30" spans="1:55" ht="28.5">
      <c r="T30" s="1" t="s">
        <v>592</v>
      </c>
      <c r="V30" s="1" t="s">
        <v>593</v>
      </c>
      <c r="X30" s="1" t="s">
        <v>594</v>
      </c>
      <c r="AF30" s="1" t="s">
        <v>595</v>
      </c>
      <c r="AH30" s="1" t="s">
        <v>596</v>
      </c>
      <c r="AN30" s="1" t="s">
        <v>597</v>
      </c>
      <c r="AP30" s="1" t="s">
        <v>598</v>
      </c>
      <c r="AR30" s="1" t="s">
        <v>599</v>
      </c>
      <c r="AW30" s="6" t="s">
        <v>600</v>
      </c>
      <c r="BC30" s="5" t="s">
        <v>601</v>
      </c>
    </row>
    <row r="31" spans="1:55" ht="28.5">
      <c r="T31" s="1" t="s">
        <v>602</v>
      </c>
      <c r="V31" s="1" t="s">
        <v>603</v>
      </c>
      <c r="X31" s="1" t="s">
        <v>604</v>
      </c>
      <c r="AF31" s="4"/>
      <c r="AH31" s="4" t="s">
        <v>605</v>
      </c>
      <c r="AN31" s="1" t="s">
        <v>606</v>
      </c>
      <c r="AP31" s="1" t="s">
        <v>607</v>
      </c>
      <c r="AR31" s="1" t="s">
        <v>608</v>
      </c>
      <c r="AW31" s="6" t="s">
        <v>609</v>
      </c>
      <c r="BC31" s="5" t="s">
        <v>610</v>
      </c>
    </row>
    <row r="32" spans="1:55" ht="28.5">
      <c r="T32" s="1" t="s">
        <v>611</v>
      </c>
      <c r="V32" s="1" t="s">
        <v>612</v>
      </c>
      <c r="X32" s="1" t="s">
        <v>611</v>
      </c>
      <c r="AF32" s="2" t="s">
        <v>833</v>
      </c>
      <c r="AH32" s="4" t="s">
        <v>613</v>
      </c>
      <c r="AN32" s="1" t="s">
        <v>614</v>
      </c>
      <c r="AP32" s="1" t="s">
        <v>615</v>
      </c>
      <c r="AR32" s="1" t="s">
        <v>616</v>
      </c>
      <c r="AW32" s="6" t="s">
        <v>617</v>
      </c>
      <c r="BC32" s="5" t="s">
        <v>618</v>
      </c>
    </row>
    <row r="33" spans="11:55" ht="28.5">
      <c r="T33" s="1" t="s">
        <v>619</v>
      </c>
      <c r="V33" s="1" t="s">
        <v>620</v>
      </c>
      <c r="X33" s="1" t="s">
        <v>621</v>
      </c>
      <c r="AF33" s="1" t="s">
        <v>622</v>
      </c>
      <c r="AH33" s="4" t="s">
        <v>623</v>
      </c>
      <c r="AN33" s="1" t="s">
        <v>624</v>
      </c>
      <c r="AP33" s="1" t="s">
        <v>625</v>
      </c>
      <c r="AR33" s="1" t="s">
        <v>626</v>
      </c>
      <c r="AW33" s="6" t="s">
        <v>627</v>
      </c>
      <c r="BC33" s="6" t="s">
        <v>628</v>
      </c>
    </row>
    <row r="34" spans="11:55" ht="28.5">
      <c r="V34" s="1" t="s">
        <v>629</v>
      </c>
      <c r="X34" s="1" t="s">
        <v>630</v>
      </c>
      <c r="AF34" s="4"/>
      <c r="AH34" s="1" t="s">
        <v>631</v>
      </c>
      <c r="AN34" s="1" t="s">
        <v>632</v>
      </c>
      <c r="AP34" s="1" t="s">
        <v>633</v>
      </c>
      <c r="AR34" s="1" t="s">
        <v>634</v>
      </c>
      <c r="AW34" s="6" t="s">
        <v>635</v>
      </c>
      <c r="BC34" s="7" t="s">
        <v>636</v>
      </c>
    </row>
    <row r="35" spans="11:55" ht="28.5">
      <c r="K35" s="4"/>
      <c r="V35" s="1" t="s">
        <v>637</v>
      </c>
      <c r="X35" s="1" t="s">
        <v>638</v>
      </c>
      <c r="AF35" s="2" t="s">
        <v>833</v>
      </c>
      <c r="AH35" s="4" t="s">
        <v>623</v>
      </c>
      <c r="AN35" s="1" t="s">
        <v>639</v>
      </c>
      <c r="AP35" s="1" t="s">
        <v>640</v>
      </c>
      <c r="AR35" s="1" t="s">
        <v>641</v>
      </c>
      <c r="AW35" s="6" t="s">
        <v>642</v>
      </c>
      <c r="BC35" s="6" t="s">
        <v>643</v>
      </c>
    </row>
    <row r="36" spans="11:55" ht="28.5">
      <c r="K36" s="4"/>
      <c r="V36" s="1" t="s">
        <v>644</v>
      </c>
      <c r="X36" s="1" t="s">
        <v>645</v>
      </c>
      <c r="AF36" s="1" t="s">
        <v>809</v>
      </c>
      <c r="AH36" s="1" t="s">
        <v>631</v>
      </c>
      <c r="AN36" s="1" t="s">
        <v>646</v>
      </c>
      <c r="AP36" s="1" t="s">
        <v>647</v>
      </c>
      <c r="AR36" s="1" t="s">
        <v>648</v>
      </c>
      <c r="AW36" s="6" t="s">
        <v>649</v>
      </c>
      <c r="BC36" s="6" t="s">
        <v>650</v>
      </c>
    </row>
    <row r="37" spans="11:55" ht="28.5">
      <c r="V37" s="1" t="s">
        <v>651</v>
      </c>
      <c r="X37" s="1" t="s">
        <v>652</v>
      </c>
      <c r="AF37" s="4"/>
      <c r="AH37" s="4"/>
      <c r="AN37" s="1" t="s">
        <v>653</v>
      </c>
      <c r="AP37" s="1" t="s">
        <v>654</v>
      </c>
      <c r="AR37" s="1" t="s">
        <v>655</v>
      </c>
      <c r="AW37" s="6" t="s">
        <v>656</v>
      </c>
      <c r="BC37" s="6" t="s">
        <v>657</v>
      </c>
    </row>
    <row r="38" spans="11:55" ht="28.5">
      <c r="V38" s="1" t="s">
        <v>658</v>
      </c>
      <c r="X38" s="4" t="s">
        <v>659</v>
      </c>
      <c r="AF38" s="4"/>
      <c r="AH38" s="4"/>
      <c r="AN38" s="1" t="s">
        <v>660</v>
      </c>
      <c r="AP38" s="1" t="s">
        <v>661</v>
      </c>
      <c r="AR38" s="1" t="s">
        <v>662</v>
      </c>
      <c r="AW38" s="6" t="s">
        <v>663</v>
      </c>
      <c r="BC38" s="6" t="s">
        <v>664</v>
      </c>
    </row>
    <row r="39" spans="11:55" ht="28.5">
      <c r="V39" s="1" t="s">
        <v>665</v>
      </c>
      <c r="X39" s="1" t="s">
        <v>666</v>
      </c>
      <c r="AP39" s="1" t="s">
        <v>667</v>
      </c>
      <c r="AR39" s="1" t="s">
        <v>668</v>
      </c>
      <c r="AW39" s="6" t="s">
        <v>669</v>
      </c>
      <c r="BC39" s="6" t="s">
        <v>374</v>
      </c>
    </row>
    <row r="40" spans="11:55" ht="28.5">
      <c r="V40" s="1" t="s">
        <v>375</v>
      </c>
      <c r="X40" s="1" t="s">
        <v>376</v>
      </c>
      <c r="AH40" s="4"/>
      <c r="AP40" s="1" t="s">
        <v>377</v>
      </c>
      <c r="AR40" s="1" t="s">
        <v>378</v>
      </c>
      <c r="AW40" s="6" t="s">
        <v>379</v>
      </c>
      <c r="BC40" s="6" t="s">
        <v>380</v>
      </c>
    </row>
    <row r="41" spans="11:55" ht="28.5">
      <c r="V41" s="1" t="s">
        <v>381</v>
      </c>
      <c r="X41" s="1" t="s">
        <v>382</v>
      </c>
      <c r="AH41" s="4"/>
      <c r="AP41" s="1" t="s">
        <v>383</v>
      </c>
      <c r="AR41" s="1" t="s">
        <v>384</v>
      </c>
      <c r="AW41" s="6" t="s">
        <v>385</v>
      </c>
      <c r="BC41" s="6" t="s">
        <v>386</v>
      </c>
    </row>
    <row r="42" spans="11:55" ht="28.5">
      <c r="V42" s="1" t="s">
        <v>387</v>
      </c>
      <c r="X42" s="1" t="s">
        <v>388</v>
      </c>
      <c r="AP42" s="1" t="s">
        <v>389</v>
      </c>
      <c r="AR42" s="1" t="s">
        <v>390</v>
      </c>
      <c r="AW42" s="6" t="s">
        <v>391</v>
      </c>
      <c r="BC42" s="6" t="s">
        <v>392</v>
      </c>
    </row>
    <row r="43" spans="11:55" ht="28.5">
      <c r="V43" s="1" t="s">
        <v>393</v>
      </c>
      <c r="X43" s="1" t="s">
        <v>394</v>
      </c>
      <c r="AP43" s="1" t="s">
        <v>395</v>
      </c>
      <c r="AR43" s="1" t="s">
        <v>396</v>
      </c>
      <c r="AW43" s="6" t="s">
        <v>397</v>
      </c>
      <c r="BC43" s="6" t="s">
        <v>398</v>
      </c>
    </row>
    <row r="44" spans="11:55" ht="28.5">
      <c r="V44" s="1" t="s">
        <v>399</v>
      </c>
      <c r="X44" s="1" t="s">
        <v>400</v>
      </c>
      <c r="AP44" s="1" t="s">
        <v>401</v>
      </c>
      <c r="AR44" s="1" t="s">
        <v>402</v>
      </c>
      <c r="AW44" s="6" t="s">
        <v>403</v>
      </c>
      <c r="BC44" s="6" t="s">
        <v>404</v>
      </c>
    </row>
    <row r="45" spans="11:55" ht="28.5">
      <c r="V45" s="4" t="s">
        <v>405</v>
      </c>
      <c r="X45" s="1" t="s">
        <v>406</v>
      </c>
      <c r="AP45" s="1" t="s">
        <v>407</v>
      </c>
      <c r="AR45" s="1" t="s">
        <v>408</v>
      </c>
      <c r="AW45" s="6" t="s">
        <v>409</v>
      </c>
      <c r="BC45" s="6" t="s">
        <v>410</v>
      </c>
    </row>
    <row r="46" spans="11:55" ht="28.5">
      <c r="V46" s="1" t="s">
        <v>411</v>
      </c>
      <c r="X46" s="1" t="s">
        <v>412</v>
      </c>
      <c r="AP46" s="1" t="s">
        <v>413</v>
      </c>
      <c r="AR46" s="4" t="s">
        <v>414</v>
      </c>
      <c r="AW46" s="5" t="s">
        <v>415</v>
      </c>
      <c r="BC46" s="6" t="s">
        <v>416</v>
      </c>
    </row>
    <row r="47" spans="11:55" ht="28.5">
      <c r="V47" s="1" t="s">
        <v>417</v>
      </c>
      <c r="AP47" s="1" t="s">
        <v>418</v>
      </c>
      <c r="AR47" s="4" t="s">
        <v>419</v>
      </c>
      <c r="AW47" s="5" t="s">
        <v>420</v>
      </c>
      <c r="BC47" s="6" t="s">
        <v>421</v>
      </c>
    </row>
    <row r="48" spans="11:55" ht="28.5">
      <c r="AP48" s="1" t="s">
        <v>422</v>
      </c>
      <c r="AR48" s="1" t="s">
        <v>423</v>
      </c>
      <c r="AW48" s="6" t="s">
        <v>424</v>
      </c>
      <c r="BC48" s="6" t="s">
        <v>425</v>
      </c>
    </row>
    <row r="49" spans="42:55" ht="28.5">
      <c r="AP49" s="1" t="s">
        <v>426</v>
      </c>
      <c r="AR49" s="1" t="s">
        <v>427</v>
      </c>
      <c r="AW49" s="6" t="s">
        <v>428</v>
      </c>
      <c r="BC49" s="6" t="s">
        <v>429</v>
      </c>
    </row>
    <row r="50" spans="42:55" ht="28.5">
      <c r="AP50" s="1" t="s">
        <v>430</v>
      </c>
      <c r="AR50" s="1" t="s">
        <v>431</v>
      </c>
      <c r="AW50" s="6" t="s">
        <v>432</v>
      </c>
      <c r="BC50" s="6" t="s">
        <v>433</v>
      </c>
    </row>
    <row r="51" spans="42:55" ht="28.5">
      <c r="AP51" s="1" t="s">
        <v>434</v>
      </c>
      <c r="AR51" s="1" t="s">
        <v>435</v>
      </c>
      <c r="AW51" s="6" t="s">
        <v>436</v>
      </c>
      <c r="BC51" s="6" t="s">
        <v>437</v>
      </c>
    </row>
    <row r="52" spans="42:55" ht="28.5">
      <c r="AP52" s="1" t="s">
        <v>438</v>
      </c>
      <c r="AR52" s="1" t="s">
        <v>439</v>
      </c>
      <c r="AW52" s="6" t="s">
        <v>440</v>
      </c>
      <c r="BC52" s="6" t="s">
        <v>441</v>
      </c>
    </row>
    <row r="53" spans="42:55" ht="28.5">
      <c r="AP53" s="1" t="s">
        <v>442</v>
      </c>
      <c r="AR53" s="1" t="s">
        <v>443</v>
      </c>
      <c r="AW53" s="6" t="s">
        <v>444</v>
      </c>
      <c r="BC53" s="6" t="s">
        <v>445</v>
      </c>
    </row>
    <row r="54" spans="42:55" ht="28.5">
      <c r="AP54" s="1" t="s">
        <v>446</v>
      </c>
      <c r="AR54" s="1" t="s">
        <v>447</v>
      </c>
      <c r="AW54" s="6" t="s">
        <v>448</v>
      </c>
      <c r="BC54" s="6" t="s">
        <v>449</v>
      </c>
    </row>
    <row r="55" spans="42:55" ht="28.5">
      <c r="AP55" s="1" t="s">
        <v>450</v>
      </c>
      <c r="AR55" s="1" t="s">
        <v>451</v>
      </c>
      <c r="AW55" s="6" t="s">
        <v>452</v>
      </c>
      <c r="BC55" s="6" t="s">
        <v>453</v>
      </c>
    </row>
    <row r="56" spans="42:55" ht="28.5">
      <c r="AP56" s="1" t="s">
        <v>454</v>
      </c>
      <c r="AR56" s="1" t="s">
        <v>455</v>
      </c>
      <c r="AW56" s="6" t="s">
        <v>456</v>
      </c>
      <c r="BC56" s="6" t="s">
        <v>457</v>
      </c>
    </row>
    <row r="57" spans="42:55" ht="28.5">
      <c r="AP57" s="1" t="s">
        <v>458</v>
      </c>
      <c r="AR57" s="1" t="s">
        <v>459</v>
      </c>
      <c r="AW57" s="6" t="s">
        <v>460</v>
      </c>
      <c r="BC57" s="6" t="s">
        <v>461</v>
      </c>
    </row>
    <row r="58" spans="42:55" ht="28.5">
      <c r="AP58" s="1" t="s">
        <v>462</v>
      </c>
      <c r="AR58" s="1" t="s">
        <v>463</v>
      </c>
      <c r="AW58" s="6" t="s">
        <v>464</v>
      </c>
      <c r="BC58" s="6" t="s">
        <v>465</v>
      </c>
    </row>
    <row r="59" spans="42:55" ht="28.5">
      <c r="AP59" s="1" t="s">
        <v>466</v>
      </c>
      <c r="BC59" s="6" t="s">
        <v>467</v>
      </c>
    </row>
    <row r="60" spans="42:55" ht="28.5">
      <c r="AP60" s="1" t="s">
        <v>468</v>
      </c>
      <c r="AW60" s="2" t="s">
        <v>833</v>
      </c>
      <c r="BC60" s="6" t="s">
        <v>469</v>
      </c>
    </row>
    <row r="61" spans="42:55" ht="28.5">
      <c r="AP61" s="1" t="s">
        <v>470</v>
      </c>
      <c r="AW61" s="5" t="s">
        <v>471</v>
      </c>
      <c r="BC61" s="6" t="s">
        <v>472</v>
      </c>
    </row>
    <row r="62" spans="42:55" ht="28.5">
      <c r="AP62" s="1" t="s">
        <v>473</v>
      </c>
      <c r="AW62" s="5" t="s">
        <v>474</v>
      </c>
      <c r="BC62" s="6" t="s">
        <v>475</v>
      </c>
    </row>
    <row r="63" spans="42:55" ht="28.5">
      <c r="AP63" s="1" t="s">
        <v>476</v>
      </c>
      <c r="AW63" s="5" t="s">
        <v>477</v>
      </c>
      <c r="BC63" s="6" t="s">
        <v>478</v>
      </c>
    </row>
    <row r="64" spans="42:55" ht="28.5">
      <c r="AP64" s="1" t="s">
        <v>479</v>
      </c>
      <c r="AW64" s="5" t="s">
        <v>480</v>
      </c>
      <c r="BC64" s="6" t="s">
        <v>481</v>
      </c>
    </row>
    <row r="65" spans="42:55" ht="28.5">
      <c r="AP65" s="1" t="s">
        <v>482</v>
      </c>
      <c r="AW65" s="5" t="s">
        <v>483</v>
      </c>
      <c r="BC65" s="6" t="s">
        <v>484</v>
      </c>
    </row>
    <row r="66" spans="42:55" ht="28.5">
      <c r="AP66" s="1" t="s">
        <v>485</v>
      </c>
      <c r="AW66" s="5" t="s">
        <v>486</v>
      </c>
      <c r="BC66" s="6" t="s">
        <v>487</v>
      </c>
    </row>
    <row r="67" spans="42:55" ht="28.5">
      <c r="AP67" s="1" t="s">
        <v>488</v>
      </c>
      <c r="AW67" s="6" t="s">
        <v>489</v>
      </c>
      <c r="BC67" s="6" t="s">
        <v>490</v>
      </c>
    </row>
    <row r="68" spans="42:55" ht="28.5">
      <c r="AP68" s="1" t="s">
        <v>491</v>
      </c>
      <c r="AW68" s="6" t="s">
        <v>492</v>
      </c>
      <c r="BC68" s="6" t="s">
        <v>493</v>
      </c>
    </row>
    <row r="69" spans="42:55" ht="28.5">
      <c r="AP69" s="1" t="s">
        <v>494</v>
      </c>
      <c r="AW69" s="6" t="s">
        <v>495</v>
      </c>
      <c r="BC69" s="6" t="s">
        <v>496</v>
      </c>
    </row>
    <row r="70" spans="42:55" ht="24">
      <c r="AP70" s="1" t="s">
        <v>497</v>
      </c>
      <c r="AW70" s="6" t="s">
        <v>498</v>
      </c>
      <c r="BC70" s="5" t="s">
        <v>499</v>
      </c>
    </row>
    <row r="71" spans="42:55" ht="24">
      <c r="AP71" s="1" t="s">
        <v>500</v>
      </c>
      <c r="AW71" s="6" t="s">
        <v>501</v>
      </c>
      <c r="BC71" s="5" t="s">
        <v>502</v>
      </c>
    </row>
    <row r="72" spans="42:55" ht="28.5">
      <c r="AP72" s="1" t="s">
        <v>503</v>
      </c>
      <c r="AW72" s="6" t="s">
        <v>504</v>
      </c>
      <c r="BC72" s="6" t="s">
        <v>505</v>
      </c>
    </row>
    <row r="73" spans="42:55" ht="28.5">
      <c r="AP73" s="1" t="s">
        <v>506</v>
      </c>
      <c r="AW73" s="6" t="s">
        <v>507</v>
      </c>
      <c r="BC73" s="6" t="s">
        <v>508</v>
      </c>
    </row>
    <row r="74" spans="42:55" ht="28.5">
      <c r="AP74" s="1" t="s">
        <v>509</v>
      </c>
      <c r="AW74" s="6" t="s">
        <v>510</v>
      </c>
      <c r="BC74" s="6" t="s">
        <v>511</v>
      </c>
    </row>
    <row r="75" spans="42:55" ht="28.5">
      <c r="AW75" s="6" t="s">
        <v>512</v>
      </c>
      <c r="BC75" s="6" t="s">
        <v>513</v>
      </c>
    </row>
    <row r="76" spans="42:55" ht="28.5">
      <c r="AW76" s="6" t="s">
        <v>514</v>
      </c>
      <c r="BC76" s="6" t="s">
        <v>515</v>
      </c>
    </row>
    <row r="77" spans="42:55" ht="28.5">
      <c r="AW77" s="6" t="s">
        <v>516</v>
      </c>
      <c r="BC77" s="6" t="s">
        <v>517</v>
      </c>
    </row>
    <row r="78" spans="42:55" ht="28.5">
      <c r="AW78" s="6" t="s">
        <v>518</v>
      </c>
      <c r="BC78" s="6" t="s">
        <v>519</v>
      </c>
    </row>
    <row r="79" spans="42:55" ht="28.5">
      <c r="AW79" s="6" t="s">
        <v>520</v>
      </c>
      <c r="BC79" s="6" t="s">
        <v>521</v>
      </c>
    </row>
    <row r="80" spans="42:55" ht="28.5">
      <c r="AW80" s="6" t="s">
        <v>522</v>
      </c>
      <c r="BC80" s="6" t="s">
        <v>235</v>
      </c>
    </row>
    <row r="81" spans="49:56" ht="28.5">
      <c r="AW81" s="6" t="s">
        <v>236</v>
      </c>
      <c r="BC81" s="6" t="s">
        <v>237</v>
      </c>
    </row>
    <row r="82" spans="49:56" ht="28.5">
      <c r="AW82" s="6" t="s">
        <v>238</v>
      </c>
      <c r="BC82" s="6" t="s">
        <v>239</v>
      </c>
    </row>
    <row r="83" spans="49:56" ht="28.5">
      <c r="AW83" s="6" t="s">
        <v>240</v>
      </c>
      <c r="BC83" s="6" t="s">
        <v>241</v>
      </c>
    </row>
    <row r="84" spans="49:56" ht="28.5">
      <c r="AW84" s="6" t="s">
        <v>242</v>
      </c>
      <c r="BC84" s="6" t="s">
        <v>243</v>
      </c>
    </row>
    <row r="85" spans="49:56" ht="28.5">
      <c r="AW85" s="6" t="s">
        <v>244</v>
      </c>
      <c r="BC85" s="6" t="s">
        <v>245</v>
      </c>
    </row>
    <row r="86" spans="49:56" ht="28.5">
      <c r="AW86" s="6" t="s">
        <v>246</v>
      </c>
      <c r="BC86" s="6" t="s">
        <v>247</v>
      </c>
    </row>
    <row r="87" spans="49:56" ht="28.5">
      <c r="AW87" s="6" t="s">
        <v>248</v>
      </c>
      <c r="BC87" s="6" t="s">
        <v>249</v>
      </c>
    </row>
    <row r="88" spans="49:56" ht="28.5">
      <c r="AW88" s="6" t="s">
        <v>250</v>
      </c>
      <c r="BC88" s="6" t="s">
        <v>251</v>
      </c>
    </row>
    <row r="89" spans="49:56" ht="28.5">
      <c r="AW89" s="6" t="s">
        <v>252</v>
      </c>
      <c r="BC89" s="6" t="s">
        <v>253</v>
      </c>
    </row>
    <row r="90" spans="49:56" ht="28.5">
      <c r="AW90" s="6" t="s">
        <v>254</v>
      </c>
      <c r="BC90" s="6" t="s">
        <v>255</v>
      </c>
    </row>
    <row r="91" spans="49:56" ht="28.5">
      <c r="AW91" s="6" t="s">
        <v>256</v>
      </c>
      <c r="BC91" s="6" t="s">
        <v>257</v>
      </c>
    </row>
    <row r="92" spans="49:56" ht="28.5">
      <c r="AW92" s="6" t="s">
        <v>258</v>
      </c>
      <c r="BC92" s="6" t="s">
        <v>259</v>
      </c>
    </row>
    <row r="93" spans="49:56" ht="28.5">
      <c r="AW93" s="6" t="s">
        <v>260</v>
      </c>
      <c r="BC93" s="6" t="s">
        <v>261</v>
      </c>
      <c r="BD93" s="6"/>
    </row>
    <row r="94" spans="49:56" ht="28.5">
      <c r="AW94" s="6" t="s">
        <v>262</v>
      </c>
      <c r="BC94" s="6" t="s">
        <v>263</v>
      </c>
    </row>
    <row r="95" spans="49:56" ht="28.5">
      <c r="AW95" s="6" t="s">
        <v>264</v>
      </c>
      <c r="BC95" s="6" t="s">
        <v>265</v>
      </c>
    </row>
    <row r="96" spans="49:56" ht="28.5">
      <c r="AW96" s="6" t="s">
        <v>266</v>
      </c>
      <c r="BC96" s="6" t="s">
        <v>267</v>
      </c>
    </row>
    <row r="97" spans="49:55" ht="28.5">
      <c r="AW97" s="6" t="s">
        <v>268</v>
      </c>
      <c r="BC97" s="6" t="s">
        <v>269</v>
      </c>
    </row>
    <row r="98" spans="49:55" ht="28.5">
      <c r="AW98" s="6" t="s">
        <v>270</v>
      </c>
      <c r="BC98" s="6" t="s">
        <v>271</v>
      </c>
    </row>
    <row r="99" spans="49:55" ht="28.5">
      <c r="AW99" s="6" t="s">
        <v>272</v>
      </c>
      <c r="BC99" s="6" t="s">
        <v>273</v>
      </c>
    </row>
    <row r="100" spans="49:55" ht="28.5">
      <c r="AW100" s="6" t="s">
        <v>274</v>
      </c>
      <c r="BC100" s="6" t="s">
        <v>275</v>
      </c>
    </row>
    <row r="101" spans="49:55" ht="28.5">
      <c r="AW101" s="6" t="s">
        <v>276</v>
      </c>
      <c r="BC101" s="6" t="s">
        <v>277</v>
      </c>
    </row>
    <row r="102" spans="49:55" ht="28.5">
      <c r="AW102" s="6" t="s">
        <v>278</v>
      </c>
      <c r="BC102" s="6" t="s">
        <v>279</v>
      </c>
    </row>
    <row r="103" spans="49:55" ht="28.5">
      <c r="AW103" s="6" t="s">
        <v>280</v>
      </c>
      <c r="BC103" s="6" t="s">
        <v>281</v>
      </c>
    </row>
    <row r="104" spans="49:55" ht="28.5">
      <c r="AW104" s="5" t="s">
        <v>282</v>
      </c>
      <c r="BC104" s="6" t="s">
        <v>283</v>
      </c>
    </row>
    <row r="105" spans="49:55" ht="28.5">
      <c r="AW105" s="5" t="s">
        <v>284</v>
      </c>
      <c r="BC105" s="6" t="s">
        <v>285</v>
      </c>
    </row>
    <row r="106" spans="49:55" ht="28.5">
      <c r="AW106" s="6" t="s">
        <v>286</v>
      </c>
      <c r="BC106" s="6" t="s">
        <v>287</v>
      </c>
    </row>
    <row r="107" spans="49:55" ht="28.5">
      <c r="AW107" s="6" t="s">
        <v>288</v>
      </c>
      <c r="BC107" s="6" t="s">
        <v>289</v>
      </c>
    </row>
    <row r="108" spans="49:55" ht="28.5">
      <c r="AW108" s="6" t="s">
        <v>290</v>
      </c>
      <c r="BC108" s="6" t="s">
        <v>291</v>
      </c>
    </row>
    <row r="109" spans="49:55" ht="28.5">
      <c r="AW109" s="6" t="s">
        <v>292</v>
      </c>
      <c r="BC109" s="6" t="s">
        <v>293</v>
      </c>
    </row>
    <row r="110" spans="49:55" ht="28.5">
      <c r="AW110" s="6" t="s">
        <v>294</v>
      </c>
      <c r="BC110" s="6" t="s">
        <v>295</v>
      </c>
    </row>
    <row r="111" spans="49:55" ht="24">
      <c r="AW111" s="6" t="s">
        <v>296</v>
      </c>
      <c r="BC111" s="5" t="s">
        <v>297</v>
      </c>
    </row>
    <row r="112" spans="49:55" ht="24">
      <c r="AW112" s="6" t="s">
        <v>298</v>
      </c>
      <c r="BC112" s="5" t="s">
        <v>299</v>
      </c>
    </row>
    <row r="113" spans="49:55" ht="24">
      <c r="AW113" s="6" t="s">
        <v>300</v>
      </c>
      <c r="BC113" s="5" t="s">
        <v>301</v>
      </c>
    </row>
    <row r="114" spans="49:55" ht="28.5">
      <c r="AW114" s="6" t="s">
        <v>302</v>
      </c>
      <c r="BC114" s="6" t="s">
        <v>303</v>
      </c>
    </row>
    <row r="115" spans="49:55" ht="28.5">
      <c r="AW115" s="6" t="s">
        <v>304</v>
      </c>
      <c r="BC115" s="6" t="s">
        <v>305</v>
      </c>
    </row>
    <row r="116" spans="49:55" ht="28.5">
      <c r="AW116" s="6" t="s">
        <v>306</v>
      </c>
      <c r="BC116" s="6" t="s">
        <v>307</v>
      </c>
    </row>
    <row r="117" spans="49:55" ht="24">
      <c r="BC117" s="5" t="s">
        <v>308</v>
      </c>
    </row>
    <row r="118" spans="49:55" ht="28.5">
      <c r="BC118" s="6" t="s">
        <v>309</v>
      </c>
    </row>
    <row r="119" spans="49:55" ht="28.5">
      <c r="BC119" s="6" t="s">
        <v>310</v>
      </c>
    </row>
    <row r="120" spans="49:55" ht="28.5">
      <c r="BC120" s="6" t="s">
        <v>311</v>
      </c>
    </row>
    <row r="121" spans="49:55" ht="28.5">
      <c r="BC121" s="6" t="s">
        <v>312</v>
      </c>
    </row>
    <row r="122" spans="49:55" ht="28.5">
      <c r="BC122" s="6" t="s">
        <v>313</v>
      </c>
    </row>
    <row r="123" spans="49:55" ht="28.5">
      <c r="BC123" s="6" t="s">
        <v>314</v>
      </c>
    </row>
    <row r="124" spans="49:55" ht="28.5">
      <c r="BC124" s="6" t="s">
        <v>315</v>
      </c>
    </row>
    <row r="125" spans="49:55" ht="28.5">
      <c r="BC125" s="6" t="s">
        <v>316</v>
      </c>
    </row>
    <row r="126" spans="49:55" ht="28.5">
      <c r="BC126" s="6" t="s">
        <v>317</v>
      </c>
    </row>
    <row r="127" spans="49:55" ht="28.5">
      <c r="BC127" s="6" t="s">
        <v>318</v>
      </c>
    </row>
    <row r="128" spans="49:55" ht="28.5">
      <c r="BC128" s="6" t="s">
        <v>319</v>
      </c>
    </row>
    <row r="129" spans="55:55" ht="28.5">
      <c r="BC129" s="6" t="s">
        <v>320</v>
      </c>
    </row>
    <row r="130" spans="55:55" ht="28.5">
      <c r="BC130" s="6" t="s">
        <v>321</v>
      </c>
    </row>
    <row r="131" spans="55:55" ht="28.5">
      <c r="BC131" s="6" t="s">
        <v>322</v>
      </c>
    </row>
    <row r="132" spans="55:55" ht="28.5">
      <c r="BC132" s="6" t="s">
        <v>323</v>
      </c>
    </row>
    <row r="133" spans="55:55" ht="28.5">
      <c r="BC133" s="6" t="s">
        <v>324</v>
      </c>
    </row>
    <row r="134" spans="55:55" ht="28.5">
      <c r="BC134" s="6" t="s">
        <v>325</v>
      </c>
    </row>
    <row r="135" spans="55:55" ht="28.5">
      <c r="BC135" s="6" t="s">
        <v>326</v>
      </c>
    </row>
    <row r="136" spans="55:55" ht="28.5">
      <c r="BC136" s="6" t="s">
        <v>327</v>
      </c>
    </row>
    <row r="137" spans="55:55" ht="28.5">
      <c r="BC137" s="6" t="s">
        <v>328</v>
      </c>
    </row>
    <row r="138" spans="55:55" ht="28.5">
      <c r="BC138" s="6" t="s">
        <v>329</v>
      </c>
    </row>
    <row r="139" spans="55:55" ht="28.5">
      <c r="BC139" s="6" t="s">
        <v>330</v>
      </c>
    </row>
    <row r="140" spans="55:55" ht="28.5">
      <c r="BC140" s="6" t="s">
        <v>331</v>
      </c>
    </row>
    <row r="141" spans="55:55" ht="28.5">
      <c r="BC141" s="6" t="s">
        <v>332</v>
      </c>
    </row>
    <row r="142" spans="55:55" ht="28.5">
      <c r="BC142" s="6" t="s">
        <v>333</v>
      </c>
    </row>
    <row r="143" spans="55:55" ht="28.5">
      <c r="BC143" s="6" t="s">
        <v>334</v>
      </c>
    </row>
    <row r="144" spans="55:55" ht="28.5">
      <c r="BC144" s="6" t="s">
        <v>335</v>
      </c>
    </row>
    <row r="145" spans="55:55" ht="28.5">
      <c r="BC145" s="6" t="s">
        <v>336</v>
      </c>
    </row>
    <row r="146" spans="55:55">
      <c r="BC146" s="1" t="s">
        <v>337</v>
      </c>
    </row>
    <row r="147" spans="55:55">
      <c r="BC147" s="1" t="s">
        <v>338</v>
      </c>
    </row>
    <row r="148" spans="55:55">
      <c r="BC148" s="1" t="s">
        <v>339</v>
      </c>
    </row>
    <row r="149" spans="55:55">
      <c r="BC149" s="1" t="s">
        <v>340</v>
      </c>
    </row>
    <row r="150" spans="55:55">
      <c r="BC150" s="1" t="s">
        <v>341</v>
      </c>
    </row>
    <row r="151" spans="55:55">
      <c r="BC151" s="1" t="s">
        <v>342</v>
      </c>
    </row>
    <row r="152" spans="55:55">
      <c r="BC152" s="1" t="s">
        <v>343</v>
      </c>
    </row>
    <row r="153" spans="55:55">
      <c r="BC153" s="1" t="s">
        <v>344</v>
      </c>
    </row>
    <row r="154" spans="55:55">
      <c r="BC154" s="1" t="s">
        <v>345</v>
      </c>
    </row>
    <row r="155" spans="55:55">
      <c r="BC155" s="1" t="s">
        <v>346</v>
      </c>
    </row>
  </sheetData>
  <sheetProtection selectLockedCells="1" selectUnlockedCells="1"/>
  <phoneticPr fontId="5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8"/>
  <sheetViews>
    <sheetView topLeftCell="A25" zoomScale="80" zoomScaleNormal="80" workbookViewId="0">
      <selection activeCell="S16" sqref="S16"/>
    </sheetView>
  </sheetViews>
  <sheetFormatPr defaultColWidth="10.140625" defaultRowHeight="13.9" customHeight="1"/>
  <cols>
    <col min="1" max="16" width="10.140625" style="8"/>
    <col min="17" max="17" width="10.140625" style="9"/>
    <col min="18" max="26" width="10.140625" style="8"/>
    <col min="27" max="27" width="10.140625" style="9"/>
    <col min="28" max="16384" width="10.140625" style="8"/>
  </cols>
  <sheetData>
    <row r="1" spans="1:51" ht="13.9" customHeight="1">
      <c r="A1" s="10"/>
      <c r="B1" s="11"/>
      <c r="C1" s="11"/>
      <c r="D1" s="11"/>
      <c r="E1" s="10"/>
      <c r="F1" s="11"/>
      <c r="G1" s="11"/>
      <c r="H1" s="11"/>
      <c r="I1" s="10"/>
      <c r="J1" s="11"/>
      <c r="K1" s="11"/>
      <c r="L1" s="11"/>
      <c r="M1" s="10"/>
      <c r="N1" s="12"/>
      <c r="O1" s="10"/>
      <c r="P1" s="10"/>
      <c r="Q1" s="10"/>
      <c r="R1" s="10"/>
      <c r="S1" s="13"/>
      <c r="T1" s="13"/>
      <c r="U1" s="13"/>
      <c r="V1" s="13"/>
      <c r="W1" s="13"/>
      <c r="X1" s="13"/>
      <c r="Y1" s="13"/>
      <c r="Z1" s="13"/>
      <c r="AA1" s="13"/>
      <c r="AB1" s="13"/>
      <c r="AC1" s="13"/>
      <c r="AD1" s="13"/>
      <c r="AE1" s="13"/>
      <c r="AF1" s="13"/>
      <c r="AG1" s="13"/>
      <c r="AH1" s="13"/>
      <c r="AI1" s="13"/>
      <c r="AJ1" s="13"/>
      <c r="AK1" s="14"/>
      <c r="AL1" s="4"/>
      <c r="AM1" s="4"/>
      <c r="AN1" s="4"/>
      <c r="AO1" s="4"/>
      <c r="AP1" s="4"/>
      <c r="AQ1" s="4"/>
      <c r="AR1" s="4"/>
      <c r="AS1" s="4"/>
      <c r="AT1" s="4"/>
      <c r="AU1" s="4"/>
      <c r="AV1" s="4"/>
      <c r="AW1" s="4"/>
      <c r="AX1" s="15"/>
    </row>
    <row r="2" spans="1:51" ht="13.9" customHeight="1">
      <c r="A2" s="10"/>
      <c r="B2" s="260" t="s">
        <v>347</v>
      </c>
      <c r="C2" s="260"/>
      <c r="D2" s="260"/>
      <c r="E2" s="260"/>
      <c r="F2" s="260"/>
      <c r="G2" s="260"/>
      <c r="H2" s="260"/>
      <c r="I2" s="260"/>
      <c r="J2" s="261" t="s">
        <v>348</v>
      </c>
      <c r="K2" s="261"/>
      <c r="L2" s="261"/>
      <c r="M2" s="10"/>
      <c r="N2" s="262" t="s">
        <v>349</v>
      </c>
      <c r="O2" s="262"/>
      <c r="P2" s="262"/>
      <c r="Q2" s="262"/>
      <c r="R2" s="10"/>
      <c r="S2" s="13"/>
      <c r="T2" s="263" t="s">
        <v>350</v>
      </c>
      <c r="U2" s="263"/>
      <c r="V2" s="263"/>
      <c r="W2" s="263"/>
      <c r="X2" s="263"/>
      <c r="Y2" s="263"/>
      <c r="Z2" s="263"/>
      <c r="AA2" s="263"/>
      <c r="AB2" s="13"/>
      <c r="AC2" s="13"/>
      <c r="AD2" s="13"/>
      <c r="AE2" s="13"/>
      <c r="AF2" s="13"/>
      <c r="AG2" s="13"/>
      <c r="AH2" s="13"/>
      <c r="AI2" s="13"/>
      <c r="AJ2" s="13"/>
      <c r="AK2" s="16"/>
      <c r="AL2" s="4"/>
      <c r="AM2" s="4"/>
      <c r="AN2" s="4"/>
      <c r="AO2" s="4"/>
      <c r="AP2" s="4"/>
      <c r="AQ2" s="4"/>
      <c r="AR2" s="4"/>
      <c r="AS2" s="4"/>
      <c r="AT2" s="4"/>
      <c r="AU2" s="4"/>
      <c r="AV2" s="4"/>
      <c r="AW2" s="4"/>
      <c r="AX2" s="15"/>
    </row>
    <row r="3" spans="1:51" ht="13.9" customHeight="1">
      <c r="A3" s="10"/>
      <c r="B3" s="264" t="s">
        <v>1005</v>
      </c>
      <c r="C3" s="264"/>
      <c r="D3" s="264"/>
      <c r="E3" s="264"/>
      <c r="F3" s="264"/>
      <c r="G3" s="264"/>
      <c r="H3" s="264"/>
      <c r="I3" s="264"/>
      <c r="J3" s="265" t="s">
        <v>975</v>
      </c>
      <c r="K3" s="265"/>
      <c r="L3" s="265"/>
      <c r="M3" s="10"/>
      <c r="N3" s="266" t="s">
        <v>351</v>
      </c>
      <c r="O3" s="266"/>
      <c r="P3" s="267" t="s">
        <v>715</v>
      </c>
      <c r="Q3" s="267"/>
      <c r="R3" s="10"/>
      <c r="S3" s="17"/>
      <c r="T3" s="17"/>
      <c r="U3" s="17"/>
      <c r="V3" s="17"/>
      <c r="W3" s="17"/>
      <c r="X3" s="17"/>
      <c r="Y3" s="17"/>
      <c r="Z3" s="17"/>
      <c r="AA3" s="17"/>
      <c r="AB3" s="13"/>
      <c r="AC3" s="268" t="s">
        <v>352</v>
      </c>
      <c r="AD3" s="268"/>
      <c r="AE3" s="268"/>
      <c r="AF3" s="18" t="s">
        <v>353</v>
      </c>
      <c r="AG3" s="268" t="s">
        <v>352</v>
      </c>
      <c r="AH3" s="268"/>
      <c r="AI3" s="268"/>
      <c r="AJ3" s="18" t="s">
        <v>353</v>
      </c>
      <c r="AK3" s="16"/>
      <c r="AL3" s="4"/>
      <c r="AM3" s="4"/>
      <c r="AN3" s="4"/>
      <c r="AO3" s="4"/>
      <c r="AP3" s="4"/>
      <c r="AQ3" s="4"/>
      <c r="AR3" s="4"/>
      <c r="AS3" s="4"/>
      <c r="AT3" s="4"/>
      <c r="AU3" s="4"/>
      <c r="AV3" s="4"/>
      <c r="AW3" s="4"/>
      <c r="AX3" s="15"/>
    </row>
    <row r="4" spans="1:51" ht="13.9" customHeight="1">
      <c r="A4" s="10"/>
      <c r="B4" s="264"/>
      <c r="C4" s="264"/>
      <c r="D4" s="264"/>
      <c r="E4" s="264"/>
      <c r="F4" s="264"/>
      <c r="G4" s="264"/>
      <c r="H4" s="264"/>
      <c r="I4" s="264"/>
      <c r="J4" s="265"/>
      <c r="K4" s="265"/>
      <c r="L4" s="265"/>
      <c r="M4" s="10"/>
      <c r="N4" s="271" t="s">
        <v>354</v>
      </c>
      <c r="O4" s="271"/>
      <c r="P4" s="272">
        <v>5</v>
      </c>
      <c r="Q4" s="272"/>
      <c r="R4" s="10"/>
      <c r="S4" s="17"/>
      <c r="T4" s="19"/>
      <c r="U4" s="20" t="s">
        <v>355</v>
      </c>
      <c r="V4" s="21"/>
      <c r="W4" s="20" t="s">
        <v>356</v>
      </c>
      <c r="X4" s="22"/>
      <c r="Y4" s="20" t="s">
        <v>357</v>
      </c>
      <c r="Z4" s="23"/>
      <c r="AA4" s="20" t="s">
        <v>358</v>
      </c>
      <c r="AB4" s="13"/>
      <c r="AC4" s="273" t="s">
        <v>848</v>
      </c>
      <c r="AD4" s="273"/>
      <c r="AE4" s="24">
        <f>(AA10*2)</f>
        <v>10</v>
      </c>
      <c r="AF4" s="25" t="str">
        <f>IF(AA16&lt;18,IF(AA16&lt;14,IF(AA16&lt;10,IF(AA16&lt;5,IF(AA16&lt;3,"-2","-1"),0),"+1"),"+2"),"+3")</f>
        <v>-2</v>
      </c>
      <c r="AG4" s="270" t="s">
        <v>798</v>
      </c>
      <c r="AH4" s="270"/>
      <c r="AI4" s="26">
        <f>AA14+AA15</f>
        <v>22</v>
      </c>
      <c r="AJ4" s="25" t="str">
        <f>IF(AA16&lt;18,IF(AA16&lt;14,IF(AA16&lt;10,IF(AA16&lt;5,IF(AA16&lt;3,"-2","-1"),0),"+1"),"+2"),"+3")</f>
        <v>-2</v>
      </c>
      <c r="AK4" s="16"/>
      <c r="AL4" s="4"/>
      <c r="AM4" s="4"/>
      <c r="AN4" s="4"/>
      <c r="AO4" s="4"/>
      <c r="AP4" s="4"/>
      <c r="AQ4" s="4"/>
      <c r="AR4" s="4"/>
      <c r="AS4" s="4"/>
      <c r="AT4" s="4"/>
      <c r="AU4" s="4"/>
      <c r="AV4" s="4"/>
      <c r="AW4" s="4"/>
      <c r="AX4" s="15"/>
    </row>
    <row r="5" spans="1:51" ht="13.9" customHeight="1">
      <c r="A5" s="10"/>
      <c r="B5" s="274" t="s">
        <v>359</v>
      </c>
      <c r="C5" s="274"/>
      <c r="D5" s="275" t="s">
        <v>360</v>
      </c>
      <c r="E5" s="275"/>
      <c r="F5" s="275" t="s">
        <v>361</v>
      </c>
      <c r="G5" s="275"/>
      <c r="H5" s="275" t="s">
        <v>822</v>
      </c>
      <c r="I5" s="275"/>
      <c r="J5" s="276" t="s">
        <v>829</v>
      </c>
      <c r="K5" s="276"/>
      <c r="L5" s="276"/>
      <c r="M5" s="10"/>
      <c r="N5" s="277" t="s">
        <v>362</v>
      </c>
      <c r="O5" s="277"/>
      <c r="P5" s="278" t="s">
        <v>833</v>
      </c>
      <c r="Q5" s="278"/>
      <c r="R5" s="10"/>
      <c r="S5" s="17"/>
      <c r="T5" s="17"/>
      <c r="U5" s="17"/>
      <c r="V5" s="17"/>
      <c r="W5" s="17"/>
      <c r="X5" s="17"/>
      <c r="Y5" s="17"/>
      <c r="Z5" s="17"/>
      <c r="AA5" s="17"/>
      <c r="AB5" s="13"/>
      <c r="AC5" s="270" t="s">
        <v>906</v>
      </c>
      <c r="AD5" s="270"/>
      <c r="AE5" s="26">
        <f>AA10+AA11</f>
        <v>9</v>
      </c>
      <c r="AF5" s="25" t="str">
        <f>IF(AA16&lt;18,IF(AA16&lt;14,IF(AA16&lt;10,IF(AA16&lt;5,IF(AA16&lt;3,"-2","-1"),0),"+1"),"+2"),"+3")</f>
        <v>-2</v>
      </c>
      <c r="AG5" s="270" t="s">
        <v>540</v>
      </c>
      <c r="AH5" s="270"/>
      <c r="AI5" s="26">
        <f>(AA15*2)</f>
        <v>24</v>
      </c>
      <c r="AJ5" s="25" t="str">
        <f>IF(AA16&lt;18,IF(AA16&lt;14,IF(AA16&lt;10,IF(AA16&lt;5,IF(AA16&lt;3,"-2","-1"),0),"+1"),"+2"),"+3")</f>
        <v>-2</v>
      </c>
      <c r="AK5" s="16"/>
      <c r="AL5" s="4"/>
      <c r="AM5" s="4"/>
      <c r="AN5" s="4"/>
      <c r="AO5" s="4"/>
      <c r="AP5" s="4"/>
      <c r="AQ5" s="4"/>
      <c r="AR5" s="4"/>
      <c r="AS5" s="4"/>
      <c r="AT5" s="4"/>
      <c r="AU5" s="4"/>
      <c r="AV5" s="4"/>
      <c r="AW5" s="4"/>
      <c r="AX5" s="15"/>
    </row>
    <row r="6" spans="1:51" ht="13.9" customHeight="1">
      <c r="A6" s="10"/>
      <c r="B6" s="283" t="s">
        <v>973</v>
      </c>
      <c r="C6" s="283"/>
      <c r="D6" s="284">
        <v>23</v>
      </c>
      <c r="E6" s="284"/>
      <c r="F6" s="285" t="s">
        <v>1020</v>
      </c>
      <c r="G6" s="285"/>
      <c r="H6" s="286" t="s">
        <v>902</v>
      </c>
      <c r="I6" s="286"/>
      <c r="J6" s="287" t="s">
        <v>455</v>
      </c>
      <c r="K6" s="287"/>
      <c r="L6" s="287"/>
      <c r="M6" s="10"/>
      <c r="N6" s="288" t="s">
        <v>363</v>
      </c>
      <c r="O6" s="288"/>
      <c r="P6" s="297" t="s">
        <v>833</v>
      </c>
      <c r="Q6" s="297"/>
      <c r="R6" s="10"/>
      <c r="S6" s="17"/>
      <c r="T6" s="269" t="s">
        <v>364</v>
      </c>
      <c r="U6" s="269"/>
      <c r="V6" s="17"/>
      <c r="W6" s="17"/>
      <c r="X6" s="17"/>
      <c r="Y6" s="17"/>
      <c r="Z6" s="17"/>
      <c r="AA6" s="17"/>
      <c r="AB6" s="13"/>
      <c r="AC6" s="270" t="s">
        <v>950</v>
      </c>
      <c r="AD6" s="270"/>
      <c r="AE6" s="26">
        <f>ROUNDDOWN((AA55/2),0)+AA12</f>
        <v>10</v>
      </c>
      <c r="AF6" s="25" t="str">
        <f>IF(AA16&lt;18,IF(AA16&lt;14,IF(AA16&lt;10,IF(AA16&lt;5,IF(AA16&lt;3,"-2","-1"),0),"+1"),"+2"),"+3")</f>
        <v>-2</v>
      </c>
      <c r="AG6" s="270" t="s">
        <v>568</v>
      </c>
      <c r="AH6" s="270"/>
      <c r="AI6" s="26">
        <f>AA14+AA12</f>
        <v>16</v>
      </c>
      <c r="AJ6" s="25" t="str">
        <f>IF(AA16&lt;18,IF(AA16&lt;14,IF(AA16&lt;10,IF(AA16&lt;5,IF(AA16&lt;3,"-2","-1"),0),"+1"),"+2"),"+3")</f>
        <v>-2</v>
      </c>
      <c r="AK6" s="16"/>
      <c r="AL6" s="4"/>
      <c r="AM6" s="4"/>
      <c r="AN6" s="4"/>
      <c r="AO6" s="4"/>
      <c r="AP6" s="4"/>
      <c r="AQ6" s="4"/>
      <c r="AR6" s="4"/>
      <c r="AS6" s="4"/>
      <c r="AT6" s="4"/>
      <c r="AU6" s="4"/>
      <c r="AV6" s="4"/>
      <c r="AW6" s="4"/>
      <c r="AX6" s="15"/>
    </row>
    <row r="7" spans="1:51" ht="13.9" customHeight="1">
      <c r="A7" s="10"/>
      <c r="B7" s="289" t="s">
        <v>365</v>
      </c>
      <c r="C7" s="289"/>
      <c r="D7" s="290" t="s">
        <v>976</v>
      </c>
      <c r="E7" s="290"/>
      <c r="F7" s="290"/>
      <c r="G7" s="290"/>
      <c r="H7" s="290"/>
      <c r="I7" s="290"/>
      <c r="J7" s="27" t="s">
        <v>819</v>
      </c>
      <c r="K7" s="291" t="s">
        <v>841</v>
      </c>
      <c r="L7" s="291"/>
      <c r="M7" s="10"/>
      <c r="N7" s="292" t="s">
        <v>833</v>
      </c>
      <c r="O7" s="292"/>
      <c r="P7" s="293" t="s">
        <v>833</v>
      </c>
      <c r="Q7" s="293"/>
      <c r="R7" s="10"/>
      <c r="S7" s="13"/>
      <c r="T7" s="294" t="s">
        <v>814</v>
      </c>
      <c r="U7" s="294"/>
      <c r="V7" s="295" t="str">
        <f>C10</f>
        <v>トランサー</v>
      </c>
      <c r="W7" s="295"/>
      <c r="X7" s="294" t="s">
        <v>816</v>
      </c>
      <c r="Y7" s="294"/>
      <c r="Z7" s="296" t="str">
        <f>F10</f>
        <v>ハイブリッド</v>
      </c>
      <c r="AA7" s="296"/>
      <c r="AB7" s="13"/>
      <c r="AC7" s="270" t="s">
        <v>682</v>
      </c>
      <c r="AD7" s="270"/>
      <c r="AE7" s="26">
        <f>ROUNDDOWN((AA55/2),0)+AA15</f>
        <v>16</v>
      </c>
      <c r="AF7" s="25" t="str">
        <f>IF(AA16&lt;18,IF(AA16&lt;14,IF(AA16&lt;10,IF(AA16&lt;5,IF(AA16&lt;3,"-2","-1"),0),"+1"),"+2"),"+3")</f>
        <v>-2</v>
      </c>
      <c r="AG7" s="270" t="s">
        <v>595</v>
      </c>
      <c r="AH7" s="270"/>
      <c r="AI7" s="26">
        <f>ROUNDDOWN((AA55/2),0)+AA13</f>
        <v>12</v>
      </c>
      <c r="AJ7" s="25" t="str">
        <f>IF(AA16&lt;18,IF(AA16&lt;14,IF(AA16&lt;10,IF(AA16&lt;5,IF(AA16&lt;3,"-2","-1"),0),"+1"),"+2"),"+3")</f>
        <v>-2</v>
      </c>
      <c r="AK7" s="16"/>
      <c r="AL7" s="4"/>
      <c r="AM7" s="4"/>
      <c r="AN7" s="4"/>
      <c r="AO7" s="4"/>
      <c r="AP7" s="4"/>
      <c r="AQ7" s="4"/>
      <c r="AR7" s="4"/>
      <c r="AS7" s="4"/>
      <c r="AT7" s="4"/>
      <c r="AU7" s="4"/>
      <c r="AV7" s="4"/>
      <c r="AW7" s="4"/>
      <c r="AX7" s="15"/>
    </row>
    <row r="8" spans="1:51" ht="13.9" customHeight="1">
      <c r="A8" s="10"/>
      <c r="B8" s="289"/>
      <c r="C8" s="289"/>
      <c r="D8" s="290"/>
      <c r="E8" s="290"/>
      <c r="F8" s="290"/>
      <c r="G8" s="290"/>
      <c r="H8" s="290"/>
      <c r="I8" s="290"/>
      <c r="J8" s="28" t="s">
        <v>817</v>
      </c>
      <c r="K8" s="279" t="s">
        <v>839</v>
      </c>
      <c r="L8" s="279"/>
      <c r="M8" s="10"/>
      <c r="N8" s="280" t="s">
        <v>833</v>
      </c>
      <c r="O8" s="280"/>
      <c r="P8" s="281" t="s">
        <v>833</v>
      </c>
      <c r="Q8" s="281"/>
      <c r="R8" s="10"/>
      <c r="S8" s="13"/>
      <c r="T8" s="282" t="s">
        <v>366</v>
      </c>
      <c r="U8" s="282"/>
      <c r="V8" s="282"/>
      <c r="W8" s="282"/>
      <c r="X8" s="282"/>
      <c r="Y8" s="282"/>
      <c r="Z8" s="282"/>
      <c r="AA8" s="29" t="s">
        <v>367</v>
      </c>
      <c r="AB8" s="13"/>
      <c r="AC8" s="270" t="s">
        <v>720</v>
      </c>
      <c r="AD8" s="270"/>
      <c r="AE8" s="26">
        <f>(AA12*2)</f>
        <v>12</v>
      </c>
      <c r="AF8" s="25" t="str">
        <f>IF(AA16&lt;18,IF(AA16&lt;14,IF(AA16&lt;10,IF(AA16&lt;5,IF(AA16&lt;3,"-2","-1"),0),"+1"),"+2"),"+3")</f>
        <v>-2</v>
      </c>
      <c r="AG8" s="270" t="s">
        <v>622</v>
      </c>
      <c r="AH8" s="270"/>
      <c r="AI8" s="26">
        <f>ROUNDDOWN((AA55/2),0)+AA16</f>
        <v>6</v>
      </c>
      <c r="AJ8" s="25" t="str">
        <f>IF(AA16&lt;18,IF(AA16&lt;14,IF(AA16&lt;10,IF(AA16&lt;5,IF(AA16&lt;3,"-2","-1"),0),"+1"),"+2"),"+3")</f>
        <v>-2</v>
      </c>
      <c r="AK8" s="16"/>
      <c r="AL8" s="4"/>
      <c r="AM8" s="4"/>
      <c r="AN8" s="4"/>
      <c r="AO8" s="4"/>
      <c r="AP8" s="4"/>
      <c r="AQ8" s="4"/>
      <c r="AR8" s="4"/>
      <c r="AS8" s="4"/>
      <c r="AT8" s="4"/>
      <c r="AU8" s="4"/>
      <c r="AV8" s="4"/>
      <c r="AW8" s="4"/>
      <c r="AX8" s="15"/>
    </row>
    <row r="9" spans="1:51" ht="13.9" customHeight="1">
      <c r="A9" s="10"/>
      <c r="B9" s="10"/>
      <c r="C9" s="10"/>
      <c r="D9" s="10"/>
      <c r="E9" s="10"/>
      <c r="F9" s="10"/>
      <c r="G9" s="10"/>
      <c r="H9" s="10"/>
      <c r="I9" s="10"/>
      <c r="J9" s="10"/>
      <c r="K9" s="10"/>
      <c r="L9" s="10"/>
      <c r="M9" s="10"/>
      <c r="N9" s="10"/>
      <c r="O9" s="10"/>
      <c r="P9" s="10"/>
      <c r="Q9" s="10"/>
      <c r="R9" s="10"/>
      <c r="S9" s="13"/>
      <c r="T9" s="30"/>
      <c r="U9" s="31" t="s">
        <v>368</v>
      </c>
      <c r="V9" s="31" t="s">
        <v>369</v>
      </c>
      <c r="W9" s="32" t="s">
        <v>370</v>
      </c>
      <c r="X9" s="31" t="s">
        <v>371</v>
      </c>
      <c r="Y9" s="31" t="s">
        <v>372</v>
      </c>
      <c r="Z9" s="31" t="s">
        <v>373</v>
      </c>
      <c r="AA9" s="33" t="s">
        <v>95</v>
      </c>
      <c r="AB9" s="13"/>
      <c r="AC9" s="298" t="s">
        <v>759</v>
      </c>
      <c r="AD9" s="298"/>
      <c r="AE9" s="34">
        <f>AA14+AA13</f>
        <v>18</v>
      </c>
      <c r="AF9" s="35" t="str">
        <f>IF(AA16&lt;18,IF(AA16&lt;14,IF(AA16&lt;10,IF(AA16&lt;5,IF(AA16&lt;3,"-2","-1"),0),"+1"),"+2"),"+3")</f>
        <v>-2</v>
      </c>
      <c r="AG9" s="298" t="s">
        <v>809</v>
      </c>
      <c r="AH9" s="298"/>
      <c r="AI9" s="34">
        <f>(AA16*2)</f>
        <v>4</v>
      </c>
      <c r="AJ9" s="35" t="str">
        <f>IF(AA16&lt;18,IF(AA16&lt;14,IF(AA16&lt;10,IF(AA16&lt;5,IF(AA16&lt;3,"-2","-1"),0),"+1"),"+2"),"+3")</f>
        <v>-2</v>
      </c>
      <c r="AK9" s="16"/>
      <c r="AL9" s="4"/>
      <c r="AM9" s="4"/>
      <c r="AN9" s="4"/>
      <c r="AO9" s="4"/>
      <c r="AP9" s="4"/>
      <c r="AQ9" s="4"/>
      <c r="AR9" s="4"/>
      <c r="AS9" s="4"/>
      <c r="AT9" s="4"/>
      <c r="AU9" s="4"/>
      <c r="AV9" s="4"/>
      <c r="AW9" s="4"/>
      <c r="AX9" s="15"/>
    </row>
    <row r="10" spans="1:51" ht="13.9" customHeight="1">
      <c r="A10" s="10"/>
      <c r="B10" s="299" t="s">
        <v>814</v>
      </c>
      <c r="C10" s="300" t="s">
        <v>896</v>
      </c>
      <c r="D10" s="300"/>
      <c r="E10" s="301" t="s">
        <v>816</v>
      </c>
      <c r="F10" s="302" t="s">
        <v>898</v>
      </c>
      <c r="G10" s="302"/>
      <c r="H10" s="10"/>
      <c r="I10" s="10"/>
      <c r="J10" s="303" t="s">
        <v>96</v>
      </c>
      <c r="K10" s="303"/>
      <c r="L10" s="303"/>
      <c r="M10" s="303"/>
      <c r="N10" s="303"/>
      <c r="O10" s="303"/>
      <c r="P10" s="303"/>
      <c r="Q10" s="303"/>
      <c r="R10" s="10"/>
      <c r="S10" s="13"/>
      <c r="T10" s="36" t="s">
        <v>97</v>
      </c>
      <c r="U10" s="37">
        <v>4</v>
      </c>
      <c r="V10" s="38">
        <v>-2</v>
      </c>
      <c r="W10" s="39">
        <f t="shared" ref="W10:W16" si="0">SUM(U10:V10)</f>
        <v>2</v>
      </c>
      <c r="X10" s="37">
        <f>IF(C10="トランサー",2,0)</f>
        <v>2</v>
      </c>
      <c r="Y10" s="38"/>
      <c r="Z10" s="37">
        <f>IF(F10="サイボーグ",1,0)</f>
        <v>0</v>
      </c>
      <c r="AA10" s="40">
        <f>W10+AA24+SUM(X10:Z10)-T70</f>
        <v>5</v>
      </c>
      <c r="AB10" s="13"/>
      <c r="AC10" s="13"/>
      <c r="AD10" s="13"/>
      <c r="AE10" s="13"/>
      <c r="AF10" s="13"/>
      <c r="AG10" s="13"/>
      <c r="AH10" s="13"/>
      <c r="AI10" s="13"/>
      <c r="AJ10" s="13"/>
      <c r="AK10" s="14"/>
      <c r="AL10" s="4"/>
      <c r="AM10" s="4"/>
      <c r="AN10" s="4"/>
      <c r="AO10" s="4"/>
      <c r="AP10" s="4"/>
      <c r="AQ10" s="4"/>
      <c r="AR10" s="4"/>
      <c r="AS10" s="4"/>
      <c r="AT10" s="4"/>
      <c r="AU10" s="4"/>
      <c r="AV10" s="4"/>
      <c r="AW10" s="4"/>
      <c r="AX10" s="15"/>
    </row>
    <row r="11" spans="1:51" ht="13.9" customHeight="1">
      <c r="A11" s="10"/>
      <c r="B11" s="299"/>
      <c r="C11" s="300"/>
      <c r="D11" s="300"/>
      <c r="E11" s="301"/>
      <c r="F11" s="302"/>
      <c r="G11" s="302"/>
      <c r="H11" s="10"/>
      <c r="I11" s="10"/>
      <c r="J11" s="304" t="s">
        <v>827</v>
      </c>
      <c r="K11" s="304"/>
      <c r="L11" s="305" t="s">
        <v>606</v>
      </c>
      <c r="M11" s="305"/>
      <c r="N11" s="306" t="s">
        <v>98</v>
      </c>
      <c r="O11" s="306"/>
      <c r="P11" s="307" t="s">
        <v>598</v>
      </c>
      <c r="Q11" s="307"/>
      <c r="R11" s="10"/>
      <c r="S11" s="13"/>
      <c r="T11" s="36" t="s">
        <v>99</v>
      </c>
      <c r="U11" s="37">
        <v>4</v>
      </c>
      <c r="V11" s="38">
        <v>0</v>
      </c>
      <c r="W11" s="39">
        <f t="shared" si="0"/>
        <v>4</v>
      </c>
      <c r="X11" s="37">
        <f>IF(C10="サイキッカー",1,0)</f>
        <v>0</v>
      </c>
      <c r="Y11" s="38"/>
      <c r="Z11" s="37">
        <f>IF(F10="ロボット",1,0)</f>
        <v>0</v>
      </c>
      <c r="AA11" s="40">
        <f>W11+AA25+SUM(X11:Z11)-U70</f>
        <v>4</v>
      </c>
      <c r="AB11" s="13"/>
      <c r="AC11" s="13"/>
      <c r="AD11" s="13"/>
      <c r="AE11" s="13"/>
      <c r="AF11" s="13"/>
      <c r="AG11" s="13"/>
      <c r="AH11" s="13"/>
      <c r="AI11" s="13"/>
      <c r="AJ11" s="13"/>
      <c r="AK11" s="14"/>
      <c r="AL11" s="4"/>
      <c r="AM11" s="4"/>
      <c r="AN11" s="4"/>
      <c r="AO11" s="4"/>
      <c r="AP11" s="4"/>
      <c r="AQ11" s="4"/>
      <c r="AR11" s="4"/>
      <c r="AS11" s="4"/>
      <c r="AT11" s="4"/>
      <c r="AU11" s="4"/>
      <c r="AV11" s="4"/>
      <c r="AW11" s="4"/>
      <c r="AX11" s="15"/>
    </row>
    <row r="12" spans="1:51" ht="13.9" customHeight="1">
      <c r="A12" s="10"/>
      <c r="B12" s="41"/>
      <c r="C12" s="10"/>
      <c r="D12" s="10"/>
      <c r="E12" s="10"/>
      <c r="F12" s="10"/>
      <c r="G12" s="10"/>
      <c r="H12" s="10"/>
      <c r="I12" s="10"/>
      <c r="J12" s="304"/>
      <c r="K12" s="304"/>
      <c r="L12" s="308" t="s">
        <v>761</v>
      </c>
      <c r="M12" s="308"/>
      <c r="N12" s="309" t="s">
        <v>100</v>
      </c>
      <c r="O12" s="309"/>
      <c r="P12" s="310" t="s">
        <v>579</v>
      </c>
      <c r="Q12" s="310"/>
      <c r="R12" s="10"/>
      <c r="S12" s="13"/>
      <c r="T12" s="36" t="s">
        <v>101</v>
      </c>
      <c r="U12" s="37">
        <v>4</v>
      </c>
      <c r="V12" s="38">
        <v>1</v>
      </c>
      <c r="W12" s="39">
        <f t="shared" si="0"/>
        <v>5</v>
      </c>
      <c r="X12" s="37">
        <f>IF(C10="エスパー",1,0)+IF(C10="アンノウン",1,0)</f>
        <v>0</v>
      </c>
      <c r="Y12" s="38"/>
      <c r="Z12" s="37">
        <f>IF(F10="コーディネーター",1,0)</f>
        <v>0</v>
      </c>
      <c r="AA12" s="40">
        <f>W12+AA26+SUM(X12:Z12)-V70</f>
        <v>6</v>
      </c>
      <c r="AB12" s="13"/>
      <c r="AC12" s="311" t="s">
        <v>102</v>
      </c>
      <c r="AD12" s="311"/>
      <c r="AE12" s="311"/>
      <c r="AF12" s="311"/>
      <c r="AG12" s="311"/>
      <c r="AH12" s="311"/>
      <c r="AI12" s="311"/>
      <c r="AJ12" s="311"/>
      <c r="AK12" s="14"/>
      <c r="AL12" s="4"/>
      <c r="AM12" s="4"/>
      <c r="AN12" s="4"/>
      <c r="AO12" s="4"/>
      <c r="AP12" s="4"/>
      <c r="AQ12" s="4"/>
      <c r="AR12" s="4"/>
      <c r="AS12" s="4"/>
      <c r="AT12" s="4"/>
      <c r="AU12" s="4"/>
      <c r="AV12" s="4"/>
      <c r="AW12" s="4"/>
      <c r="AX12" s="15"/>
    </row>
    <row r="13" spans="1:51" ht="13.9" customHeight="1" thickBot="1">
      <c r="A13" s="10"/>
      <c r="B13" s="299" t="s">
        <v>818</v>
      </c>
      <c r="C13" s="312" t="s">
        <v>730</v>
      </c>
      <c r="D13" s="312"/>
      <c r="E13" s="301" t="s">
        <v>815</v>
      </c>
      <c r="F13" s="313" t="s">
        <v>836</v>
      </c>
      <c r="G13" s="313"/>
      <c r="H13" s="10"/>
      <c r="I13" s="10"/>
      <c r="J13" s="303" t="s">
        <v>103</v>
      </c>
      <c r="K13" s="303"/>
      <c r="L13" s="303"/>
      <c r="M13" s="303"/>
      <c r="N13" s="303"/>
      <c r="O13" s="42" t="s">
        <v>104</v>
      </c>
      <c r="P13" s="43" t="s">
        <v>105</v>
      </c>
      <c r="Q13" s="44" t="s">
        <v>105</v>
      </c>
      <c r="R13" s="10"/>
      <c r="S13" s="13"/>
      <c r="T13" s="36" t="s">
        <v>106</v>
      </c>
      <c r="U13" s="37">
        <v>4</v>
      </c>
      <c r="V13" s="38">
        <v>2</v>
      </c>
      <c r="W13" s="39">
        <f t="shared" si="0"/>
        <v>6</v>
      </c>
      <c r="X13" s="37">
        <f>IF(C10="エスパー",2,0)+IF(C10="クリエイター",1,0)</f>
        <v>0</v>
      </c>
      <c r="Y13" s="38"/>
      <c r="Z13" s="37">
        <f>IF(F10="ナチュラル",1,0)</f>
        <v>0</v>
      </c>
      <c r="AA13" s="40">
        <f>W13+AA27+SUM(X13:Z13)-W70</f>
        <v>8</v>
      </c>
      <c r="AB13" s="13"/>
      <c r="AC13" s="45" t="s">
        <v>107</v>
      </c>
      <c r="AD13" s="38" t="s">
        <v>108</v>
      </c>
      <c r="AE13" s="314" t="s">
        <v>109</v>
      </c>
      <c r="AF13" s="314"/>
      <c r="AG13" s="314" t="s">
        <v>110</v>
      </c>
      <c r="AH13" s="314"/>
      <c r="AI13" s="38" t="s">
        <v>111</v>
      </c>
      <c r="AJ13" s="46" t="s">
        <v>112</v>
      </c>
      <c r="AK13" s="16"/>
      <c r="AL13" s="4"/>
      <c r="AM13" s="4"/>
      <c r="AN13" s="4"/>
      <c r="AO13" s="4"/>
      <c r="AP13" s="4"/>
      <c r="AQ13" s="4"/>
      <c r="AR13" s="4"/>
      <c r="AS13" s="4"/>
      <c r="AT13" s="4"/>
      <c r="AU13" s="4"/>
      <c r="AV13" s="4"/>
      <c r="AW13" s="4"/>
      <c r="AX13" s="15"/>
    </row>
    <row r="14" spans="1:51" ht="13.9" customHeight="1" thickBot="1">
      <c r="A14" s="10"/>
      <c r="B14" s="299"/>
      <c r="C14" s="312"/>
      <c r="D14" s="312"/>
      <c r="E14" s="301"/>
      <c r="F14" s="313"/>
      <c r="G14" s="313"/>
      <c r="H14" s="10"/>
      <c r="I14" s="10"/>
      <c r="J14" s="242"/>
      <c r="K14" s="244"/>
      <c r="L14" s="244"/>
      <c r="M14" s="244"/>
      <c r="N14" s="243"/>
      <c r="O14" s="315" t="s">
        <v>113</v>
      </c>
      <c r="P14" s="315"/>
      <c r="Q14" s="47" t="s">
        <v>114</v>
      </c>
      <c r="R14" s="10"/>
      <c r="S14" s="13"/>
      <c r="T14" s="36" t="s">
        <v>115</v>
      </c>
      <c r="U14" s="37">
        <v>4</v>
      </c>
      <c r="V14" s="38">
        <v>4</v>
      </c>
      <c r="W14" s="39">
        <f t="shared" si="0"/>
        <v>8</v>
      </c>
      <c r="X14" s="37">
        <f>IF(C10="クリエイター",2,0)</f>
        <v>0</v>
      </c>
      <c r="Y14" s="38"/>
      <c r="Z14" s="37">
        <f>IF(F10="ハイブリッド",1,0)</f>
        <v>1</v>
      </c>
      <c r="AA14" s="40">
        <f>W14+AA28+SUM(X14:Z14)-X70</f>
        <v>10</v>
      </c>
      <c r="AB14" s="17"/>
      <c r="AC14" s="48" t="s">
        <v>116</v>
      </c>
      <c r="AD14" s="49" t="s">
        <v>117</v>
      </c>
      <c r="AE14" s="316" t="s">
        <v>118</v>
      </c>
      <c r="AF14" s="316"/>
      <c r="AG14" s="316" t="s">
        <v>119</v>
      </c>
      <c r="AH14" s="316"/>
      <c r="AI14" s="49" t="s">
        <v>120</v>
      </c>
      <c r="AJ14" s="50" t="s">
        <v>121</v>
      </c>
      <c r="AK14" s="16"/>
      <c r="AL14" s="4"/>
      <c r="AM14" s="4"/>
      <c r="AN14" s="4"/>
      <c r="AO14" s="4"/>
      <c r="AP14" s="4"/>
      <c r="AQ14" s="4"/>
      <c r="AR14" s="4"/>
      <c r="AS14" s="4"/>
      <c r="AT14" s="4"/>
      <c r="AU14" s="4"/>
      <c r="AV14" s="4"/>
      <c r="AW14" s="4"/>
      <c r="AX14" s="15"/>
      <c r="AY14" s="15"/>
    </row>
    <row r="15" spans="1:51" ht="13.9" customHeight="1" thickBot="1">
      <c r="A15" s="10"/>
      <c r="B15" s="10"/>
      <c r="C15" s="10"/>
      <c r="D15" s="10"/>
      <c r="E15" s="10"/>
      <c r="F15" s="10"/>
      <c r="G15" s="10"/>
      <c r="H15" s="10"/>
      <c r="I15" s="10"/>
      <c r="J15" s="245"/>
      <c r="K15" s="247"/>
      <c r="L15" s="247"/>
      <c r="M15" s="247"/>
      <c r="N15" s="246"/>
      <c r="O15" s="51" t="s">
        <v>848</v>
      </c>
      <c r="P15" s="52">
        <f t="shared" ref="P15:P20" si="1">ROUNDDOWN((AE4+AF4)/2,0)</f>
        <v>4</v>
      </c>
      <c r="Q15" s="53"/>
      <c r="R15" s="10"/>
      <c r="S15" s="13"/>
      <c r="T15" s="36" t="s">
        <v>122</v>
      </c>
      <c r="U15" s="37">
        <v>4</v>
      </c>
      <c r="V15" s="38">
        <v>7</v>
      </c>
      <c r="W15" s="39">
        <f t="shared" si="0"/>
        <v>11</v>
      </c>
      <c r="X15" s="37">
        <f>IF(C10="サイキッカー",2,0)+IF(C10="トランサー",1,0)</f>
        <v>1</v>
      </c>
      <c r="Y15" s="38"/>
      <c r="Z15" s="37">
        <f>IF(F10="アンドロイド",1,0)</f>
        <v>0</v>
      </c>
      <c r="AA15" s="40">
        <f>W15+AA29+SUM(X15:Z15)-Y70</f>
        <v>12</v>
      </c>
      <c r="AB15" s="13"/>
      <c r="AC15" s="13"/>
      <c r="AD15" s="13"/>
      <c r="AE15" s="13"/>
      <c r="AF15" s="13"/>
      <c r="AG15" s="13"/>
      <c r="AH15" s="13"/>
      <c r="AI15" s="13"/>
      <c r="AJ15" s="13"/>
      <c r="AK15" s="16"/>
      <c r="AL15" s="4"/>
      <c r="AM15" s="4"/>
      <c r="AN15" s="4"/>
      <c r="AO15" s="4"/>
      <c r="AP15" s="4"/>
      <c r="AQ15" s="4"/>
      <c r="AR15" s="4"/>
      <c r="AS15" s="4"/>
      <c r="AT15" s="4"/>
      <c r="AU15" s="4"/>
      <c r="AV15" s="4"/>
      <c r="AW15" s="4"/>
      <c r="AX15" s="15"/>
      <c r="AY15" s="15"/>
    </row>
    <row r="16" spans="1:51" ht="13.9" customHeight="1" thickBot="1">
      <c r="A16" s="10"/>
      <c r="B16" s="320" t="s">
        <v>123</v>
      </c>
      <c r="C16" s="320"/>
      <c r="D16" s="320"/>
      <c r="E16" s="10"/>
      <c r="F16" s="320" t="s">
        <v>124</v>
      </c>
      <c r="G16" s="320"/>
      <c r="H16" s="320"/>
      <c r="I16" s="10"/>
      <c r="J16" s="245"/>
      <c r="K16" s="247"/>
      <c r="L16" s="247"/>
      <c r="M16" s="247"/>
      <c r="N16" s="246"/>
      <c r="O16" s="51" t="s">
        <v>906</v>
      </c>
      <c r="P16" s="52">
        <f t="shared" si="1"/>
        <v>3</v>
      </c>
      <c r="Q16" s="53"/>
      <c r="R16" s="10"/>
      <c r="S16" s="13"/>
      <c r="T16" s="36" t="s">
        <v>125</v>
      </c>
      <c r="U16" s="37">
        <v>4</v>
      </c>
      <c r="V16" s="38">
        <v>-2</v>
      </c>
      <c r="W16" s="39">
        <f t="shared" si="0"/>
        <v>2</v>
      </c>
      <c r="X16" s="37">
        <f>IF(C10="アンノウン",2,0)</f>
        <v>0</v>
      </c>
      <c r="Y16" s="38"/>
      <c r="Z16" s="37">
        <v>0</v>
      </c>
      <c r="AA16" s="40">
        <f>W16+AA30+SUM(X16:Z16)-Z70</f>
        <v>2</v>
      </c>
      <c r="AB16" s="13"/>
      <c r="AC16" s="13"/>
      <c r="AD16" s="13"/>
      <c r="AE16" s="13"/>
      <c r="AF16" s="13"/>
      <c r="AG16" s="13"/>
      <c r="AH16" s="13"/>
      <c r="AI16" s="13"/>
      <c r="AJ16" s="13"/>
      <c r="AK16" s="16"/>
      <c r="AL16" s="4"/>
      <c r="AM16" s="4"/>
      <c r="AN16" s="4"/>
      <c r="AO16" s="4"/>
      <c r="AP16" s="4"/>
      <c r="AQ16" s="4"/>
      <c r="AR16" s="4"/>
      <c r="AS16" s="4"/>
      <c r="AT16" s="4"/>
      <c r="AU16" s="4"/>
      <c r="AV16" s="4"/>
      <c r="AW16" s="4"/>
      <c r="AX16" s="15"/>
      <c r="AY16" s="15"/>
    </row>
    <row r="17" spans="1:51" ht="13.9" customHeight="1" thickBot="1">
      <c r="A17" s="10"/>
      <c r="B17" s="321" t="s">
        <v>126</v>
      </c>
      <c r="C17" s="321"/>
      <c r="D17" s="322">
        <f>ABS(AA49)</f>
        <v>14</v>
      </c>
      <c r="E17" s="10"/>
      <c r="F17" s="274" t="s">
        <v>97</v>
      </c>
      <c r="G17" s="274"/>
      <c r="H17" s="54">
        <f t="shared" ref="H17:H23" si="2">AA10</f>
        <v>5</v>
      </c>
      <c r="I17" s="10"/>
      <c r="J17" s="245"/>
      <c r="K17" s="247"/>
      <c r="L17" s="247"/>
      <c r="M17" s="247"/>
      <c r="N17" s="246"/>
      <c r="O17" s="51" t="s">
        <v>950</v>
      </c>
      <c r="P17" s="52">
        <f t="shared" si="1"/>
        <v>4</v>
      </c>
      <c r="Q17" s="53"/>
      <c r="R17" s="10"/>
      <c r="S17" s="13"/>
      <c r="T17" s="55" t="s">
        <v>127</v>
      </c>
      <c r="U17" s="56">
        <f t="shared" ref="U17:AA17" si="3">SUM(U10:U16)</f>
        <v>28</v>
      </c>
      <c r="V17" s="56">
        <f t="shared" si="3"/>
        <v>10</v>
      </c>
      <c r="W17" s="57">
        <f t="shared" si="3"/>
        <v>38</v>
      </c>
      <c r="X17" s="56">
        <f t="shared" si="3"/>
        <v>3</v>
      </c>
      <c r="Y17" s="56">
        <f t="shared" si="3"/>
        <v>0</v>
      </c>
      <c r="Z17" s="56">
        <f t="shared" si="3"/>
        <v>1</v>
      </c>
      <c r="AA17" s="58">
        <f t="shared" si="3"/>
        <v>47</v>
      </c>
      <c r="AB17" s="13"/>
      <c r="AC17" s="323" t="s">
        <v>353</v>
      </c>
      <c r="AD17" s="323"/>
      <c r="AE17" s="323"/>
      <c r="AF17" s="323"/>
      <c r="AG17" s="323"/>
      <c r="AH17" s="323"/>
      <c r="AI17" s="323"/>
      <c r="AJ17" s="323"/>
      <c r="AK17" s="16"/>
      <c r="AL17" s="4"/>
      <c r="AM17" s="4"/>
      <c r="AN17" s="4"/>
      <c r="AO17" s="4"/>
      <c r="AP17" s="4"/>
      <c r="AQ17" s="4"/>
      <c r="AR17" s="4"/>
      <c r="AS17" s="4"/>
      <c r="AT17" s="4"/>
      <c r="AU17" s="4"/>
      <c r="AV17" s="4"/>
      <c r="AW17" s="4"/>
      <c r="AX17" s="15"/>
      <c r="AY17" s="15"/>
    </row>
    <row r="18" spans="1:51" ht="13.9" customHeight="1">
      <c r="A18" s="10"/>
      <c r="B18" s="321"/>
      <c r="C18" s="321"/>
      <c r="D18" s="322"/>
      <c r="E18" s="10"/>
      <c r="F18" s="274" t="s">
        <v>99</v>
      </c>
      <c r="G18" s="274"/>
      <c r="H18" s="54">
        <f t="shared" si="2"/>
        <v>4</v>
      </c>
      <c r="I18" s="10"/>
      <c r="J18" s="245"/>
      <c r="K18" s="247"/>
      <c r="L18" s="247"/>
      <c r="M18" s="247"/>
      <c r="N18" s="246"/>
      <c r="O18" s="51" t="s">
        <v>682</v>
      </c>
      <c r="P18" s="52">
        <f t="shared" si="1"/>
        <v>7</v>
      </c>
      <c r="Q18" s="53"/>
      <c r="R18" s="10"/>
      <c r="S18" s="13"/>
      <c r="T18" s="16"/>
      <c r="U18" s="16">
        <f>28-U17</f>
        <v>0</v>
      </c>
      <c r="V18" s="16">
        <f>10-V17</f>
        <v>0</v>
      </c>
      <c r="W18" s="16"/>
      <c r="X18" s="16">
        <f>3-X17</f>
        <v>0</v>
      </c>
      <c r="Y18" s="16">
        <f>3-Y17</f>
        <v>3</v>
      </c>
      <c r="Z18" s="16">
        <f>1-Z17</f>
        <v>0</v>
      </c>
      <c r="AA18" s="16"/>
      <c r="AB18" s="13"/>
      <c r="AC18" s="324" t="s">
        <v>128</v>
      </c>
      <c r="AD18" s="324"/>
      <c r="AE18" s="325" t="s">
        <v>129</v>
      </c>
      <c r="AF18" s="325"/>
      <c r="AG18" s="325"/>
      <c r="AH18" s="326" t="s">
        <v>130</v>
      </c>
      <c r="AI18" s="326"/>
      <c r="AJ18" s="326"/>
      <c r="AK18" s="16"/>
      <c r="AL18" s="4"/>
      <c r="AM18" s="4"/>
      <c r="AN18" s="4"/>
      <c r="AO18" s="4"/>
      <c r="AP18" s="4"/>
      <c r="AQ18" s="4"/>
      <c r="AR18" s="4"/>
      <c r="AS18" s="4"/>
      <c r="AT18" s="4"/>
      <c r="AU18" s="4"/>
      <c r="AV18" s="4"/>
      <c r="AW18" s="4"/>
      <c r="AX18" s="15"/>
      <c r="AY18" s="15"/>
    </row>
    <row r="19" spans="1:51" ht="13.9" customHeight="1">
      <c r="A19" s="10"/>
      <c r="B19" s="321" t="s">
        <v>131</v>
      </c>
      <c r="C19" s="321"/>
      <c r="D19" s="322">
        <f>ABS(AA50)</f>
        <v>21</v>
      </c>
      <c r="E19" s="10"/>
      <c r="F19" s="274" t="s">
        <v>101</v>
      </c>
      <c r="G19" s="274"/>
      <c r="H19" s="54">
        <f t="shared" si="2"/>
        <v>6</v>
      </c>
      <c r="I19" s="10"/>
      <c r="J19" s="245"/>
      <c r="K19" s="247"/>
      <c r="L19" s="247"/>
      <c r="M19" s="247"/>
      <c r="N19" s="246"/>
      <c r="O19" s="51" t="s">
        <v>720</v>
      </c>
      <c r="P19" s="52">
        <f t="shared" si="1"/>
        <v>5</v>
      </c>
      <c r="Q19" s="53"/>
      <c r="R19" s="10"/>
      <c r="S19" s="13"/>
      <c r="T19" s="13"/>
      <c r="U19" s="327" t="s">
        <v>132</v>
      </c>
      <c r="V19" s="327"/>
      <c r="W19" s="327"/>
      <c r="X19" s="328" t="s">
        <v>133</v>
      </c>
      <c r="Y19" s="328"/>
      <c r="Z19" s="328"/>
      <c r="AA19" s="13"/>
      <c r="AB19" s="13"/>
      <c r="AC19" s="329" t="s">
        <v>134</v>
      </c>
      <c r="AD19" s="329"/>
      <c r="AE19" s="317" t="s">
        <v>129</v>
      </c>
      <c r="AF19" s="317"/>
      <c r="AG19" s="317"/>
      <c r="AH19" s="318" t="s">
        <v>135</v>
      </c>
      <c r="AI19" s="318"/>
      <c r="AJ19" s="318"/>
      <c r="AK19" s="14"/>
      <c r="AL19" s="4"/>
      <c r="AM19" s="4"/>
      <c r="AN19" s="4"/>
      <c r="AO19" s="4"/>
      <c r="AP19" s="4"/>
      <c r="AQ19" s="4"/>
      <c r="AR19" s="4"/>
      <c r="AS19" s="4"/>
      <c r="AT19" s="4"/>
      <c r="AU19" s="4"/>
      <c r="AV19" s="4"/>
      <c r="AW19" s="4"/>
      <c r="AX19" s="15"/>
      <c r="AY19" s="15"/>
    </row>
    <row r="20" spans="1:51" ht="13.9" customHeight="1">
      <c r="A20" s="10"/>
      <c r="B20" s="321"/>
      <c r="C20" s="321"/>
      <c r="D20" s="322"/>
      <c r="E20" s="10"/>
      <c r="F20" s="274" t="s">
        <v>106</v>
      </c>
      <c r="G20" s="274"/>
      <c r="H20" s="54">
        <f t="shared" si="2"/>
        <v>8</v>
      </c>
      <c r="I20" s="10"/>
      <c r="J20" s="245"/>
      <c r="K20" s="247"/>
      <c r="L20" s="247"/>
      <c r="M20" s="247"/>
      <c r="N20" s="246"/>
      <c r="O20" s="51" t="s">
        <v>759</v>
      </c>
      <c r="P20" s="52">
        <f t="shared" si="1"/>
        <v>8</v>
      </c>
      <c r="Q20" s="53"/>
      <c r="R20" s="10"/>
      <c r="S20" s="13"/>
      <c r="T20" s="13"/>
      <c r="U20" s="327"/>
      <c r="V20" s="327"/>
      <c r="W20" s="327"/>
      <c r="X20" s="328"/>
      <c r="Y20" s="328"/>
      <c r="Z20" s="328"/>
      <c r="AA20" s="13"/>
      <c r="AB20" s="13"/>
      <c r="AC20" s="329" t="s">
        <v>136</v>
      </c>
      <c r="AD20" s="329"/>
      <c r="AE20" s="317" t="s">
        <v>129</v>
      </c>
      <c r="AF20" s="317"/>
      <c r="AG20" s="317"/>
      <c r="AH20" s="319" t="s">
        <v>129</v>
      </c>
      <c r="AI20" s="319"/>
      <c r="AJ20" s="319"/>
      <c r="AK20" s="14"/>
      <c r="AL20" s="4"/>
      <c r="AM20" s="4"/>
      <c r="AN20" s="4"/>
      <c r="AO20" s="4"/>
      <c r="AP20" s="4"/>
      <c r="AQ20" s="4"/>
      <c r="AR20" s="4"/>
      <c r="AS20" s="4"/>
      <c r="AT20" s="4"/>
      <c r="AU20" s="4"/>
      <c r="AV20" s="4"/>
      <c r="AW20" s="4"/>
      <c r="AX20" s="15"/>
      <c r="AY20" s="15"/>
    </row>
    <row r="21" spans="1:51" ht="13.9" customHeight="1" thickBot="1">
      <c r="A21" s="10"/>
      <c r="B21" s="321" t="s">
        <v>137</v>
      </c>
      <c r="C21" s="321"/>
      <c r="D21" s="335">
        <f>AA51</f>
        <v>19</v>
      </c>
      <c r="E21" s="10"/>
      <c r="F21" s="274" t="s">
        <v>115</v>
      </c>
      <c r="G21" s="274"/>
      <c r="H21" s="54">
        <f t="shared" si="2"/>
        <v>10</v>
      </c>
      <c r="I21" s="10"/>
      <c r="J21" s="245"/>
      <c r="K21" s="247"/>
      <c r="L21" s="247"/>
      <c r="M21" s="247"/>
      <c r="N21" s="246"/>
      <c r="O21" s="51" t="s">
        <v>798</v>
      </c>
      <c r="P21" s="52">
        <f t="shared" ref="P21:P26" si="4">ROUNDDOWN((AI4+AJ4)/2,0)</f>
        <v>10</v>
      </c>
      <c r="Q21" s="53"/>
      <c r="R21" s="10"/>
      <c r="S21" s="13"/>
      <c r="T21" s="13"/>
      <c r="U21" s="13"/>
      <c r="V21" s="13"/>
      <c r="W21" s="13"/>
      <c r="X21" s="13"/>
      <c r="Y21" s="13"/>
      <c r="Z21" s="13"/>
      <c r="AA21" s="13"/>
      <c r="AB21" s="13"/>
      <c r="AC21" s="329" t="s">
        <v>138</v>
      </c>
      <c r="AD21" s="329"/>
      <c r="AE21" s="317" t="s">
        <v>129</v>
      </c>
      <c r="AF21" s="317"/>
      <c r="AG21" s="317"/>
      <c r="AH21" s="318" t="s">
        <v>139</v>
      </c>
      <c r="AI21" s="318"/>
      <c r="AJ21" s="318"/>
      <c r="AK21" s="14"/>
      <c r="AL21" s="4"/>
      <c r="AM21" s="4"/>
      <c r="AN21" s="4"/>
      <c r="AO21" s="4"/>
      <c r="AP21" s="4"/>
      <c r="AQ21" s="4"/>
      <c r="AR21" s="4"/>
      <c r="AS21" s="4"/>
      <c r="AT21" s="4"/>
      <c r="AU21" s="4"/>
      <c r="AV21" s="4"/>
      <c r="AW21" s="4"/>
      <c r="AX21" s="15"/>
      <c r="AY21" s="15"/>
    </row>
    <row r="22" spans="1:51" ht="13.9" customHeight="1">
      <c r="A22" s="10"/>
      <c r="B22" s="321"/>
      <c r="C22" s="321"/>
      <c r="D22" s="335"/>
      <c r="E22" s="10"/>
      <c r="F22" s="274" t="s">
        <v>122</v>
      </c>
      <c r="G22" s="274"/>
      <c r="H22" s="54">
        <f t="shared" si="2"/>
        <v>12</v>
      </c>
      <c r="I22" s="10"/>
      <c r="J22" s="245"/>
      <c r="K22" s="247"/>
      <c r="L22" s="247"/>
      <c r="M22" s="247"/>
      <c r="N22" s="246"/>
      <c r="O22" s="51" t="s">
        <v>540</v>
      </c>
      <c r="P22" s="52">
        <f t="shared" si="4"/>
        <v>11</v>
      </c>
      <c r="Q22" s="53"/>
      <c r="R22" s="10"/>
      <c r="S22" s="13"/>
      <c r="T22" s="330" t="s">
        <v>140</v>
      </c>
      <c r="U22" s="330"/>
      <c r="V22" s="330"/>
      <c r="W22" s="330"/>
      <c r="X22" s="330"/>
      <c r="Y22" s="330"/>
      <c r="Z22" s="60" t="s">
        <v>141</v>
      </c>
      <c r="AA22" s="61">
        <f>5+IF(C10="ノーマル",1,0)</f>
        <v>5</v>
      </c>
      <c r="AB22" s="13"/>
      <c r="AC22" s="329" t="s">
        <v>142</v>
      </c>
      <c r="AD22" s="329"/>
      <c r="AE22" s="331" t="s">
        <v>143</v>
      </c>
      <c r="AF22" s="331"/>
      <c r="AG22" s="331"/>
      <c r="AH22" s="318" t="s">
        <v>144</v>
      </c>
      <c r="AI22" s="318"/>
      <c r="AJ22" s="318"/>
      <c r="AK22" s="14"/>
      <c r="AL22" s="4"/>
      <c r="AM22" s="4"/>
      <c r="AN22" s="4"/>
      <c r="AO22" s="4"/>
      <c r="AP22" s="4"/>
      <c r="AQ22" s="4"/>
      <c r="AR22" s="4"/>
      <c r="AS22" s="4"/>
      <c r="AT22" s="4"/>
      <c r="AU22" s="4"/>
      <c r="AV22" s="4"/>
      <c r="AW22" s="4"/>
      <c r="AX22" s="15"/>
      <c r="AY22" s="15"/>
    </row>
    <row r="23" spans="1:51" ht="13.9" customHeight="1" thickBot="1">
      <c r="A23" s="10"/>
      <c r="B23" s="321" t="s">
        <v>145</v>
      </c>
      <c r="C23" s="321"/>
      <c r="D23" s="322">
        <f>AA52</f>
        <v>2</v>
      </c>
      <c r="E23" s="10"/>
      <c r="F23" s="289" t="s">
        <v>125</v>
      </c>
      <c r="G23" s="289"/>
      <c r="H23" s="62">
        <f t="shared" si="2"/>
        <v>2</v>
      </c>
      <c r="I23" s="10"/>
      <c r="J23" s="245"/>
      <c r="K23" s="247"/>
      <c r="L23" s="247"/>
      <c r="M23" s="247"/>
      <c r="N23" s="246"/>
      <c r="O23" s="51" t="s">
        <v>568</v>
      </c>
      <c r="P23" s="52">
        <f t="shared" si="4"/>
        <v>7</v>
      </c>
      <c r="Q23" s="53"/>
      <c r="R23" s="10"/>
      <c r="S23" s="13"/>
      <c r="T23" s="63" t="s">
        <v>146</v>
      </c>
      <c r="U23" s="240" t="s">
        <v>1025</v>
      </c>
      <c r="V23" s="240" t="s">
        <v>1006</v>
      </c>
      <c r="W23" s="240" t="s">
        <v>1008</v>
      </c>
      <c r="X23" s="240" t="s">
        <v>1001</v>
      </c>
      <c r="Y23" s="240" t="s">
        <v>1024</v>
      </c>
      <c r="Z23" s="64" t="s">
        <v>105</v>
      </c>
      <c r="AA23" s="65" t="s">
        <v>147</v>
      </c>
      <c r="AB23" s="13"/>
      <c r="AC23" s="332" t="s">
        <v>148</v>
      </c>
      <c r="AD23" s="332"/>
      <c r="AE23" s="333" t="s">
        <v>143</v>
      </c>
      <c r="AF23" s="333"/>
      <c r="AG23" s="333"/>
      <c r="AH23" s="334" t="s">
        <v>149</v>
      </c>
      <c r="AI23" s="334"/>
      <c r="AJ23" s="334"/>
      <c r="AK23" s="14"/>
      <c r="AL23" s="4"/>
      <c r="AM23" s="4"/>
      <c r="AN23" s="4"/>
      <c r="AO23" s="4"/>
      <c r="AP23" s="4"/>
      <c r="AQ23" s="4"/>
      <c r="AR23" s="4"/>
      <c r="AS23" s="4"/>
      <c r="AT23" s="4"/>
      <c r="AU23" s="4"/>
      <c r="AV23" s="4"/>
      <c r="AW23" s="4"/>
      <c r="AX23" s="15"/>
      <c r="AY23" s="15"/>
    </row>
    <row r="24" spans="1:51" ht="13.9" customHeight="1" thickBot="1">
      <c r="A24" s="10"/>
      <c r="B24" s="321"/>
      <c r="C24" s="321"/>
      <c r="D24" s="322"/>
      <c r="E24" s="10"/>
      <c r="F24" s="10"/>
      <c r="G24" s="10"/>
      <c r="H24" s="10"/>
      <c r="I24" s="10"/>
      <c r="J24" s="245"/>
      <c r="K24" s="247"/>
      <c r="L24" s="247"/>
      <c r="M24" s="247"/>
      <c r="N24" s="246"/>
      <c r="O24" s="51" t="s">
        <v>595</v>
      </c>
      <c r="P24" s="52">
        <f t="shared" si="4"/>
        <v>5</v>
      </c>
      <c r="Q24" s="53"/>
      <c r="R24" s="10"/>
      <c r="S24" s="13"/>
      <c r="T24" s="66" t="str">
        <f t="shared" ref="T24:T30" si="5">T10</f>
        <v>筋力</v>
      </c>
      <c r="U24" s="38">
        <v>1</v>
      </c>
      <c r="V24" s="67"/>
      <c r="W24" s="67"/>
      <c r="X24" s="67"/>
      <c r="Y24" s="67"/>
      <c r="Z24" s="67"/>
      <c r="AA24" s="25">
        <f t="shared" ref="AA24:AA31" si="6">SUM(U24:Z24)</f>
        <v>1</v>
      </c>
      <c r="AB24" s="13"/>
      <c r="AC24" s="13"/>
      <c r="AD24" s="13"/>
      <c r="AE24" s="13"/>
      <c r="AF24" s="13"/>
      <c r="AG24" s="13"/>
      <c r="AH24" s="13"/>
      <c r="AI24" s="13"/>
      <c r="AJ24" s="13"/>
      <c r="AK24" s="14"/>
      <c r="AL24" s="4"/>
      <c r="AM24" s="4"/>
      <c r="AN24" s="4"/>
      <c r="AO24" s="4"/>
      <c r="AP24" s="4"/>
      <c r="AQ24" s="4"/>
      <c r="AR24" s="4"/>
      <c r="AS24" s="4"/>
      <c r="AT24" s="4"/>
      <c r="AU24" s="4"/>
      <c r="AV24" s="4"/>
      <c r="AW24" s="4"/>
      <c r="AX24" s="15"/>
      <c r="AY24" s="15"/>
    </row>
    <row r="25" spans="1:51" ht="13.9" customHeight="1" thickBot="1">
      <c r="A25" s="10"/>
      <c r="B25" s="321" t="s">
        <v>150</v>
      </c>
      <c r="C25" s="321"/>
      <c r="D25" s="322">
        <f>AA53</f>
        <v>4</v>
      </c>
      <c r="E25" s="10"/>
      <c r="F25" s="336" t="s">
        <v>151</v>
      </c>
      <c r="G25" s="336"/>
      <c r="H25" s="337">
        <f>AA58</f>
        <v>9</v>
      </c>
      <c r="I25" s="10"/>
      <c r="J25" s="245"/>
      <c r="K25" s="247"/>
      <c r="L25" s="247"/>
      <c r="M25" s="247"/>
      <c r="N25" s="246"/>
      <c r="O25" s="51" t="s">
        <v>622</v>
      </c>
      <c r="P25" s="52">
        <f t="shared" si="4"/>
        <v>2</v>
      </c>
      <c r="Q25" s="53"/>
      <c r="R25" s="10"/>
      <c r="S25" s="13"/>
      <c r="T25" s="66" t="str">
        <f t="shared" si="5"/>
        <v>耐久</v>
      </c>
      <c r="U25" s="38"/>
      <c r="V25" s="67"/>
      <c r="W25" s="67"/>
      <c r="X25" s="67"/>
      <c r="Y25" s="67"/>
      <c r="Z25" s="67"/>
      <c r="AA25" s="25">
        <f t="shared" si="6"/>
        <v>0</v>
      </c>
      <c r="AB25" s="13"/>
      <c r="AC25" s="13"/>
      <c r="AD25" s="13"/>
      <c r="AE25" s="13"/>
      <c r="AF25" s="13"/>
      <c r="AG25" s="13"/>
      <c r="AH25" s="13"/>
      <c r="AI25" s="13"/>
      <c r="AJ25" s="13"/>
      <c r="AK25" s="14"/>
      <c r="AL25" s="4"/>
      <c r="AM25" s="4"/>
      <c r="AN25" s="4"/>
      <c r="AO25" s="4"/>
      <c r="AP25" s="4"/>
      <c r="AQ25" s="4"/>
      <c r="AR25" s="4"/>
      <c r="AS25" s="4"/>
      <c r="AT25" s="4"/>
      <c r="AU25" s="4"/>
      <c r="AV25" s="4"/>
      <c r="AW25" s="4"/>
      <c r="AX25" s="15"/>
      <c r="AY25" s="15"/>
    </row>
    <row r="26" spans="1:51" ht="13.9" customHeight="1" thickBot="1">
      <c r="A26" s="10"/>
      <c r="B26" s="321"/>
      <c r="C26" s="321"/>
      <c r="D26" s="322"/>
      <c r="E26" s="10"/>
      <c r="F26" s="336"/>
      <c r="G26" s="336"/>
      <c r="H26" s="337"/>
      <c r="I26" s="10"/>
      <c r="J26" s="245"/>
      <c r="K26" s="247"/>
      <c r="L26" s="247"/>
      <c r="M26" s="247"/>
      <c r="N26" s="246"/>
      <c r="O26" s="68" t="s">
        <v>809</v>
      </c>
      <c r="P26" s="69">
        <f t="shared" si="4"/>
        <v>1</v>
      </c>
      <c r="Q26" s="70"/>
      <c r="R26" s="10"/>
      <c r="S26" s="13"/>
      <c r="T26" s="66" t="str">
        <f t="shared" si="5"/>
        <v>知力</v>
      </c>
      <c r="U26" s="38"/>
      <c r="V26" s="67">
        <v>1</v>
      </c>
      <c r="W26" s="67"/>
      <c r="X26" s="67"/>
      <c r="Y26" s="67"/>
      <c r="Z26" s="67"/>
      <c r="AA26" s="25">
        <f t="shared" si="6"/>
        <v>1</v>
      </c>
      <c r="AB26" s="13"/>
      <c r="AC26" s="13"/>
      <c r="AD26" s="13"/>
      <c r="AE26" s="13"/>
      <c r="AF26" s="13"/>
      <c r="AG26" s="13"/>
      <c r="AH26" s="13"/>
      <c r="AI26" s="13"/>
      <c r="AJ26" s="13"/>
      <c r="AK26" s="14"/>
      <c r="AL26" s="4"/>
      <c r="AM26" s="4"/>
      <c r="AN26" s="4"/>
      <c r="AO26" s="4"/>
      <c r="AP26" s="4"/>
      <c r="AQ26" s="4"/>
      <c r="AR26" s="4"/>
      <c r="AS26" s="4"/>
      <c r="AT26" s="4"/>
      <c r="AU26" s="4"/>
      <c r="AV26" s="4"/>
      <c r="AW26" s="4"/>
      <c r="AX26" s="15"/>
      <c r="AY26" s="15"/>
    </row>
    <row r="27" spans="1:51" ht="13.9" customHeight="1" thickBot="1">
      <c r="A27" s="10"/>
      <c r="B27" s="338" t="s">
        <v>152</v>
      </c>
      <c r="C27" s="338"/>
      <c r="D27" s="339">
        <f>AA54</f>
        <v>8</v>
      </c>
      <c r="E27" s="10"/>
      <c r="F27" s="338" t="s">
        <v>153</v>
      </c>
      <c r="G27" s="338"/>
      <c r="H27" s="339">
        <f>AA59</f>
        <v>2</v>
      </c>
      <c r="I27" s="10"/>
      <c r="J27" s="245"/>
      <c r="K27" s="247"/>
      <c r="L27" s="247"/>
      <c r="M27" s="247"/>
      <c r="N27" s="246"/>
      <c r="O27" s="303" t="s">
        <v>146</v>
      </c>
      <c r="P27" s="303"/>
      <c r="Q27" s="303"/>
      <c r="R27" s="10"/>
      <c r="S27" s="13"/>
      <c r="T27" s="66" t="str">
        <f t="shared" si="5"/>
        <v>精神</v>
      </c>
      <c r="U27" s="38"/>
      <c r="V27" s="67"/>
      <c r="W27" s="67"/>
      <c r="X27" s="67">
        <v>1</v>
      </c>
      <c r="Y27" s="67">
        <v>1</v>
      </c>
      <c r="Z27" s="67"/>
      <c r="AA27" s="25">
        <f t="shared" si="6"/>
        <v>2</v>
      </c>
      <c r="AB27" s="13"/>
      <c r="AC27" s="340" t="s">
        <v>154</v>
      </c>
      <c r="AD27" s="340"/>
      <c r="AE27" s="340"/>
      <c r="AF27" s="340"/>
      <c r="AG27" s="340"/>
      <c r="AH27" s="340"/>
      <c r="AI27" s="340"/>
      <c r="AJ27" s="340"/>
      <c r="AK27" s="14"/>
      <c r="AL27" s="4"/>
      <c r="AM27" s="4"/>
      <c r="AN27" s="4"/>
      <c r="AO27" s="4"/>
      <c r="AP27" s="4"/>
      <c r="AQ27" s="4"/>
      <c r="AR27" s="4"/>
      <c r="AS27" s="4"/>
      <c r="AT27" s="4"/>
      <c r="AU27" s="4"/>
      <c r="AV27" s="4"/>
      <c r="AW27" s="4"/>
      <c r="AX27" s="15"/>
      <c r="AY27" s="15"/>
    </row>
    <row r="28" spans="1:51" ht="13.9" customHeight="1" thickBot="1">
      <c r="A28" s="10"/>
      <c r="B28" s="338"/>
      <c r="C28" s="338"/>
      <c r="D28" s="339"/>
      <c r="E28" s="10"/>
      <c r="F28" s="338"/>
      <c r="G28" s="338"/>
      <c r="H28" s="339"/>
      <c r="I28" s="10"/>
      <c r="J28" s="245"/>
      <c r="K28" s="247"/>
      <c r="L28" s="247"/>
      <c r="M28" s="247"/>
      <c r="N28" s="246"/>
      <c r="O28" s="341" t="str">
        <f>U23</f>
        <v>強化人間</v>
      </c>
      <c r="P28" s="341"/>
      <c r="Q28" s="341"/>
      <c r="R28" s="10"/>
      <c r="S28" s="13"/>
      <c r="T28" s="66" t="str">
        <f t="shared" si="5"/>
        <v>器用</v>
      </c>
      <c r="U28" s="38"/>
      <c r="V28" s="67"/>
      <c r="W28" s="67">
        <v>1</v>
      </c>
      <c r="X28" s="67"/>
      <c r="Y28" s="67"/>
      <c r="Z28" s="67"/>
      <c r="AA28" s="25">
        <f t="shared" si="6"/>
        <v>1</v>
      </c>
      <c r="AB28" s="13"/>
      <c r="AC28" s="13"/>
      <c r="AD28" s="13"/>
      <c r="AE28" s="13"/>
      <c r="AF28" s="13"/>
      <c r="AG28" s="13"/>
      <c r="AH28" s="13"/>
      <c r="AI28" s="13"/>
      <c r="AJ28" s="13"/>
      <c r="AK28" s="14"/>
      <c r="AL28" s="4"/>
      <c r="AM28" s="4"/>
      <c r="AN28" s="4"/>
      <c r="AO28" s="4"/>
      <c r="AP28" s="4"/>
      <c r="AQ28" s="4"/>
      <c r="AR28" s="4"/>
      <c r="AS28" s="4"/>
      <c r="AT28" s="4"/>
      <c r="AU28" s="4"/>
      <c r="AV28" s="4"/>
      <c r="AW28" s="4"/>
      <c r="AX28" s="15"/>
      <c r="AY28" s="15"/>
    </row>
    <row r="29" spans="1:51" ht="13.9" customHeight="1" thickBot="1">
      <c r="A29" s="10"/>
      <c r="B29" s="10"/>
      <c r="C29" s="10"/>
      <c r="D29" s="10"/>
      <c r="E29" s="10"/>
      <c r="F29" s="10"/>
      <c r="G29" s="10"/>
      <c r="H29" s="10"/>
      <c r="I29" s="10"/>
      <c r="J29" s="245"/>
      <c r="K29" s="247"/>
      <c r="L29" s="247"/>
      <c r="M29" s="247"/>
      <c r="N29" s="246"/>
      <c r="O29" s="341" t="str">
        <f>V23</f>
        <v>甘いもの好き</v>
      </c>
      <c r="P29" s="341"/>
      <c r="Q29" s="341"/>
      <c r="R29" s="10"/>
      <c r="S29" s="13"/>
      <c r="T29" s="66" t="str">
        <f t="shared" si="5"/>
        <v>敏捷</v>
      </c>
      <c r="U29" s="38"/>
      <c r="V29" s="67"/>
      <c r="W29" s="67"/>
      <c r="X29" s="67"/>
      <c r="Y29" s="67"/>
      <c r="Z29" s="67"/>
      <c r="AA29" s="25">
        <f t="shared" si="6"/>
        <v>0</v>
      </c>
      <c r="AB29" s="13"/>
      <c r="AC29" s="323" t="s">
        <v>155</v>
      </c>
      <c r="AD29" s="323"/>
      <c r="AE29" s="342" t="s">
        <v>156</v>
      </c>
      <c r="AF29" s="342"/>
      <c r="AG29" s="342"/>
      <c r="AH29" s="342"/>
      <c r="AI29" s="342"/>
      <c r="AJ29" s="342"/>
      <c r="AK29" s="14"/>
      <c r="AL29" s="4"/>
      <c r="AM29" s="4"/>
      <c r="AN29" s="4"/>
      <c r="AO29" s="4"/>
      <c r="AP29" s="4"/>
      <c r="AQ29" s="4"/>
      <c r="AR29" s="4"/>
      <c r="AS29" s="4"/>
      <c r="AT29" s="4"/>
      <c r="AU29" s="4"/>
      <c r="AV29" s="4"/>
      <c r="AW29" s="4"/>
      <c r="AX29" s="15"/>
      <c r="AY29" s="15"/>
    </row>
    <row r="30" spans="1:51" ht="13.9" customHeight="1">
      <c r="A30" s="10"/>
      <c r="B30" s="320" t="s">
        <v>157</v>
      </c>
      <c r="C30" s="320"/>
      <c r="D30" s="320"/>
      <c r="E30" s="10"/>
      <c r="F30" s="320" t="s">
        <v>158</v>
      </c>
      <c r="G30" s="320"/>
      <c r="H30" s="320"/>
      <c r="I30" s="10"/>
      <c r="J30" s="245"/>
      <c r="K30" s="247"/>
      <c r="L30" s="247"/>
      <c r="M30" s="247"/>
      <c r="N30" s="246"/>
      <c r="O30" s="341" t="str">
        <f>W23</f>
        <v>速筆</v>
      </c>
      <c r="P30" s="341"/>
      <c r="Q30" s="341"/>
      <c r="R30" s="10"/>
      <c r="S30" s="13"/>
      <c r="T30" s="66" t="str">
        <f t="shared" si="5"/>
        <v>運</v>
      </c>
      <c r="U30" s="38"/>
      <c r="V30" s="67"/>
      <c r="W30" s="67"/>
      <c r="X30" s="67"/>
      <c r="Y30" s="67"/>
      <c r="Z30" s="67"/>
      <c r="AA30" s="25">
        <f t="shared" si="6"/>
        <v>0</v>
      </c>
      <c r="AB30" s="13"/>
      <c r="AC30" s="343" t="s">
        <v>848</v>
      </c>
      <c r="AD30" s="343"/>
      <c r="AE30" s="344" t="s">
        <v>159</v>
      </c>
      <c r="AF30" s="344"/>
      <c r="AG30" s="344"/>
      <c r="AH30" s="344"/>
      <c r="AI30" s="344"/>
      <c r="AJ30" s="344"/>
      <c r="AK30" s="14"/>
      <c r="AL30" s="4"/>
      <c r="AM30" s="4"/>
      <c r="AN30" s="4"/>
      <c r="AO30" s="4"/>
      <c r="AP30" s="4"/>
      <c r="AQ30" s="4"/>
      <c r="AR30" s="4"/>
      <c r="AS30" s="4"/>
      <c r="AT30" s="4"/>
      <c r="AU30" s="4"/>
      <c r="AV30" s="4"/>
      <c r="AW30" s="4"/>
      <c r="AX30" s="15"/>
      <c r="AY30" s="15"/>
    </row>
    <row r="31" spans="1:51" ht="13.9" customHeight="1" thickBot="1">
      <c r="A31" s="10"/>
      <c r="B31" s="321" t="s">
        <v>160</v>
      </c>
      <c r="C31" s="345">
        <f>AA55</f>
        <v>8</v>
      </c>
      <c r="D31" s="346">
        <f>IF(AA16&lt;14,1,2)</f>
        <v>1</v>
      </c>
      <c r="E31" s="10"/>
      <c r="F31" s="321" t="s">
        <v>161</v>
      </c>
      <c r="G31" s="347">
        <f>V38</f>
        <v>1</v>
      </c>
      <c r="H31" s="348">
        <f>W38</f>
        <v>0</v>
      </c>
      <c r="I31" s="10"/>
      <c r="J31" s="245"/>
      <c r="K31" s="247"/>
      <c r="L31" s="247"/>
      <c r="M31" s="247"/>
      <c r="N31" s="246"/>
      <c r="O31" s="341" t="str">
        <f>X23</f>
        <v>信仰心</v>
      </c>
      <c r="P31" s="341"/>
      <c r="Q31" s="341"/>
      <c r="R31" s="10"/>
      <c r="S31" s="13"/>
      <c r="T31" s="71" t="s">
        <v>162</v>
      </c>
      <c r="U31" s="72">
        <f t="shared" ref="U31:Z31" si="7">SUM(U24:U30)</f>
        <v>1</v>
      </c>
      <c r="V31" s="72">
        <f t="shared" si="7"/>
        <v>1</v>
      </c>
      <c r="W31" s="72">
        <f t="shared" si="7"/>
        <v>1</v>
      </c>
      <c r="X31" s="72">
        <f t="shared" si="7"/>
        <v>1</v>
      </c>
      <c r="Y31" s="72">
        <f t="shared" si="7"/>
        <v>1</v>
      </c>
      <c r="Z31" s="72">
        <f t="shared" si="7"/>
        <v>0</v>
      </c>
      <c r="AA31" s="35">
        <f t="shared" si="6"/>
        <v>5</v>
      </c>
      <c r="AB31" s="13"/>
      <c r="AC31" s="349" t="s">
        <v>950</v>
      </c>
      <c r="AD31" s="349"/>
      <c r="AE31" s="350" t="s">
        <v>163</v>
      </c>
      <c r="AF31" s="350"/>
      <c r="AG31" s="350"/>
      <c r="AH31" s="350"/>
      <c r="AI31" s="350"/>
      <c r="AJ31" s="350"/>
      <c r="AK31" s="14"/>
      <c r="AL31" s="4"/>
      <c r="AM31" s="4"/>
      <c r="AN31" s="4"/>
      <c r="AO31" s="4"/>
      <c r="AP31" s="4"/>
      <c r="AQ31" s="4"/>
      <c r="AR31" s="4"/>
      <c r="AS31" s="4"/>
      <c r="AT31" s="4"/>
      <c r="AU31" s="4"/>
      <c r="AV31" s="4"/>
      <c r="AW31" s="4"/>
      <c r="AX31" s="15"/>
      <c r="AY31" s="15"/>
    </row>
    <row r="32" spans="1:51" ht="13.9" customHeight="1" thickBot="1">
      <c r="A32" s="10"/>
      <c r="B32" s="321"/>
      <c r="C32" s="345"/>
      <c r="D32" s="346"/>
      <c r="E32" s="10"/>
      <c r="F32" s="321"/>
      <c r="G32" s="347"/>
      <c r="H32" s="348"/>
      <c r="I32" s="10"/>
      <c r="J32" s="245"/>
      <c r="K32" s="247"/>
      <c r="L32" s="247"/>
      <c r="M32" s="247"/>
      <c r="N32" s="246"/>
      <c r="O32" s="341" t="str">
        <f>Y23</f>
        <v>孤児</v>
      </c>
      <c r="P32" s="341"/>
      <c r="Q32" s="341"/>
      <c r="R32" s="10"/>
      <c r="S32" s="73"/>
      <c r="T32" s="16"/>
      <c r="U32" s="74"/>
      <c r="V32" s="13"/>
      <c r="W32" s="13"/>
      <c r="X32" s="75"/>
      <c r="Y32" s="75"/>
      <c r="Z32" s="75"/>
      <c r="AA32" s="76">
        <f>AA22-AA31</f>
        <v>0</v>
      </c>
      <c r="AB32" s="13"/>
      <c r="AC32" s="349" t="s">
        <v>622</v>
      </c>
      <c r="AD32" s="349"/>
      <c r="AE32" s="350" t="s">
        <v>164</v>
      </c>
      <c r="AF32" s="350"/>
      <c r="AG32" s="350"/>
      <c r="AH32" s="350"/>
      <c r="AI32" s="350"/>
      <c r="AJ32" s="350"/>
      <c r="AK32" s="14"/>
      <c r="AL32" s="4"/>
      <c r="AM32" s="4"/>
      <c r="AN32" s="4"/>
      <c r="AO32" s="4"/>
      <c r="AP32" s="4"/>
      <c r="AQ32" s="4"/>
      <c r="AR32" s="4"/>
      <c r="AS32" s="4"/>
      <c r="AT32" s="4"/>
      <c r="AU32" s="4"/>
      <c r="AV32" s="4"/>
      <c r="AW32" s="4"/>
      <c r="AX32" s="15"/>
      <c r="AY32" s="15"/>
    </row>
    <row r="33" spans="1:255" ht="13.9" customHeight="1" thickBot="1">
      <c r="A33" s="10"/>
      <c r="B33" s="321" t="s">
        <v>165</v>
      </c>
      <c r="C33" s="345">
        <f>AA56</f>
        <v>12</v>
      </c>
      <c r="D33" s="346">
        <f>IF(AA16&lt;14,1,2)</f>
        <v>1</v>
      </c>
      <c r="E33" s="10"/>
      <c r="F33" s="321" t="s">
        <v>166</v>
      </c>
      <c r="G33" s="347">
        <f>V39</f>
        <v>4</v>
      </c>
      <c r="H33" s="348">
        <f>W39</f>
        <v>0</v>
      </c>
      <c r="I33" s="10"/>
      <c r="J33" s="248"/>
      <c r="K33" s="250"/>
      <c r="L33" s="250"/>
      <c r="M33" s="250"/>
      <c r="N33" s="249"/>
      <c r="O33" s="351" t="str">
        <f>Z23</f>
        <v>-</v>
      </c>
      <c r="P33" s="351"/>
      <c r="Q33" s="351"/>
      <c r="R33" s="10"/>
      <c r="S33" s="73"/>
      <c r="T33" s="352" t="s">
        <v>167</v>
      </c>
      <c r="U33" s="352"/>
      <c r="V33" s="352"/>
      <c r="W33" s="352"/>
      <c r="X33" s="352"/>
      <c r="Y33" s="352"/>
      <c r="Z33" s="352"/>
      <c r="AA33" s="352"/>
      <c r="AB33" s="13"/>
      <c r="AC33" s="349" t="s">
        <v>682</v>
      </c>
      <c r="AD33" s="349"/>
      <c r="AE33" s="357" t="s">
        <v>168</v>
      </c>
      <c r="AF33" s="357"/>
      <c r="AG33" s="357"/>
      <c r="AH33" s="357"/>
      <c r="AI33" s="357"/>
      <c r="AJ33" s="357"/>
      <c r="AK33" s="14"/>
      <c r="AL33" s="4"/>
      <c r="AM33" s="4"/>
      <c r="AN33" s="4"/>
      <c r="AO33" s="4"/>
      <c r="AP33" s="4"/>
      <c r="AQ33" s="4"/>
      <c r="AR33" s="4"/>
      <c r="AS33" s="4"/>
      <c r="AT33" s="4"/>
      <c r="AU33" s="4"/>
      <c r="AV33" s="4"/>
      <c r="AW33" s="4"/>
      <c r="AX33" s="15"/>
      <c r="AY33" s="15"/>
    </row>
    <row r="34" spans="1:255" ht="13.9" customHeight="1" thickBot="1">
      <c r="A34" s="10"/>
      <c r="B34" s="321"/>
      <c r="C34" s="345"/>
      <c r="D34" s="346"/>
      <c r="E34" s="10"/>
      <c r="F34" s="321"/>
      <c r="G34" s="347"/>
      <c r="H34" s="348"/>
      <c r="I34" s="10"/>
      <c r="J34" s="358" t="s">
        <v>169</v>
      </c>
      <c r="K34" s="358"/>
      <c r="L34" s="358"/>
      <c r="M34" s="358"/>
      <c r="N34" s="358"/>
      <c r="O34" s="262" t="s">
        <v>170</v>
      </c>
      <c r="P34" s="262"/>
      <c r="Q34" s="262"/>
      <c r="R34" s="10"/>
      <c r="S34" s="73"/>
      <c r="T34" s="352"/>
      <c r="U34" s="352"/>
      <c r="V34" s="352"/>
      <c r="W34" s="352"/>
      <c r="X34" s="352"/>
      <c r="Y34" s="352"/>
      <c r="Z34" s="352"/>
      <c r="AA34" s="352"/>
      <c r="AB34" s="13"/>
      <c r="AC34" s="349" t="s">
        <v>720</v>
      </c>
      <c r="AD34" s="349"/>
      <c r="AE34" s="350" t="s">
        <v>171</v>
      </c>
      <c r="AF34" s="350"/>
      <c r="AG34" s="350"/>
      <c r="AH34" s="350"/>
      <c r="AI34" s="350"/>
      <c r="AJ34" s="350"/>
      <c r="AK34" s="14"/>
      <c r="AL34" s="4"/>
      <c r="AM34" s="4"/>
      <c r="AN34" s="4"/>
      <c r="AO34" s="4"/>
      <c r="AP34" s="4"/>
      <c r="AQ34" s="4"/>
      <c r="AR34" s="4"/>
      <c r="AS34" s="4"/>
      <c r="AT34" s="4"/>
      <c r="AU34" s="4"/>
      <c r="AV34" s="4"/>
      <c r="AW34" s="4"/>
      <c r="AX34" s="15"/>
      <c r="AY34" s="15"/>
    </row>
    <row r="35" spans="1:255" ht="13.9" customHeight="1">
      <c r="A35" s="10"/>
      <c r="B35" s="338" t="s">
        <v>172</v>
      </c>
      <c r="C35" s="359">
        <f>AA57</f>
        <v>15</v>
      </c>
      <c r="D35" s="360">
        <f>IF(AA16&lt;14,1,2)</f>
        <v>1</v>
      </c>
      <c r="E35" s="10"/>
      <c r="F35" s="338" t="s">
        <v>173</v>
      </c>
      <c r="G35" s="361">
        <f>V40</f>
        <v>2</v>
      </c>
      <c r="H35" s="362">
        <f>W40</f>
        <v>0</v>
      </c>
      <c r="I35" s="10"/>
      <c r="J35" s="363" t="s">
        <v>1009</v>
      </c>
      <c r="K35" s="363"/>
      <c r="L35" s="363"/>
      <c r="M35" s="363"/>
      <c r="N35" s="363"/>
      <c r="O35" s="364" t="s">
        <v>174</v>
      </c>
      <c r="P35" s="364"/>
      <c r="Q35" s="77">
        <f>ROUNDDOWN((AA11/3),0)</f>
        <v>1</v>
      </c>
      <c r="R35" s="10"/>
      <c r="S35" s="73"/>
      <c r="T35" s="365" t="s">
        <v>175</v>
      </c>
      <c r="U35" s="365"/>
      <c r="V35" s="365"/>
      <c r="W35" s="365"/>
      <c r="X35" s="366" t="s">
        <v>176</v>
      </c>
      <c r="Y35" s="366"/>
      <c r="Z35" s="366"/>
      <c r="AA35" s="366"/>
      <c r="AB35" s="13"/>
      <c r="AC35" s="349" t="s">
        <v>759</v>
      </c>
      <c r="AD35" s="349"/>
      <c r="AE35" s="350" t="s">
        <v>177</v>
      </c>
      <c r="AF35" s="350"/>
      <c r="AG35" s="350"/>
      <c r="AH35" s="350"/>
      <c r="AI35" s="350"/>
      <c r="AJ35" s="350"/>
      <c r="AK35" s="14"/>
      <c r="AL35" s="4"/>
      <c r="AM35" s="4"/>
      <c r="AN35" s="4"/>
      <c r="AO35" s="4"/>
      <c r="AP35" s="4"/>
      <c r="AQ35" s="4"/>
      <c r="AR35" s="4"/>
      <c r="AS35" s="4"/>
      <c r="AT35" s="4"/>
      <c r="AU35" s="4"/>
      <c r="AV35" s="4"/>
      <c r="AW35" s="4"/>
      <c r="AX35" s="15"/>
      <c r="AY35" s="15"/>
    </row>
    <row r="36" spans="1:255" ht="13.9" customHeight="1">
      <c r="A36" s="10"/>
      <c r="B36" s="338"/>
      <c r="C36" s="359"/>
      <c r="D36" s="360"/>
      <c r="E36" s="10"/>
      <c r="F36" s="338"/>
      <c r="G36" s="361"/>
      <c r="H36" s="362"/>
      <c r="I36" s="10"/>
      <c r="J36" s="363"/>
      <c r="K36" s="363"/>
      <c r="L36" s="363"/>
      <c r="M36" s="363"/>
      <c r="N36" s="363"/>
      <c r="O36" s="367" t="s">
        <v>178</v>
      </c>
      <c r="P36" s="367"/>
      <c r="Q36" s="78">
        <f>ROUNDDOWN((AA13/3),0)</f>
        <v>2</v>
      </c>
      <c r="R36" s="10"/>
      <c r="S36" s="73"/>
      <c r="T36" s="365"/>
      <c r="U36" s="365"/>
      <c r="V36" s="365"/>
      <c r="W36" s="365"/>
      <c r="X36" s="79" t="s">
        <v>179</v>
      </c>
      <c r="Y36" s="80" t="s">
        <v>180</v>
      </c>
      <c r="Z36" s="81" t="s">
        <v>181</v>
      </c>
      <c r="AA36" s="82"/>
      <c r="AB36" s="13"/>
      <c r="AC36" s="349" t="s">
        <v>798</v>
      </c>
      <c r="AD36" s="349"/>
      <c r="AE36" s="350" t="s">
        <v>182</v>
      </c>
      <c r="AF36" s="350"/>
      <c r="AG36" s="350"/>
      <c r="AH36" s="350"/>
      <c r="AI36" s="350"/>
      <c r="AJ36" s="350"/>
      <c r="AK36" s="14"/>
      <c r="AL36" s="4"/>
      <c r="AM36" s="4"/>
      <c r="AN36" s="4"/>
      <c r="AO36" s="4"/>
      <c r="AP36" s="4"/>
      <c r="AQ36" s="4"/>
      <c r="AR36" s="4"/>
      <c r="AS36" s="4"/>
      <c r="AT36" s="4"/>
      <c r="AU36" s="4"/>
      <c r="AV36" s="4"/>
      <c r="AW36" s="4"/>
      <c r="AX36" s="15"/>
      <c r="AY36" s="15"/>
    </row>
    <row r="37" spans="1:255" ht="13.9" customHeight="1">
      <c r="A37" s="10"/>
      <c r="B37" s="10"/>
      <c r="C37" s="10"/>
      <c r="D37" s="10"/>
      <c r="E37" s="10"/>
      <c r="F37" s="10"/>
      <c r="G37" s="10"/>
      <c r="H37" s="10"/>
      <c r="I37" s="10"/>
      <c r="J37" s="10"/>
      <c r="K37" s="10"/>
      <c r="L37" s="10"/>
      <c r="M37" s="10"/>
      <c r="N37" s="10"/>
      <c r="O37" s="10"/>
      <c r="P37" s="10"/>
      <c r="Q37" s="10"/>
      <c r="R37" s="10"/>
      <c r="S37" s="73"/>
      <c r="T37" s="373"/>
      <c r="U37" s="373"/>
      <c r="V37" s="83" t="s">
        <v>183</v>
      </c>
      <c r="W37" s="84" t="s">
        <v>184</v>
      </c>
      <c r="X37" s="85">
        <f>Z63-SUM(X38:X40)</f>
        <v>0</v>
      </c>
      <c r="Y37" s="86">
        <f>Z64-SUM(Y38:Y40)</f>
        <v>0</v>
      </c>
      <c r="Z37" s="87">
        <f>Z65-SUM(Z38:Z40)</f>
        <v>0</v>
      </c>
      <c r="AA37" s="88" t="s">
        <v>185</v>
      </c>
      <c r="AB37" s="13"/>
      <c r="AC37" s="349" t="s">
        <v>540</v>
      </c>
      <c r="AD37" s="349"/>
      <c r="AE37" s="350" t="s">
        <v>186</v>
      </c>
      <c r="AF37" s="350"/>
      <c r="AG37" s="350"/>
      <c r="AH37" s="350"/>
      <c r="AI37" s="350"/>
      <c r="AJ37" s="350"/>
      <c r="AK37" s="14"/>
      <c r="AL37" s="4"/>
      <c r="AM37" s="4"/>
      <c r="AN37" s="4"/>
      <c r="AO37" s="4"/>
      <c r="AP37" s="4"/>
      <c r="AQ37" s="4"/>
      <c r="AR37" s="4"/>
      <c r="AS37" s="4"/>
      <c r="AT37" s="4"/>
      <c r="AU37" s="4"/>
      <c r="AV37" s="4"/>
      <c r="AW37" s="4"/>
      <c r="AX37" s="15"/>
      <c r="AY37" s="15"/>
    </row>
    <row r="38" spans="1:255" ht="13.9" customHeight="1">
      <c r="A38" s="10"/>
      <c r="B38" s="303" t="s">
        <v>187</v>
      </c>
      <c r="C38" s="303"/>
      <c r="D38" s="303"/>
      <c r="E38" s="303"/>
      <c r="F38" s="303"/>
      <c r="G38" s="303"/>
      <c r="H38" s="303"/>
      <c r="I38" s="303"/>
      <c r="J38" s="320" t="s">
        <v>188</v>
      </c>
      <c r="K38" s="320"/>
      <c r="L38" s="320"/>
      <c r="M38" s="320"/>
      <c r="N38" s="320"/>
      <c r="O38" s="320"/>
      <c r="P38" s="320"/>
      <c r="Q38" s="320"/>
      <c r="R38" s="10"/>
      <c r="S38" s="73"/>
      <c r="T38" s="374" t="s">
        <v>189</v>
      </c>
      <c r="U38" s="374"/>
      <c r="V38" s="89">
        <v>1</v>
      </c>
      <c r="W38" s="90">
        <v>0</v>
      </c>
      <c r="X38" s="91">
        <v>3</v>
      </c>
      <c r="Y38" s="39"/>
      <c r="Z38" s="92"/>
      <c r="AA38" s="93">
        <f>ROUNDDOWN((Y38/2),0)+ROUNDDOWN((Z38/2),0)+(X38)</f>
        <v>3</v>
      </c>
      <c r="AB38" s="13"/>
      <c r="AC38" s="349" t="s">
        <v>906</v>
      </c>
      <c r="AD38" s="349"/>
      <c r="AE38" s="350" t="s">
        <v>190</v>
      </c>
      <c r="AF38" s="350"/>
      <c r="AG38" s="350"/>
      <c r="AH38" s="350"/>
      <c r="AI38" s="350"/>
      <c r="AJ38" s="350"/>
      <c r="AK38" s="14"/>
      <c r="AL38" s="4"/>
      <c r="AM38" s="4"/>
      <c r="AN38" s="4"/>
      <c r="AO38" s="4"/>
      <c r="AP38" s="4"/>
      <c r="AQ38" s="4"/>
      <c r="AR38" s="4"/>
      <c r="AS38" s="4"/>
      <c r="AT38" s="4"/>
      <c r="AU38" s="4"/>
      <c r="AV38" s="4"/>
      <c r="AW38" s="4"/>
      <c r="AX38" s="15"/>
      <c r="AY38" s="15"/>
    </row>
    <row r="39" spans="1:255" ht="13.9" customHeight="1">
      <c r="A39" s="10"/>
      <c r="B39" s="355" t="s">
        <v>826</v>
      </c>
      <c r="C39" s="355"/>
      <c r="D39" s="355"/>
      <c r="E39" s="356" t="s">
        <v>191</v>
      </c>
      <c r="F39" s="356"/>
      <c r="G39" s="356"/>
      <c r="H39" s="356" t="s">
        <v>192</v>
      </c>
      <c r="I39" s="356"/>
      <c r="J39" s="375" t="s">
        <v>1007</v>
      </c>
      <c r="K39" s="375"/>
      <c r="L39" s="375"/>
      <c r="M39" s="375"/>
      <c r="N39" s="375"/>
      <c r="O39" s="375"/>
      <c r="P39" s="375"/>
      <c r="Q39" s="375"/>
      <c r="R39" s="10"/>
      <c r="S39" s="73"/>
      <c r="T39" s="374" t="s">
        <v>193</v>
      </c>
      <c r="U39" s="374"/>
      <c r="V39" s="89">
        <v>4</v>
      </c>
      <c r="W39" s="90">
        <v>0</v>
      </c>
      <c r="X39" s="94"/>
      <c r="Y39" s="95">
        <v>10</v>
      </c>
      <c r="Z39" s="92">
        <v>4</v>
      </c>
      <c r="AA39" s="96">
        <f>ROUNDDOWN((X39/2),0)+ROUNDDOWN((Z39/2),0)+(Y39)</f>
        <v>12</v>
      </c>
      <c r="AB39" s="13"/>
      <c r="AC39" s="349" t="s">
        <v>568</v>
      </c>
      <c r="AD39" s="349"/>
      <c r="AE39" s="350" t="s">
        <v>194</v>
      </c>
      <c r="AF39" s="350"/>
      <c r="AG39" s="350"/>
      <c r="AH39" s="350"/>
      <c r="AI39" s="350"/>
      <c r="AJ39" s="350"/>
      <c r="AK39" s="16"/>
      <c r="AL39" s="4"/>
      <c r="AM39" s="4"/>
      <c r="AN39" s="4"/>
      <c r="AO39" s="4"/>
      <c r="AP39" s="4"/>
      <c r="AQ39" s="4"/>
      <c r="AR39" s="4"/>
      <c r="AS39" s="4"/>
      <c r="AT39" s="4"/>
      <c r="AU39" s="4"/>
      <c r="AV39" s="4"/>
      <c r="AW39" s="4"/>
      <c r="AX39" s="15"/>
      <c r="AY39" s="15"/>
    </row>
    <row r="40" spans="1:255" ht="13.9" customHeight="1">
      <c r="A40" s="10"/>
      <c r="B40" s="369" t="s">
        <v>849</v>
      </c>
      <c r="C40" s="369"/>
      <c r="D40" s="369"/>
      <c r="E40" s="370" t="s">
        <v>875</v>
      </c>
      <c r="F40" s="370"/>
      <c r="G40" s="370"/>
      <c r="H40" s="353" t="s">
        <v>974</v>
      </c>
      <c r="I40" s="353"/>
      <c r="J40" s="375"/>
      <c r="K40" s="375"/>
      <c r="L40" s="375"/>
      <c r="M40" s="375"/>
      <c r="N40" s="375"/>
      <c r="O40" s="375"/>
      <c r="P40" s="375"/>
      <c r="Q40" s="375"/>
      <c r="R40" s="10"/>
      <c r="S40" s="73"/>
      <c r="T40" s="354" t="s">
        <v>195</v>
      </c>
      <c r="U40" s="354"/>
      <c r="V40" s="97">
        <v>2</v>
      </c>
      <c r="W40" s="98">
        <v>0</v>
      </c>
      <c r="X40" s="99"/>
      <c r="Y40" s="57"/>
      <c r="Z40" s="100">
        <v>6</v>
      </c>
      <c r="AA40" s="101">
        <f>ROUNDDOWN((X40/2),0)+ROUNDDOWN((Y40/2),0)+(Z40)</f>
        <v>6</v>
      </c>
      <c r="AB40" s="13"/>
      <c r="AC40" s="349" t="s">
        <v>595</v>
      </c>
      <c r="AD40" s="349"/>
      <c r="AE40" s="350" t="s">
        <v>196</v>
      </c>
      <c r="AF40" s="350"/>
      <c r="AG40" s="350"/>
      <c r="AH40" s="350"/>
      <c r="AI40" s="350"/>
      <c r="AJ40" s="350"/>
      <c r="AK40" s="16"/>
      <c r="AL40" s="4"/>
      <c r="AM40" s="4"/>
      <c r="AN40" s="4"/>
      <c r="AO40" s="4"/>
      <c r="AP40" s="4"/>
      <c r="AQ40" s="4"/>
      <c r="AR40" s="4"/>
      <c r="AS40" s="4"/>
      <c r="AT40" s="4"/>
      <c r="AU40" s="4"/>
      <c r="AV40" s="4"/>
      <c r="AW40" s="4"/>
      <c r="AX40" s="15"/>
      <c r="AY40" s="15"/>
      <c r="IS40" s="102"/>
      <c r="IT40" s="102"/>
      <c r="IU40" s="102"/>
    </row>
    <row r="41" spans="1:255" ht="13.9" customHeight="1">
      <c r="A41" s="10"/>
      <c r="B41" s="369" t="s">
        <v>833</v>
      </c>
      <c r="C41" s="369"/>
      <c r="D41" s="369"/>
      <c r="E41" s="370" t="s">
        <v>928</v>
      </c>
      <c r="F41" s="370"/>
      <c r="G41" s="370"/>
      <c r="H41" s="353" t="s">
        <v>1021</v>
      </c>
      <c r="I41" s="353"/>
      <c r="J41" s="375"/>
      <c r="K41" s="375"/>
      <c r="L41" s="375"/>
      <c r="M41" s="375"/>
      <c r="N41" s="375"/>
      <c r="O41" s="375"/>
      <c r="P41" s="375"/>
      <c r="Q41" s="375"/>
      <c r="R41" s="10"/>
      <c r="S41" s="13"/>
      <c r="T41" s="14"/>
      <c r="U41" s="103"/>
      <c r="V41" s="104" t="s">
        <v>197</v>
      </c>
      <c r="W41" s="14"/>
      <c r="X41" s="376" t="s">
        <v>198</v>
      </c>
      <c r="Y41" s="376"/>
      <c r="Z41" s="376"/>
      <c r="AA41" s="73"/>
      <c r="AB41" s="17"/>
      <c r="AC41" s="379" t="s">
        <v>809</v>
      </c>
      <c r="AD41" s="379"/>
      <c r="AE41" s="380" t="s">
        <v>199</v>
      </c>
      <c r="AF41" s="380"/>
      <c r="AG41" s="380"/>
      <c r="AH41" s="380"/>
      <c r="AI41" s="380"/>
      <c r="AJ41" s="380"/>
      <c r="AK41" s="16"/>
      <c r="AL41" s="4"/>
      <c r="AM41" s="4"/>
      <c r="AN41" s="4"/>
      <c r="AO41" s="4"/>
      <c r="AP41" s="4"/>
      <c r="AQ41" s="4"/>
      <c r="AR41" s="4"/>
      <c r="AS41" s="4"/>
      <c r="AT41" s="4"/>
      <c r="AU41" s="4"/>
      <c r="AV41" s="4"/>
      <c r="AW41" s="4"/>
      <c r="AX41" s="15"/>
      <c r="AY41" s="15"/>
      <c r="IS41" s="102"/>
      <c r="IT41" s="102"/>
      <c r="IU41" s="102"/>
    </row>
    <row r="42" spans="1:255" ht="13.9" customHeight="1">
      <c r="A42" s="10"/>
      <c r="B42" s="369" t="s">
        <v>833</v>
      </c>
      <c r="C42" s="369"/>
      <c r="D42" s="369"/>
      <c r="E42" s="370" t="s">
        <v>833</v>
      </c>
      <c r="F42" s="370"/>
      <c r="G42" s="370"/>
      <c r="H42" s="353" t="s">
        <v>1004</v>
      </c>
      <c r="I42" s="353"/>
      <c r="J42" s="381" t="s">
        <v>200</v>
      </c>
      <c r="K42" s="381"/>
      <c r="L42" s="381"/>
      <c r="M42" s="381"/>
      <c r="N42" s="381"/>
      <c r="O42" s="381"/>
      <c r="P42" s="381"/>
      <c r="Q42" s="381"/>
      <c r="R42" s="10"/>
      <c r="S42" s="13"/>
      <c r="T42" s="103"/>
      <c r="U42" s="103"/>
      <c r="V42" s="103"/>
      <c r="W42" s="103"/>
      <c r="X42" s="382" t="s">
        <v>201</v>
      </c>
      <c r="Y42" s="382"/>
      <c r="Z42" s="382"/>
      <c r="AA42" s="73"/>
      <c r="AB42" s="13"/>
      <c r="AC42" s="13"/>
      <c r="AD42" s="13"/>
      <c r="AE42" s="13"/>
      <c r="AF42" s="13"/>
      <c r="AG42" s="13"/>
      <c r="AH42" s="13"/>
      <c r="AI42" s="13"/>
      <c r="AJ42" s="13"/>
      <c r="AK42" s="16"/>
      <c r="AL42" s="4"/>
      <c r="AM42" s="4"/>
      <c r="AN42" s="4"/>
      <c r="AO42" s="4"/>
      <c r="AP42" s="4"/>
      <c r="AQ42" s="4"/>
      <c r="AR42" s="4"/>
      <c r="AS42" s="4"/>
      <c r="AT42" s="4"/>
      <c r="AU42" s="4"/>
      <c r="AV42" s="4"/>
      <c r="AW42" s="4"/>
      <c r="AX42" s="4"/>
      <c r="AY42" s="15"/>
      <c r="IS42" s="102"/>
      <c r="IT42" s="102"/>
      <c r="IU42" s="102"/>
    </row>
    <row r="43" spans="1:255" ht="13.9" customHeight="1">
      <c r="A43" s="10"/>
      <c r="B43" s="369" t="s">
        <v>833</v>
      </c>
      <c r="C43" s="369"/>
      <c r="D43" s="369"/>
      <c r="E43" s="370" t="s">
        <v>833</v>
      </c>
      <c r="F43" s="370"/>
      <c r="G43" s="370"/>
      <c r="H43" s="353" t="s">
        <v>1003</v>
      </c>
      <c r="I43" s="353"/>
      <c r="J43" s="383" t="s">
        <v>984</v>
      </c>
      <c r="K43" s="384"/>
      <c r="L43" s="384"/>
      <c r="M43" s="384"/>
      <c r="N43" s="384"/>
      <c r="O43" s="384"/>
      <c r="P43" s="384"/>
      <c r="Q43" s="384"/>
      <c r="R43" s="10"/>
      <c r="S43" s="13"/>
      <c r="T43" s="103"/>
      <c r="U43" s="103"/>
      <c r="V43" s="103"/>
      <c r="W43" s="103"/>
      <c r="X43" s="79" t="s">
        <v>179</v>
      </c>
      <c r="Y43" s="105" t="s">
        <v>180</v>
      </c>
      <c r="Z43" s="81" t="s">
        <v>181</v>
      </c>
      <c r="AA43" s="73"/>
      <c r="AB43" s="13"/>
      <c r="AC43" s="368" t="s">
        <v>202</v>
      </c>
      <c r="AD43" s="368"/>
      <c r="AE43" s="368"/>
      <c r="AF43" s="368"/>
      <c r="AG43" s="368"/>
      <c r="AH43" s="368"/>
      <c r="AI43" s="368"/>
      <c r="AJ43" s="368"/>
      <c r="AK43" s="14"/>
      <c r="AL43" s="4"/>
      <c r="AM43" s="4"/>
      <c r="AN43" s="4"/>
      <c r="AO43" s="4"/>
      <c r="AP43" s="4"/>
      <c r="AQ43" s="4"/>
      <c r="AR43" s="4"/>
      <c r="AS43" s="4"/>
      <c r="AT43" s="4"/>
      <c r="AU43" s="4"/>
      <c r="AV43" s="4"/>
      <c r="AW43" s="4"/>
      <c r="AX43" s="4"/>
      <c r="AY43" s="15"/>
      <c r="IU43" s="102"/>
    </row>
    <row r="44" spans="1:255" ht="13.9" customHeight="1">
      <c r="A44" s="10"/>
      <c r="B44" s="369" t="s">
        <v>833</v>
      </c>
      <c r="C44" s="369"/>
      <c r="D44" s="369"/>
      <c r="E44" s="370" t="s">
        <v>833</v>
      </c>
      <c r="F44" s="370"/>
      <c r="G44" s="370"/>
      <c r="H44" s="353" t="s">
        <v>1012</v>
      </c>
      <c r="I44" s="353"/>
      <c r="J44" s="384"/>
      <c r="K44" s="384"/>
      <c r="L44" s="384"/>
      <c r="M44" s="384"/>
      <c r="N44" s="384"/>
      <c r="O44" s="384"/>
      <c r="P44" s="384"/>
      <c r="Q44" s="384"/>
      <c r="R44" s="10"/>
      <c r="S44" s="13"/>
      <c r="T44" s="103"/>
      <c r="U44" s="103"/>
      <c r="V44" s="103"/>
      <c r="W44" s="106" t="s">
        <v>185</v>
      </c>
      <c r="X44" s="107">
        <f>AA38</f>
        <v>3</v>
      </c>
      <c r="Y44" s="108">
        <f>AA39</f>
        <v>12</v>
      </c>
      <c r="Z44" s="109">
        <f>AA40</f>
        <v>6</v>
      </c>
      <c r="AA44" s="73"/>
      <c r="AB44" s="13"/>
      <c r="AC44" s="378" t="s">
        <v>203</v>
      </c>
      <c r="AD44" s="372" t="s">
        <v>204</v>
      </c>
      <c r="AE44" s="372"/>
      <c r="AF44" s="372"/>
      <c r="AG44" s="111" t="s">
        <v>205</v>
      </c>
      <c r="AH44" s="112" t="s">
        <v>206</v>
      </c>
      <c r="AI44" s="112" t="s">
        <v>207</v>
      </c>
      <c r="AJ44" s="112" t="s">
        <v>843</v>
      </c>
      <c r="AK44" s="14"/>
      <c r="AL44" s="4"/>
      <c r="AM44" s="4"/>
      <c r="AN44" s="4"/>
      <c r="AO44" s="4"/>
      <c r="AP44" s="4"/>
      <c r="AQ44" s="4"/>
      <c r="AR44" s="4"/>
      <c r="AS44" s="4"/>
      <c r="AT44" s="4"/>
      <c r="AU44" s="4"/>
      <c r="AV44" s="4"/>
      <c r="AW44" s="4"/>
      <c r="AX44" s="4"/>
      <c r="AY44" s="15"/>
    </row>
    <row r="45" spans="1:255" ht="13.9" customHeight="1">
      <c r="A45" s="10"/>
      <c r="B45" s="369" t="s">
        <v>833</v>
      </c>
      <c r="C45" s="369"/>
      <c r="D45" s="369"/>
      <c r="E45" s="370" t="s">
        <v>833</v>
      </c>
      <c r="F45" s="370"/>
      <c r="G45" s="370"/>
      <c r="H45" s="353" t="s">
        <v>1028</v>
      </c>
      <c r="I45" s="353"/>
      <c r="J45" s="384"/>
      <c r="K45" s="384"/>
      <c r="L45" s="384"/>
      <c r="M45" s="384"/>
      <c r="N45" s="384"/>
      <c r="O45" s="384"/>
      <c r="P45" s="384"/>
      <c r="Q45" s="384"/>
      <c r="R45" s="10"/>
      <c r="S45" s="13"/>
      <c r="T45" s="14"/>
      <c r="U45" s="14"/>
      <c r="V45" s="14"/>
      <c r="W45" s="113" t="s">
        <v>208</v>
      </c>
      <c r="X45" s="114">
        <f>X44-(V38*3)-W38</f>
        <v>0</v>
      </c>
      <c r="Y45" s="115">
        <f>Y44-(V39*3)-W39</f>
        <v>0</v>
      </c>
      <c r="Z45" s="116">
        <f>Z44-(V40*3)-W40</f>
        <v>0</v>
      </c>
      <c r="AA45" s="14"/>
      <c r="AB45" s="13"/>
      <c r="AC45" s="378"/>
      <c r="AD45" s="372"/>
      <c r="AE45" s="372"/>
      <c r="AF45" s="372"/>
      <c r="AG45" s="372" t="s">
        <v>204</v>
      </c>
      <c r="AH45" s="377" t="s">
        <v>209</v>
      </c>
      <c r="AI45" s="377" t="s">
        <v>210</v>
      </c>
      <c r="AJ45" s="377" t="s">
        <v>211</v>
      </c>
      <c r="AK45" s="14"/>
      <c r="AL45" s="4"/>
      <c r="AM45" s="4"/>
      <c r="AN45" s="4"/>
      <c r="AO45" s="4"/>
      <c r="AP45" s="4"/>
      <c r="AQ45" s="4"/>
      <c r="AR45" s="4"/>
      <c r="AS45" s="4"/>
      <c r="AT45" s="4"/>
      <c r="AU45" s="4"/>
      <c r="AV45" s="4"/>
      <c r="AW45" s="4"/>
      <c r="AX45" s="4"/>
      <c r="AY45" s="15"/>
    </row>
    <row r="46" spans="1:255" ht="13.9" customHeight="1">
      <c r="A46" s="10"/>
      <c r="B46" s="369" t="s">
        <v>833</v>
      </c>
      <c r="C46" s="369"/>
      <c r="D46" s="369"/>
      <c r="E46" s="370" t="s">
        <v>833</v>
      </c>
      <c r="F46" s="370"/>
      <c r="G46" s="370"/>
      <c r="H46" s="353" t="s">
        <v>1029</v>
      </c>
      <c r="I46" s="353"/>
      <c r="J46" s="384"/>
      <c r="K46" s="384"/>
      <c r="L46" s="384"/>
      <c r="M46" s="384"/>
      <c r="N46" s="384"/>
      <c r="O46" s="384"/>
      <c r="P46" s="384"/>
      <c r="Q46" s="384"/>
      <c r="R46" s="10"/>
      <c r="S46" s="13"/>
      <c r="T46" s="13"/>
      <c r="U46" s="13"/>
      <c r="V46" s="13"/>
      <c r="W46" s="13"/>
      <c r="X46" s="13"/>
      <c r="Y46" s="13"/>
      <c r="Z46" s="13"/>
      <c r="AA46" s="13"/>
      <c r="AB46" s="13"/>
      <c r="AC46" s="378"/>
      <c r="AD46" s="378"/>
      <c r="AE46" s="372"/>
      <c r="AF46" s="372"/>
      <c r="AG46" s="372"/>
      <c r="AH46" s="377"/>
      <c r="AI46" s="377"/>
      <c r="AJ46" s="377"/>
      <c r="AK46" s="14"/>
      <c r="AL46" s="4"/>
      <c r="AM46" s="4"/>
      <c r="AN46" s="4"/>
      <c r="AO46" s="4"/>
      <c r="AP46" s="4"/>
      <c r="AQ46" s="4"/>
      <c r="AR46" s="4"/>
      <c r="AS46" s="4"/>
      <c r="AT46" s="4"/>
      <c r="AU46" s="4"/>
      <c r="AV46" s="4"/>
      <c r="AW46" s="4"/>
      <c r="AX46" s="4"/>
      <c r="AY46" s="15"/>
    </row>
    <row r="47" spans="1:255" ht="13.9" customHeight="1">
      <c r="A47" s="10"/>
      <c r="B47" s="369" t="s">
        <v>833</v>
      </c>
      <c r="C47" s="369"/>
      <c r="D47" s="369"/>
      <c r="E47" s="370" t="s">
        <v>833</v>
      </c>
      <c r="F47" s="370"/>
      <c r="G47" s="370"/>
      <c r="H47" s="353" t="s">
        <v>1034</v>
      </c>
      <c r="I47" s="353"/>
      <c r="J47" s="384"/>
      <c r="K47" s="384"/>
      <c r="L47" s="384"/>
      <c r="M47" s="384"/>
      <c r="N47" s="384"/>
      <c r="O47" s="384"/>
      <c r="P47" s="384"/>
      <c r="Q47" s="384"/>
      <c r="R47" s="10"/>
      <c r="S47" s="13"/>
      <c r="T47" s="371" t="s">
        <v>123</v>
      </c>
      <c r="U47" s="371"/>
      <c r="V47" s="371"/>
      <c r="W47" s="371"/>
      <c r="X47" s="371"/>
      <c r="Y47" s="371"/>
      <c r="Z47" s="371"/>
      <c r="AA47" s="371"/>
      <c r="AB47" s="13"/>
      <c r="AC47" s="117" t="s">
        <v>116</v>
      </c>
      <c r="AD47" s="372" t="s">
        <v>212</v>
      </c>
      <c r="AE47" s="372"/>
      <c r="AF47" s="372"/>
      <c r="AG47" s="110" t="s">
        <v>934</v>
      </c>
      <c r="AH47" s="117" t="s">
        <v>213</v>
      </c>
      <c r="AI47" s="117" t="s">
        <v>214</v>
      </c>
      <c r="AJ47" s="117" t="s">
        <v>215</v>
      </c>
      <c r="AK47" s="14"/>
      <c r="AL47" s="4"/>
      <c r="AM47" s="4"/>
      <c r="AN47" s="4"/>
      <c r="AO47" s="4"/>
      <c r="AP47" s="4"/>
      <c r="AQ47" s="4"/>
      <c r="AR47" s="4"/>
      <c r="AS47" s="4"/>
      <c r="AT47" s="4"/>
      <c r="AU47" s="4"/>
      <c r="AV47" s="4"/>
      <c r="AW47" s="4"/>
      <c r="AX47" s="4"/>
      <c r="AY47" s="15"/>
    </row>
    <row r="48" spans="1:255" ht="13.9" customHeight="1">
      <c r="A48" s="10"/>
      <c r="B48" s="369" t="s">
        <v>833</v>
      </c>
      <c r="C48" s="369"/>
      <c r="D48" s="369"/>
      <c r="E48" s="370" t="s">
        <v>833</v>
      </c>
      <c r="F48" s="370"/>
      <c r="G48" s="370"/>
      <c r="H48" s="353"/>
      <c r="I48" s="353"/>
      <c r="J48" s="384"/>
      <c r="K48" s="384"/>
      <c r="L48" s="384"/>
      <c r="M48" s="384"/>
      <c r="N48" s="384"/>
      <c r="O48" s="384"/>
      <c r="P48" s="384"/>
      <c r="Q48" s="384"/>
      <c r="R48" s="10"/>
      <c r="S48" s="13"/>
      <c r="T48" s="118"/>
      <c r="U48" s="119" t="s">
        <v>216</v>
      </c>
      <c r="V48" s="385" t="s">
        <v>217</v>
      </c>
      <c r="W48" s="385"/>
      <c r="X48" s="119" t="s">
        <v>218</v>
      </c>
      <c r="Y48" s="119" t="s">
        <v>114</v>
      </c>
      <c r="Z48" s="119" t="s">
        <v>219</v>
      </c>
      <c r="AA48" s="25" t="s">
        <v>127</v>
      </c>
      <c r="AB48" s="13"/>
      <c r="AC48" s="117" t="s">
        <v>117</v>
      </c>
      <c r="AD48" s="372" t="s">
        <v>220</v>
      </c>
      <c r="AE48" s="372"/>
      <c r="AF48" s="372"/>
      <c r="AG48" s="110" t="s">
        <v>919</v>
      </c>
      <c r="AH48" s="117" t="s">
        <v>221</v>
      </c>
      <c r="AI48" s="117" t="s">
        <v>222</v>
      </c>
      <c r="AJ48" s="117" t="s">
        <v>223</v>
      </c>
      <c r="AK48" s="14"/>
      <c r="AL48" s="4"/>
      <c r="AM48" s="4"/>
      <c r="AN48" s="4"/>
      <c r="AO48" s="4"/>
      <c r="AP48" s="4"/>
      <c r="AQ48" s="4"/>
      <c r="AR48" s="4"/>
      <c r="AS48" s="4"/>
      <c r="AT48" s="4"/>
      <c r="AU48" s="4"/>
      <c r="AV48" s="4"/>
      <c r="AW48" s="4"/>
      <c r="AX48" s="4"/>
      <c r="AY48" s="15"/>
    </row>
    <row r="49" spans="1:51" ht="13.9" customHeight="1">
      <c r="A49" s="10"/>
      <c r="B49" s="369" t="s">
        <v>833</v>
      </c>
      <c r="C49" s="369"/>
      <c r="D49" s="369"/>
      <c r="E49" s="370" t="s">
        <v>833</v>
      </c>
      <c r="F49" s="370"/>
      <c r="G49" s="370"/>
      <c r="H49" s="353"/>
      <c r="I49" s="353"/>
      <c r="J49" s="384"/>
      <c r="K49" s="384"/>
      <c r="L49" s="384"/>
      <c r="M49" s="384"/>
      <c r="N49" s="384"/>
      <c r="O49" s="384"/>
      <c r="P49" s="384"/>
      <c r="Q49" s="384"/>
      <c r="R49" s="10"/>
      <c r="S49" s="13"/>
      <c r="T49" s="120" t="s">
        <v>126</v>
      </c>
      <c r="U49" s="37">
        <f>(AA10*2)+(AA11)</f>
        <v>14</v>
      </c>
      <c r="V49" s="67"/>
      <c r="W49" s="59"/>
      <c r="X49" s="121" t="s">
        <v>129</v>
      </c>
      <c r="Y49" s="121" t="s">
        <v>129</v>
      </c>
      <c r="Z49" s="67"/>
      <c r="AA49" s="122">
        <f t="shared" ref="AA49:AA59" si="8">SUM(U49:Z49)</f>
        <v>14</v>
      </c>
      <c r="AB49" s="13"/>
      <c r="AC49" s="117" t="s">
        <v>224</v>
      </c>
      <c r="AD49" s="372" t="s">
        <v>225</v>
      </c>
      <c r="AE49" s="372"/>
      <c r="AF49" s="372"/>
      <c r="AG49" s="110" t="s">
        <v>902</v>
      </c>
      <c r="AH49" s="117" t="s">
        <v>226</v>
      </c>
      <c r="AI49" s="117" t="s">
        <v>227</v>
      </c>
      <c r="AJ49" s="117" t="s">
        <v>228</v>
      </c>
      <c r="AK49" s="14"/>
      <c r="AL49" s="4"/>
      <c r="AM49" s="4"/>
      <c r="AN49" s="4"/>
      <c r="AO49" s="4"/>
      <c r="AP49" s="4"/>
      <c r="AQ49" s="4"/>
      <c r="AR49" s="4"/>
      <c r="AS49" s="4"/>
      <c r="AT49" s="4"/>
      <c r="AU49" s="4"/>
      <c r="AV49" s="4"/>
      <c r="AW49" s="4"/>
      <c r="AX49" s="4"/>
      <c r="AY49" s="15"/>
    </row>
    <row r="50" spans="1:51" ht="13.9" customHeight="1">
      <c r="A50" s="10"/>
      <c r="B50" s="369" t="s">
        <v>833</v>
      </c>
      <c r="C50" s="369"/>
      <c r="D50" s="369"/>
      <c r="E50" s="386" t="s">
        <v>1002</v>
      </c>
      <c r="F50" s="386"/>
      <c r="G50" s="386"/>
      <c r="H50" s="353"/>
      <c r="I50" s="353"/>
      <c r="J50" s="384"/>
      <c r="K50" s="384"/>
      <c r="L50" s="384"/>
      <c r="M50" s="384"/>
      <c r="N50" s="384"/>
      <c r="O50" s="384"/>
      <c r="P50" s="384"/>
      <c r="Q50" s="384"/>
      <c r="R50" s="10"/>
      <c r="S50" s="13"/>
      <c r="T50" s="120" t="s">
        <v>131</v>
      </c>
      <c r="U50" s="37">
        <f>AA13+ROUNDDOWN((AA11/2),0)+ROUNDDOWN((AA16/2),0)+10</f>
        <v>21</v>
      </c>
      <c r="V50" s="67"/>
      <c r="W50" s="67"/>
      <c r="X50" s="37">
        <f>IF(H18&lt;18,0,3)</f>
        <v>0</v>
      </c>
      <c r="Y50" s="37" t="str">
        <f>IF(C13="大器",10,"　")</f>
        <v>　</v>
      </c>
      <c r="Z50" s="67"/>
      <c r="AA50" s="122">
        <f t="shared" si="8"/>
        <v>21</v>
      </c>
      <c r="AB50" s="13"/>
      <c r="AC50" s="117" t="s">
        <v>229</v>
      </c>
      <c r="AD50" s="372" t="s">
        <v>230</v>
      </c>
      <c r="AE50" s="372"/>
      <c r="AF50" s="372"/>
      <c r="AG50" s="110" t="s">
        <v>883</v>
      </c>
      <c r="AH50" s="117" t="s">
        <v>231</v>
      </c>
      <c r="AI50" s="117" t="s">
        <v>232</v>
      </c>
      <c r="AJ50" s="117" t="s">
        <v>233</v>
      </c>
      <c r="AK50" s="16"/>
      <c r="AL50" s="4"/>
      <c r="AM50" s="4"/>
      <c r="AN50" s="4"/>
      <c r="AO50" s="4"/>
      <c r="AP50" s="4"/>
      <c r="AQ50" s="4"/>
      <c r="AR50" s="4"/>
      <c r="AS50" s="4"/>
      <c r="AT50" s="4"/>
      <c r="AU50" s="4"/>
      <c r="AV50" s="4"/>
      <c r="AW50" s="4"/>
      <c r="AX50" s="4"/>
      <c r="AY50" s="15"/>
    </row>
    <row r="51" spans="1:51" ht="13.9" customHeight="1">
      <c r="A51" s="10"/>
      <c r="B51" s="369" t="s">
        <v>833</v>
      </c>
      <c r="C51" s="369"/>
      <c r="D51" s="369"/>
      <c r="E51" s="390" t="s">
        <v>105</v>
      </c>
      <c r="F51" s="390"/>
      <c r="G51" s="390"/>
      <c r="H51" s="353"/>
      <c r="I51" s="353"/>
      <c r="J51" s="384"/>
      <c r="K51" s="384"/>
      <c r="L51" s="384"/>
      <c r="M51" s="384"/>
      <c r="N51" s="384"/>
      <c r="O51" s="384"/>
      <c r="P51" s="384"/>
      <c r="Q51" s="384"/>
      <c r="R51" s="10"/>
      <c r="S51" s="13"/>
      <c r="T51" s="123" t="s">
        <v>137</v>
      </c>
      <c r="U51" s="124">
        <f>AA50-ROUNDDOWN((AA55/3),0)</f>
        <v>19</v>
      </c>
      <c r="V51" s="124" t="s">
        <v>129</v>
      </c>
      <c r="W51" s="124" t="s">
        <v>129</v>
      </c>
      <c r="X51" s="124" t="s">
        <v>129</v>
      </c>
      <c r="Y51" s="124" t="s">
        <v>129</v>
      </c>
      <c r="Z51" s="125"/>
      <c r="AA51" s="122">
        <f t="shared" si="8"/>
        <v>19</v>
      </c>
      <c r="AB51" s="13"/>
      <c r="AC51" s="117" t="s">
        <v>231</v>
      </c>
      <c r="AD51" s="372" t="s">
        <v>234</v>
      </c>
      <c r="AE51" s="372"/>
      <c r="AF51" s="372"/>
      <c r="AG51" s="110" t="s">
        <v>864</v>
      </c>
      <c r="AH51" s="117" t="s">
        <v>11</v>
      </c>
      <c r="AI51" s="117" t="s">
        <v>12</v>
      </c>
      <c r="AJ51" s="117" t="s">
        <v>13</v>
      </c>
      <c r="AK51" s="16"/>
      <c r="AL51" s="4"/>
      <c r="AM51" s="4"/>
      <c r="AN51" s="4"/>
      <c r="AO51" s="4"/>
      <c r="AP51" s="4"/>
      <c r="AQ51" s="4"/>
      <c r="AR51" s="4"/>
      <c r="AS51" s="4"/>
      <c r="AT51" s="4"/>
      <c r="AU51" s="4"/>
      <c r="AV51" s="4"/>
      <c r="AW51" s="4"/>
      <c r="AX51" s="4"/>
      <c r="AY51" s="15"/>
    </row>
    <row r="52" spans="1:51" ht="13.9" customHeight="1">
      <c r="A52" s="10"/>
      <c r="B52" s="320" t="s">
        <v>14</v>
      </c>
      <c r="C52" s="320"/>
      <c r="D52" s="320"/>
      <c r="E52" s="320"/>
      <c r="F52" s="320"/>
      <c r="G52" s="320"/>
      <c r="H52" s="320"/>
      <c r="I52" s="320"/>
      <c r="J52" s="320"/>
      <c r="K52" s="320"/>
      <c r="L52" s="320"/>
      <c r="M52" s="320"/>
      <c r="N52" s="320"/>
      <c r="O52" s="320"/>
      <c r="P52" s="320"/>
      <c r="Q52" s="320"/>
      <c r="R52" s="10"/>
      <c r="S52" s="13"/>
      <c r="T52" s="120" t="s">
        <v>145</v>
      </c>
      <c r="U52" s="37">
        <f>ROUNDDOWN((AA11/2),0)</f>
        <v>2</v>
      </c>
      <c r="V52" s="124" t="s">
        <v>129</v>
      </c>
      <c r="W52" s="124" t="s">
        <v>129</v>
      </c>
      <c r="X52" s="37">
        <f>IF(H17&lt;18,0,1)</f>
        <v>0</v>
      </c>
      <c r="Y52" s="121" t="s">
        <v>129</v>
      </c>
      <c r="Z52" s="67"/>
      <c r="AA52" s="122">
        <f t="shared" si="8"/>
        <v>2</v>
      </c>
      <c r="AB52" s="13"/>
      <c r="AC52" s="117" t="s">
        <v>15</v>
      </c>
      <c r="AD52" s="372" t="s">
        <v>16</v>
      </c>
      <c r="AE52" s="372"/>
      <c r="AF52" s="372"/>
      <c r="AG52" s="110" t="s">
        <v>843</v>
      </c>
      <c r="AH52" s="117" t="s">
        <v>121</v>
      </c>
      <c r="AI52" s="117" t="s">
        <v>17</v>
      </c>
      <c r="AJ52" s="117" t="s">
        <v>18</v>
      </c>
      <c r="AK52" s="16"/>
      <c r="AL52" s="4"/>
      <c r="AM52" s="4"/>
      <c r="AN52" s="4"/>
      <c r="AO52" s="4"/>
      <c r="AP52" s="4"/>
      <c r="AQ52" s="4"/>
      <c r="AR52" s="4"/>
      <c r="AS52" s="4"/>
      <c r="AT52" s="4"/>
      <c r="AU52" s="4"/>
      <c r="AV52" s="4"/>
      <c r="AW52" s="4"/>
      <c r="AX52" s="4"/>
      <c r="AY52" s="15"/>
    </row>
    <row r="53" spans="1:51" ht="13.9" customHeight="1">
      <c r="A53" s="10"/>
      <c r="B53" s="391" t="s">
        <v>1030</v>
      </c>
      <c r="C53" s="391"/>
      <c r="D53" s="391"/>
      <c r="E53" s="391"/>
      <c r="F53" s="391"/>
      <c r="G53" s="391"/>
      <c r="H53" s="391"/>
      <c r="I53" s="391"/>
      <c r="J53" s="391"/>
      <c r="K53" s="391"/>
      <c r="L53" s="391"/>
      <c r="M53" s="391"/>
      <c r="N53" s="391"/>
      <c r="O53" s="391"/>
      <c r="P53" s="391"/>
      <c r="Q53" s="391"/>
      <c r="R53" s="10"/>
      <c r="S53" s="17"/>
      <c r="T53" s="120" t="s">
        <v>150</v>
      </c>
      <c r="U53" s="37">
        <f>ROUNDDOWN((AA13/2),0)</f>
        <v>4</v>
      </c>
      <c r="V53" s="124" t="s">
        <v>129</v>
      </c>
      <c r="W53" s="124" t="s">
        <v>129</v>
      </c>
      <c r="X53" s="124" t="s">
        <v>129</v>
      </c>
      <c r="Y53" s="121" t="s">
        <v>129</v>
      </c>
      <c r="Z53" s="126"/>
      <c r="AA53" s="122">
        <f t="shared" si="8"/>
        <v>4</v>
      </c>
      <c r="AB53" s="13"/>
      <c r="AC53" s="73"/>
      <c r="AD53" s="73"/>
      <c r="AE53" s="73"/>
      <c r="AF53" s="73"/>
      <c r="AG53" s="73"/>
      <c r="AH53" s="73"/>
      <c r="AI53" s="73"/>
      <c r="AJ53" s="73"/>
      <c r="AK53" s="16"/>
      <c r="AL53" s="4"/>
      <c r="AM53" s="4"/>
      <c r="AN53" s="4"/>
      <c r="AO53" s="4"/>
      <c r="AP53" s="4"/>
      <c r="AQ53" s="4"/>
      <c r="AR53" s="4"/>
      <c r="AS53" s="4"/>
      <c r="AT53" s="4"/>
      <c r="AU53" s="4"/>
      <c r="AV53" s="4"/>
      <c r="AW53" s="4"/>
      <c r="AX53" s="4"/>
      <c r="AY53" s="15"/>
    </row>
    <row r="54" spans="1:51" ht="13.9" customHeight="1">
      <c r="A54" s="10"/>
      <c r="B54" s="391"/>
      <c r="C54" s="391"/>
      <c r="D54" s="391"/>
      <c r="E54" s="391"/>
      <c r="F54" s="391"/>
      <c r="G54" s="391"/>
      <c r="H54" s="391"/>
      <c r="I54" s="391"/>
      <c r="J54" s="391"/>
      <c r="K54" s="391"/>
      <c r="L54" s="391"/>
      <c r="M54" s="391"/>
      <c r="N54" s="391"/>
      <c r="O54" s="391"/>
      <c r="P54" s="391"/>
      <c r="Q54" s="391"/>
      <c r="R54" s="10"/>
      <c r="S54" s="13"/>
      <c r="T54" s="120" t="s">
        <v>152</v>
      </c>
      <c r="U54" s="37">
        <f>ROUNDDOWN((AA12/3),0)+ROUNDDOWN((AA15/2),0)</f>
        <v>8</v>
      </c>
      <c r="V54" s="124" t="s">
        <v>129</v>
      </c>
      <c r="W54" s="124" t="s">
        <v>129</v>
      </c>
      <c r="X54" s="124" t="s">
        <v>129</v>
      </c>
      <c r="Y54" s="121" t="s">
        <v>129</v>
      </c>
      <c r="Z54" s="67"/>
      <c r="AA54" s="122">
        <f t="shared" si="8"/>
        <v>8</v>
      </c>
      <c r="AB54" s="17"/>
      <c r="AC54" s="73"/>
      <c r="AD54" s="73"/>
      <c r="AE54" s="73"/>
      <c r="AF54" s="73"/>
      <c r="AG54" s="73"/>
      <c r="AH54" s="73"/>
      <c r="AI54" s="73"/>
      <c r="AJ54" s="73"/>
      <c r="AK54" s="16"/>
      <c r="AL54" s="4"/>
      <c r="AM54" s="4"/>
      <c r="AN54" s="4"/>
      <c r="AO54" s="4"/>
      <c r="AP54" s="4"/>
      <c r="AQ54" s="4"/>
      <c r="AR54" s="4"/>
      <c r="AS54" s="4"/>
      <c r="AT54" s="4"/>
      <c r="AU54" s="4"/>
      <c r="AV54" s="4"/>
      <c r="AW54" s="4"/>
      <c r="AX54" s="4"/>
      <c r="AY54" s="15"/>
    </row>
    <row r="55" spans="1:51" ht="13.9" customHeight="1">
      <c r="A55" s="10"/>
      <c r="B55" s="391"/>
      <c r="C55" s="391"/>
      <c r="D55" s="391"/>
      <c r="E55" s="391"/>
      <c r="F55" s="391"/>
      <c r="G55" s="391"/>
      <c r="H55" s="391"/>
      <c r="I55" s="391"/>
      <c r="J55" s="391"/>
      <c r="K55" s="391"/>
      <c r="L55" s="391"/>
      <c r="M55" s="391"/>
      <c r="N55" s="391"/>
      <c r="O55" s="391"/>
      <c r="P55" s="391"/>
      <c r="Q55" s="391"/>
      <c r="R55" s="10"/>
      <c r="S55" s="13"/>
      <c r="T55" s="120" t="s">
        <v>19</v>
      </c>
      <c r="U55" s="37">
        <f>ROUNDDOWN((AA12/2),0)+ROUNDDOWN((AA16/2),0)+ROUNDDOWN((AA13/2),0)</f>
        <v>8</v>
      </c>
      <c r="V55" s="124" t="s">
        <v>129</v>
      </c>
      <c r="W55" s="124" t="s">
        <v>129</v>
      </c>
      <c r="X55" s="124" t="s">
        <v>129</v>
      </c>
      <c r="Y55" s="121" t="s">
        <v>129</v>
      </c>
      <c r="Z55" s="67"/>
      <c r="AA55" s="127">
        <f t="shared" si="8"/>
        <v>8</v>
      </c>
      <c r="AB55" s="17"/>
      <c r="AC55" s="73"/>
      <c r="AD55" s="73"/>
      <c r="AE55" s="73"/>
      <c r="AF55" s="73"/>
      <c r="AG55" s="73"/>
      <c r="AH55" s="73"/>
      <c r="AI55" s="73"/>
      <c r="AJ55" s="73"/>
      <c r="AK55" s="16"/>
      <c r="AL55" s="4"/>
      <c r="AM55" s="4"/>
      <c r="AN55" s="4"/>
      <c r="AO55" s="4"/>
      <c r="AP55" s="4"/>
      <c r="AQ55" s="4"/>
      <c r="AR55" s="4"/>
      <c r="AS55" s="4"/>
      <c r="AT55" s="4"/>
      <c r="AU55" s="4"/>
      <c r="AV55" s="4"/>
      <c r="AW55" s="4"/>
      <c r="AX55" s="4"/>
      <c r="AY55" s="15"/>
    </row>
    <row r="56" spans="1:51" ht="13.9" customHeight="1">
      <c r="A56" s="10"/>
      <c r="B56" s="383" t="s">
        <v>1033</v>
      </c>
      <c r="C56" s="384"/>
      <c r="D56" s="384"/>
      <c r="E56" s="384"/>
      <c r="F56" s="384"/>
      <c r="G56" s="384"/>
      <c r="H56" s="384"/>
      <c r="I56" s="384"/>
      <c r="J56" s="384"/>
      <c r="K56" s="384"/>
      <c r="L56" s="384"/>
      <c r="M56" s="384"/>
      <c r="N56" s="384"/>
      <c r="O56" s="384"/>
      <c r="P56" s="384"/>
      <c r="Q56" s="384"/>
      <c r="R56" s="10"/>
      <c r="S56" s="13"/>
      <c r="T56" s="120" t="s">
        <v>20</v>
      </c>
      <c r="U56" s="37">
        <f>ROUNDDOWN((AA11/2),0)+(AA14)</f>
        <v>12</v>
      </c>
      <c r="V56" s="124" t="s">
        <v>129</v>
      </c>
      <c r="W56" s="124" t="s">
        <v>129</v>
      </c>
      <c r="X56" s="37">
        <f>IF(H22&lt;18,0,2)+IF(H20&lt;18,0,1)</f>
        <v>0</v>
      </c>
      <c r="Y56" s="121" t="s">
        <v>129</v>
      </c>
      <c r="Z56" s="67"/>
      <c r="AA56" s="127">
        <f t="shared" si="8"/>
        <v>12</v>
      </c>
      <c r="AB56" s="17"/>
      <c r="AC56" s="73"/>
      <c r="AD56" s="73"/>
      <c r="AE56" s="73"/>
      <c r="AF56" s="73"/>
      <c r="AG56" s="73"/>
      <c r="AH56" s="73"/>
      <c r="AI56" s="73"/>
      <c r="AJ56" s="73"/>
      <c r="AK56" s="16"/>
      <c r="AL56" s="4"/>
      <c r="AM56" s="4"/>
      <c r="AN56" s="4"/>
      <c r="AO56" s="4"/>
      <c r="AP56" s="4"/>
      <c r="AQ56" s="4"/>
      <c r="AR56" s="4"/>
      <c r="AS56" s="4"/>
      <c r="AT56" s="4"/>
      <c r="AU56" s="4"/>
      <c r="AV56" s="4"/>
      <c r="AW56" s="4"/>
      <c r="AX56" s="4"/>
      <c r="AY56" s="15"/>
    </row>
    <row r="57" spans="1:51" ht="13.9" customHeight="1">
      <c r="A57" s="10"/>
      <c r="B57" s="384"/>
      <c r="C57" s="384"/>
      <c r="D57" s="384"/>
      <c r="E57" s="384"/>
      <c r="F57" s="384"/>
      <c r="G57" s="384"/>
      <c r="H57" s="384"/>
      <c r="I57" s="384"/>
      <c r="J57" s="384"/>
      <c r="K57" s="384"/>
      <c r="L57" s="384"/>
      <c r="M57" s="384"/>
      <c r="N57" s="384"/>
      <c r="O57" s="384"/>
      <c r="P57" s="384"/>
      <c r="Q57" s="384"/>
      <c r="R57" s="10"/>
      <c r="S57" s="13"/>
      <c r="T57" s="120" t="s">
        <v>21</v>
      </c>
      <c r="U57" s="37">
        <f>ROUNDDOWN((AA12/2),0)+(AA15)</f>
        <v>15</v>
      </c>
      <c r="V57" s="124" t="s">
        <v>129</v>
      </c>
      <c r="W57" s="124" t="s">
        <v>129</v>
      </c>
      <c r="X57" s="37">
        <f>IF(H21&lt;18,0,2)+IF(H20&lt;18,0,1)</f>
        <v>0</v>
      </c>
      <c r="Y57" s="121" t="s">
        <v>129</v>
      </c>
      <c r="Z57" s="67"/>
      <c r="AA57" s="127">
        <f t="shared" si="8"/>
        <v>15</v>
      </c>
      <c r="AB57" s="17"/>
      <c r="AC57" s="73"/>
      <c r="AD57" s="73"/>
      <c r="AE57" s="73"/>
      <c r="AF57" s="73"/>
      <c r="AG57" s="73"/>
      <c r="AH57" s="73"/>
      <c r="AI57" s="73"/>
      <c r="AJ57" s="73"/>
      <c r="AK57" s="16"/>
      <c r="AL57" s="4"/>
      <c r="AM57" s="4"/>
      <c r="AN57" s="4"/>
      <c r="AO57" s="4"/>
      <c r="AP57" s="4"/>
      <c r="AQ57" s="4"/>
      <c r="AR57" s="4"/>
      <c r="AS57" s="4"/>
      <c r="AT57" s="4"/>
      <c r="AU57" s="4"/>
      <c r="AV57" s="4"/>
      <c r="AW57" s="4"/>
      <c r="AX57" s="4"/>
      <c r="AY57" s="15"/>
    </row>
    <row r="58" spans="1:51" ht="13.9" customHeight="1">
      <c r="A58" s="10"/>
      <c r="B58" s="384"/>
      <c r="C58" s="384"/>
      <c r="D58" s="384"/>
      <c r="E58" s="384"/>
      <c r="F58" s="384"/>
      <c r="G58" s="384"/>
      <c r="H58" s="384"/>
      <c r="I58" s="384"/>
      <c r="J58" s="384"/>
      <c r="K58" s="384"/>
      <c r="L58" s="384"/>
      <c r="M58" s="384"/>
      <c r="N58" s="384"/>
      <c r="O58" s="384"/>
      <c r="P58" s="384"/>
      <c r="Q58" s="384"/>
      <c r="R58" s="10"/>
      <c r="S58" s="13"/>
      <c r="T58" s="120" t="s">
        <v>151</v>
      </c>
      <c r="U58" s="37">
        <f>ROUNDDOWN((AA13/2),0)+ROUNDDOWN((AA14/2),0)</f>
        <v>9</v>
      </c>
      <c r="V58" s="124" t="s">
        <v>129</v>
      </c>
      <c r="W58" s="124" t="s">
        <v>129</v>
      </c>
      <c r="X58" s="124" t="s">
        <v>129</v>
      </c>
      <c r="Y58" s="121" t="s">
        <v>129</v>
      </c>
      <c r="Z58" s="67"/>
      <c r="AA58" s="122">
        <f t="shared" si="8"/>
        <v>9</v>
      </c>
      <c r="AB58" s="17"/>
      <c r="AC58" s="73"/>
      <c r="AD58" s="73"/>
      <c r="AE58" s="73"/>
      <c r="AF58" s="73"/>
      <c r="AG58" s="73"/>
      <c r="AH58" s="73"/>
      <c r="AI58" s="73"/>
      <c r="AJ58" s="73"/>
      <c r="AK58" s="16"/>
      <c r="AL58" s="4"/>
      <c r="AM58" s="4"/>
      <c r="AN58" s="4"/>
      <c r="AO58" s="4"/>
      <c r="AP58" s="4"/>
      <c r="AQ58" s="4"/>
      <c r="AR58" s="4"/>
      <c r="AS58" s="4"/>
      <c r="AT58" s="4"/>
      <c r="AU58" s="4"/>
      <c r="AV58" s="4"/>
      <c r="AW58" s="4"/>
      <c r="AX58" s="4"/>
      <c r="AY58" s="15"/>
    </row>
    <row r="59" spans="1:51" ht="13.9" customHeight="1">
      <c r="A59" s="10"/>
      <c r="B59" s="384"/>
      <c r="C59" s="384"/>
      <c r="D59" s="384"/>
      <c r="E59" s="384"/>
      <c r="F59" s="384"/>
      <c r="G59" s="384"/>
      <c r="H59" s="384"/>
      <c r="I59" s="384"/>
      <c r="J59" s="384"/>
      <c r="K59" s="384"/>
      <c r="L59" s="384"/>
      <c r="M59" s="384"/>
      <c r="N59" s="384"/>
      <c r="O59" s="384"/>
      <c r="P59" s="384"/>
      <c r="Q59" s="384"/>
      <c r="R59" s="10"/>
      <c r="S59" s="13"/>
      <c r="T59" s="71" t="s">
        <v>153</v>
      </c>
      <c r="U59" s="72">
        <f>ROUNDDOWN(((AA12)+(AA16))/4,0)</f>
        <v>2</v>
      </c>
      <c r="V59" s="128" t="s">
        <v>129</v>
      </c>
      <c r="W59" s="128" t="s">
        <v>129</v>
      </c>
      <c r="X59" s="72">
        <f>IF(H19&lt;18,0,1)</f>
        <v>0</v>
      </c>
      <c r="Y59" s="72" t="str">
        <f>IF(C13="熟練",1,"　")</f>
        <v>　</v>
      </c>
      <c r="Z59" s="129"/>
      <c r="AA59" s="130">
        <f t="shared" si="8"/>
        <v>2</v>
      </c>
      <c r="AB59" s="17"/>
      <c r="AC59" s="73"/>
      <c r="AD59" s="73"/>
      <c r="AE59" s="73"/>
      <c r="AF59" s="73"/>
      <c r="AG59" s="73"/>
      <c r="AH59" s="73"/>
      <c r="AI59" s="73"/>
      <c r="AJ59" s="73"/>
      <c r="AK59" s="16"/>
      <c r="AL59" s="4"/>
      <c r="AM59" s="4"/>
      <c r="AN59" s="4"/>
      <c r="AO59" s="4"/>
      <c r="AP59" s="4"/>
      <c r="AQ59" s="4"/>
      <c r="AR59" s="4"/>
      <c r="AS59" s="4"/>
      <c r="AT59" s="4"/>
      <c r="AU59" s="4"/>
      <c r="AV59" s="4"/>
      <c r="AW59" s="4"/>
      <c r="AX59" s="4"/>
      <c r="AY59" s="15"/>
    </row>
    <row r="60" spans="1:51" ht="13.9" customHeight="1">
      <c r="A60" s="10"/>
      <c r="B60" s="384"/>
      <c r="C60" s="384"/>
      <c r="D60" s="384"/>
      <c r="E60" s="384"/>
      <c r="F60" s="384"/>
      <c r="G60" s="384"/>
      <c r="H60" s="384"/>
      <c r="I60" s="384"/>
      <c r="J60" s="384"/>
      <c r="K60" s="384"/>
      <c r="L60" s="384"/>
      <c r="M60" s="384"/>
      <c r="N60" s="384"/>
      <c r="O60" s="384"/>
      <c r="P60" s="384"/>
      <c r="Q60" s="384"/>
      <c r="R60" s="10"/>
      <c r="S60" s="13"/>
      <c r="T60" s="13"/>
      <c r="U60" s="13"/>
      <c r="V60" s="13"/>
      <c r="W60" s="13"/>
      <c r="X60" s="13"/>
      <c r="Y60" s="13"/>
      <c r="Z60" s="13"/>
      <c r="AA60" s="13"/>
      <c r="AB60" s="13"/>
      <c r="AC60" s="73"/>
      <c r="AD60" s="73"/>
      <c r="AE60" s="73"/>
      <c r="AF60" s="73"/>
      <c r="AG60" s="73"/>
      <c r="AH60" s="73"/>
      <c r="AI60" s="73"/>
      <c r="AJ60" s="73"/>
      <c r="AK60" s="16"/>
      <c r="AL60" s="4"/>
      <c r="AM60" s="4"/>
      <c r="AN60" s="4"/>
      <c r="AO60" s="4"/>
      <c r="AP60" s="4"/>
      <c r="AQ60" s="4"/>
      <c r="AR60" s="4"/>
      <c r="AS60" s="4"/>
      <c r="AT60" s="4"/>
      <c r="AU60" s="4"/>
      <c r="AV60" s="4"/>
      <c r="AW60" s="4"/>
      <c r="AX60" s="4"/>
      <c r="AY60" s="15"/>
    </row>
    <row r="61" spans="1:51" ht="13.9" customHeight="1">
      <c r="A61" s="10"/>
      <c r="B61" s="384"/>
      <c r="C61" s="384"/>
      <c r="D61" s="384"/>
      <c r="E61" s="384"/>
      <c r="F61" s="384"/>
      <c r="G61" s="384"/>
      <c r="H61" s="384"/>
      <c r="I61" s="384"/>
      <c r="J61" s="384"/>
      <c r="K61" s="384"/>
      <c r="L61" s="384"/>
      <c r="M61" s="384"/>
      <c r="N61" s="384"/>
      <c r="O61" s="384"/>
      <c r="P61" s="384"/>
      <c r="Q61" s="384"/>
      <c r="R61" s="10"/>
      <c r="S61" s="13"/>
      <c r="T61" s="371" t="s">
        <v>22</v>
      </c>
      <c r="U61" s="371"/>
      <c r="V61" s="371"/>
      <c r="W61" s="371"/>
      <c r="X61" s="371"/>
      <c r="Y61" s="371"/>
      <c r="Z61" s="371"/>
      <c r="AA61" s="371"/>
      <c r="AB61" s="17"/>
      <c r="AC61" s="73"/>
      <c r="AD61" s="73"/>
      <c r="AE61" s="73"/>
      <c r="AF61" s="73"/>
      <c r="AG61" s="73"/>
      <c r="AH61" s="73"/>
      <c r="AI61" s="73"/>
      <c r="AJ61" s="73"/>
      <c r="AK61" s="16"/>
      <c r="AL61" s="4"/>
      <c r="AM61" s="4"/>
      <c r="AN61" s="4"/>
      <c r="AO61" s="4"/>
      <c r="AP61" s="4"/>
      <c r="AQ61" s="4"/>
      <c r="AR61" s="4"/>
      <c r="AS61" s="4"/>
      <c r="AT61" s="4"/>
      <c r="AU61" s="4"/>
      <c r="AV61" s="4"/>
      <c r="AW61" s="4"/>
      <c r="AX61" s="4"/>
      <c r="AY61" s="15"/>
    </row>
    <row r="62" spans="1:51" ht="13.9" customHeight="1">
      <c r="A62" s="10"/>
      <c r="B62" s="384"/>
      <c r="C62" s="384"/>
      <c r="D62" s="384"/>
      <c r="E62" s="384"/>
      <c r="F62" s="384"/>
      <c r="G62" s="384"/>
      <c r="H62" s="384"/>
      <c r="I62" s="384"/>
      <c r="J62" s="384"/>
      <c r="K62" s="384"/>
      <c r="L62" s="384"/>
      <c r="M62" s="384"/>
      <c r="N62" s="384"/>
      <c r="O62" s="384"/>
      <c r="P62" s="384"/>
      <c r="Q62" s="384"/>
      <c r="R62" s="10"/>
      <c r="S62" s="13"/>
      <c r="T62" s="392"/>
      <c r="U62" s="392"/>
      <c r="V62" s="131" t="s">
        <v>23</v>
      </c>
      <c r="W62" s="37" t="s">
        <v>24</v>
      </c>
      <c r="X62" s="37" t="s">
        <v>25</v>
      </c>
      <c r="Y62" s="37"/>
      <c r="Z62" s="393" t="s">
        <v>176</v>
      </c>
      <c r="AA62" s="393"/>
      <c r="AB62" s="17"/>
      <c r="AC62" s="73"/>
      <c r="AD62" s="73"/>
      <c r="AE62" s="73"/>
      <c r="AF62" s="73"/>
      <c r="AG62" s="73"/>
      <c r="AH62" s="73"/>
      <c r="AI62" s="73"/>
      <c r="AJ62" s="73"/>
      <c r="AK62" s="16"/>
      <c r="AL62" s="4"/>
      <c r="AM62" s="4"/>
      <c r="AN62" s="4"/>
      <c r="AO62" s="4"/>
      <c r="AP62" s="4"/>
      <c r="AQ62" s="4"/>
      <c r="AR62" s="4"/>
      <c r="AS62" s="4"/>
      <c r="AT62" s="4"/>
      <c r="AU62" s="4"/>
      <c r="AV62" s="4"/>
      <c r="AW62" s="4"/>
      <c r="AX62" s="4"/>
      <c r="AY62" s="15"/>
    </row>
    <row r="63" spans="1:51" ht="13.9" customHeight="1">
      <c r="A63" s="10"/>
      <c r="B63" s="384"/>
      <c r="C63" s="384"/>
      <c r="D63" s="384"/>
      <c r="E63" s="384"/>
      <c r="F63" s="384"/>
      <c r="G63" s="384"/>
      <c r="H63" s="384"/>
      <c r="I63" s="384"/>
      <c r="J63" s="384"/>
      <c r="K63" s="384"/>
      <c r="L63" s="384"/>
      <c r="M63" s="384"/>
      <c r="N63" s="384"/>
      <c r="O63" s="384"/>
      <c r="P63" s="384"/>
      <c r="Q63" s="384"/>
      <c r="R63" s="10"/>
      <c r="S63" s="13"/>
      <c r="T63" s="392" t="s">
        <v>26</v>
      </c>
      <c r="U63" s="392"/>
      <c r="V63" s="37">
        <f>AA10</f>
        <v>5</v>
      </c>
      <c r="W63" s="124">
        <f>ROUNDDOWN((AA11/2),0)</f>
        <v>2</v>
      </c>
      <c r="X63" s="37"/>
      <c r="Y63" s="37"/>
      <c r="Z63" s="387">
        <f>ROUNDDOWN((V63+W63)/2,0)</f>
        <v>3</v>
      </c>
      <c r="AA63" s="387" t="s">
        <v>27</v>
      </c>
      <c r="AB63" s="17"/>
      <c r="AC63" s="73"/>
      <c r="AD63" s="73"/>
      <c r="AE63" s="73"/>
      <c r="AF63" s="73"/>
      <c r="AG63" s="73"/>
      <c r="AH63" s="73"/>
      <c r="AI63" s="73"/>
      <c r="AJ63" s="73"/>
      <c r="AK63" s="17"/>
      <c r="AL63" s="4"/>
      <c r="AM63" s="4"/>
      <c r="AN63" s="4"/>
      <c r="AO63" s="4"/>
      <c r="AP63" s="4"/>
      <c r="AQ63" s="4"/>
      <c r="AR63" s="4"/>
      <c r="AS63" s="4"/>
      <c r="AT63" s="4"/>
      <c r="AU63" s="4"/>
      <c r="AV63" s="4"/>
      <c r="AW63" s="4"/>
      <c r="AX63" s="4"/>
      <c r="AY63" s="15"/>
    </row>
    <row r="64" spans="1:51" ht="13.9" customHeight="1">
      <c r="A64" s="10"/>
      <c r="B64" s="384"/>
      <c r="C64" s="384"/>
      <c r="D64" s="384"/>
      <c r="E64" s="384"/>
      <c r="F64" s="384"/>
      <c r="G64" s="384"/>
      <c r="H64" s="384"/>
      <c r="I64" s="384"/>
      <c r="J64" s="384"/>
      <c r="K64" s="384"/>
      <c r="L64" s="384"/>
      <c r="M64" s="384"/>
      <c r="N64" s="384"/>
      <c r="O64" s="384"/>
      <c r="P64" s="384"/>
      <c r="Q64" s="384"/>
      <c r="R64" s="10"/>
      <c r="S64" s="13"/>
      <c r="T64" s="392" t="s">
        <v>28</v>
      </c>
      <c r="U64" s="392"/>
      <c r="V64" s="37">
        <f>ROUNDDOWN((AA14/2),0)+ROUNDDOWN((AA15/2),0)</f>
        <v>11</v>
      </c>
      <c r="W64" s="37">
        <v>10</v>
      </c>
      <c r="X64" s="37"/>
      <c r="Y64" s="37"/>
      <c r="Z64" s="387">
        <f>ROUNDDOWN((V64+W64)/2,0)</f>
        <v>10</v>
      </c>
      <c r="AA64" s="387" t="s">
        <v>27</v>
      </c>
      <c r="AB64" s="13"/>
      <c r="AC64" s="73"/>
      <c r="AD64" s="73"/>
      <c r="AE64" s="73"/>
      <c r="AF64" s="73"/>
      <c r="AG64" s="73"/>
      <c r="AH64" s="73"/>
      <c r="AI64" s="73"/>
      <c r="AJ64" s="73"/>
      <c r="AK64" s="17"/>
      <c r="AL64" s="4"/>
      <c r="AM64" s="4"/>
      <c r="AN64" s="4"/>
      <c r="AO64" s="4"/>
      <c r="AP64" s="4"/>
      <c r="AQ64" s="4"/>
      <c r="AR64" s="4"/>
      <c r="AS64" s="4"/>
      <c r="AT64" s="4"/>
      <c r="AU64" s="4"/>
      <c r="AV64" s="4"/>
      <c r="AW64" s="4"/>
      <c r="AX64" s="4"/>
      <c r="AY64" s="15"/>
    </row>
    <row r="65" spans="1:51" ht="13.9" customHeight="1">
      <c r="A65" s="10"/>
      <c r="B65" s="384"/>
      <c r="C65" s="384"/>
      <c r="D65" s="384"/>
      <c r="E65" s="384"/>
      <c r="F65" s="384"/>
      <c r="G65" s="384"/>
      <c r="H65" s="384"/>
      <c r="I65" s="384"/>
      <c r="J65" s="384"/>
      <c r="K65" s="384"/>
      <c r="L65" s="384"/>
      <c r="M65" s="384"/>
      <c r="N65" s="384"/>
      <c r="O65" s="384"/>
      <c r="P65" s="384"/>
      <c r="Q65" s="384"/>
      <c r="R65" s="10"/>
      <c r="S65" s="13"/>
      <c r="T65" s="388" t="s">
        <v>29</v>
      </c>
      <c r="U65" s="388"/>
      <c r="V65" s="72">
        <f>AA58</f>
        <v>9</v>
      </c>
      <c r="W65" s="72">
        <f>ROUNDDOWN((AA55/2),0)</f>
        <v>4</v>
      </c>
      <c r="X65" s="72">
        <v>4</v>
      </c>
      <c r="Y65" s="72"/>
      <c r="Z65" s="389">
        <f>ROUNDDOWN((V65+W65)/2,0)+X65</f>
        <v>10</v>
      </c>
      <c r="AA65" s="389" t="s">
        <v>27</v>
      </c>
      <c r="AB65" s="13"/>
      <c r="AC65" s="73"/>
      <c r="AD65" s="73"/>
      <c r="AE65" s="73"/>
      <c r="AF65" s="73"/>
      <c r="AG65" s="73"/>
      <c r="AH65" s="73"/>
      <c r="AI65" s="73"/>
      <c r="AJ65" s="73"/>
      <c r="AK65" s="17"/>
      <c r="AL65" s="4"/>
      <c r="AM65" s="4"/>
      <c r="AN65" s="4"/>
      <c r="AO65" s="4"/>
      <c r="AP65" s="4"/>
      <c r="AQ65" s="4"/>
      <c r="AR65" s="4"/>
      <c r="AS65" s="4"/>
      <c r="AT65" s="4"/>
      <c r="AU65" s="4"/>
      <c r="AV65" s="4"/>
      <c r="AW65" s="4"/>
      <c r="AX65" s="4"/>
      <c r="AY65" s="15"/>
    </row>
    <row r="66" spans="1:51" ht="13.9" customHeight="1">
      <c r="A66" s="10"/>
      <c r="B66" s="384"/>
      <c r="C66" s="384"/>
      <c r="D66" s="384"/>
      <c r="E66" s="384"/>
      <c r="F66" s="384"/>
      <c r="G66" s="384"/>
      <c r="H66" s="384"/>
      <c r="I66" s="384"/>
      <c r="J66" s="384"/>
      <c r="K66" s="384"/>
      <c r="L66" s="384"/>
      <c r="M66" s="384"/>
      <c r="N66" s="384"/>
      <c r="O66" s="384"/>
      <c r="P66" s="384"/>
      <c r="Q66" s="384"/>
      <c r="R66" s="10"/>
      <c r="S66" s="13"/>
      <c r="T66" s="13"/>
      <c r="U66" s="13"/>
      <c r="V66" s="13"/>
      <c r="W66" s="13"/>
      <c r="X66" s="13"/>
      <c r="Y66" s="13"/>
      <c r="Z66" s="13"/>
      <c r="AA66" s="13"/>
      <c r="AB66" s="13"/>
      <c r="AC66" s="73"/>
      <c r="AD66" s="73"/>
      <c r="AE66" s="73"/>
      <c r="AF66" s="73"/>
      <c r="AG66" s="73"/>
      <c r="AH66" s="73"/>
      <c r="AI66" s="73"/>
      <c r="AJ66" s="73"/>
      <c r="AK66" s="73"/>
      <c r="AL66" s="4"/>
      <c r="AM66" s="4"/>
      <c r="AN66" s="4"/>
      <c r="AO66" s="4"/>
      <c r="AP66" s="4"/>
      <c r="AQ66" s="4"/>
      <c r="AR66" s="4"/>
      <c r="AS66" s="4"/>
      <c r="AT66" s="4"/>
      <c r="AU66" s="4"/>
      <c r="AV66" s="4"/>
      <c r="AW66" s="4"/>
      <c r="AX66" s="4"/>
      <c r="AY66" s="15"/>
    </row>
    <row r="67" spans="1:51" ht="13.9" customHeight="1">
      <c r="A67" s="10"/>
      <c r="B67" s="10"/>
      <c r="C67" s="10"/>
      <c r="D67" s="10"/>
      <c r="E67" s="10"/>
      <c r="F67" s="10"/>
      <c r="G67" s="10"/>
      <c r="H67" s="10"/>
      <c r="I67" s="10"/>
      <c r="J67" s="10"/>
      <c r="K67" s="10"/>
      <c r="L67" s="10"/>
      <c r="M67" s="10"/>
      <c r="N67" s="10"/>
      <c r="O67" s="10"/>
      <c r="P67" s="10"/>
      <c r="Q67" s="10"/>
      <c r="R67" s="10"/>
      <c r="S67" s="13"/>
      <c r="T67" s="13"/>
      <c r="U67" s="13"/>
      <c r="V67" s="13"/>
      <c r="W67" s="13"/>
      <c r="X67" s="13"/>
      <c r="Y67" s="13"/>
      <c r="Z67" s="13"/>
      <c r="AA67" s="13"/>
      <c r="AB67" s="13"/>
      <c r="AC67" s="13"/>
      <c r="AD67" s="13"/>
      <c r="AE67" s="13"/>
      <c r="AF67" s="13"/>
      <c r="AG67" s="13"/>
      <c r="AH67" s="13"/>
      <c r="AI67" s="13"/>
      <c r="AJ67" s="13"/>
      <c r="AK67" s="13"/>
      <c r="AL67" s="4"/>
      <c r="AM67" s="4"/>
      <c r="AN67" s="4"/>
      <c r="AO67" s="4"/>
      <c r="AP67" s="4"/>
      <c r="AQ67" s="4"/>
      <c r="AR67" s="4"/>
      <c r="AS67" s="4"/>
      <c r="AT67" s="4"/>
      <c r="AU67" s="4"/>
      <c r="AV67" s="4"/>
      <c r="AW67" s="4"/>
      <c r="AX67" s="4"/>
      <c r="AY67" s="15"/>
    </row>
    <row r="68" spans="1:51" ht="13.9" customHeight="1">
      <c r="A68" s="10"/>
      <c r="B68" s="10"/>
      <c r="C68" s="10"/>
      <c r="D68" s="10"/>
      <c r="E68" s="10"/>
      <c r="F68" s="10"/>
      <c r="G68" s="10"/>
      <c r="H68" s="10"/>
      <c r="I68" s="10"/>
      <c r="J68" s="10"/>
      <c r="K68" s="10"/>
      <c r="L68" s="10"/>
      <c r="M68" s="10"/>
      <c r="N68" s="10"/>
      <c r="O68" s="10"/>
      <c r="P68" s="10"/>
      <c r="Q68" s="10"/>
      <c r="R68" s="10"/>
      <c r="S68" s="13"/>
      <c r="T68" s="13"/>
      <c r="U68" s="13"/>
      <c r="V68" s="13"/>
      <c r="W68" s="13"/>
      <c r="X68" s="13"/>
      <c r="Y68" s="13"/>
      <c r="Z68" s="13"/>
      <c r="AA68" s="13"/>
      <c r="AB68" s="13"/>
      <c r="AC68" s="13"/>
      <c r="AD68" s="13"/>
      <c r="AE68" s="13"/>
      <c r="AF68" s="13"/>
      <c r="AG68" s="13"/>
      <c r="AH68" s="13"/>
      <c r="AI68" s="13"/>
      <c r="AJ68" s="13"/>
      <c r="AK68" s="13"/>
      <c r="AL68" s="4"/>
      <c r="AM68" s="4"/>
      <c r="AN68" s="4"/>
      <c r="AO68" s="4"/>
      <c r="AP68" s="4"/>
      <c r="AQ68" s="4"/>
      <c r="AR68" s="4"/>
      <c r="AS68" s="4"/>
      <c r="AT68" s="4"/>
      <c r="AU68" s="4"/>
      <c r="AV68" s="4"/>
      <c r="AW68" s="4"/>
      <c r="AX68" s="4"/>
      <c r="AY68" s="15"/>
    </row>
  </sheetData>
  <sheetProtection selectLockedCells="1" selectUnlockedCells="1"/>
  <mergeCells count="261">
    <mergeCell ref="B50:D50"/>
    <mergeCell ref="E50:G50"/>
    <mergeCell ref="H50:I50"/>
    <mergeCell ref="Z64:AA64"/>
    <mergeCell ref="T65:U65"/>
    <mergeCell ref="Z65:AA65"/>
    <mergeCell ref="B52:Q52"/>
    <mergeCell ref="AD50:AF50"/>
    <mergeCell ref="B51:D51"/>
    <mergeCell ref="E51:G51"/>
    <mergeCell ref="H51:I51"/>
    <mergeCell ref="AD51:AF51"/>
    <mergeCell ref="AD52:AF52"/>
    <mergeCell ref="B53:Q55"/>
    <mergeCell ref="B56:Q66"/>
    <mergeCell ref="T61:AA61"/>
    <mergeCell ref="T62:U62"/>
    <mergeCell ref="Z62:AA62"/>
    <mergeCell ref="T63:U63"/>
    <mergeCell ref="Z63:AA63"/>
    <mergeCell ref="T64:U64"/>
    <mergeCell ref="B48:D48"/>
    <mergeCell ref="E48:G48"/>
    <mergeCell ref="H48:I48"/>
    <mergeCell ref="V48:W48"/>
    <mergeCell ref="AD48:AF48"/>
    <mergeCell ref="B45:D45"/>
    <mergeCell ref="E45:G45"/>
    <mergeCell ref="H45:I45"/>
    <mergeCell ref="B49:D49"/>
    <mergeCell ref="E49:G49"/>
    <mergeCell ref="H49:I49"/>
    <mergeCell ref="AD49:AF49"/>
    <mergeCell ref="AJ45:AJ46"/>
    <mergeCell ref="B46:D46"/>
    <mergeCell ref="E46:G46"/>
    <mergeCell ref="H46:I46"/>
    <mergeCell ref="B47:D47"/>
    <mergeCell ref="E47:G47"/>
    <mergeCell ref="H39:I39"/>
    <mergeCell ref="H44:I44"/>
    <mergeCell ref="AC44:AC46"/>
    <mergeCell ref="AD44:AF46"/>
    <mergeCell ref="AC41:AD41"/>
    <mergeCell ref="AE41:AJ41"/>
    <mergeCell ref="B42:D42"/>
    <mergeCell ref="E42:G42"/>
    <mergeCell ref="H42:I42"/>
    <mergeCell ref="J42:Q42"/>
    <mergeCell ref="X42:Z42"/>
    <mergeCell ref="AG45:AG46"/>
    <mergeCell ref="AH45:AH46"/>
    <mergeCell ref="AI45:AI46"/>
    <mergeCell ref="B43:D43"/>
    <mergeCell ref="E43:G43"/>
    <mergeCell ref="H43:I43"/>
    <mergeCell ref="J43:Q51"/>
    <mergeCell ref="AC43:AJ43"/>
    <mergeCell ref="B44:D44"/>
    <mergeCell ref="E44:G44"/>
    <mergeCell ref="H47:I47"/>
    <mergeCell ref="T47:AA47"/>
    <mergeCell ref="AD47:AF47"/>
    <mergeCell ref="T37:U37"/>
    <mergeCell ref="AC37:AD37"/>
    <mergeCell ref="AE37:AJ37"/>
    <mergeCell ref="B38:I38"/>
    <mergeCell ref="J38:Q38"/>
    <mergeCell ref="T38:U38"/>
    <mergeCell ref="AC38:AD38"/>
    <mergeCell ref="AE38:AJ38"/>
    <mergeCell ref="J39:Q41"/>
    <mergeCell ref="T39:U39"/>
    <mergeCell ref="AC39:AD39"/>
    <mergeCell ref="B41:D41"/>
    <mergeCell ref="E41:G41"/>
    <mergeCell ref="H41:I41"/>
    <mergeCell ref="X41:Z41"/>
    <mergeCell ref="AE39:AJ39"/>
    <mergeCell ref="B40:D40"/>
    <mergeCell ref="E40:G40"/>
    <mergeCell ref="H40:I40"/>
    <mergeCell ref="T40:U40"/>
    <mergeCell ref="AC40:AD40"/>
    <mergeCell ref="AE40:AJ40"/>
    <mergeCell ref="B39:D39"/>
    <mergeCell ref="E39:G39"/>
    <mergeCell ref="AE33:AJ33"/>
    <mergeCell ref="J34:N34"/>
    <mergeCell ref="O34:Q34"/>
    <mergeCell ref="AC34:AD34"/>
    <mergeCell ref="AE34:AJ34"/>
    <mergeCell ref="B35:B36"/>
    <mergeCell ref="C35:C36"/>
    <mergeCell ref="D35:D36"/>
    <mergeCell ref="F35:F36"/>
    <mergeCell ref="G35:G36"/>
    <mergeCell ref="H35:H36"/>
    <mergeCell ref="J35:N36"/>
    <mergeCell ref="O35:P35"/>
    <mergeCell ref="T35:W36"/>
    <mergeCell ref="X35:AA35"/>
    <mergeCell ref="AC35:AD35"/>
    <mergeCell ref="AE35:AJ35"/>
    <mergeCell ref="O36:P36"/>
    <mergeCell ref="AC36:AD36"/>
    <mergeCell ref="AE36:AJ36"/>
    <mergeCell ref="B33:B34"/>
    <mergeCell ref="C33:C34"/>
    <mergeCell ref="D33:D34"/>
    <mergeCell ref="F33:F34"/>
    <mergeCell ref="G33:G34"/>
    <mergeCell ref="H33:H34"/>
    <mergeCell ref="O33:Q33"/>
    <mergeCell ref="T33:AA34"/>
    <mergeCell ref="AC33:AD33"/>
    <mergeCell ref="B31:B32"/>
    <mergeCell ref="C31:C32"/>
    <mergeCell ref="D31:D32"/>
    <mergeCell ref="F31:F32"/>
    <mergeCell ref="G31:G32"/>
    <mergeCell ref="H31:H32"/>
    <mergeCell ref="O31:Q31"/>
    <mergeCell ref="AC31:AD31"/>
    <mergeCell ref="AE31:AJ31"/>
    <mergeCell ref="O32:Q32"/>
    <mergeCell ref="AC32:AD32"/>
    <mergeCell ref="AE32:AJ32"/>
    <mergeCell ref="AC27:AJ27"/>
    <mergeCell ref="O28:Q28"/>
    <mergeCell ref="O29:Q29"/>
    <mergeCell ref="AC29:AD29"/>
    <mergeCell ref="AE29:AJ29"/>
    <mergeCell ref="B30:D30"/>
    <mergeCell ref="F30:H30"/>
    <mergeCell ref="O30:Q30"/>
    <mergeCell ref="AC30:AD30"/>
    <mergeCell ref="AE30:AJ30"/>
    <mergeCell ref="B25:C26"/>
    <mergeCell ref="D25:D26"/>
    <mergeCell ref="F25:G26"/>
    <mergeCell ref="H25:H26"/>
    <mergeCell ref="B27:C28"/>
    <mergeCell ref="D27:D28"/>
    <mergeCell ref="F27:G28"/>
    <mergeCell ref="H27:H28"/>
    <mergeCell ref="O27:Q27"/>
    <mergeCell ref="AC21:AD21"/>
    <mergeCell ref="AE21:AG21"/>
    <mergeCell ref="AH21:AJ21"/>
    <mergeCell ref="F22:G22"/>
    <mergeCell ref="T22:Y22"/>
    <mergeCell ref="AC22:AD22"/>
    <mergeCell ref="AE22:AG22"/>
    <mergeCell ref="AH22:AJ22"/>
    <mergeCell ref="B23:C24"/>
    <mergeCell ref="D23:D24"/>
    <mergeCell ref="F23:G23"/>
    <mergeCell ref="AC23:AD23"/>
    <mergeCell ref="AE23:AG23"/>
    <mergeCell ref="AH23:AJ23"/>
    <mergeCell ref="B21:C22"/>
    <mergeCell ref="D21:D22"/>
    <mergeCell ref="F21:G21"/>
    <mergeCell ref="AE19:AG19"/>
    <mergeCell ref="AH19:AJ19"/>
    <mergeCell ref="AE20:AG20"/>
    <mergeCell ref="AH20:AJ20"/>
    <mergeCell ref="B16:D16"/>
    <mergeCell ref="F16:H16"/>
    <mergeCell ref="B17:C18"/>
    <mergeCell ref="D17:D18"/>
    <mergeCell ref="F17:G17"/>
    <mergeCell ref="AC17:AJ17"/>
    <mergeCell ref="F18:G18"/>
    <mergeCell ref="AC18:AD18"/>
    <mergeCell ref="AE18:AG18"/>
    <mergeCell ref="AH18:AJ18"/>
    <mergeCell ref="B19:C20"/>
    <mergeCell ref="D19:D20"/>
    <mergeCell ref="F19:G19"/>
    <mergeCell ref="U19:W20"/>
    <mergeCell ref="X19:Z20"/>
    <mergeCell ref="AC19:AD19"/>
    <mergeCell ref="F20:G20"/>
    <mergeCell ref="AC20:AD20"/>
    <mergeCell ref="B13:B14"/>
    <mergeCell ref="C13:D14"/>
    <mergeCell ref="E13:E14"/>
    <mergeCell ref="F13:G14"/>
    <mergeCell ref="J13:N13"/>
    <mergeCell ref="AE13:AF13"/>
    <mergeCell ref="AG13:AH13"/>
    <mergeCell ref="O14:P14"/>
    <mergeCell ref="AE14:AF14"/>
    <mergeCell ref="AG14:AH14"/>
    <mergeCell ref="AC9:AD9"/>
    <mergeCell ref="AG9:AH9"/>
    <mergeCell ref="B10:B11"/>
    <mergeCell ref="C10:D11"/>
    <mergeCell ref="E10:E11"/>
    <mergeCell ref="F10:G11"/>
    <mergeCell ref="J10:Q10"/>
    <mergeCell ref="J11:K12"/>
    <mergeCell ref="L11:M11"/>
    <mergeCell ref="N11:O11"/>
    <mergeCell ref="P11:Q11"/>
    <mergeCell ref="L12:M12"/>
    <mergeCell ref="N12:O12"/>
    <mergeCell ref="P12:Q12"/>
    <mergeCell ref="AC12:AJ12"/>
    <mergeCell ref="AC7:AD7"/>
    <mergeCell ref="AG7:AH7"/>
    <mergeCell ref="K8:L8"/>
    <mergeCell ref="N8:O8"/>
    <mergeCell ref="P8:Q8"/>
    <mergeCell ref="T8:Z8"/>
    <mergeCell ref="AC8:AD8"/>
    <mergeCell ref="AG8:AH8"/>
    <mergeCell ref="B6:C6"/>
    <mergeCell ref="D6:E6"/>
    <mergeCell ref="F6:G6"/>
    <mergeCell ref="H6:I6"/>
    <mergeCell ref="J6:L6"/>
    <mergeCell ref="N6:O6"/>
    <mergeCell ref="B7:C8"/>
    <mergeCell ref="D7:I8"/>
    <mergeCell ref="K7:L7"/>
    <mergeCell ref="N7:O7"/>
    <mergeCell ref="P7:Q7"/>
    <mergeCell ref="T7:U7"/>
    <mergeCell ref="V7:W7"/>
    <mergeCell ref="X7:Y7"/>
    <mergeCell ref="Z7:AA7"/>
    <mergeCell ref="P6:Q6"/>
    <mergeCell ref="T6:U6"/>
    <mergeCell ref="AC6:AD6"/>
    <mergeCell ref="AG3:AI3"/>
    <mergeCell ref="N4:O4"/>
    <mergeCell ref="P4:Q4"/>
    <mergeCell ref="AC4:AD4"/>
    <mergeCell ref="AG4:AH4"/>
    <mergeCell ref="B5:C5"/>
    <mergeCell ref="D5:E5"/>
    <mergeCell ref="F5:G5"/>
    <mergeCell ref="H5:I5"/>
    <mergeCell ref="J5:L5"/>
    <mergeCell ref="N5:O5"/>
    <mergeCell ref="P5:Q5"/>
    <mergeCell ref="AC5:AD5"/>
    <mergeCell ref="AG5:AH5"/>
    <mergeCell ref="AG6:AH6"/>
    <mergeCell ref="B2:I2"/>
    <mergeCell ref="J2:L2"/>
    <mergeCell ref="N2:Q2"/>
    <mergeCell ref="T2:AA2"/>
    <mergeCell ref="B3:I4"/>
    <mergeCell ref="J3:L4"/>
    <mergeCell ref="N3:O3"/>
    <mergeCell ref="P3:Q3"/>
    <mergeCell ref="AC3:AE3"/>
  </mergeCells>
  <phoneticPr fontId="51"/>
  <dataValidations count="5">
    <dataValidation operator="equal" allowBlank="1" showErrorMessage="1" sqref="V7:W7"/>
    <dataValidation operator="equal" sqref="Z7:AA7 D7:I7 E8:I8"/>
    <dataValidation operator="equal" allowBlank="1" sqref="H40:I51"/>
    <dataValidation type="list" operator="equal" allowBlank="1" sqref="J35:N35 K36:N36">
      <formula1>"－,秩序にして善,秩序にして中立,秩序にして悪,中立にして善,真なる中立,中立にして悪,混沌にして善,混沌にして中立,混沌にして悪"</formula1>
      <formula2>0</formula2>
    </dataValidation>
    <dataValidation type="list" operator="equal" allowBlank="1" sqref="P13:Q13">
      <formula1>"-,力技,威圧,観察眼,察知,知識,技術,隠密,俊敏,話術,読心,閃き,幸運"</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extLst>
    <ext xmlns:x14="http://schemas.microsoft.com/office/spreadsheetml/2009/9/main" uri="{CCE6A557-97BC-4b89-ADB6-D9C93CAAB3DF}">
      <x14:dataValidations xmlns:xm="http://schemas.microsoft.com/office/excel/2006/main" count="17">
        <x14:dataValidation type="list" operator="equal">
          <x14:formula1>
            <xm:f>リスト!$F$2:$F$8</xm:f>
          </x14:formula1>
          <x14:formula2>
            <xm:f>0</xm:f>
          </x14:formula2>
          <xm:sqref>F10:G10</xm:sqref>
        </x14:dataValidation>
        <x14:dataValidation type="list" operator="equal" allowBlank="1">
          <x14:formula1>
            <xm:f>リスト!$T$2:$T$8</xm:f>
          </x14:formula1>
          <x14:formula2>
            <xm:f>0</xm:f>
          </x14:formula2>
          <xm:sqref>H6:I6</xm:sqref>
        </x14:dataValidation>
        <x14:dataValidation type="list" operator="equal">
          <x14:formula1>
            <xm:f>リスト!$H$2:$H$6</xm:f>
          </x14:formula1>
          <x14:formula2>
            <xm:f>0</xm:f>
          </x14:formula2>
          <xm:sqref>K8:L8</xm:sqref>
        </x14:dataValidation>
        <x14:dataValidation type="list" operator="equal">
          <x14:formula1>
            <xm:f>リスト!$M$2:$M$6</xm:f>
          </x14:formula1>
          <x14:formula2>
            <xm:f>0</xm:f>
          </x14:formula2>
          <xm:sqref>Q3 L7</xm:sqref>
        </x14:dataValidation>
        <x14:dataValidation type="list" operator="equal" allowBlank="1" showErrorMessage="1">
          <x14:formula1>
            <xm:f>リスト!$A$2:$A$8</xm:f>
          </x14:formula1>
          <x14:formula2>
            <xm:f>0</xm:f>
          </x14:formula2>
          <xm:sqref>C10:D10</xm:sqref>
        </x14:dataValidation>
        <x14:dataValidation type="list" operator="equal" allowBlank="1">
          <x14:formula1>
            <xm:f>リスト!$AN$2:$AN$38</xm:f>
          </x14:formula1>
          <x14:formula2>
            <xm:f>0</xm:f>
          </x14:formula2>
          <xm:sqref>L11:M12 J12</xm:sqref>
        </x14:dataValidation>
        <x14:dataValidation type="list" operator="equal" allowBlank="1">
          <x14:formula1>
            <xm:f>リスト!$AP$2:$AP$74</xm:f>
          </x14:formula1>
          <x14:formula2>
            <xm:f>0</xm:f>
          </x14:formula2>
          <xm:sqref>P11:P12</xm:sqref>
        </x14:dataValidation>
        <x14:dataValidation type="list" operator="equal" allowBlank="1">
          <x14:formula1>
            <xm:f>リスト!$C$2:$C$7</xm:f>
          </x14:formula1>
          <x14:formula2>
            <xm:f>0</xm:f>
          </x14:formula2>
          <xm:sqref>F13:G13 G14</xm:sqref>
        </x14:dataValidation>
        <x14:dataValidation type="list" operator="equal" allowBlank="1">
          <x14:formula1>
            <xm:f>リスト!$K$2:$K$33</xm:f>
          </x14:formula1>
          <x14:formula2>
            <xm:f>0</xm:f>
          </x14:formula2>
          <xm:sqref>D13:D14</xm:sqref>
        </x14:dataValidation>
        <x14:dataValidation type="list" operator="equal" allowBlank="1">
          <x14:formula1>
            <xm:f>リスト!$C$22:$C$27</xm:f>
          </x14:formula1>
          <x14:formula2>
            <xm:f>0</xm:f>
          </x14:formula2>
          <xm:sqref>P4:Q5 Q6 Q12</xm:sqref>
        </x14:dataValidation>
        <x14:dataValidation type="list" operator="equal">
          <x14:formula1>
            <xm:f>リスト!$AR$2:$AR$58</xm:f>
          </x14:formula1>
          <x14:formula2>
            <xm:f>0</xm:f>
          </x14:formula2>
          <xm:sqref>J6:L6 Q11</xm:sqref>
        </x14:dataValidation>
        <x14:dataValidation type="list" operator="equal" allowBlank="1">
          <x14:formula1>
            <xm:f>リスト!$C$13:$C$19</xm:f>
          </x14:formula1>
          <x14:formula2>
            <xm:f>0</xm:f>
          </x14:formula2>
          <xm:sqref>P3</xm:sqref>
        </x14:dataValidation>
        <x14:dataValidation type="list" operator="equal" allowBlank="1">
          <x14:formula1>
            <xm:f>リスト!$AU$2:$AU$8</xm:f>
          </x14:formula1>
          <x14:formula2>
            <xm:f>0</xm:f>
          </x14:formula2>
          <xm:sqref>P6:P8 N7:Q8</xm:sqref>
        </x14:dataValidation>
        <x14:dataValidation type="list" operator="equal" allowBlank="1">
          <x14:formula1>
            <xm:f>リスト!$K$2:$K$24</xm:f>
          </x14:formula1>
          <x14:formula2>
            <xm:f>0</xm:f>
          </x14:formula2>
          <xm:sqref>C13</xm:sqref>
        </x14:dataValidation>
        <x14:dataValidation type="list" operator="equal" allowBlank="1">
          <x14:formula1>
            <xm:f>リスト!$AH$2:$AH$37</xm:f>
          </x14:formula1>
          <x14:formula2>
            <xm:f>0</xm:f>
          </x14:formula2>
          <xm:sqref>B40:D51</xm:sqref>
        </x14:dataValidation>
        <x14:dataValidation type="list" operator="equal" allowBlank="1">
          <x14:formula1>
            <xm:f>リスト!$AY$2:$AY$25</xm:f>
          </x14:formula1>
          <x14:formula2>
            <xm:f>0</xm:f>
          </x14:formula2>
          <xm:sqref>E40:G49</xm:sqref>
        </x14:dataValidation>
        <x14:dataValidation type="list" operator="equal">
          <x14:formula1>
            <xm:f>リスト!$M$2:$M$9</xm:f>
          </x14:formula1>
          <x14:formula2>
            <xm:f>0</xm:f>
          </x14:formula2>
          <xm:sqref>K7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
  <sheetViews>
    <sheetView topLeftCell="A25" workbookViewId="0">
      <selection activeCell="B86" sqref="B86:F87"/>
    </sheetView>
  </sheetViews>
  <sheetFormatPr defaultColWidth="10.140625" defaultRowHeight="13.9" customHeight="1"/>
  <cols>
    <col min="1" max="16384" width="10.140625" style="132"/>
  </cols>
  <sheetData>
    <row r="1" spans="1:31" ht="13.9" customHeight="1">
      <c r="A1" s="133"/>
      <c r="B1" s="133"/>
      <c r="C1" s="133"/>
      <c r="D1" s="133"/>
      <c r="E1" s="133"/>
      <c r="F1" s="133"/>
      <c r="G1" s="133"/>
      <c r="H1" s="133"/>
      <c r="I1" s="133"/>
      <c r="J1" s="133"/>
      <c r="K1" s="133"/>
      <c r="L1" s="17"/>
      <c r="M1" s="17"/>
      <c r="N1" s="17"/>
      <c r="O1" s="17"/>
      <c r="P1" s="17"/>
      <c r="Q1" s="17"/>
      <c r="R1" s="17"/>
      <c r="S1" s="17"/>
      <c r="T1" s="17"/>
      <c r="U1" s="17"/>
      <c r="V1" s="17"/>
    </row>
    <row r="2" spans="1:31" ht="13.9" customHeight="1">
      <c r="A2" s="133"/>
      <c r="B2" s="394" t="s">
        <v>30</v>
      </c>
      <c r="C2" s="394"/>
      <c r="D2" s="394"/>
      <c r="E2" s="394"/>
      <c r="F2" s="394"/>
      <c r="G2" s="394"/>
      <c r="H2" s="394"/>
      <c r="I2" s="394"/>
      <c r="J2" s="394"/>
      <c r="K2" s="133"/>
      <c r="L2" s="17"/>
      <c r="M2" s="352" t="s">
        <v>31</v>
      </c>
      <c r="N2" s="352"/>
      <c r="O2" s="352"/>
      <c r="P2" s="352"/>
      <c r="Q2" s="352"/>
      <c r="R2" s="352"/>
      <c r="S2" s="352"/>
      <c r="T2" s="352"/>
      <c r="U2" s="352"/>
      <c r="V2" s="17"/>
      <c r="W2" s="4"/>
      <c r="X2" s="4"/>
      <c r="Y2" s="4"/>
      <c r="Z2" s="4"/>
    </row>
    <row r="3" spans="1:31" ht="13.9" customHeight="1">
      <c r="A3" s="133"/>
      <c r="B3" s="394"/>
      <c r="C3" s="394"/>
      <c r="D3" s="394"/>
      <c r="E3" s="394"/>
      <c r="F3" s="394"/>
      <c r="G3" s="394"/>
      <c r="H3" s="394"/>
      <c r="I3" s="394"/>
      <c r="J3" s="394"/>
      <c r="K3" s="133"/>
      <c r="L3" s="17"/>
      <c r="M3" s="352"/>
      <c r="N3" s="352"/>
      <c r="O3" s="352"/>
      <c r="P3" s="352"/>
      <c r="Q3" s="352"/>
      <c r="R3" s="352"/>
      <c r="S3" s="352"/>
      <c r="T3" s="352"/>
      <c r="U3" s="352"/>
      <c r="V3" s="17"/>
      <c r="W3" s="4"/>
      <c r="X3" s="4"/>
      <c r="Y3" s="4"/>
      <c r="Z3" s="4"/>
    </row>
    <row r="4" spans="1:31" ht="13.9" customHeight="1">
      <c r="A4" s="133"/>
      <c r="B4" s="395" t="s">
        <v>153</v>
      </c>
      <c r="C4" s="395"/>
      <c r="D4" s="396">
        <f>キャラシート!H27</f>
        <v>2</v>
      </c>
      <c r="E4" s="397" t="s">
        <v>32</v>
      </c>
      <c r="F4" s="397"/>
      <c r="G4" s="396">
        <f>ROUNDDOWN((キャラシート!H25)/2,0)</f>
        <v>4</v>
      </c>
      <c r="H4" s="397" t="s">
        <v>33</v>
      </c>
      <c r="I4" s="397"/>
      <c r="J4" s="398">
        <f>ROUNDDOWN((キャラシート!H25)/3,0)</f>
        <v>3</v>
      </c>
      <c r="K4" s="133"/>
      <c r="L4" s="17"/>
      <c r="M4" s="352"/>
      <c r="N4" s="352"/>
      <c r="O4" s="352"/>
      <c r="P4" s="352"/>
      <c r="Q4" s="352"/>
      <c r="R4" s="352"/>
      <c r="S4" s="352"/>
      <c r="T4" s="352"/>
      <c r="U4" s="352"/>
      <c r="V4" s="17"/>
    </row>
    <row r="5" spans="1:31" ht="13.9" customHeight="1">
      <c r="A5" s="134"/>
      <c r="B5" s="395"/>
      <c r="C5" s="395"/>
      <c r="D5" s="396"/>
      <c r="E5" s="397"/>
      <c r="F5" s="397"/>
      <c r="G5" s="396"/>
      <c r="H5" s="397"/>
      <c r="I5" s="397"/>
      <c r="J5" s="398"/>
      <c r="K5" s="133"/>
      <c r="L5" s="17"/>
      <c r="M5" s="352"/>
      <c r="N5" s="352"/>
      <c r="O5" s="352"/>
      <c r="P5" s="352"/>
      <c r="Q5" s="352"/>
      <c r="R5" s="352"/>
      <c r="S5" s="352"/>
      <c r="T5" s="352"/>
      <c r="U5" s="352"/>
      <c r="V5" s="17"/>
    </row>
    <row r="6" spans="1:31" ht="13.9" customHeight="1">
      <c r="A6" s="134"/>
      <c r="B6" s="134"/>
      <c r="C6" s="134"/>
      <c r="D6" s="134"/>
      <c r="E6" s="134"/>
      <c r="F6" s="134"/>
      <c r="G6" s="134"/>
      <c r="H6" s="134"/>
      <c r="I6" s="134"/>
      <c r="J6" s="134"/>
      <c r="K6" s="133"/>
      <c r="L6" s="17"/>
      <c r="M6" s="17"/>
      <c r="N6" s="17"/>
      <c r="O6" s="17"/>
      <c r="P6" s="17"/>
      <c r="Q6" s="17"/>
      <c r="R6" s="17"/>
      <c r="S6" s="17"/>
      <c r="T6" s="17"/>
      <c r="U6" s="17"/>
      <c r="V6" s="17"/>
    </row>
    <row r="7" spans="1:31" ht="13.9" customHeight="1">
      <c r="A7" s="133"/>
      <c r="B7" s="133"/>
      <c r="C7" s="133"/>
      <c r="D7" s="133"/>
      <c r="E7" s="133"/>
      <c r="F7" s="133"/>
      <c r="G7" s="133"/>
      <c r="H7" s="133"/>
      <c r="I7" s="133"/>
      <c r="J7" s="133"/>
      <c r="K7" s="133"/>
      <c r="L7" s="17"/>
      <c r="M7" s="17"/>
      <c r="N7" s="17"/>
      <c r="O7" s="17"/>
      <c r="P7" s="17"/>
      <c r="Q7" s="17"/>
      <c r="R7" s="17"/>
      <c r="S7" s="17"/>
      <c r="T7" s="17"/>
      <c r="U7" s="17"/>
      <c r="V7" s="17"/>
    </row>
    <row r="8" spans="1:31" ht="13.9" customHeight="1">
      <c r="A8" s="133"/>
      <c r="B8" s="399" t="s">
        <v>34</v>
      </c>
      <c r="C8" s="399"/>
      <c r="D8" s="399"/>
      <c r="E8" s="399"/>
      <c r="F8" s="399"/>
      <c r="G8" s="135" t="s">
        <v>35</v>
      </c>
      <c r="H8" s="136" t="s">
        <v>548</v>
      </c>
      <c r="I8" s="136" t="s">
        <v>36</v>
      </c>
      <c r="J8" s="137" t="s">
        <v>37</v>
      </c>
      <c r="K8" s="134"/>
      <c r="L8" s="17"/>
      <c r="M8" s="399" t="s">
        <v>34</v>
      </c>
      <c r="N8" s="399"/>
      <c r="O8" s="399"/>
      <c r="P8" s="399"/>
      <c r="Q8" s="399"/>
      <c r="R8" s="400" t="s">
        <v>38</v>
      </c>
      <c r="S8" s="400"/>
      <c r="T8" s="135" t="s">
        <v>35</v>
      </c>
      <c r="U8" s="138" t="s">
        <v>36</v>
      </c>
      <c r="V8" s="17"/>
      <c r="W8" s="4"/>
      <c r="X8" s="4"/>
      <c r="Y8" s="4"/>
      <c r="Z8" s="4"/>
      <c r="AA8" s="4"/>
      <c r="AB8" s="4"/>
      <c r="AC8" s="4"/>
      <c r="AD8" s="4"/>
      <c r="AE8" s="4"/>
    </row>
    <row r="9" spans="1:31" ht="13.9" customHeight="1">
      <c r="A9" s="133"/>
      <c r="B9" s="401" t="s">
        <v>993</v>
      </c>
      <c r="C9" s="402"/>
      <c r="D9" s="402"/>
      <c r="E9" s="402"/>
      <c r="F9" s="402"/>
      <c r="G9" s="403" t="s">
        <v>978</v>
      </c>
      <c r="H9" s="404" t="s">
        <v>583</v>
      </c>
      <c r="I9" s="405">
        <v>4</v>
      </c>
      <c r="J9" s="406">
        <v>2</v>
      </c>
      <c r="K9" s="133"/>
      <c r="L9" s="17"/>
      <c r="M9" s="407" t="s">
        <v>981</v>
      </c>
      <c r="N9" s="407"/>
      <c r="O9" s="407"/>
      <c r="P9" s="407"/>
      <c r="Q9" s="407"/>
      <c r="R9" s="408" t="s">
        <v>856</v>
      </c>
      <c r="S9" s="408"/>
      <c r="T9" s="403" t="s">
        <v>833</v>
      </c>
      <c r="U9" s="409">
        <v>1</v>
      </c>
      <c r="V9" s="17"/>
      <c r="W9" s="4"/>
      <c r="X9" s="4"/>
      <c r="Y9" s="4"/>
      <c r="Z9" s="4"/>
      <c r="AA9" s="4"/>
      <c r="AB9" s="4"/>
      <c r="AC9" s="4"/>
      <c r="AD9" s="4"/>
      <c r="AE9" s="4"/>
    </row>
    <row r="10" spans="1:31" ht="13.9" customHeight="1">
      <c r="A10" s="134"/>
      <c r="B10" s="402"/>
      <c r="C10" s="402"/>
      <c r="D10" s="402"/>
      <c r="E10" s="402"/>
      <c r="F10" s="402"/>
      <c r="G10" s="403"/>
      <c r="H10" s="404"/>
      <c r="I10" s="405"/>
      <c r="J10" s="406"/>
      <c r="K10" s="134"/>
      <c r="L10" s="17"/>
      <c r="M10" s="407"/>
      <c r="N10" s="407"/>
      <c r="O10" s="407"/>
      <c r="P10" s="407"/>
      <c r="Q10" s="407"/>
      <c r="R10" s="408"/>
      <c r="S10" s="408"/>
      <c r="T10" s="403"/>
      <c r="U10" s="409"/>
      <c r="V10" s="17"/>
    </row>
    <row r="11" spans="1:31" ht="13.9" customHeight="1">
      <c r="A11" s="133"/>
      <c r="B11" s="410" t="s">
        <v>823</v>
      </c>
      <c r="C11" s="410"/>
      <c r="D11" s="410"/>
      <c r="E11" s="411" t="s">
        <v>824</v>
      </c>
      <c r="F11" s="411"/>
      <c r="G11" s="411"/>
      <c r="H11" s="412" t="s">
        <v>825</v>
      </c>
      <c r="I11" s="412"/>
      <c r="J11" s="412"/>
      <c r="K11" s="133"/>
      <c r="L11" s="17"/>
      <c r="M11" s="407"/>
      <c r="N11" s="407"/>
      <c r="O11" s="407"/>
      <c r="P11" s="407"/>
      <c r="Q11" s="407"/>
      <c r="R11" s="408"/>
      <c r="S11" s="408"/>
      <c r="T11" s="403"/>
      <c r="U11" s="409"/>
      <c r="V11" s="17"/>
    </row>
    <row r="12" spans="1:31" ht="13.9" customHeight="1">
      <c r="A12" s="134"/>
      <c r="B12" s="413" t="s">
        <v>884</v>
      </c>
      <c r="C12" s="414" t="s">
        <v>884</v>
      </c>
      <c r="D12" s="414" t="s">
        <v>833</v>
      </c>
      <c r="E12" s="139" t="s">
        <v>833</v>
      </c>
      <c r="F12" s="139" t="s">
        <v>833</v>
      </c>
      <c r="G12" s="139" t="s">
        <v>833</v>
      </c>
      <c r="H12" s="139" t="s">
        <v>833</v>
      </c>
      <c r="I12" s="139" t="s">
        <v>833</v>
      </c>
      <c r="J12" s="140" t="s">
        <v>833</v>
      </c>
      <c r="K12" s="134"/>
      <c r="L12" s="17"/>
      <c r="M12" s="415" t="s">
        <v>39</v>
      </c>
      <c r="N12" s="415"/>
      <c r="O12" s="415"/>
      <c r="P12" s="415"/>
      <c r="Q12" s="415"/>
      <c r="R12" s="415"/>
      <c r="S12" s="415"/>
      <c r="T12" s="415"/>
      <c r="U12" s="415"/>
      <c r="V12" s="17"/>
    </row>
    <row r="13" spans="1:31" ht="13.9" customHeight="1">
      <c r="A13" s="133"/>
      <c r="B13" s="413"/>
      <c r="C13" s="414"/>
      <c r="D13" s="414"/>
      <c r="E13" s="139" t="s">
        <v>833</v>
      </c>
      <c r="F13" s="139" t="s">
        <v>833</v>
      </c>
      <c r="G13" s="139" t="s">
        <v>833</v>
      </c>
      <c r="H13" s="139" t="s">
        <v>833</v>
      </c>
      <c r="I13" s="139" t="s">
        <v>833</v>
      </c>
      <c r="J13" s="140" t="s">
        <v>833</v>
      </c>
      <c r="K13" s="133"/>
      <c r="L13" s="17"/>
      <c r="M13" s="416" t="s">
        <v>982</v>
      </c>
      <c r="N13" s="417"/>
      <c r="O13" s="417"/>
      <c r="P13" s="417"/>
      <c r="Q13" s="417"/>
      <c r="R13" s="417"/>
      <c r="S13" s="417"/>
      <c r="T13" s="417"/>
      <c r="U13" s="417"/>
      <c r="V13" s="17"/>
    </row>
    <row r="14" spans="1:31" ht="13.9" customHeight="1">
      <c r="A14" s="134"/>
      <c r="B14" s="415" t="s">
        <v>39</v>
      </c>
      <c r="C14" s="415"/>
      <c r="D14" s="415"/>
      <c r="E14" s="415"/>
      <c r="F14" s="415"/>
      <c r="G14" s="415"/>
      <c r="H14" s="415"/>
      <c r="I14" s="415"/>
      <c r="J14" s="415"/>
      <c r="K14" s="134"/>
      <c r="L14" s="17"/>
      <c r="M14" s="417"/>
      <c r="N14" s="417"/>
      <c r="O14" s="417"/>
      <c r="P14" s="417"/>
      <c r="Q14" s="417"/>
      <c r="R14" s="417"/>
      <c r="S14" s="417"/>
      <c r="T14" s="417"/>
      <c r="U14" s="417"/>
      <c r="V14" s="17"/>
    </row>
    <row r="15" spans="1:31" ht="13.9" customHeight="1">
      <c r="A15" s="133"/>
      <c r="B15" s="416" t="s">
        <v>977</v>
      </c>
      <c r="C15" s="417"/>
      <c r="D15" s="417"/>
      <c r="E15" s="417"/>
      <c r="F15" s="417"/>
      <c r="G15" s="417"/>
      <c r="H15" s="417"/>
      <c r="I15" s="417"/>
      <c r="J15" s="417"/>
      <c r="K15" s="133"/>
      <c r="L15" s="17"/>
      <c r="M15" s="417"/>
      <c r="N15" s="417"/>
      <c r="O15" s="417"/>
      <c r="P15" s="417"/>
      <c r="Q15" s="417"/>
      <c r="R15" s="417"/>
      <c r="S15" s="417"/>
      <c r="T15" s="417"/>
      <c r="U15" s="417"/>
      <c r="V15" s="17"/>
    </row>
    <row r="16" spans="1:31" ht="13.9" customHeight="1">
      <c r="A16" s="134"/>
      <c r="B16" s="417"/>
      <c r="C16" s="417"/>
      <c r="D16" s="417"/>
      <c r="E16" s="417"/>
      <c r="F16" s="417"/>
      <c r="G16" s="417"/>
      <c r="H16" s="417"/>
      <c r="I16" s="417"/>
      <c r="J16" s="417"/>
      <c r="K16" s="134"/>
      <c r="L16" s="17"/>
      <c r="M16" s="417"/>
      <c r="N16" s="417"/>
      <c r="O16" s="417"/>
      <c r="P16" s="417"/>
      <c r="Q16" s="417"/>
      <c r="R16" s="417"/>
      <c r="S16" s="417"/>
      <c r="T16" s="417"/>
      <c r="U16" s="417"/>
      <c r="V16" s="17"/>
    </row>
    <row r="17" spans="1:26" ht="13.9" customHeight="1">
      <c r="A17" s="134"/>
      <c r="B17" s="418" t="s">
        <v>1037</v>
      </c>
      <c r="C17" s="418"/>
      <c r="D17" s="418"/>
      <c r="E17" s="418"/>
      <c r="F17" s="418"/>
      <c r="G17" s="418"/>
      <c r="H17" s="418"/>
      <c r="I17" s="418"/>
      <c r="J17" s="418"/>
      <c r="K17" s="133"/>
      <c r="L17" s="17"/>
      <c r="M17" s="418" t="s">
        <v>40</v>
      </c>
      <c r="N17" s="418"/>
      <c r="O17" s="418"/>
      <c r="P17" s="418"/>
      <c r="Q17" s="418"/>
      <c r="R17" s="418"/>
      <c r="S17" s="418"/>
      <c r="T17" s="418"/>
      <c r="U17" s="418"/>
      <c r="V17" s="17"/>
    </row>
    <row r="18" spans="1:26" ht="13.9" customHeight="1" thickBot="1">
      <c r="A18" s="133"/>
      <c r="B18" s="133"/>
      <c r="C18" s="133"/>
      <c r="D18" s="133"/>
      <c r="E18" s="133"/>
      <c r="F18" s="133"/>
      <c r="G18" s="133"/>
      <c r="H18" s="133"/>
      <c r="I18" s="133"/>
      <c r="J18" s="133"/>
      <c r="K18" s="134"/>
      <c r="L18" s="17"/>
      <c r="M18" s="17"/>
      <c r="N18" s="17"/>
      <c r="O18" s="17"/>
      <c r="P18" s="17"/>
      <c r="Q18" s="17"/>
      <c r="R18" s="17"/>
      <c r="S18" s="17"/>
      <c r="T18" s="17"/>
      <c r="U18" s="17"/>
      <c r="V18" s="17"/>
    </row>
    <row r="19" spans="1:26" ht="13.9" customHeight="1">
      <c r="A19" s="134"/>
      <c r="B19" s="399" t="s">
        <v>34</v>
      </c>
      <c r="C19" s="399"/>
      <c r="D19" s="399"/>
      <c r="E19" s="399"/>
      <c r="F19" s="399"/>
      <c r="G19" s="135" t="s">
        <v>35</v>
      </c>
      <c r="H19" s="251" t="s">
        <v>548</v>
      </c>
      <c r="I19" s="251" t="s">
        <v>36</v>
      </c>
      <c r="J19" s="137" t="s">
        <v>37</v>
      </c>
      <c r="K19" s="134"/>
      <c r="L19" s="17"/>
      <c r="M19" s="399" t="s">
        <v>34</v>
      </c>
      <c r="N19" s="399"/>
      <c r="O19" s="399"/>
      <c r="P19" s="399"/>
      <c r="Q19" s="399"/>
      <c r="R19" s="400" t="s">
        <v>38</v>
      </c>
      <c r="S19" s="400"/>
      <c r="T19" s="135" t="s">
        <v>35</v>
      </c>
      <c r="U19" s="138" t="s">
        <v>36</v>
      </c>
      <c r="V19" s="17"/>
    </row>
    <row r="20" spans="1:26" ht="13.9" customHeight="1">
      <c r="A20" s="133"/>
      <c r="B20" s="401" t="s">
        <v>1044</v>
      </c>
      <c r="C20" s="402"/>
      <c r="D20" s="402"/>
      <c r="E20" s="402"/>
      <c r="F20" s="402"/>
      <c r="G20" s="403" t="s">
        <v>978</v>
      </c>
      <c r="H20" s="404" t="s">
        <v>565</v>
      </c>
      <c r="I20" s="405">
        <v>2</v>
      </c>
      <c r="J20" s="406">
        <v>2</v>
      </c>
      <c r="K20" s="133"/>
      <c r="L20" s="17"/>
      <c r="M20" s="407" t="s">
        <v>1002</v>
      </c>
      <c r="N20" s="407"/>
      <c r="O20" s="407"/>
      <c r="P20" s="407"/>
      <c r="Q20" s="407"/>
      <c r="R20" s="408" t="s">
        <v>241</v>
      </c>
      <c r="S20" s="408"/>
      <c r="T20" s="403" t="s">
        <v>833</v>
      </c>
      <c r="U20" s="409"/>
      <c r="V20" s="17"/>
      <c r="W20" s="4"/>
      <c r="X20" s="4"/>
      <c r="Y20" s="4"/>
      <c r="Z20" s="4"/>
    </row>
    <row r="21" spans="1:26" ht="13.9" customHeight="1">
      <c r="A21" s="134"/>
      <c r="B21" s="402"/>
      <c r="C21" s="402"/>
      <c r="D21" s="402"/>
      <c r="E21" s="402"/>
      <c r="F21" s="402"/>
      <c r="G21" s="403"/>
      <c r="H21" s="404"/>
      <c r="I21" s="405"/>
      <c r="J21" s="406"/>
      <c r="K21" s="134"/>
      <c r="L21" s="17"/>
      <c r="M21" s="407"/>
      <c r="N21" s="407"/>
      <c r="O21" s="407"/>
      <c r="P21" s="407"/>
      <c r="Q21" s="407"/>
      <c r="R21" s="408"/>
      <c r="S21" s="408"/>
      <c r="T21" s="403"/>
      <c r="U21" s="409"/>
      <c r="V21" s="17"/>
      <c r="W21" s="4"/>
      <c r="X21" s="4"/>
      <c r="Y21" s="4"/>
      <c r="Z21" s="4"/>
    </row>
    <row r="22" spans="1:26" ht="13.9" customHeight="1">
      <c r="A22" s="133"/>
      <c r="B22" s="410" t="s">
        <v>823</v>
      </c>
      <c r="C22" s="410"/>
      <c r="D22" s="410"/>
      <c r="E22" s="411" t="s">
        <v>824</v>
      </c>
      <c r="F22" s="411"/>
      <c r="G22" s="411"/>
      <c r="H22" s="412" t="s">
        <v>825</v>
      </c>
      <c r="I22" s="412"/>
      <c r="J22" s="412"/>
      <c r="K22" s="133"/>
      <c r="L22" s="17"/>
      <c r="M22" s="407"/>
      <c r="N22" s="407"/>
      <c r="O22" s="407"/>
      <c r="P22" s="407"/>
      <c r="Q22" s="407"/>
      <c r="R22" s="408"/>
      <c r="S22" s="408"/>
      <c r="T22" s="403"/>
      <c r="U22" s="409"/>
      <c r="V22" s="17"/>
      <c r="W22" s="4"/>
      <c r="X22" s="4"/>
      <c r="Y22" s="4"/>
      <c r="Z22" s="4"/>
    </row>
    <row r="23" spans="1:26" ht="13.9" customHeight="1">
      <c r="A23" s="134"/>
      <c r="B23" s="413" t="s">
        <v>903</v>
      </c>
      <c r="C23" s="414" t="s">
        <v>833</v>
      </c>
      <c r="D23" s="414" t="s">
        <v>935</v>
      </c>
      <c r="E23" s="252" t="s">
        <v>866</v>
      </c>
      <c r="F23" s="252" t="s">
        <v>833</v>
      </c>
      <c r="G23" s="252" t="s">
        <v>833</v>
      </c>
      <c r="H23" s="252" t="s">
        <v>833</v>
      </c>
      <c r="I23" s="252" t="s">
        <v>833</v>
      </c>
      <c r="J23" s="140" t="s">
        <v>833</v>
      </c>
      <c r="K23" s="134"/>
      <c r="L23" s="17"/>
      <c r="M23" s="415" t="s">
        <v>39</v>
      </c>
      <c r="N23" s="415"/>
      <c r="O23" s="415"/>
      <c r="P23" s="415"/>
      <c r="Q23" s="415"/>
      <c r="R23" s="415"/>
      <c r="S23" s="415"/>
      <c r="T23" s="415"/>
      <c r="U23" s="415"/>
      <c r="V23" s="17"/>
      <c r="W23" s="4"/>
      <c r="X23" s="4"/>
      <c r="Y23" s="4"/>
      <c r="Z23" s="4"/>
    </row>
    <row r="24" spans="1:26" ht="13.9" customHeight="1">
      <c r="A24" s="133"/>
      <c r="B24" s="413"/>
      <c r="C24" s="414"/>
      <c r="D24" s="414"/>
      <c r="E24" s="252" t="s">
        <v>833</v>
      </c>
      <c r="F24" s="252" t="s">
        <v>833</v>
      </c>
      <c r="G24" s="252" t="s">
        <v>833</v>
      </c>
      <c r="H24" s="252" t="s">
        <v>833</v>
      </c>
      <c r="I24" s="252" t="s">
        <v>833</v>
      </c>
      <c r="J24" s="140" t="s">
        <v>833</v>
      </c>
      <c r="K24" s="133"/>
      <c r="L24" s="17"/>
      <c r="M24" s="416" t="s">
        <v>1019</v>
      </c>
      <c r="N24" s="417"/>
      <c r="O24" s="417"/>
      <c r="P24" s="417"/>
      <c r="Q24" s="417"/>
      <c r="R24" s="417"/>
      <c r="S24" s="417"/>
      <c r="T24" s="417"/>
      <c r="U24" s="417"/>
      <c r="V24" s="17"/>
      <c r="W24" s="4"/>
      <c r="X24" s="4"/>
      <c r="Y24" s="4"/>
      <c r="Z24" s="4"/>
    </row>
    <row r="25" spans="1:26" ht="13.9" customHeight="1">
      <c r="A25" s="134"/>
      <c r="B25" s="415" t="s">
        <v>39</v>
      </c>
      <c r="C25" s="415"/>
      <c r="D25" s="415"/>
      <c r="E25" s="415"/>
      <c r="F25" s="415"/>
      <c r="G25" s="415"/>
      <c r="H25" s="415"/>
      <c r="I25" s="415"/>
      <c r="J25" s="415"/>
      <c r="K25" s="134"/>
      <c r="L25" s="17"/>
      <c r="M25" s="417"/>
      <c r="N25" s="417"/>
      <c r="O25" s="417"/>
      <c r="P25" s="417"/>
      <c r="Q25" s="417"/>
      <c r="R25" s="417"/>
      <c r="S25" s="417"/>
      <c r="T25" s="417"/>
      <c r="U25" s="417"/>
      <c r="V25" s="17"/>
    </row>
    <row r="26" spans="1:26" ht="13.9" customHeight="1">
      <c r="A26" s="133"/>
      <c r="B26" s="416" t="s">
        <v>1045</v>
      </c>
      <c r="C26" s="417"/>
      <c r="D26" s="417"/>
      <c r="E26" s="417"/>
      <c r="F26" s="417"/>
      <c r="G26" s="417"/>
      <c r="H26" s="417"/>
      <c r="I26" s="417"/>
      <c r="J26" s="417"/>
      <c r="K26" s="133"/>
      <c r="L26" s="17"/>
      <c r="M26" s="417"/>
      <c r="N26" s="417"/>
      <c r="O26" s="417"/>
      <c r="P26" s="417"/>
      <c r="Q26" s="417"/>
      <c r="R26" s="417"/>
      <c r="S26" s="417"/>
      <c r="T26" s="417"/>
      <c r="U26" s="417"/>
      <c r="V26" s="17"/>
    </row>
    <row r="27" spans="1:26" ht="13.9" customHeight="1">
      <c r="A27" s="134"/>
      <c r="B27" s="417"/>
      <c r="C27" s="417"/>
      <c r="D27" s="417"/>
      <c r="E27" s="417"/>
      <c r="F27" s="417"/>
      <c r="G27" s="417"/>
      <c r="H27" s="417"/>
      <c r="I27" s="417"/>
      <c r="J27" s="417"/>
      <c r="K27" s="134"/>
      <c r="L27" s="17"/>
      <c r="M27" s="417"/>
      <c r="N27" s="417"/>
      <c r="O27" s="417"/>
      <c r="P27" s="417"/>
      <c r="Q27" s="417"/>
      <c r="R27" s="417"/>
      <c r="S27" s="417"/>
      <c r="T27" s="417"/>
      <c r="U27" s="417"/>
      <c r="V27" s="17"/>
    </row>
    <row r="28" spans="1:26" ht="13.9" customHeight="1" thickBot="1">
      <c r="A28" s="133"/>
      <c r="B28" s="418" t="s">
        <v>1046</v>
      </c>
      <c r="C28" s="418"/>
      <c r="D28" s="418"/>
      <c r="E28" s="418"/>
      <c r="F28" s="418"/>
      <c r="G28" s="418"/>
      <c r="H28" s="418"/>
      <c r="I28" s="418"/>
      <c r="J28" s="418"/>
      <c r="K28" s="133"/>
      <c r="L28" s="17"/>
      <c r="M28" s="418" t="s">
        <v>40</v>
      </c>
      <c r="N28" s="418"/>
      <c r="O28" s="418"/>
      <c r="P28" s="418"/>
      <c r="Q28" s="418"/>
      <c r="R28" s="418"/>
      <c r="S28" s="418"/>
      <c r="T28" s="418"/>
      <c r="U28" s="418"/>
      <c r="V28" s="17"/>
    </row>
    <row r="29" spans="1:26" ht="13.9" customHeight="1" thickBot="1">
      <c r="A29" s="134"/>
      <c r="B29" s="134"/>
      <c r="C29" s="134"/>
      <c r="D29" s="134"/>
      <c r="E29" s="134"/>
      <c r="F29" s="134"/>
      <c r="G29" s="134"/>
      <c r="H29" s="134"/>
      <c r="I29" s="134"/>
      <c r="J29" s="134"/>
      <c r="K29" s="133"/>
      <c r="L29" s="17"/>
      <c r="M29" s="17"/>
      <c r="N29" s="17"/>
      <c r="O29" s="17"/>
      <c r="P29" s="17"/>
      <c r="Q29" s="17"/>
      <c r="R29" s="17"/>
      <c r="S29" s="17"/>
      <c r="T29" s="17"/>
      <c r="U29" s="17"/>
      <c r="V29" s="17"/>
    </row>
    <row r="30" spans="1:26" ht="13.9" customHeight="1">
      <c r="A30" s="133"/>
      <c r="B30" s="399" t="s">
        <v>34</v>
      </c>
      <c r="C30" s="399"/>
      <c r="D30" s="399"/>
      <c r="E30" s="399"/>
      <c r="F30" s="399"/>
      <c r="G30" s="135" t="s">
        <v>35</v>
      </c>
      <c r="H30" s="251" t="s">
        <v>548</v>
      </c>
      <c r="I30" s="251" t="s">
        <v>36</v>
      </c>
      <c r="J30" s="137" t="s">
        <v>37</v>
      </c>
      <c r="K30" s="134"/>
      <c r="L30" s="17"/>
      <c r="M30" s="399" t="s">
        <v>34</v>
      </c>
      <c r="N30" s="399"/>
      <c r="O30" s="399"/>
      <c r="P30" s="399"/>
      <c r="Q30" s="399"/>
      <c r="R30" s="400" t="s">
        <v>38</v>
      </c>
      <c r="S30" s="400"/>
      <c r="T30" s="135" t="s">
        <v>35</v>
      </c>
      <c r="U30" s="138" t="s">
        <v>36</v>
      </c>
      <c r="V30" s="17"/>
    </row>
    <row r="31" spans="1:26" ht="13.9" customHeight="1">
      <c r="A31" s="134"/>
      <c r="B31" s="401" t="s">
        <v>987</v>
      </c>
      <c r="C31" s="402"/>
      <c r="D31" s="402"/>
      <c r="E31" s="402"/>
      <c r="F31" s="402"/>
      <c r="G31" s="403" t="s">
        <v>978</v>
      </c>
      <c r="H31" s="404" t="s">
        <v>565</v>
      </c>
      <c r="I31" s="405">
        <v>4</v>
      </c>
      <c r="J31" s="406">
        <v>3</v>
      </c>
      <c r="K31" s="133"/>
      <c r="L31" s="17"/>
      <c r="M31" s="407"/>
      <c r="N31" s="407"/>
      <c r="O31" s="407"/>
      <c r="P31" s="407"/>
      <c r="Q31" s="407"/>
      <c r="R31" s="408" t="s">
        <v>833</v>
      </c>
      <c r="S31" s="408"/>
      <c r="T31" s="403" t="s">
        <v>833</v>
      </c>
      <c r="U31" s="409"/>
      <c r="V31" s="17"/>
      <c r="W31" s="4"/>
      <c r="X31" s="4"/>
      <c r="Y31" s="4"/>
      <c r="Z31" s="4"/>
    </row>
    <row r="32" spans="1:26" ht="13.9" customHeight="1">
      <c r="A32" s="133"/>
      <c r="B32" s="402"/>
      <c r="C32" s="402"/>
      <c r="D32" s="402"/>
      <c r="E32" s="402"/>
      <c r="F32" s="402"/>
      <c r="G32" s="403"/>
      <c r="H32" s="404"/>
      <c r="I32" s="405"/>
      <c r="J32" s="406"/>
      <c r="K32" s="134"/>
      <c r="L32" s="17"/>
      <c r="M32" s="407"/>
      <c r="N32" s="407"/>
      <c r="O32" s="407"/>
      <c r="P32" s="407"/>
      <c r="Q32" s="407"/>
      <c r="R32" s="408"/>
      <c r="S32" s="408"/>
      <c r="T32" s="403"/>
      <c r="U32" s="409"/>
      <c r="V32" s="17"/>
      <c r="W32" s="4"/>
      <c r="X32" s="4"/>
      <c r="Y32" s="4"/>
      <c r="Z32" s="4"/>
    </row>
    <row r="33" spans="1:22" ht="13.9" customHeight="1">
      <c r="A33" s="134"/>
      <c r="B33" s="419" t="s">
        <v>986</v>
      </c>
      <c r="C33" s="410"/>
      <c r="D33" s="410"/>
      <c r="E33" s="411" t="s">
        <v>824</v>
      </c>
      <c r="F33" s="411"/>
      <c r="G33" s="411"/>
      <c r="H33" s="412" t="s">
        <v>825</v>
      </c>
      <c r="I33" s="412"/>
      <c r="J33" s="412"/>
      <c r="K33" s="133"/>
      <c r="L33" s="17"/>
      <c r="M33" s="407"/>
      <c r="N33" s="407"/>
      <c r="O33" s="407"/>
      <c r="P33" s="407"/>
      <c r="Q33" s="407"/>
      <c r="R33" s="408"/>
      <c r="S33" s="408"/>
      <c r="T33" s="403"/>
      <c r="U33" s="409"/>
      <c r="V33" s="17"/>
    </row>
    <row r="34" spans="1:22" ht="13.9" customHeight="1">
      <c r="A34" s="133"/>
      <c r="B34" s="413" t="s">
        <v>903</v>
      </c>
      <c r="C34" s="414" t="s">
        <v>833</v>
      </c>
      <c r="D34" s="414" t="s">
        <v>935</v>
      </c>
      <c r="E34" s="252" t="s">
        <v>920</v>
      </c>
      <c r="F34" s="252" t="s">
        <v>833</v>
      </c>
      <c r="G34" s="252" t="s">
        <v>833</v>
      </c>
      <c r="H34" s="252" t="s">
        <v>833</v>
      </c>
      <c r="I34" s="252" t="s">
        <v>833</v>
      </c>
      <c r="J34" s="140" t="s">
        <v>833</v>
      </c>
      <c r="K34" s="134"/>
      <c r="L34" s="17"/>
      <c r="M34" s="415" t="s">
        <v>39</v>
      </c>
      <c r="N34" s="415"/>
      <c r="O34" s="415"/>
      <c r="P34" s="415"/>
      <c r="Q34" s="415"/>
      <c r="R34" s="415"/>
      <c r="S34" s="415"/>
      <c r="T34" s="415"/>
      <c r="U34" s="415"/>
      <c r="V34" s="17"/>
    </row>
    <row r="35" spans="1:22" ht="13.9" customHeight="1">
      <c r="A35" s="134"/>
      <c r="B35" s="413"/>
      <c r="C35" s="414"/>
      <c r="D35" s="414"/>
      <c r="E35" s="252" t="s">
        <v>936</v>
      </c>
      <c r="F35" s="252" t="s">
        <v>833</v>
      </c>
      <c r="G35" s="252" t="s">
        <v>833</v>
      </c>
      <c r="H35" s="252" t="s">
        <v>833</v>
      </c>
      <c r="I35" s="252" t="s">
        <v>833</v>
      </c>
      <c r="J35" s="140" t="s">
        <v>833</v>
      </c>
      <c r="K35" s="133"/>
      <c r="L35" s="17"/>
      <c r="M35" s="417"/>
      <c r="N35" s="417"/>
      <c r="O35" s="417"/>
      <c r="P35" s="417"/>
      <c r="Q35" s="417"/>
      <c r="R35" s="417"/>
      <c r="S35" s="417"/>
      <c r="T35" s="417"/>
      <c r="U35" s="417"/>
      <c r="V35" s="17"/>
    </row>
    <row r="36" spans="1:22" ht="13.9" customHeight="1">
      <c r="A36" s="133"/>
      <c r="B36" s="415" t="s">
        <v>39</v>
      </c>
      <c r="C36" s="415"/>
      <c r="D36" s="415"/>
      <c r="E36" s="415"/>
      <c r="F36" s="415"/>
      <c r="G36" s="415"/>
      <c r="H36" s="415"/>
      <c r="I36" s="415"/>
      <c r="J36" s="415"/>
      <c r="K36" s="134"/>
      <c r="L36" s="17"/>
      <c r="M36" s="417"/>
      <c r="N36" s="417"/>
      <c r="O36" s="417"/>
      <c r="P36" s="417"/>
      <c r="Q36" s="417"/>
      <c r="R36" s="417"/>
      <c r="S36" s="417"/>
      <c r="T36" s="417"/>
      <c r="U36" s="417"/>
      <c r="V36" s="17"/>
    </row>
    <row r="37" spans="1:22" ht="13.9" customHeight="1">
      <c r="A37" s="134"/>
      <c r="B37" s="416" t="s">
        <v>1043</v>
      </c>
      <c r="C37" s="417"/>
      <c r="D37" s="417"/>
      <c r="E37" s="417"/>
      <c r="F37" s="417"/>
      <c r="G37" s="417"/>
      <c r="H37" s="417"/>
      <c r="I37" s="417"/>
      <c r="J37" s="417"/>
      <c r="K37" s="133"/>
      <c r="L37" s="17"/>
      <c r="M37" s="417"/>
      <c r="N37" s="417"/>
      <c r="O37" s="417"/>
      <c r="P37" s="417"/>
      <c r="Q37" s="417"/>
      <c r="R37" s="417"/>
      <c r="S37" s="417"/>
      <c r="T37" s="417"/>
      <c r="U37" s="417"/>
      <c r="V37" s="17"/>
    </row>
    <row r="38" spans="1:22" ht="13.9" customHeight="1">
      <c r="A38" s="133"/>
      <c r="B38" s="417"/>
      <c r="C38" s="417"/>
      <c r="D38" s="417"/>
      <c r="E38" s="417"/>
      <c r="F38" s="417"/>
      <c r="G38" s="417"/>
      <c r="H38" s="417"/>
      <c r="I38" s="417"/>
      <c r="J38" s="417"/>
      <c r="K38" s="134"/>
      <c r="L38" s="17"/>
      <c r="M38" s="417"/>
      <c r="N38" s="417"/>
      <c r="O38" s="417"/>
      <c r="P38" s="417"/>
      <c r="Q38" s="417"/>
      <c r="R38" s="417"/>
      <c r="S38" s="417"/>
      <c r="T38" s="417"/>
      <c r="U38" s="417"/>
      <c r="V38" s="17"/>
    </row>
    <row r="39" spans="1:22" ht="13.9" customHeight="1" thickBot="1">
      <c r="A39" s="134"/>
      <c r="B39" s="418" t="s">
        <v>983</v>
      </c>
      <c r="C39" s="418"/>
      <c r="D39" s="418"/>
      <c r="E39" s="418"/>
      <c r="F39" s="418"/>
      <c r="G39" s="418"/>
      <c r="H39" s="418"/>
      <c r="I39" s="418"/>
      <c r="J39" s="418"/>
      <c r="K39" s="133"/>
      <c r="L39" s="17"/>
      <c r="M39" s="418" t="s">
        <v>40</v>
      </c>
      <c r="N39" s="418"/>
      <c r="O39" s="418"/>
      <c r="P39" s="418"/>
      <c r="Q39" s="418"/>
      <c r="R39" s="418"/>
      <c r="S39" s="418"/>
      <c r="T39" s="418"/>
      <c r="U39" s="418"/>
      <c r="V39" s="17"/>
    </row>
    <row r="40" spans="1:22" ht="13.9" customHeight="1" thickBot="1">
      <c r="A40" s="133"/>
      <c r="B40" s="133"/>
      <c r="C40" s="133"/>
      <c r="D40" s="133"/>
      <c r="E40" s="133"/>
      <c r="F40" s="133"/>
      <c r="G40" s="133"/>
      <c r="H40" s="133"/>
      <c r="I40" s="133"/>
      <c r="J40" s="133"/>
      <c r="K40" s="134"/>
      <c r="L40" s="17"/>
      <c r="M40" s="17"/>
      <c r="N40" s="17"/>
      <c r="O40" s="17"/>
      <c r="P40" s="17"/>
      <c r="Q40" s="17"/>
      <c r="R40" s="17"/>
      <c r="S40" s="17"/>
      <c r="T40" s="17"/>
      <c r="U40" s="17"/>
      <c r="V40" s="17"/>
    </row>
    <row r="41" spans="1:22" ht="13.9" customHeight="1">
      <c r="A41" s="134"/>
      <c r="B41" s="399" t="s">
        <v>34</v>
      </c>
      <c r="C41" s="399"/>
      <c r="D41" s="399"/>
      <c r="E41" s="399"/>
      <c r="F41" s="399"/>
      <c r="G41" s="135" t="s">
        <v>35</v>
      </c>
      <c r="H41" s="251" t="s">
        <v>548</v>
      </c>
      <c r="I41" s="251" t="s">
        <v>36</v>
      </c>
      <c r="J41" s="137" t="s">
        <v>37</v>
      </c>
      <c r="K41" s="134"/>
      <c r="L41" s="17"/>
      <c r="M41" s="399" t="s">
        <v>34</v>
      </c>
      <c r="N41" s="399"/>
      <c r="O41" s="399"/>
      <c r="P41" s="399"/>
      <c r="Q41" s="399"/>
      <c r="R41" s="400" t="s">
        <v>38</v>
      </c>
      <c r="S41" s="400"/>
      <c r="T41" s="135" t="s">
        <v>35</v>
      </c>
      <c r="U41" s="138" t="s">
        <v>36</v>
      </c>
      <c r="V41" s="17"/>
    </row>
    <row r="42" spans="1:22" ht="13.9" customHeight="1">
      <c r="A42" s="133"/>
      <c r="B42" s="401" t="s">
        <v>988</v>
      </c>
      <c r="C42" s="402"/>
      <c r="D42" s="402"/>
      <c r="E42" s="402"/>
      <c r="F42" s="402"/>
      <c r="G42" s="403" t="s">
        <v>833</v>
      </c>
      <c r="H42" s="404" t="s">
        <v>592</v>
      </c>
      <c r="I42" s="405">
        <v>3</v>
      </c>
      <c r="J42" s="406">
        <v>3</v>
      </c>
      <c r="K42" s="133"/>
      <c r="L42" s="17"/>
      <c r="M42" s="407"/>
      <c r="N42" s="407"/>
      <c r="O42" s="407"/>
      <c r="P42" s="407"/>
      <c r="Q42" s="407"/>
      <c r="R42" s="408" t="s">
        <v>833</v>
      </c>
      <c r="S42" s="408"/>
      <c r="T42" s="403" t="s">
        <v>833</v>
      </c>
      <c r="U42" s="409"/>
      <c r="V42" s="17"/>
    </row>
    <row r="43" spans="1:22" ht="13.9" customHeight="1">
      <c r="A43" s="134"/>
      <c r="B43" s="402"/>
      <c r="C43" s="402"/>
      <c r="D43" s="402"/>
      <c r="E43" s="402"/>
      <c r="F43" s="402"/>
      <c r="G43" s="403"/>
      <c r="H43" s="404"/>
      <c r="I43" s="405"/>
      <c r="J43" s="406"/>
      <c r="K43" s="134"/>
      <c r="L43" s="17"/>
      <c r="M43" s="407"/>
      <c r="N43" s="407"/>
      <c r="O43" s="407"/>
      <c r="P43" s="407"/>
      <c r="Q43" s="407"/>
      <c r="R43" s="408"/>
      <c r="S43" s="408"/>
      <c r="T43" s="403"/>
      <c r="U43" s="409"/>
      <c r="V43" s="17"/>
    </row>
    <row r="44" spans="1:22" ht="13.9" customHeight="1">
      <c r="A44" s="133"/>
      <c r="B44" s="410" t="s">
        <v>823</v>
      </c>
      <c r="C44" s="410"/>
      <c r="D44" s="410"/>
      <c r="E44" s="411" t="s">
        <v>824</v>
      </c>
      <c r="F44" s="411"/>
      <c r="G44" s="411"/>
      <c r="H44" s="412" t="s">
        <v>825</v>
      </c>
      <c r="I44" s="412"/>
      <c r="J44" s="412"/>
      <c r="K44" s="133"/>
      <c r="L44" s="17"/>
      <c r="M44" s="407"/>
      <c r="N44" s="407"/>
      <c r="O44" s="407"/>
      <c r="P44" s="407"/>
      <c r="Q44" s="407"/>
      <c r="R44" s="408"/>
      <c r="S44" s="408"/>
      <c r="T44" s="403"/>
      <c r="U44" s="409"/>
      <c r="V44" s="17"/>
    </row>
    <row r="45" spans="1:22" ht="13.9" customHeight="1">
      <c r="A45" s="134"/>
      <c r="B45" s="413" t="s">
        <v>903</v>
      </c>
      <c r="C45" s="414" t="s">
        <v>833</v>
      </c>
      <c r="D45" s="414" t="s">
        <v>833</v>
      </c>
      <c r="E45" s="252" t="s">
        <v>948</v>
      </c>
      <c r="F45" s="252" t="s">
        <v>833</v>
      </c>
      <c r="G45" s="252" t="s">
        <v>833</v>
      </c>
      <c r="H45" s="252" t="s">
        <v>833</v>
      </c>
      <c r="I45" s="252" t="s">
        <v>833</v>
      </c>
      <c r="J45" s="140" t="s">
        <v>833</v>
      </c>
      <c r="K45" s="134"/>
      <c r="L45" s="17"/>
      <c r="M45" s="415" t="s">
        <v>39</v>
      </c>
      <c r="N45" s="415"/>
      <c r="O45" s="415"/>
      <c r="P45" s="415"/>
      <c r="Q45" s="415"/>
      <c r="R45" s="415"/>
      <c r="S45" s="415"/>
      <c r="T45" s="415"/>
      <c r="U45" s="415"/>
      <c r="V45" s="17"/>
    </row>
    <row r="46" spans="1:22" ht="13.9" customHeight="1">
      <c r="A46" s="133"/>
      <c r="B46" s="413"/>
      <c r="C46" s="414"/>
      <c r="D46" s="414"/>
      <c r="E46" s="252" t="s">
        <v>948</v>
      </c>
      <c r="F46" s="252" t="s">
        <v>833</v>
      </c>
      <c r="G46" s="252" t="s">
        <v>833</v>
      </c>
      <c r="H46" s="252" t="s">
        <v>833</v>
      </c>
      <c r="I46" s="252" t="s">
        <v>833</v>
      </c>
      <c r="J46" s="140" t="s">
        <v>833</v>
      </c>
      <c r="K46" s="133"/>
      <c r="L46" s="17"/>
      <c r="M46" s="417"/>
      <c r="N46" s="417"/>
      <c r="O46" s="417"/>
      <c r="P46" s="417"/>
      <c r="Q46" s="417"/>
      <c r="R46" s="417"/>
      <c r="S46" s="417"/>
      <c r="T46" s="417"/>
      <c r="U46" s="417"/>
      <c r="V46" s="17"/>
    </row>
    <row r="47" spans="1:22" ht="13.9" customHeight="1">
      <c r="A47" s="134"/>
      <c r="B47" s="415" t="s">
        <v>39</v>
      </c>
      <c r="C47" s="415"/>
      <c r="D47" s="415"/>
      <c r="E47" s="415"/>
      <c r="F47" s="415"/>
      <c r="G47" s="415"/>
      <c r="H47" s="415"/>
      <c r="I47" s="415"/>
      <c r="J47" s="415"/>
      <c r="K47" s="134"/>
      <c r="L47" s="17"/>
      <c r="M47" s="417"/>
      <c r="N47" s="417"/>
      <c r="O47" s="417"/>
      <c r="P47" s="417"/>
      <c r="Q47" s="417"/>
      <c r="R47" s="417"/>
      <c r="S47" s="417"/>
      <c r="T47" s="417"/>
      <c r="U47" s="417"/>
      <c r="V47" s="17"/>
    </row>
    <row r="48" spans="1:22" ht="13.9" customHeight="1">
      <c r="A48" s="133"/>
      <c r="B48" s="416" t="s">
        <v>1042</v>
      </c>
      <c r="C48" s="417"/>
      <c r="D48" s="417"/>
      <c r="E48" s="417"/>
      <c r="F48" s="417"/>
      <c r="G48" s="417"/>
      <c r="H48" s="417"/>
      <c r="I48" s="417"/>
      <c r="J48" s="417"/>
      <c r="K48" s="133"/>
      <c r="L48" s="17"/>
      <c r="M48" s="417"/>
      <c r="N48" s="417"/>
      <c r="O48" s="417"/>
      <c r="P48" s="417"/>
      <c r="Q48" s="417"/>
      <c r="R48" s="417"/>
      <c r="S48" s="417"/>
      <c r="T48" s="417"/>
      <c r="U48" s="417"/>
      <c r="V48" s="17"/>
    </row>
    <row r="49" spans="1:32" ht="13.9" customHeight="1">
      <c r="A49" s="134"/>
      <c r="B49" s="417"/>
      <c r="C49" s="417"/>
      <c r="D49" s="417"/>
      <c r="E49" s="417"/>
      <c r="F49" s="417"/>
      <c r="G49" s="417"/>
      <c r="H49" s="417"/>
      <c r="I49" s="417"/>
      <c r="J49" s="417"/>
      <c r="K49" s="134"/>
      <c r="L49" s="17"/>
      <c r="M49" s="417"/>
      <c r="N49" s="417"/>
      <c r="O49" s="417"/>
      <c r="P49" s="417"/>
      <c r="Q49" s="417"/>
      <c r="R49" s="417"/>
      <c r="S49" s="417"/>
      <c r="T49" s="417"/>
      <c r="U49" s="417"/>
      <c r="V49" s="17"/>
    </row>
    <row r="50" spans="1:32" ht="13.9" customHeight="1" thickBot="1">
      <c r="A50" s="133"/>
      <c r="B50" s="418" t="s">
        <v>979</v>
      </c>
      <c r="C50" s="418"/>
      <c r="D50" s="418"/>
      <c r="E50" s="418"/>
      <c r="F50" s="418"/>
      <c r="G50" s="418"/>
      <c r="H50" s="418"/>
      <c r="I50" s="418"/>
      <c r="J50" s="418"/>
      <c r="K50" s="133"/>
      <c r="L50" s="17"/>
      <c r="M50" s="418" t="s">
        <v>40</v>
      </c>
      <c r="N50" s="418"/>
      <c r="O50" s="418"/>
      <c r="P50" s="418"/>
      <c r="Q50" s="418"/>
      <c r="R50" s="418"/>
      <c r="S50" s="418"/>
      <c r="T50" s="418"/>
      <c r="U50" s="418"/>
      <c r="V50" s="17"/>
    </row>
    <row r="51" spans="1:32" ht="13.9" customHeight="1" thickBot="1">
      <c r="A51" s="134"/>
      <c r="B51" s="134"/>
      <c r="C51" s="134"/>
      <c r="D51" s="134"/>
      <c r="E51" s="134"/>
      <c r="F51" s="134"/>
      <c r="G51" s="134"/>
      <c r="H51" s="134"/>
      <c r="I51" s="134"/>
      <c r="J51" s="134"/>
      <c r="K51" s="133"/>
      <c r="L51" s="17"/>
      <c r="M51" s="17"/>
      <c r="N51" s="17"/>
      <c r="O51" s="17"/>
      <c r="P51" s="17"/>
      <c r="Q51" s="17"/>
      <c r="R51" s="17"/>
      <c r="S51" s="17"/>
      <c r="T51" s="17"/>
      <c r="U51" s="17"/>
      <c r="V51" s="17"/>
    </row>
    <row r="52" spans="1:32" ht="13.9" customHeight="1">
      <c r="A52" s="133"/>
      <c r="B52" s="399" t="s">
        <v>34</v>
      </c>
      <c r="C52" s="399"/>
      <c r="D52" s="399"/>
      <c r="E52" s="399"/>
      <c r="F52" s="399"/>
      <c r="G52" s="135" t="s">
        <v>35</v>
      </c>
      <c r="H52" s="251" t="s">
        <v>548</v>
      </c>
      <c r="I52" s="251" t="s">
        <v>36</v>
      </c>
      <c r="J52" s="137" t="s">
        <v>37</v>
      </c>
      <c r="K52" s="134"/>
      <c r="L52" s="17"/>
      <c r="M52" s="399" t="s">
        <v>34</v>
      </c>
      <c r="N52" s="399"/>
      <c r="O52" s="399"/>
      <c r="P52" s="399"/>
      <c r="Q52" s="399"/>
      <c r="R52" s="400" t="s">
        <v>38</v>
      </c>
      <c r="S52" s="400"/>
      <c r="T52" s="135" t="s">
        <v>35</v>
      </c>
      <c r="U52" s="138" t="s">
        <v>36</v>
      </c>
      <c r="V52" s="17"/>
    </row>
    <row r="53" spans="1:32" ht="13.9" customHeight="1">
      <c r="A53" s="134"/>
      <c r="B53" s="401" t="s">
        <v>992</v>
      </c>
      <c r="C53" s="402"/>
      <c r="D53" s="402"/>
      <c r="E53" s="402"/>
      <c r="F53" s="402"/>
      <c r="G53" s="403" t="s">
        <v>833</v>
      </c>
      <c r="H53" s="404" t="s">
        <v>592</v>
      </c>
      <c r="I53" s="405">
        <v>3</v>
      </c>
      <c r="J53" s="406">
        <v>3</v>
      </c>
      <c r="K53" s="133"/>
      <c r="L53" s="17"/>
      <c r="M53" s="407"/>
      <c r="N53" s="407"/>
      <c r="O53" s="407"/>
      <c r="P53" s="407"/>
      <c r="Q53" s="407"/>
      <c r="R53" s="408" t="s">
        <v>833</v>
      </c>
      <c r="S53" s="408"/>
      <c r="T53" s="403" t="s">
        <v>833</v>
      </c>
      <c r="U53" s="409"/>
      <c r="V53" s="17"/>
      <c r="W53" s="4"/>
      <c r="X53" s="4"/>
      <c r="Y53" s="4"/>
      <c r="Z53" s="4"/>
      <c r="AA53" s="4"/>
      <c r="AB53" s="4"/>
      <c r="AC53" s="4"/>
      <c r="AD53" s="4"/>
      <c r="AE53" s="4"/>
      <c r="AF53" s="4"/>
    </row>
    <row r="54" spans="1:32" ht="13.9" customHeight="1">
      <c r="A54" s="133"/>
      <c r="B54" s="402"/>
      <c r="C54" s="402"/>
      <c r="D54" s="402"/>
      <c r="E54" s="402"/>
      <c r="F54" s="402"/>
      <c r="G54" s="403"/>
      <c r="H54" s="404"/>
      <c r="I54" s="405"/>
      <c r="J54" s="406"/>
      <c r="K54" s="134"/>
      <c r="L54" s="17"/>
      <c r="M54" s="407"/>
      <c r="N54" s="407"/>
      <c r="O54" s="407"/>
      <c r="P54" s="407"/>
      <c r="Q54" s="407"/>
      <c r="R54" s="408"/>
      <c r="S54" s="408"/>
      <c r="T54" s="403"/>
      <c r="U54" s="409"/>
      <c r="V54" s="17"/>
      <c r="W54" s="4"/>
      <c r="X54" s="4"/>
      <c r="Y54" s="4"/>
      <c r="Z54" s="4"/>
      <c r="AA54" s="4"/>
      <c r="AB54" s="4"/>
      <c r="AC54" s="4"/>
      <c r="AD54" s="4"/>
      <c r="AE54" s="4"/>
      <c r="AF54" s="4"/>
    </row>
    <row r="55" spans="1:32" ht="13.9" customHeight="1">
      <c r="A55" s="134"/>
      <c r="B55" s="410" t="s">
        <v>823</v>
      </c>
      <c r="C55" s="410"/>
      <c r="D55" s="410"/>
      <c r="E55" s="411" t="s">
        <v>824</v>
      </c>
      <c r="F55" s="411"/>
      <c r="G55" s="411"/>
      <c r="H55" s="412" t="s">
        <v>825</v>
      </c>
      <c r="I55" s="412"/>
      <c r="J55" s="412"/>
      <c r="K55" s="133"/>
      <c r="L55" s="17"/>
      <c r="M55" s="407"/>
      <c r="N55" s="407"/>
      <c r="O55" s="407"/>
      <c r="P55" s="407"/>
      <c r="Q55" s="407"/>
      <c r="R55" s="408"/>
      <c r="S55" s="408"/>
      <c r="T55" s="403"/>
      <c r="U55" s="409"/>
      <c r="V55" s="17"/>
      <c r="W55" s="4"/>
      <c r="X55" s="4"/>
      <c r="Y55" s="4"/>
      <c r="Z55" s="4"/>
      <c r="AA55" s="4"/>
      <c r="AB55" s="4"/>
      <c r="AC55" s="4"/>
      <c r="AD55" s="4"/>
      <c r="AE55" s="4"/>
      <c r="AF55" s="4"/>
    </row>
    <row r="56" spans="1:32" ht="13.9" customHeight="1">
      <c r="A56" s="133"/>
      <c r="B56" s="413" t="s">
        <v>903</v>
      </c>
      <c r="C56" s="414" t="s">
        <v>833</v>
      </c>
      <c r="D56" s="414" t="s">
        <v>833</v>
      </c>
      <c r="E56" s="252" t="s">
        <v>948</v>
      </c>
      <c r="F56" s="252" t="s">
        <v>833</v>
      </c>
      <c r="G56" s="252" t="s">
        <v>833</v>
      </c>
      <c r="H56" s="252" t="s">
        <v>833</v>
      </c>
      <c r="I56" s="252" t="s">
        <v>833</v>
      </c>
      <c r="J56" s="140" t="s">
        <v>833</v>
      </c>
      <c r="K56" s="134"/>
      <c r="L56" s="17"/>
      <c r="M56" s="415" t="s">
        <v>39</v>
      </c>
      <c r="N56" s="415"/>
      <c r="O56" s="415"/>
      <c r="P56" s="415"/>
      <c r="Q56" s="415"/>
      <c r="R56" s="415"/>
      <c r="S56" s="415"/>
      <c r="T56" s="415"/>
      <c r="U56" s="415"/>
      <c r="V56" s="17"/>
      <c r="W56" s="4"/>
      <c r="X56" s="4"/>
      <c r="Y56" s="4"/>
      <c r="Z56" s="4"/>
      <c r="AA56" s="4"/>
      <c r="AB56" s="4"/>
      <c r="AC56" s="4"/>
      <c r="AD56" s="4"/>
      <c r="AE56" s="4"/>
      <c r="AF56" s="4"/>
    </row>
    <row r="57" spans="1:32" ht="13.9" customHeight="1">
      <c r="A57" s="134"/>
      <c r="B57" s="413"/>
      <c r="C57" s="414"/>
      <c r="D57" s="414"/>
      <c r="E57" s="252" t="s">
        <v>948</v>
      </c>
      <c r="F57" s="252" t="s">
        <v>833</v>
      </c>
      <c r="G57" s="252" t="s">
        <v>833</v>
      </c>
      <c r="H57" s="252" t="s">
        <v>833</v>
      </c>
      <c r="I57" s="252" t="s">
        <v>833</v>
      </c>
      <c r="J57" s="140" t="s">
        <v>833</v>
      </c>
      <c r="K57" s="133"/>
      <c r="L57" s="17"/>
      <c r="M57" s="417"/>
      <c r="N57" s="417"/>
      <c r="O57" s="417"/>
      <c r="P57" s="417"/>
      <c r="Q57" s="417"/>
      <c r="R57" s="417"/>
      <c r="S57" s="417"/>
      <c r="T57" s="417"/>
      <c r="U57" s="417"/>
      <c r="V57" s="17"/>
      <c r="W57" s="4"/>
      <c r="X57" s="4"/>
      <c r="Y57" s="4"/>
      <c r="Z57" s="4"/>
      <c r="AA57" s="4"/>
      <c r="AB57" s="4"/>
      <c r="AC57" s="4"/>
      <c r="AD57" s="4"/>
      <c r="AE57" s="4"/>
      <c r="AF57" s="4"/>
    </row>
    <row r="58" spans="1:32" ht="13.9" customHeight="1">
      <c r="A58" s="133"/>
      <c r="B58" s="415" t="s">
        <v>39</v>
      </c>
      <c r="C58" s="415"/>
      <c r="D58" s="415"/>
      <c r="E58" s="415"/>
      <c r="F58" s="415"/>
      <c r="G58" s="415"/>
      <c r="H58" s="415"/>
      <c r="I58" s="415"/>
      <c r="J58" s="415"/>
      <c r="K58" s="134"/>
      <c r="L58" s="17"/>
      <c r="M58" s="417"/>
      <c r="N58" s="417"/>
      <c r="O58" s="417"/>
      <c r="P58" s="417"/>
      <c r="Q58" s="417"/>
      <c r="R58" s="417"/>
      <c r="S58" s="417"/>
      <c r="T58" s="417"/>
      <c r="U58" s="417"/>
      <c r="V58" s="17"/>
      <c r="W58" s="4"/>
      <c r="X58" s="4"/>
      <c r="Y58" s="4"/>
      <c r="Z58" s="4"/>
      <c r="AA58" s="4"/>
      <c r="AB58" s="4"/>
      <c r="AC58" s="4"/>
      <c r="AD58" s="4"/>
      <c r="AE58" s="4"/>
      <c r="AF58" s="4"/>
    </row>
    <row r="59" spans="1:32" ht="13.9" customHeight="1">
      <c r="A59" s="134"/>
      <c r="B59" s="416" t="s">
        <v>1041</v>
      </c>
      <c r="C59" s="417"/>
      <c r="D59" s="417"/>
      <c r="E59" s="417"/>
      <c r="F59" s="417"/>
      <c r="G59" s="417"/>
      <c r="H59" s="417"/>
      <c r="I59" s="417"/>
      <c r="J59" s="417"/>
      <c r="K59" s="133"/>
      <c r="L59" s="17"/>
      <c r="M59" s="417"/>
      <c r="N59" s="417"/>
      <c r="O59" s="417"/>
      <c r="P59" s="417"/>
      <c r="Q59" s="417"/>
      <c r="R59" s="417"/>
      <c r="S59" s="417"/>
      <c r="T59" s="417"/>
      <c r="U59" s="417"/>
      <c r="V59" s="17"/>
      <c r="W59" s="4"/>
      <c r="X59" s="4"/>
      <c r="Y59" s="4"/>
      <c r="Z59" s="4"/>
      <c r="AA59" s="4"/>
      <c r="AB59" s="4"/>
      <c r="AC59" s="4"/>
      <c r="AD59" s="4"/>
      <c r="AE59" s="4"/>
      <c r="AF59" s="4"/>
    </row>
    <row r="60" spans="1:32" ht="13.9" customHeight="1">
      <c r="A60" s="133"/>
      <c r="B60" s="417"/>
      <c r="C60" s="417"/>
      <c r="D60" s="417"/>
      <c r="E60" s="417"/>
      <c r="F60" s="417"/>
      <c r="G60" s="417"/>
      <c r="H60" s="417"/>
      <c r="I60" s="417"/>
      <c r="J60" s="417"/>
      <c r="K60" s="134"/>
      <c r="L60" s="17"/>
      <c r="M60" s="417"/>
      <c r="N60" s="417"/>
      <c r="O60" s="417"/>
      <c r="P60" s="417"/>
      <c r="Q60" s="417"/>
      <c r="R60" s="417"/>
      <c r="S60" s="417"/>
      <c r="T60" s="417"/>
      <c r="U60" s="417"/>
      <c r="V60" s="17"/>
      <c r="W60" s="4"/>
      <c r="X60" s="4"/>
      <c r="Y60" s="4"/>
      <c r="Z60" s="4"/>
      <c r="AA60" s="4"/>
      <c r="AB60" s="4"/>
      <c r="AC60" s="4"/>
      <c r="AD60" s="4"/>
      <c r="AE60" s="4"/>
      <c r="AF60" s="4"/>
    </row>
    <row r="61" spans="1:32" ht="13.9" customHeight="1" thickBot="1">
      <c r="A61" s="134"/>
      <c r="B61" s="418" t="s">
        <v>980</v>
      </c>
      <c r="C61" s="418"/>
      <c r="D61" s="418"/>
      <c r="E61" s="418"/>
      <c r="F61" s="418"/>
      <c r="G61" s="418"/>
      <c r="H61" s="418"/>
      <c r="I61" s="418"/>
      <c r="J61" s="418"/>
      <c r="K61" s="133"/>
      <c r="L61" s="17"/>
      <c r="M61" s="418" t="s">
        <v>40</v>
      </c>
      <c r="N61" s="418"/>
      <c r="O61" s="418"/>
      <c r="P61" s="418"/>
      <c r="Q61" s="418"/>
      <c r="R61" s="418"/>
      <c r="S61" s="418"/>
      <c r="T61" s="418"/>
      <c r="U61" s="418"/>
      <c r="V61" s="17"/>
      <c r="W61" s="4"/>
      <c r="X61" s="4"/>
      <c r="Y61" s="4"/>
      <c r="Z61" s="4"/>
      <c r="AA61" s="4"/>
      <c r="AB61" s="4"/>
      <c r="AC61" s="4"/>
      <c r="AD61" s="4"/>
      <c r="AE61" s="4"/>
      <c r="AF61" s="4"/>
    </row>
    <row r="62" spans="1:32" ht="13.9" customHeight="1" thickBot="1">
      <c r="A62" s="133"/>
      <c r="B62" s="133"/>
      <c r="C62" s="133"/>
      <c r="D62" s="133"/>
      <c r="E62" s="133"/>
      <c r="F62" s="133"/>
      <c r="G62" s="133"/>
      <c r="H62" s="133"/>
      <c r="I62" s="133"/>
      <c r="J62" s="133"/>
      <c r="K62" s="134"/>
      <c r="L62" s="17"/>
      <c r="M62" s="17"/>
      <c r="N62" s="17"/>
      <c r="O62" s="17"/>
      <c r="P62" s="17"/>
      <c r="Q62" s="17"/>
      <c r="R62" s="17"/>
      <c r="S62" s="17"/>
      <c r="T62" s="17"/>
      <c r="U62" s="17"/>
      <c r="V62" s="17"/>
      <c r="W62" s="4"/>
      <c r="X62" s="4"/>
      <c r="Y62" s="4"/>
      <c r="Z62" s="4"/>
      <c r="AA62" s="4"/>
      <c r="AB62" s="4"/>
      <c r="AC62" s="4"/>
      <c r="AD62" s="4"/>
      <c r="AE62" s="4"/>
      <c r="AF62" s="4"/>
    </row>
    <row r="63" spans="1:32" ht="13.9" customHeight="1">
      <c r="A63" s="134"/>
      <c r="B63" s="399" t="s">
        <v>34</v>
      </c>
      <c r="C63" s="399"/>
      <c r="D63" s="399"/>
      <c r="E63" s="399"/>
      <c r="F63" s="399"/>
      <c r="G63" s="135" t="s">
        <v>35</v>
      </c>
      <c r="H63" s="251" t="s">
        <v>548</v>
      </c>
      <c r="I63" s="251" t="s">
        <v>36</v>
      </c>
      <c r="J63" s="137" t="s">
        <v>37</v>
      </c>
      <c r="K63" s="134"/>
      <c r="L63" s="17"/>
      <c r="M63" s="399" t="s">
        <v>34</v>
      </c>
      <c r="N63" s="399"/>
      <c r="O63" s="399"/>
      <c r="P63" s="399"/>
      <c r="Q63" s="399"/>
      <c r="R63" s="400" t="s">
        <v>38</v>
      </c>
      <c r="S63" s="400"/>
      <c r="T63" s="135" t="s">
        <v>35</v>
      </c>
      <c r="U63" s="138" t="s">
        <v>36</v>
      </c>
      <c r="V63" s="17"/>
      <c r="W63" s="4"/>
      <c r="X63" s="4"/>
      <c r="Y63" s="4"/>
      <c r="Z63" s="4"/>
      <c r="AA63" s="4"/>
      <c r="AB63" s="4"/>
      <c r="AC63" s="4"/>
      <c r="AD63" s="4"/>
      <c r="AE63" s="4"/>
      <c r="AF63" s="4"/>
    </row>
    <row r="64" spans="1:32" ht="13.9" customHeight="1">
      <c r="A64" s="133"/>
      <c r="B64" s="401" t="s">
        <v>991</v>
      </c>
      <c r="C64" s="402"/>
      <c r="D64" s="402"/>
      <c r="E64" s="402"/>
      <c r="F64" s="402"/>
      <c r="G64" s="403" t="s">
        <v>833</v>
      </c>
      <c r="H64" s="404" t="s">
        <v>592</v>
      </c>
      <c r="I64" s="405">
        <v>7</v>
      </c>
      <c r="J64" s="406">
        <v>5</v>
      </c>
      <c r="K64" s="133"/>
      <c r="L64" s="17"/>
      <c r="M64" s="407"/>
      <c r="N64" s="407"/>
      <c r="O64" s="407"/>
      <c r="P64" s="407"/>
      <c r="Q64" s="407"/>
      <c r="R64" s="408" t="s">
        <v>833</v>
      </c>
      <c r="S64" s="408"/>
      <c r="T64" s="403" t="s">
        <v>833</v>
      </c>
      <c r="U64" s="409"/>
      <c r="V64" s="17"/>
      <c r="W64" s="4"/>
      <c r="X64" s="4"/>
      <c r="Y64" s="4"/>
      <c r="Z64" s="4"/>
      <c r="AA64" s="4"/>
      <c r="AB64" s="4"/>
      <c r="AC64" s="4"/>
      <c r="AD64" s="4"/>
      <c r="AE64" s="4"/>
      <c r="AF64" s="4"/>
    </row>
    <row r="65" spans="1:32" ht="13.9" customHeight="1">
      <c r="A65" s="134"/>
      <c r="B65" s="402"/>
      <c r="C65" s="402"/>
      <c r="D65" s="402"/>
      <c r="E65" s="402"/>
      <c r="F65" s="402"/>
      <c r="G65" s="403"/>
      <c r="H65" s="404"/>
      <c r="I65" s="405"/>
      <c r="J65" s="406"/>
      <c r="K65" s="134"/>
      <c r="L65" s="17"/>
      <c r="M65" s="407"/>
      <c r="N65" s="407"/>
      <c r="O65" s="407"/>
      <c r="P65" s="407"/>
      <c r="Q65" s="407"/>
      <c r="R65" s="408"/>
      <c r="S65" s="408"/>
      <c r="T65" s="403"/>
      <c r="U65" s="409"/>
      <c r="V65" s="17"/>
      <c r="W65" s="4"/>
      <c r="X65" s="4"/>
      <c r="Y65" s="4"/>
      <c r="Z65" s="4"/>
      <c r="AA65" s="4"/>
      <c r="AB65" s="4"/>
      <c r="AC65" s="4"/>
      <c r="AD65" s="4"/>
      <c r="AE65" s="4"/>
      <c r="AF65" s="4"/>
    </row>
    <row r="66" spans="1:32" ht="13.9" customHeight="1">
      <c r="A66" s="133"/>
      <c r="B66" s="419" t="s">
        <v>986</v>
      </c>
      <c r="C66" s="410"/>
      <c r="D66" s="410"/>
      <c r="E66" s="411" t="s">
        <v>824</v>
      </c>
      <c r="F66" s="411"/>
      <c r="G66" s="411"/>
      <c r="H66" s="412" t="s">
        <v>825</v>
      </c>
      <c r="I66" s="412"/>
      <c r="J66" s="412"/>
      <c r="K66" s="133"/>
      <c r="L66" s="17"/>
      <c r="M66" s="407"/>
      <c r="N66" s="407"/>
      <c r="O66" s="407"/>
      <c r="P66" s="407"/>
      <c r="Q66" s="407"/>
      <c r="R66" s="408"/>
      <c r="S66" s="408"/>
      <c r="T66" s="403"/>
      <c r="U66" s="409"/>
      <c r="V66" s="17"/>
      <c r="W66" s="4"/>
      <c r="X66" s="4"/>
      <c r="Y66" s="4"/>
      <c r="Z66" s="4"/>
      <c r="AA66" s="4"/>
      <c r="AB66" s="4"/>
      <c r="AC66" s="4"/>
      <c r="AD66" s="4"/>
      <c r="AE66" s="4"/>
      <c r="AF66" s="4"/>
    </row>
    <row r="67" spans="1:32" ht="13.9" customHeight="1">
      <c r="A67" s="134"/>
      <c r="B67" s="413" t="s">
        <v>903</v>
      </c>
      <c r="C67" s="414" t="s">
        <v>833</v>
      </c>
      <c r="D67" s="414" t="s">
        <v>833</v>
      </c>
      <c r="E67" s="252" t="s">
        <v>920</v>
      </c>
      <c r="F67" s="252" t="s">
        <v>833</v>
      </c>
      <c r="G67" s="252" t="s">
        <v>833</v>
      </c>
      <c r="H67" s="252" t="s">
        <v>693</v>
      </c>
      <c r="I67" s="252" t="s">
        <v>833</v>
      </c>
      <c r="J67" s="140" t="s">
        <v>833</v>
      </c>
      <c r="K67" s="134"/>
      <c r="L67" s="17"/>
      <c r="M67" s="415" t="s">
        <v>39</v>
      </c>
      <c r="N67" s="415"/>
      <c r="O67" s="415"/>
      <c r="P67" s="415"/>
      <c r="Q67" s="415"/>
      <c r="R67" s="415"/>
      <c r="S67" s="415"/>
      <c r="T67" s="415"/>
      <c r="U67" s="415"/>
      <c r="V67" s="17"/>
      <c r="W67" s="4"/>
      <c r="X67" s="4"/>
      <c r="Y67" s="4"/>
      <c r="Z67" s="4"/>
      <c r="AA67" s="4"/>
      <c r="AB67" s="4"/>
      <c r="AC67" s="4"/>
      <c r="AD67" s="4"/>
      <c r="AE67" s="4"/>
      <c r="AF67" s="4"/>
    </row>
    <row r="68" spans="1:32" ht="13.9" customHeight="1">
      <c r="A68" s="133"/>
      <c r="B68" s="413"/>
      <c r="C68" s="414"/>
      <c r="D68" s="414"/>
      <c r="E68" s="252" t="s">
        <v>920</v>
      </c>
      <c r="F68" s="252" t="s">
        <v>833</v>
      </c>
      <c r="G68" s="252" t="s">
        <v>833</v>
      </c>
      <c r="H68" s="252" t="s">
        <v>833</v>
      </c>
      <c r="I68" s="252" t="s">
        <v>833</v>
      </c>
      <c r="J68" s="140" t="s">
        <v>833</v>
      </c>
      <c r="K68" s="133"/>
      <c r="L68" s="17"/>
      <c r="M68" s="417"/>
      <c r="N68" s="417"/>
      <c r="O68" s="417"/>
      <c r="P68" s="417"/>
      <c r="Q68" s="417"/>
      <c r="R68" s="417"/>
      <c r="S68" s="417"/>
      <c r="T68" s="417"/>
      <c r="U68" s="417"/>
      <c r="V68" s="17"/>
      <c r="W68" s="4"/>
      <c r="X68" s="4"/>
      <c r="Y68" s="4"/>
      <c r="Z68" s="4"/>
      <c r="AA68" s="4"/>
      <c r="AB68" s="4"/>
      <c r="AC68" s="4"/>
      <c r="AD68" s="4"/>
      <c r="AE68" s="4"/>
      <c r="AF68" s="4"/>
    </row>
    <row r="69" spans="1:32" ht="13.9" customHeight="1">
      <c r="A69" s="134"/>
      <c r="B69" s="415" t="s">
        <v>39</v>
      </c>
      <c r="C69" s="415"/>
      <c r="D69" s="415"/>
      <c r="E69" s="415"/>
      <c r="F69" s="415"/>
      <c r="G69" s="415"/>
      <c r="H69" s="415"/>
      <c r="I69" s="415"/>
      <c r="J69" s="415"/>
      <c r="K69" s="134"/>
      <c r="L69" s="17"/>
      <c r="M69" s="417"/>
      <c r="N69" s="417"/>
      <c r="O69" s="417"/>
      <c r="P69" s="417"/>
      <c r="Q69" s="417"/>
      <c r="R69" s="417"/>
      <c r="S69" s="417"/>
      <c r="T69" s="417"/>
      <c r="U69" s="417"/>
      <c r="V69" s="17"/>
      <c r="W69" s="4"/>
      <c r="X69" s="4"/>
      <c r="Y69" s="4"/>
      <c r="Z69" s="4"/>
      <c r="AA69" s="4"/>
      <c r="AB69" s="4"/>
      <c r="AC69" s="4"/>
      <c r="AD69" s="4"/>
      <c r="AE69" s="4"/>
      <c r="AF69" s="4"/>
    </row>
    <row r="70" spans="1:32" ht="13.9" customHeight="1">
      <c r="A70" s="133"/>
      <c r="B70" s="416" t="s">
        <v>1040</v>
      </c>
      <c r="C70" s="417"/>
      <c r="D70" s="417"/>
      <c r="E70" s="417"/>
      <c r="F70" s="417"/>
      <c r="G70" s="417"/>
      <c r="H70" s="417"/>
      <c r="I70" s="417"/>
      <c r="J70" s="417"/>
      <c r="K70" s="133"/>
      <c r="L70" s="17"/>
      <c r="M70" s="417"/>
      <c r="N70" s="417"/>
      <c r="O70" s="417"/>
      <c r="P70" s="417"/>
      <c r="Q70" s="417"/>
      <c r="R70" s="417"/>
      <c r="S70" s="417"/>
      <c r="T70" s="417"/>
      <c r="U70" s="417"/>
      <c r="V70" s="17"/>
      <c r="W70" s="4"/>
      <c r="X70" s="4"/>
      <c r="Y70" s="4"/>
      <c r="Z70" s="4"/>
      <c r="AA70" s="4"/>
      <c r="AB70" s="4"/>
      <c r="AC70" s="4"/>
      <c r="AD70" s="4"/>
      <c r="AE70" s="4"/>
      <c r="AF70" s="4"/>
    </row>
    <row r="71" spans="1:32" ht="13.9" customHeight="1">
      <c r="A71" s="134"/>
      <c r="B71" s="417"/>
      <c r="C71" s="417"/>
      <c r="D71" s="417"/>
      <c r="E71" s="417"/>
      <c r="F71" s="417"/>
      <c r="G71" s="417"/>
      <c r="H71" s="417"/>
      <c r="I71" s="417"/>
      <c r="J71" s="417"/>
      <c r="K71" s="134"/>
      <c r="L71" s="17"/>
      <c r="M71" s="417"/>
      <c r="N71" s="417"/>
      <c r="O71" s="417"/>
      <c r="P71" s="417"/>
      <c r="Q71" s="417"/>
      <c r="R71" s="417"/>
      <c r="S71" s="417"/>
      <c r="T71" s="417"/>
      <c r="U71" s="417"/>
      <c r="V71" s="17"/>
      <c r="W71" s="4"/>
      <c r="X71" s="4"/>
      <c r="Y71" s="4"/>
      <c r="Z71" s="4"/>
      <c r="AA71" s="4"/>
      <c r="AB71" s="4"/>
      <c r="AC71" s="4"/>
      <c r="AD71" s="4"/>
      <c r="AE71" s="4"/>
      <c r="AF71" s="4"/>
    </row>
    <row r="72" spans="1:32" ht="13.9" customHeight="1" thickBot="1">
      <c r="A72" s="133"/>
      <c r="B72" s="418" t="s">
        <v>1035</v>
      </c>
      <c r="C72" s="418"/>
      <c r="D72" s="418"/>
      <c r="E72" s="418"/>
      <c r="F72" s="418"/>
      <c r="G72" s="418"/>
      <c r="H72" s="418"/>
      <c r="I72" s="418"/>
      <c r="J72" s="418"/>
      <c r="K72" s="133"/>
      <c r="L72" s="17"/>
      <c r="M72" s="418" t="s">
        <v>40</v>
      </c>
      <c r="N72" s="418"/>
      <c r="O72" s="418"/>
      <c r="P72" s="418"/>
      <c r="Q72" s="418"/>
      <c r="R72" s="418"/>
      <c r="S72" s="418"/>
      <c r="T72" s="418"/>
      <c r="U72" s="418"/>
      <c r="V72" s="17"/>
      <c r="W72" s="4"/>
      <c r="X72" s="4"/>
      <c r="Y72" s="4"/>
      <c r="Z72" s="4"/>
      <c r="AA72" s="4"/>
      <c r="AB72" s="4"/>
      <c r="AC72" s="4"/>
      <c r="AD72" s="4"/>
      <c r="AE72" s="4"/>
      <c r="AF72" s="4"/>
    </row>
    <row r="73" spans="1:32" ht="13.9" customHeight="1" thickBot="1">
      <c r="A73" s="134"/>
      <c r="B73" s="134"/>
      <c r="C73" s="134"/>
      <c r="D73" s="134"/>
      <c r="E73" s="134"/>
      <c r="F73" s="134"/>
      <c r="G73" s="134"/>
      <c r="H73" s="134"/>
      <c r="I73" s="134"/>
      <c r="J73" s="134"/>
      <c r="K73" s="133"/>
      <c r="L73" s="17"/>
      <c r="M73" s="17"/>
      <c r="N73" s="17"/>
      <c r="O73" s="17"/>
      <c r="P73" s="17"/>
      <c r="Q73" s="17"/>
      <c r="R73" s="17"/>
      <c r="S73" s="17"/>
      <c r="T73" s="17"/>
      <c r="U73" s="17"/>
      <c r="V73" s="17"/>
      <c r="W73" s="4"/>
      <c r="X73" s="4"/>
      <c r="Y73" s="4"/>
      <c r="Z73" s="4"/>
      <c r="AA73" s="4"/>
      <c r="AB73" s="4"/>
      <c r="AC73" s="4"/>
      <c r="AD73" s="4"/>
      <c r="AE73" s="4"/>
      <c r="AF73" s="4"/>
    </row>
    <row r="74" spans="1:32" ht="13.9" customHeight="1">
      <c r="A74" s="133"/>
      <c r="B74" s="399" t="s">
        <v>34</v>
      </c>
      <c r="C74" s="399"/>
      <c r="D74" s="399"/>
      <c r="E74" s="399"/>
      <c r="F74" s="399"/>
      <c r="G74" s="135" t="s">
        <v>35</v>
      </c>
      <c r="H74" s="251" t="s">
        <v>548</v>
      </c>
      <c r="I74" s="251" t="s">
        <v>36</v>
      </c>
      <c r="J74" s="137" t="s">
        <v>37</v>
      </c>
      <c r="K74" s="134"/>
      <c r="L74" s="17"/>
      <c r="M74" s="399" t="s">
        <v>34</v>
      </c>
      <c r="N74" s="399"/>
      <c r="O74" s="399"/>
      <c r="P74" s="399"/>
      <c r="Q74" s="399"/>
      <c r="R74" s="400" t="s">
        <v>38</v>
      </c>
      <c r="S74" s="400"/>
      <c r="T74" s="135" t="s">
        <v>35</v>
      </c>
      <c r="U74" s="138" t="s">
        <v>36</v>
      </c>
      <c r="V74" s="17"/>
      <c r="W74" s="4"/>
      <c r="X74" s="4"/>
      <c r="Y74" s="4"/>
      <c r="Z74" s="4"/>
      <c r="AA74" s="4"/>
      <c r="AB74" s="4"/>
      <c r="AC74" s="4"/>
      <c r="AD74" s="4"/>
      <c r="AE74" s="4"/>
      <c r="AF74" s="4"/>
    </row>
    <row r="75" spans="1:32" ht="13.9" customHeight="1">
      <c r="A75" s="134"/>
      <c r="B75" s="401" t="s">
        <v>990</v>
      </c>
      <c r="C75" s="402"/>
      <c r="D75" s="402"/>
      <c r="E75" s="402"/>
      <c r="F75" s="402"/>
      <c r="G75" s="403" t="s">
        <v>833</v>
      </c>
      <c r="H75" s="404" t="s">
        <v>592</v>
      </c>
      <c r="I75" s="405">
        <v>7</v>
      </c>
      <c r="J75" s="406">
        <v>5</v>
      </c>
      <c r="K75" s="133"/>
      <c r="L75" s="17"/>
      <c r="M75" s="407"/>
      <c r="N75" s="407"/>
      <c r="O75" s="407"/>
      <c r="P75" s="407"/>
      <c r="Q75" s="407"/>
      <c r="R75" s="408" t="s">
        <v>833</v>
      </c>
      <c r="S75" s="408"/>
      <c r="T75" s="403" t="s">
        <v>833</v>
      </c>
      <c r="U75" s="409"/>
      <c r="V75" s="17"/>
      <c r="W75" s="4"/>
      <c r="X75" s="4"/>
      <c r="Y75" s="4"/>
      <c r="Z75" s="4"/>
      <c r="AA75" s="4"/>
      <c r="AB75" s="4"/>
      <c r="AC75" s="4"/>
      <c r="AD75" s="4"/>
      <c r="AE75" s="4"/>
      <c r="AF75" s="4"/>
    </row>
    <row r="76" spans="1:32" ht="13.9" customHeight="1">
      <c r="A76" s="133"/>
      <c r="B76" s="402"/>
      <c r="C76" s="402"/>
      <c r="D76" s="402"/>
      <c r="E76" s="402"/>
      <c r="F76" s="402"/>
      <c r="G76" s="403"/>
      <c r="H76" s="404"/>
      <c r="I76" s="405"/>
      <c r="J76" s="406"/>
      <c r="K76" s="134"/>
      <c r="L76" s="17"/>
      <c r="M76" s="407"/>
      <c r="N76" s="407"/>
      <c r="O76" s="407"/>
      <c r="P76" s="407"/>
      <c r="Q76" s="407"/>
      <c r="R76" s="408"/>
      <c r="S76" s="408"/>
      <c r="T76" s="403"/>
      <c r="U76" s="409"/>
      <c r="V76" s="17"/>
      <c r="W76" s="4"/>
      <c r="X76" s="4"/>
      <c r="Y76" s="4"/>
      <c r="Z76" s="4"/>
      <c r="AA76" s="4"/>
      <c r="AB76" s="4"/>
      <c r="AC76" s="4"/>
      <c r="AD76" s="4"/>
      <c r="AE76" s="4"/>
      <c r="AF76" s="4"/>
    </row>
    <row r="77" spans="1:32" ht="13.9" customHeight="1">
      <c r="A77" s="134"/>
      <c r="B77" s="410" t="s">
        <v>823</v>
      </c>
      <c r="C77" s="410"/>
      <c r="D77" s="410"/>
      <c r="E77" s="411" t="s">
        <v>824</v>
      </c>
      <c r="F77" s="411"/>
      <c r="G77" s="411"/>
      <c r="H77" s="412" t="s">
        <v>825</v>
      </c>
      <c r="I77" s="412"/>
      <c r="J77" s="412"/>
      <c r="K77" s="133"/>
      <c r="L77" s="17"/>
      <c r="M77" s="407"/>
      <c r="N77" s="407"/>
      <c r="O77" s="407"/>
      <c r="P77" s="407"/>
      <c r="Q77" s="407"/>
      <c r="R77" s="408"/>
      <c r="S77" s="408"/>
      <c r="T77" s="403"/>
      <c r="U77" s="409"/>
      <c r="V77" s="17"/>
      <c r="W77" s="4"/>
      <c r="X77" s="4"/>
      <c r="Y77" s="4"/>
      <c r="Z77" s="4"/>
      <c r="AA77" s="4"/>
      <c r="AB77" s="4"/>
      <c r="AC77" s="4"/>
      <c r="AD77" s="4"/>
      <c r="AE77" s="4"/>
      <c r="AF77" s="4"/>
    </row>
    <row r="78" spans="1:32" ht="13.9" customHeight="1">
      <c r="A78" s="133"/>
      <c r="B78" s="413" t="s">
        <v>903</v>
      </c>
      <c r="C78" s="414" t="s">
        <v>833</v>
      </c>
      <c r="D78" s="414" t="s">
        <v>833</v>
      </c>
      <c r="E78" s="252" t="s">
        <v>936</v>
      </c>
      <c r="F78" s="252" t="s">
        <v>833</v>
      </c>
      <c r="G78" s="252" t="s">
        <v>833</v>
      </c>
      <c r="H78" s="252" t="s">
        <v>693</v>
      </c>
      <c r="I78" s="252" t="s">
        <v>833</v>
      </c>
      <c r="J78" s="140" t="s">
        <v>833</v>
      </c>
      <c r="K78" s="134"/>
      <c r="L78" s="17"/>
      <c r="M78" s="415" t="s">
        <v>39</v>
      </c>
      <c r="N78" s="415"/>
      <c r="O78" s="415"/>
      <c r="P78" s="415"/>
      <c r="Q78" s="415"/>
      <c r="R78" s="415"/>
      <c r="S78" s="415"/>
      <c r="T78" s="415"/>
      <c r="U78" s="415"/>
      <c r="V78" s="17"/>
      <c r="W78" s="4"/>
      <c r="X78" s="4"/>
      <c r="Y78" s="4"/>
      <c r="Z78" s="4"/>
      <c r="AA78" s="4"/>
      <c r="AB78" s="4"/>
      <c r="AC78" s="4"/>
      <c r="AD78" s="4"/>
      <c r="AE78" s="4"/>
      <c r="AF78" s="4"/>
    </row>
    <row r="79" spans="1:32" ht="13.9" customHeight="1">
      <c r="A79" s="134"/>
      <c r="B79" s="413"/>
      <c r="C79" s="414"/>
      <c r="D79" s="414"/>
      <c r="E79" s="252" t="s">
        <v>936</v>
      </c>
      <c r="F79" s="252" t="s">
        <v>833</v>
      </c>
      <c r="G79" s="252" t="s">
        <v>833</v>
      </c>
      <c r="H79" s="252" t="s">
        <v>833</v>
      </c>
      <c r="I79" s="252" t="s">
        <v>833</v>
      </c>
      <c r="J79" s="140" t="s">
        <v>833</v>
      </c>
      <c r="K79" s="133"/>
      <c r="L79" s="17"/>
      <c r="M79" s="417"/>
      <c r="N79" s="417"/>
      <c r="O79" s="417"/>
      <c r="P79" s="417"/>
      <c r="Q79" s="417"/>
      <c r="R79" s="417"/>
      <c r="S79" s="417"/>
      <c r="T79" s="417"/>
      <c r="U79" s="417"/>
      <c r="V79" s="17"/>
      <c r="W79" s="4"/>
      <c r="X79" s="4"/>
      <c r="Y79" s="4"/>
      <c r="Z79" s="4"/>
      <c r="AA79" s="4"/>
      <c r="AB79" s="4"/>
      <c r="AC79" s="4"/>
      <c r="AD79" s="4"/>
      <c r="AE79" s="4"/>
      <c r="AF79" s="4"/>
    </row>
    <row r="80" spans="1:32" ht="13.9" customHeight="1">
      <c r="A80" s="133"/>
      <c r="B80" s="415" t="s">
        <v>39</v>
      </c>
      <c r="C80" s="415"/>
      <c r="D80" s="415"/>
      <c r="E80" s="415"/>
      <c r="F80" s="415"/>
      <c r="G80" s="415"/>
      <c r="H80" s="415"/>
      <c r="I80" s="415"/>
      <c r="J80" s="415"/>
      <c r="K80" s="134"/>
      <c r="L80" s="17"/>
      <c r="M80" s="417"/>
      <c r="N80" s="417"/>
      <c r="O80" s="417"/>
      <c r="P80" s="417"/>
      <c r="Q80" s="417"/>
      <c r="R80" s="417"/>
      <c r="S80" s="417"/>
      <c r="T80" s="417"/>
      <c r="U80" s="417"/>
      <c r="V80" s="17"/>
      <c r="W80" s="4"/>
      <c r="X80" s="4"/>
      <c r="Y80" s="4"/>
      <c r="Z80" s="4"/>
      <c r="AA80" s="4"/>
      <c r="AB80" s="4"/>
      <c r="AC80" s="4"/>
      <c r="AD80" s="4"/>
      <c r="AE80" s="4"/>
      <c r="AF80" s="4"/>
    </row>
    <row r="81" spans="1:32" ht="13.9" customHeight="1">
      <c r="A81" s="134"/>
      <c r="B81" s="416" t="s">
        <v>1039</v>
      </c>
      <c r="C81" s="417"/>
      <c r="D81" s="417"/>
      <c r="E81" s="417"/>
      <c r="F81" s="417"/>
      <c r="G81" s="417"/>
      <c r="H81" s="417"/>
      <c r="I81" s="417"/>
      <c r="J81" s="417"/>
      <c r="K81" s="133"/>
      <c r="L81" s="17"/>
      <c r="M81" s="417"/>
      <c r="N81" s="417"/>
      <c r="O81" s="417"/>
      <c r="P81" s="417"/>
      <c r="Q81" s="417"/>
      <c r="R81" s="417"/>
      <c r="S81" s="417"/>
      <c r="T81" s="417"/>
      <c r="U81" s="417"/>
      <c r="V81" s="17"/>
      <c r="W81" s="4"/>
      <c r="X81" s="4"/>
      <c r="Y81" s="4"/>
      <c r="Z81" s="4"/>
      <c r="AA81" s="4"/>
      <c r="AB81" s="4"/>
      <c r="AC81" s="4"/>
      <c r="AD81" s="4"/>
      <c r="AE81" s="4"/>
      <c r="AF81" s="4"/>
    </row>
    <row r="82" spans="1:32" ht="13.9" customHeight="1">
      <c r="A82" s="133"/>
      <c r="B82" s="417"/>
      <c r="C82" s="417"/>
      <c r="D82" s="417"/>
      <c r="E82" s="417"/>
      <c r="F82" s="417"/>
      <c r="G82" s="417"/>
      <c r="H82" s="417"/>
      <c r="I82" s="417"/>
      <c r="J82" s="417"/>
      <c r="K82" s="134"/>
      <c r="L82" s="17"/>
      <c r="M82" s="417"/>
      <c r="N82" s="417"/>
      <c r="O82" s="417"/>
      <c r="P82" s="417"/>
      <c r="Q82" s="417"/>
      <c r="R82" s="417"/>
      <c r="S82" s="417"/>
      <c r="T82" s="417"/>
      <c r="U82" s="417"/>
      <c r="V82" s="17"/>
      <c r="W82" s="4"/>
      <c r="X82" s="4"/>
      <c r="Y82" s="4"/>
      <c r="Z82" s="4"/>
      <c r="AA82" s="4"/>
      <c r="AB82" s="4"/>
      <c r="AC82" s="4"/>
      <c r="AD82" s="4"/>
      <c r="AE82" s="4"/>
      <c r="AF82" s="4"/>
    </row>
    <row r="83" spans="1:32" ht="13.9" customHeight="1" thickBot="1">
      <c r="A83" s="134"/>
      <c r="B83" s="418" t="s">
        <v>1036</v>
      </c>
      <c r="C83" s="418"/>
      <c r="D83" s="418"/>
      <c r="E83" s="418"/>
      <c r="F83" s="418"/>
      <c r="G83" s="418"/>
      <c r="H83" s="418"/>
      <c r="I83" s="418"/>
      <c r="J83" s="418"/>
      <c r="K83" s="133"/>
      <c r="L83" s="17"/>
      <c r="M83" s="418" t="s">
        <v>40</v>
      </c>
      <c r="N83" s="418"/>
      <c r="O83" s="418"/>
      <c r="P83" s="418"/>
      <c r="Q83" s="418"/>
      <c r="R83" s="418"/>
      <c r="S83" s="418"/>
      <c r="T83" s="418"/>
      <c r="U83" s="418"/>
      <c r="V83" s="17"/>
      <c r="W83" s="4"/>
      <c r="X83" s="4"/>
      <c r="Y83" s="4"/>
      <c r="Z83" s="4"/>
      <c r="AA83" s="4"/>
      <c r="AB83" s="4"/>
      <c r="AC83" s="4"/>
      <c r="AD83" s="4"/>
      <c r="AE83" s="4"/>
      <c r="AF83" s="4"/>
    </row>
    <row r="84" spans="1:32" ht="13.9" customHeight="1" thickBot="1">
      <c r="A84" s="133"/>
      <c r="B84" s="133"/>
      <c r="C84" s="133"/>
      <c r="D84" s="133"/>
      <c r="E84" s="133"/>
      <c r="F84" s="133"/>
      <c r="G84" s="133"/>
      <c r="H84" s="133"/>
      <c r="I84" s="133"/>
      <c r="J84" s="133"/>
      <c r="K84" s="134"/>
      <c r="L84" s="17"/>
      <c r="M84" s="17"/>
      <c r="N84" s="17"/>
      <c r="O84" s="17"/>
      <c r="P84" s="17"/>
      <c r="Q84" s="17"/>
      <c r="R84" s="17"/>
      <c r="S84" s="17"/>
      <c r="T84" s="17"/>
      <c r="U84" s="17"/>
      <c r="V84" s="17"/>
      <c r="W84" s="4"/>
      <c r="X84" s="4"/>
      <c r="Y84" s="4"/>
      <c r="Z84" s="4"/>
      <c r="AA84" s="4"/>
      <c r="AB84" s="4"/>
      <c r="AC84" s="4"/>
      <c r="AD84" s="4"/>
      <c r="AE84" s="4"/>
      <c r="AF84" s="4"/>
    </row>
    <row r="85" spans="1:32" ht="13.9" customHeight="1">
      <c r="A85" s="134"/>
      <c r="B85" s="399" t="s">
        <v>34</v>
      </c>
      <c r="C85" s="399"/>
      <c r="D85" s="399"/>
      <c r="E85" s="399"/>
      <c r="F85" s="399"/>
      <c r="G85" s="135" t="s">
        <v>35</v>
      </c>
      <c r="H85" s="251" t="s">
        <v>548</v>
      </c>
      <c r="I85" s="251" t="s">
        <v>36</v>
      </c>
      <c r="J85" s="137" t="s">
        <v>37</v>
      </c>
      <c r="K85" s="134"/>
      <c r="L85" s="17"/>
      <c r="M85" s="399" t="s">
        <v>34</v>
      </c>
      <c r="N85" s="399"/>
      <c r="O85" s="399"/>
      <c r="P85" s="399"/>
      <c r="Q85" s="399"/>
      <c r="R85" s="400" t="s">
        <v>38</v>
      </c>
      <c r="S85" s="400"/>
      <c r="T85" s="135" t="s">
        <v>35</v>
      </c>
      <c r="U85" s="138" t="s">
        <v>36</v>
      </c>
      <c r="V85" s="17"/>
      <c r="W85" s="4"/>
      <c r="X85" s="4"/>
      <c r="Y85" s="4"/>
      <c r="Z85" s="4"/>
      <c r="AA85" s="4"/>
      <c r="AB85" s="4"/>
      <c r="AC85" s="4"/>
      <c r="AD85" s="4"/>
      <c r="AE85" s="4"/>
      <c r="AF85" s="4"/>
    </row>
    <row r="86" spans="1:32" ht="13.9" customHeight="1">
      <c r="A86" s="133"/>
      <c r="B86" s="401" t="s">
        <v>989</v>
      </c>
      <c r="C86" s="402"/>
      <c r="D86" s="402"/>
      <c r="E86" s="402"/>
      <c r="F86" s="402"/>
      <c r="G86" s="403" t="s">
        <v>978</v>
      </c>
      <c r="H86" s="404" t="s">
        <v>565</v>
      </c>
      <c r="I86" s="405">
        <v>8</v>
      </c>
      <c r="J86" s="406">
        <v>5</v>
      </c>
      <c r="K86" s="133"/>
      <c r="L86" s="17"/>
      <c r="M86" s="407"/>
      <c r="N86" s="407"/>
      <c r="O86" s="407"/>
      <c r="P86" s="407"/>
      <c r="Q86" s="407"/>
      <c r="R86" s="408" t="s">
        <v>833</v>
      </c>
      <c r="S86" s="408"/>
      <c r="T86" s="403" t="s">
        <v>833</v>
      </c>
      <c r="U86" s="409"/>
      <c r="V86" s="17"/>
      <c r="W86" s="4"/>
      <c r="X86" s="4"/>
      <c r="Y86" s="4"/>
      <c r="Z86" s="4"/>
      <c r="AA86" s="4"/>
      <c r="AB86" s="4"/>
      <c r="AC86" s="4"/>
      <c r="AD86" s="4"/>
      <c r="AE86" s="4"/>
      <c r="AF86" s="4"/>
    </row>
    <row r="87" spans="1:32" ht="13.9" customHeight="1">
      <c r="A87" s="134"/>
      <c r="B87" s="402"/>
      <c r="C87" s="402"/>
      <c r="D87" s="402"/>
      <c r="E87" s="402"/>
      <c r="F87" s="402"/>
      <c r="G87" s="403"/>
      <c r="H87" s="404"/>
      <c r="I87" s="405"/>
      <c r="J87" s="406"/>
      <c r="K87" s="134"/>
      <c r="L87" s="17"/>
      <c r="M87" s="407"/>
      <c r="N87" s="407"/>
      <c r="O87" s="407"/>
      <c r="P87" s="407"/>
      <c r="Q87" s="407"/>
      <c r="R87" s="408"/>
      <c r="S87" s="408"/>
      <c r="T87" s="403"/>
      <c r="U87" s="409"/>
      <c r="V87" s="17"/>
      <c r="W87" s="4"/>
      <c r="X87" s="4"/>
      <c r="Y87" s="4"/>
      <c r="Z87" s="4"/>
      <c r="AA87" s="4"/>
      <c r="AB87" s="4"/>
      <c r="AC87" s="4"/>
      <c r="AD87" s="4"/>
      <c r="AE87" s="4"/>
      <c r="AF87" s="4"/>
    </row>
    <row r="88" spans="1:32" ht="13.9" customHeight="1">
      <c r="A88" s="133"/>
      <c r="B88" s="410" t="s">
        <v>823</v>
      </c>
      <c r="C88" s="410"/>
      <c r="D88" s="410"/>
      <c r="E88" s="411" t="s">
        <v>824</v>
      </c>
      <c r="F88" s="411"/>
      <c r="G88" s="411"/>
      <c r="H88" s="412" t="s">
        <v>825</v>
      </c>
      <c r="I88" s="412"/>
      <c r="J88" s="412"/>
      <c r="K88" s="133"/>
      <c r="L88" s="17"/>
      <c r="M88" s="407"/>
      <c r="N88" s="407"/>
      <c r="O88" s="407"/>
      <c r="P88" s="407"/>
      <c r="Q88" s="407"/>
      <c r="R88" s="408"/>
      <c r="S88" s="408"/>
      <c r="T88" s="403"/>
      <c r="U88" s="409"/>
      <c r="V88" s="17"/>
      <c r="W88" s="4"/>
      <c r="X88" s="4"/>
      <c r="Y88" s="4"/>
      <c r="Z88" s="4"/>
      <c r="AA88" s="4"/>
      <c r="AB88" s="4"/>
      <c r="AC88" s="4"/>
      <c r="AD88" s="4"/>
      <c r="AE88" s="4"/>
      <c r="AF88" s="4"/>
    </row>
    <row r="89" spans="1:32" ht="13.9" customHeight="1">
      <c r="A89" s="134"/>
      <c r="B89" s="413" t="s">
        <v>903</v>
      </c>
      <c r="C89" s="414" t="s">
        <v>833</v>
      </c>
      <c r="D89" s="414" t="s">
        <v>935</v>
      </c>
      <c r="E89" s="252" t="s">
        <v>866</v>
      </c>
      <c r="F89" s="252" t="s">
        <v>920</v>
      </c>
      <c r="G89" s="252" t="s">
        <v>833</v>
      </c>
      <c r="H89" s="252" t="s">
        <v>833</v>
      </c>
      <c r="I89" s="252" t="s">
        <v>833</v>
      </c>
      <c r="J89" s="140" t="s">
        <v>833</v>
      </c>
      <c r="K89" s="134"/>
      <c r="L89" s="17"/>
      <c r="M89" s="415" t="s">
        <v>39</v>
      </c>
      <c r="N89" s="415"/>
      <c r="O89" s="415"/>
      <c r="P89" s="415"/>
      <c r="Q89" s="415"/>
      <c r="R89" s="415"/>
      <c r="S89" s="415"/>
      <c r="T89" s="415"/>
      <c r="U89" s="415"/>
      <c r="V89" s="17"/>
      <c r="W89" s="4"/>
      <c r="X89" s="4"/>
      <c r="Y89" s="4"/>
      <c r="Z89" s="4"/>
      <c r="AA89" s="4"/>
      <c r="AB89" s="4"/>
      <c r="AC89" s="4"/>
      <c r="AD89" s="4"/>
      <c r="AE89" s="4"/>
      <c r="AF89" s="4"/>
    </row>
    <row r="90" spans="1:32" ht="13.9" customHeight="1">
      <c r="A90" s="133"/>
      <c r="B90" s="413"/>
      <c r="C90" s="414"/>
      <c r="D90" s="414"/>
      <c r="E90" s="252" t="s">
        <v>866</v>
      </c>
      <c r="F90" s="252" t="s">
        <v>920</v>
      </c>
      <c r="G90" s="252" t="s">
        <v>833</v>
      </c>
      <c r="H90" s="252" t="s">
        <v>833</v>
      </c>
      <c r="I90" s="252" t="s">
        <v>833</v>
      </c>
      <c r="J90" s="140" t="s">
        <v>833</v>
      </c>
      <c r="K90" s="133"/>
      <c r="L90" s="17"/>
      <c r="M90" s="417"/>
      <c r="N90" s="417"/>
      <c r="O90" s="417"/>
      <c r="P90" s="417"/>
      <c r="Q90" s="417"/>
      <c r="R90" s="417"/>
      <c r="S90" s="417"/>
      <c r="T90" s="417"/>
      <c r="U90" s="417"/>
      <c r="V90" s="17"/>
      <c r="W90" s="4"/>
      <c r="X90" s="4"/>
      <c r="Y90" s="4"/>
      <c r="Z90" s="4"/>
      <c r="AA90" s="4"/>
      <c r="AB90" s="4"/>
      <c r="AC90" s="4"/>
      <c r="AD90" s="4"/>
      <c r="AE90" s="4"/>
      <c r="AF90" s="4"/>
    </row>
    <row r="91" spans="1:32" ht="13.9" customHeight="1">
      <c r="A91" s="134"/>
      <c r="B91" s="415" t="s">
        <v>39</v>
      </c>
      <c r="C91" s="415"/>
      <c r="D91" s="415"/>
      <c r="E91" s="415"/>
      <c r="F91" s="415"/>
      <c r="G91" s="415"/>
      <c r="H91" s="415"/>
      <c r="I91" s="415"/>
      <c r="J91" s="415"/>
      <c r="K91" s="134"/>
      <c r="L91" s="17"/>
      <c r="M91" s="417"/>
      <c r="N91" s="417"/>
      <c r="O91" s="417"/>
      <c r="P91" s="417"/>
      <c r="Q91" s="417"/>
      <c r="R91" s="417"/>
      <c r="S91" s="417"/>
      <c r="T91" s="417"/>
      <c r="U91" s="417"/>
      <c r="V91" s="17"/>
      <c r="W91" s="4"/>
      <c r="X91" s="4"/>
      <c r="Y91" s="4"/>
      <c r="Z91" s="4"/>
      <c r="AA91" s="4"/>
      <c r="AB91" s="4"/>
      <c r="AC91" s="4"/>
      <c r="AD91" s="4"/>
      <c r="AE91" s="4"/>
      <c r="AF91" s="4"/>
    </row>
    <row r="92" spans="1:32" ht="13.9" customHeight="1">
      <c r="A92" s="133"/>
      <c r="B92" s="416" t="s">
        <v>1038</v>
      </c>
      <c r="C92" s="417"/>
      <c r="D92" s="417"/>
      <c r="E92" s="417"/>
      <c r="F92" s="417"/>
      <c r="G92" s="417"/>
      <c r="H92" s="417"/>
      <c r="I92" s="417"/>
      <c r="J92" s="417"/>
      <c r="K92" s="133"/>
      <c r="L92" s="17"/>
      <c r="M92" s="417"/>
      <c r="N92" s="417"/>
      <c r="O92" s="417"/>
      <c r="P92" s="417"/>
      <c r="Q92" s="417"/>
      <c r="R92" s="417"/>
      <c r="S92" s="417"/>
      <c r="T92" s="417"/>
      <c r="U92" s="417"/>
      <c r="V92" s="17"/>
      <c r="W92" s="4"/>
      <c r="X92" s="4"/>
      <c r="Y92" s="4"/>
      <c r="Z92" s="4"/>
      <c r="AA92" s="4"/>
      <c r="AB92" s="4"/>
      <c r="AC92" s="4"/>
      <c r="AD92" s="4"/>
      <c r="AE92" s="4"/>
      <c r="AF92" s="4"/>
    </row>
    <row r="93" spans="1:32" ht="13.9" customHeight="1">
      <c r="A93" s="134"/>
      <c r="B93" s="417"/>
      <c r="C93" s="417"/>
      <c r="D93" s="417"/>
      <c r="E93" s="417"/>
      <c r="F93" s="417"/>
      <c r="G93" s="417"/>
      <c r="H93" s="417"/>
      <c r="I93" s="417"/>
      <c r="J93" s="417"/>
      <c r="K93" s="134"/>
      <c r="L93" s="17"/>
      <c r="M93" s="417"/>
      <c r="N93" s="417"/>
      <c r="O93" s="417"/>
      <c r="P93" s="417"/>
      <c r="Q93" s="417"/>
      <c r="R93" s="417"/>
      <c r="S93" s="417"/>
      <c r="T93" s="417"/>
      <c r="U93" s="417"/>
      <c r="V93" s="17"/>
      <c r="W93" s="4"/>
      <c r="X93" s="4"/>
      <c r="Y93" s="4"/>
      <c r="Z93" s="4"/>
      <c r="AA93" s="4"/>
      <c r="AB93" s="4"/>
      <c r="AC93" s="4"/>
      <c r="AD93" s="4"/>
      <c r="AE93" s="4"/>
      <c r="AF93" s="4"/>
    </row>
    <row r="94" spans="1:32" ht="13.9" customHeight="1" thickBot="1">
      <c r="A94" s="133"/>
      <c r="B94" s="418" t="s">
        <v>985</v>
      </c>
      <c r="C94" s="418"/>
      <c r="D94" s="418"/>
      <c r="E94" s="418"/>
      <c r="F94" s="418"/>
      <c r="G94" s="418"/>
      <c r="H94" s="418"/>
      <c r="I94" s="418"/>
      <c r="J94" s="418"/>
      <c r="K94" s="133"/>
      <c r="L94" s="17"/>
      <c r="M94" s="418" t="s">
        <v>40</v>
      </c>
      <c r="N94" s="418"/>
      <c r="O94" s="418"/>
      <c r="P94" s="418"/>
      <c r="Q94" s="418"/>
      <c r="R94" s="418"/>
      <c r="S94" s="418"/>
      <c r="T94" s="418"/>
      <c r="U94" s="418"/>
      <c r="V94" s="17"/>
      <c r="W94" s="4"/>
      <c r="X94" s="4"/>
      <c r="Y94" s="4"/>
      <c r="Z94" s="4"/>
      <c r="AA94" s="4"/>
      <c r="AB94" s="4"/>
      <c r="AC94" s="4"/>
      <c r="AD94" s="4"/>
      <c r="AE94" s="4"/>
      <c r="AF94" s="4"/>
    </row>
    <row r="95" spans="1:32" ht="13.9" customHeight="1">
      <c r="A95" s="134"/>
      <c r="B95" s="134"/>
      <c r="C95" s="134"/>
      <c r="D95" s="134"/>
      <c r="E95" s="134"/>
      <c r="F95" s="134"/>
      <c r="G95" s="134"/>
      <c r="H95" s="134"/>
      <c r="I95" s="134"/>
      <c r="J95" s="134"/>
      <c r="K95" s="133"/>
      <c r="L95" s="17"/>
      <c r="M95" s="17"/>
      <c r="N95" s="17"/>
      <c r="O95" s="17"/>
      <c r="P95" s="17"/>
      <c r="Q95" s="17"/>
      <c r="R95" s="17"/>
      <c r="S95" s="17"/>
      <c r="T95" s="17"/>
      <c r="U95" s="17"/>
      <c r="V95" s="17"/>
      <c r="W95" s="4"/>
      <c r="X95" s="4"/>
      <c r="Y95" s="4"/>
      <c r="Z95" s="4"/>
      <c r="AA95" s="4"/>
      <c r="AB95" s="4"/>
      <c r="AC95" s="4"/>
      <c r="AD95" s="4"/>
      <c r="AE95" s="4"/>
      <c r="AF95" s="4"/>
    </row>
  </sheetData>
  <sheetProtection selectLockedCells="1" selectUnlockedCells="1"/>
  <mergeCells count="200">
    <mergeCell ref="T86:T88"/>
    <mergeCell ref="U86:U88"/>
    <mergeCell ref="B88:D88"/>
    <mergeCell ref="E88:G88"/>
    <mergeCell ref="H88:J88"/>
    <mergeCell ref="B94:J94"/>
    <mergeCell ref="M94:U94"/>
    <mergeCell ref="B89:B90"/>
    <mergeCell ref="C89:C90"/>
    <mergeCell ref="D89:D90"/>
    <mergeCell ref="M89:U89"/>
    <mergeCell ref="M90:U93"/>
    <mergeCell ref="B91:J91"/>
    <mergeCell ref="B92:J93"/>
    <mergeCell ref="B85:F85"/>
    <mergeCell ref="M85:Q85"/>
    <mergeCell ref="R85:S85"/>
    <mergeCell ref="B86:F87"/>
    <mergeCell ref="G86:G87"/>
    <mergeCell ref="H86:H87"/>
    <mergeCell ref="I86:I87"/>
    <mergeCell ref="J86:J87"/>
    <mergeCell ref="M86:Q88"/>
    <mergeCell ref="R86:S88"/>
    <mergeCell ref="B78:B79"/>
    <mergeCell ref="C78:C79"/>
    <mergeCell ref="D78:D79"/>
    <mergeCell ref="M78:U78"/>
    <mergeCell ref="M79:U82"/>
    <mergeCell ref="B80:J80"/>
    <mergeCell ref="B81:J82"/>
    <mergeCell ref="B83:J83"/>
    <mergeCell ref="M83:U83"/>
    <mergeCell ref="B72:J72"/>
    <mergeCell ref="M72:U72"/>
    <mergeCell ref="B74:F74"/>
    <mergeCell ref="M74:Q74"/>
    <mergeCell ref="R74:S74"/>
    <mergeCell ref="B75:F76"/>
    <mergeCell ref="G75:G76"/>
    <mergeCell ref="H75:H76"/>
    <mergeCell ref="I75:I76"/>
    <mergeCell ref="J75:J76"/>
    <mergeCell ref="M75:Q77"/>
    <mergeCell ref="R75:S77"/>
    <mergeCell ref="T75:T77"/>
    <mergeCell ref="U75:U77"/>
    <mergeCell ref="B77:D77"/>
    <mergeCell ref="E77:G77"/>
    <mergeCell ref="H77:J77"/>
    <mergeCell ref="T64:T66"/>
    <mergeCell ref="U64:U66"/>
    <mergeCell ref="B66:D66"/>
    <mergeCell ref="E66:G66"/>
    <mergeCell ref="H66:J66"/>
    <mergeCell ref="B67:B68"/>
    <mergeCell ref="C67:C68"/>
    <mergeCell ref="D67:D68"/>
    <mergeCell ref="M67:U67"/>
    <mergeCell ref="M68:U71"/>
    <mergeCell ref="B69:J69"/>
    <mergeCell ref="B70:J71"/>
    <mergeCell ref="B63:F63"/>
    <mergeCell ref="M63:Q63"/>
    <mergeCell ref="R63:S63"/>
    <mergeCell ref="B64:F65"/>
    <mergeCell ref="G64:G65"/>
    <mergeCell ref="H64:H65"/>
    <mergeCell ref="I64:I65"/>
    <mergeCell ref="J64:J65"/>
    <mergeCell ref="M64:Q66"/>
    <mergeCell ref="R64:S66"/>
    <mergeCell ref="B56:B57"/>
    <mergeCell ref="C56:C57"/>
    <mergeCell ref="D56:D57"/>
    <mergeCell ref="M56:U56"/>
    <mergeCell ref="M57:U60"/>
    <mergeCell ref="B58:J58"/>
    <mergeCell ref="B59:J60"/>
    <mergeCell ref="B61:J61"/>
    <mergeCell ref="M61:U61"/>
    <mergeCell ref="B50:J50"/>
    <mergeCell ref="M50:U50"/>
    <mergeCell ref="B52:F52"/>
    <mergeCell ref="M52:Q52"/>
    <mergeCell ref="R52:S52"/>
    <mergeCell ref="B53:F54"/>
    <mergeCell ref="G53:G54"/>
    <mergeCell ref="H53:H54"/>
    <mergeCell ref="I53:I54"/>
    <mergeCell ref="J53:J54"/>
    <mergeCell ref="M53:Q55"/>
    <mergeCell ref="R53:S55"/>
    <mergeCell ref="T53:T55"/>
    <mergeCell ref="U53:U55"/>
    <mergeCell ref="B55:D55"/>
    <mergeCell ref="E55:G55"/>
    <mergeCell ref="H55:J55"/>
    <mergeCell ref="T42:T44"/>
    <mergeCell ref="U42:U44"/>
    <mergeCell ref="B44:D44"/>
    <mergeCell ref="E44:G44"/>
    <mergeCell ref="H44:J44"/>
    <mergeCell ref="B45:B46"/>
    <mergeCell ref="C45:C46"/>
    <mergeCell ref="D45:D46"/>
    <mergeCell ref="M45:U45"/>
    <mergeCell ref="M46:U49"/>
    <mergeCell ref="B47:J47"/>
    <mergeCell ref="B48:J49"/>
    <mergeCell ref="B41:F41"/>
    <mergeCell ref="M41:Q41"/>
    <mergeCell ref="R41:S41"/>
    <mergeCell ref="B42:F43"/>
    <mergeCell ref="G42:G43"/>
    <mergeCell ref="H42:H43"/>
    <mergeCell ref="I42:I43"/>
    <mergeCell ref="J42:J43"/>
    <mergeCell ref="M42:Q44"/>
    <mergeCell ref="R42:S44"/>
    <mergeCell ref="B34:B35"/>
    <mergeCell ref="C34:C35"/>
    <mergeCell ref="D34:D35"/>
    <mergeCell ref="M34:U34"/>
    <mergeCell ref="M35:U38"/>
    <mergeCell ref="B36:J36"/>
    <mergeCell ref="B37:J38"/>
    <mergeCell ref="B39:J39"/>
    <mergeCell ref="M39:U39"/>
    <mergeCell ref="M23:U23"/>
    <mergeCell ref="M24:U27"/>
    <mergeCell ref="M28:U28"/>
    <mergeCell ref="B30:F30"/>
    <mergeCell ref="M30:Q30"/>
    <mergeCell ref="R30:S30"/>
    <mergeCell ref="B31:F32"/>
    <mergeCell ref="G31:G32"/>
    <mergeCell ref="H31:H32"/>
    <mergeCell ref="I31:I32"/>
    <mergeCell ref="J31:J32"/>
    <mergeCell ref="M31:Q33"/>
    <mergeCell ref="R31:S33"/>
    <mergeCell ref="T31:T33"/>
    <mergeCell ref="U31:U33"/>
    <mergeCell ref="B33:D33"/>
    <mergeCell ref="E33:G33"/>
    <mergeCell ref="H33:J33"/>
    <mergeCell ref="B23:B24"/>
    <mergeCell ref="C23:C24"/>
    <mergeCell ref="D23:D24"/>
    <mergeCell ref="B25:J25"/>
    <mergeCell ref="B26:J27"/>
    <mergeCell ref="B28:J28"/>
    <mergeCell ref="B12:B13"/>
    <mergeCell ref="C12:C13"/>
    <mergeCell ref="D12:D13"/>
    <mergeCell ref="M12:U12"/>
    <mergeCell ref="M13:U16"/>
    <mergeCell ref="M20:Q22"/>
    <mergeCell ref="B14:J14"/>
    <mergeCell ref="B15:J16"/>
    <mergeCell ref="B17:J17"/>
    <mergeCell ref="M17:U17"/>
    <mergeCell ref="M19:Q19"/>
    <mergeCell ref="R19:S19"/>
    <mergeCell ref="R20:S22"/>
    <mergeCell ref="T20:T22"/>
    <mergeCell ref="U20:U22"/>
    <mergeCell ref="B19:F19"/>
    <mergeCell ref="B20:F21"/>
    <mergeCell ref="G20:G21"/>
    <mergeCell ref="H20:H21"/>
    <mergeCell ref="I20:I21"/>
    <mergeCell ref="J20:J21"/>
    <mergeCell ref="B22:D22"/>
    <mergeCell ref="E22:G22"/>
    <mergeCell ref="H22:J22"/>
    <mergeCell ref="B9:F10"/>
    <mergeCell ref="G9:G10"/>
    <mergeCell ref="H9:H10"/>
    <mergeCell ref="I9:I10"/>
    <mergeCell ref="J9:J10"/>
    <mergeCell ref="M9:Q11"/>
    <mergeCell ref="R9:S11"/>
    <mergeCell ref="T9:T11"/>
    <mergeCell ref="U9:U11"/>
    <mergeCell ref="B11:D11"/>
    <mergeCell ref="E11:G11"/>
    <mergeCell ref="H11:J11"/>
    <mergeCell ref="B2:J3"/>
    <mergeCell ref="M2:U5"/>
    <mergeCell ref="B4:C5"/>
    <mergeCell ref="D4:D5"/>
    <mergeCell ref="E4:F5"/>
    <mergeCell ref="G4:G5"/>
    <mergeCell ref="H4:I5"/>
    <mergeCell ref="J4:J5"/>
    <mergeCell ref="B8:F8"/>
    <mergeCell ref="M8:Q8"/>
    <mergeCell ref="R8:S8"/>
  </mergeCells>
  <phoneticPr fontId="51"/>
  <dataValidations count="1">
    <dataValidation type="list" operator="equal" sqref="G9 T9 T20 G42 T31 G53 T42 G64 T53 G75 T64 G86 T75 G20 T86 G31">
      <formula1>"－,近,中,遠,遠近両用"</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6">
        <x14:dataValidation type="list" operator="equal" allowBlank="1">
          <x14:formula1>
            <xm:f>リスト!$Z$2:$Z$16</xm:f>
          </x14:formula1>
          <x14:formula2>
            <xm:f>0</xm:f>
          </x14:formula2>
          <xm:sqref>H12:J13 H45:J46 H56:J57 H67:J68 H78:J79 H89:J90 H23:J24 H34:J35</xm:sqref>
        </x14:dataValidation>
        <x14:dataValidation type="list" operator="equal" allowBlank="1">
          <x14:formula1>
            <xm:f>リスト!$V$2:$V$8</xm:f>
          </x14:formula1>
          <x14:formula2>
            <xm:f>0</xm:f>
          </x14:formula2>
          <xm:sqref>B12:D12 B45:D45 B56:D56 B67:D67 B78:D78 B89:D89 B23:D23 B34:D34</xm:sqref>
        </x14:dataValidation>
        <x14:dataValidation type="list" operator="equal" allowBlank="1">
          <x14:formula1>
            <xm:f>リスト!$T$26:$T$33</xm:f>
          </x14:formula1>
          <x14:formula2>
            <xm:f>0</xm:f>
          </x14:formula2>
          <xm:sqref>H9 H42 H53 H64 H75 H86 H20 H31</xm:sqref>
        </x14:dataValidation>
        <x14:dataValidation type="list" operator="equal" allowBlank="1">
          <x14:formula1>
            <xm:f>リスト!$X$2:$X$46</xm:f>
          </x14:formula1>
          <x14:formula2>
            <xm:f>0</xm:f>
          </x14:formula2>
          <xm:sqref>E12:G13 E45:G46 E56:G57 E67:G68 E78:G79 E89:G90 E23:G24 E34:G35</xm:sqref>
        </x14:dataValidation>
        <x14:dataValidation type="list" operator="equal" allowBlank="1">
          <x14:formula1>
            <xm:f>リスト!$BC$2:$BC$153</xm:f>
          </x14:formula1>
          <x14:formula2>
            <xm:f>0</xm:f>
          </x14:formula2>
          <xm:sqref>S9:S11 T11 S20:S22 T22 S31:S33 T33 S42:S44 T44 S53:S55 T55 S64:S66 T66 S75:S77 T77 S86:S88 T88</xm:sqref>
        </x14:dataValidation>
        <x14:dataValidation type="list" operator="equal" allowBlank="1">
          <x14:formula1>
            <xm:f>リスト!$BC$2:$BC$156</xm:f>
          </x14:formula1>
          <x14:formula2>
            <xm:f>0</xm:f>
          </x14:formula2>
          <xm:sqref>R9 R20 R31 R42 R53 R64 R75 R86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65537"/>
  <sheetViews>
    <sheetView tabSelected="1" workbookViewId="0">
      <pane xSplit="12" topLeftCell="S1" activePane="topRight" state="frozen"/>
      <selection pane="topRight" activeCell="AA9" sqref="AA9:AA15"/>
    </sheetView>
  </sheetViews>
  <sheetFormatPr defaultColWidth="6.7109375" defaultRowHeight="13.9" customHeight="1"/>
  <cols>
    <col min="1" max="16384" width="6.7109375" style="4"/>
  </cols>
  <sheetData>
    <row r="1" spans="1:254" ht="13.9" customHeight="1">
      <c r="A1" s="4" t="s">
        <v>41</v>
      </c>
    </row>
    <row r="2" spans="1:254" ht="13.9" customHeight="1">
      <c r="A2" s="4" t="s">
        <v>42</v>
      </c>
    </row>
    <row r="3" spans="1:254" ht="13.9" customHeight="1">
      <c r="A3" s="4" t="s">
        <v>43</v>
      </c>
    </row>
    <row r="4" spans="1:254" ht="13.9" customHeight="1">
      <c r="A4" s="4" t="s">
        <v>44</v>
      </c>
    </row>
    <row r="5" spans="1:254" ht="13.9" customHeight="1">
      <c r="A5" s="4" t="s">
        <v>45</v>
      </c>
    </row>
    <row r="6" spans="1:254" ht="13.9" customHeight="1" thickBot="1"/>
    <row r="7" spans="1:254" ht="13.9" customHeight="1" thickBot="1">
      <c r="A7" s="19"/>
      <c r="B7" s="141" t="s">
        <v>355</v>
      </c>
      <c r="C7" s="420" t="s">
        <v>46</v>
      </c>
      <c r="D7" s="420"/>
      <c r="E7" s="420"/>
      <c r="F7" s="420"/>
      <c r="G7" s="420"/>
      <c r="H7" s="420"/>
      <c r="I7" s="253" t="str">
        <f>D24&amp;"："&amp;E24</f>
        <v>格闘：1D6+0</v>
      </c>
      <c r="J7" s="253" t="str">
        <f>D25&amp;"："&amp;E25</f>
        <v>武器：4D6+0</v>
      </c>
      <c r="K7" s="254" t="str">
        <f>D26&amp;"："&amp;E26</f>
        <v>能力：2D6+0</v>
      </c>
    </row>
    <row r="8" spans="1:254" ht="13.9" customHeight="1" thickBot="1">
      <c r="A8" s="142"/>
      <c r="B8" s="141" t="s">
        <v>356</v>
      </c>
      <c r="C8" s="421"/>
      <c r="D8" s="421"/>
      <c r="E8" s="421"/>
      <c r="F8" s="421"/>
      <c r="G8" s="421"/>
      <c r="H8" s="421"/>
      <c r="I8" s="255" t="str">
        <f>A27&amp;"："&amp;B27</f>
        <v>防御：2</v>
      </c>
      <c r="J8" s="256" t="str">
        <f>A28&amp;"："&amp;B28</f>
        <v>抵抗：4</v>
      </c>
      <c r="K8" s="257" t="str">
        <f>P9&amp;P10</f>
        <v/>
      </c>
    </row>
    <row r="9" spans="1:254" s="144" customFormat="1" ht="13.9" customHeight="1" thickBot="1">
      <c r="A9" s="4"/>
      <c r="B9" s="4"/>
      <c r="C9" s="421"/>
      <c r="D9" s="421"/>
      <c r="E9" s="421"/>
      <c r="F9" s="421"/>
      <c r="G9" s="421"/>
      <c r="H9" s="421"/>
      <c r="I9" s="255" t="str">
        <f>A24&amp;"："&amp;B24</f>
        <v>ＳＳ：8+1D6</v>
      </c>
      <c r="J9" s="256" t="str">
        <f>A25&amp;"："&amp;B25</f>
        <v>命中：12+1D6</v>
      </c>
      <c r="K9" s="257" t="str">
        <f>A26&amp;"："&amp;B26</f>
        <v>回避：15+1D6</v>
      </c>
      <c r="L9" s="143"/>
      <c r="M9" s="422" t="s">
        <v>47</v>
      </c>
      <c r="N9" s="423" t="s">
        <v>48</v>
      </c>
      <c r="O9" s="423"/>
      <c r="P9" s="423"/>
      <c r="Q9" s="423"/>
      <c r="R9" s="423"/>
      <c r="S9" s="423"/>
      <c r="T9" s="423"/>
      <c r="U9" s="423"/>
      <c r="V9" s="423"/>
      <c r="W9" s="423"/>
      <c r="X9" s="423"/>
      <c r="Y9" s="423"/>
      <c r="Z9" s="423"/>
      <c r="AA9" s="423" t="s">
        <v>1062</v>
      </c>
      <c r="AB9" s="423"/>
      <c r="AC9" s="423"/>
      <c r="AD9" s="423"/>
      <c r="AE9" s="423"/>
      <c r="AF9" s="423"/>
      <c r="AG9" s="423"/>
      <c r="AH9" s="423"/>
      <c r="AI9" s="423"/>
      <c r="AJ9" s="423"/>
      <c r="AK9" s="423"/>
      <c r="AL9" s="423"/>
      <c r="AM9" s="423"/>
      <c r="AN9" s="423"/>
      <c r="AO9" s="423"/>
      <c r="AP9" s="423"/>
      <c r="AQ9" s="423"/>
      <c r="AR9" s="423"/>
      <c r="AS9" s="423"/>
      <c r="AT9" s="423"/>
      <c r="AU9" s="423"/>
      <c r="AV9" s="423"/>
      <c r="AW9" s="423"/>
      <c r="AX9" s="423"/>
      <c r="AY9" s="423"/>
      <c r="AZ9" s="423"/>
      <c r="BA9" s="423"/>
      <c r="BB9" s="423"/>
      <c r="BC9" s="423"/>
      <c r="BD9" s="423"/>
      <c r="BE9" s="423"/>
      <c r="BF9" s="423"/>
      <c r="BG9" s="423"/>
      <c r="BH9" s="423"/>
      <c r="BI9" s="423"/>
      <c r="BJ9" s="423"/>
      <c r="BK9" s="423"/>
      <c r="BL9" s="423"/>
      <c r="BM9" s="423"/>
      <c r="BN9" s="423"/>
      <c r="BO9" s="423"/>
      <c r="BP9" s="423"/>
      <c r="BQ9" s="423"/>
      <c r="BR9" s="423"/>
      <c r="BS9" s="423"/>
      <c r="BT9" s="423"/>
      <c r="BU9" s="423"/>
      <c r="BV9" s="423"/>
      <c r="BW9" s="423"/>
      <c r="BX9" s="423"/>
      <c r="BY9" s="423"/>
      <c r="BZ9" s="423"/>
      <c r="CA9" s="423"/>
      <c r="CB9" s="423"/>
      <c r="CC9" s="423"/>
      <c r="CD9" s="423"/>
      <c r="CE9" s="423"/>
      <c r="CF9" s="423"/>
      <c r="CG9" s="423"/>
      <c r="CH9" s="423"/>
      <c r="CI9" s="423"/>
      <c r="CJ9" s="423"/>
      <c r="CK9" s="423"/>
      <c r="CL9" s="423"/>
      <c r="CM9" s="423"/>
      <c r="CN9" s="423"/>
      <c r="CO9" s="423"/>
      <c r="CP9" s="423"/>
      <c r="CQ9" s="423"/>
      <c r="CR9" s="423"/>
      <c r="CS9" s="423"/>
      <c r="CT9" s="423"/>
      <c r="CU9" s="423"/>
      <c r="CV9" s="423"/>
      <c r="CW9" s="423"/>
      <c r="CX9" s="423"/>
      <c r="CY9" s="423"/>
      <c r="CZ9" s="423"/>
      <c r="DA9" s="423"/>
      <c r="DB9" s="423"/>
      <c r="DC9" s="423"/>
      <c r="DD9" s="423"/>
      <c r="DE9" s="423"/>
      <c r="DF9" s="423"/>
      <c r="DG9" s="423"/>
      <c r="DH9" s="423"/>
      <c r="DI9" s="423"/>
      <c r="DJ9" s="423"/>
      <c r="DK9" s="423"/>
      <c r="DL9" s="423"/>
      <c r="DM9" s="423"/>
      <c r="DN9" s="423"/>
      <c r="DO9" s="423"/>
      <c r="DP9" s="423"/>
      <c r="DQ9" s="423"/>
      <c r="DR9" s="423"/>
      <c r="DS9" s="423"/>
      <c r="DT9" s="423"/>
      <c r="DU9" s="423"/>
      <c r="DV9" s="423"/>
      <c r="DW9" s="423"/>
      <c r="DX9" s="423"/>
      <c r="DY9" s="423"/>
      <c r="DZ9" s="423"/>
      <c r="EA9" s="423"/>
      <c r="EB9" s="423"/>
      <c r="EC9" s="423"/>
      <c r="ED9" s="423"/>
      <c r="EE9" s="423"/>
      <c r="EF9" s="423"/>
      <c r="EG9" s="423"/>
      <c r="EH9" s="423"/>
      <c r="EI9" s="423"/>
      <c r="EJ9" s="423"/>
      <c r="EK9" s="423"/>
      <c r="EL9" s="423"/>
      <c r="EM9" s="423"/>
      <c r="EN9" s="423"/>
      <c r="EO9" s="423"/>
      <c r="EP9" s="423"/>
      <c r="EQ9" s="423"/>
      <c r="ER9" s="423"/>
      <c r="ES9" s="423"/>
      <c r="ET9" s="423"/>
      <c r="EU9" s="423"/>
      <c r="EV9" s="423"/>
      <c r="EW9" s="423"/>
      <c r="EX9" s="423"/>
      <c r="EY9" s="423"/>
      <c r="EZ9" s="423"/>
      <c r="FA9" s="423"/>
      <c r="FB9" s="423"/>
      <c r="FC9" s="423"/>
      <c r="FD9" s="423"/>
      <c r="FE9" s="423"/>
      <c r="FF9" s="423"/>
      <c r="FG9" s="423"/>
      <c r="FH9" s="423"/>
      <c r="FI9" s="423"/>
      <c r="FJ9" s="423"/>
      <c r="FK9" s="423"/>
      <c r="FL9" s="423"/>
      <c r="FM9" s="423"/>
      <c r="FN9" s="423"/>
      <c r="FO9" s="423"/>
      <c r="FP9" s="423"/>
      <c r="FQ9" s="423"/>
      <c r="FR9" s="423"/>
      <c r="FS9" s="423"/>
      <c r="FT9" s="423"/>
      <c r="FU9" s="423"/>
      <c r="FV9" s="423"/>
      <c r="FW9" s="423"/>
      <c r="FX9" s="423"/>
      <c r="FY9" s="423"/>
      <c r="FZ9" s="423"/>
      <c r="GA9" s="423"/>
      <c r="GB9" s="423"/>
      <c r="GC9" s="423"/>
      <c r="GD9" s="423"/>
      <c r="GE9" s="423"/>
      <c r="GF9" s="423"/>
      <c r="GG9" s="423"/>
      <c r="GH9" s="423"/>
      <c r="GI9" s="423"/>
      <c r="GJ9" s="423"/>
      <c r="GK9" s="423"/>
      <c r="GL9" s="423"/>
      <c r="GM9" s="423"/>
      <c r="GN9" s="423"/>
      <c r="GO9" s="423"/>
      <c r="GP9" s="423"/>
      <c r="GQ9" s="423"/>
      <c r="GR9" s="423"/>
      <c r="GS9" s="423"/>
      <c r="GT9" s="423"/>
      <c r="GU9" s="423"/>
      <c r="GV9" s="423"/>
      <c r="GW9" s="423"/>
      <c r="GX9" s="423"/>
      <c r="GY9" s="423"/>
      <c r="GZ9" s="423"/>
      <c r="HA9" s="423"/>
      <c r="HB9" s="423"/>
      <c r="HC9" s="423"/>
      <c r="HD9" s="423"/>
      <c r="HE9" s="423"/>
      <c r="HF9" s="423"/>
      <c r="HG9" s="423"/>
      <c r="HH9" s="423"/>
      <c r="HI9" s="423"/>
      <c r="HJ9" s="423"/>
      <c r="HK9" s="423"/>
      <c r="HL9" s="423"/>
      <c r="HM9" s="423"/>
      <c r="HN9" s="423"/>
      <c r="HO9" s="423"/>
      <c r="HP9" s="423"/>
      <c r="HQ9" s="423"/>
      <c r="HR9" s="423"/>
      <c r="HS9" s="423"/>
      <c r="HT9" s="423"/>
      <c r="HU9" s="423"/>
      <c r="HV9" s="423"/>
      <c r="HW9" s="423"/>
      <c r="HX9" s="423"/>
      <c r="HY9" s="423"/>
      <c r="HZ9" s="423"/>
      <c r="IA9" s="423"/>
      <c r="IB9" s="423"/>
      <c r="IC9" s="423"/>
      <c r="ID9" s="423"/>
      <c r="IE9" s="423"/>
      <c r="IF9" s="423"/>
      <c r="IG9" s="423"/>
      <c r="IH9" s="423"/>
      <c r="II9" s="423"/>
      <c r="IJ9" s="423"/>
      <c r="IK9" s="423"/>
      <c r="IL9" s="424"/>
      <c r="IM9" s="4"/>
      <c r="IN9" s="4"/>
      <c r="IO9" s="4"/>
      <c r="IP9" s="4"/>
      <c r="IQ9" s="4"/>
      <c r="IR9" s="4"/>
      <c r="IS9" s="4"/>
      <c r="IT9" s="4"/>
    </row>
    <row r="10" spans="1:254" s="144" customFormat="1" ht="13.9" customHeight="1" thickBot="1">
      <c r="A10" s="22"/>
      <c r="B10" s="141" t="s">
        <v>357</v>
      </c>
      <c r="C10" s="421"/>
      <c r="D10" s="421"/>
      <c r="E10" s="421"/>
      <c r="F10" s="421"/>
      <c r="G10" s="421"/>
      <c r="H10" s="421"/>
      <c r="I10" s="255" t="str">
        <f>D28&amp;"："&amp;E28</f>
        <v>スペック：2</v>
      </c>
      <c r="J10" s="256" t="str">
        <f>D27&amp;"："&amp;E27</f>
        <v>精度：9</v>
      </c>
      <c r="K10" s="257"/>
      <c r="L10" s="143"/>
      <c r="M10" s="422"/>
      <c r="N10" s="422"/>
      <c r="O10" s="422"/>
      <c r="P10" s="423"/>
      <c r="Q10" s="423"/>
      <c r="R10" s="423"/>
      <c r="S10" s="423"/>
      <c r="T10" s="423"/>
      <c r="U10" s="423"/>
      <c r="V10" s="423"/>
      <c r="W10" s="423"/>
      <c r="X10" s="423"/>
      <c r="Y10" s="423"/>
      <c r="Z10" s="423"/>
      <c r="AA10" s="423"/>
      <c r="AB10" s="423"/>
      <c r="AC10" s="423"/>
      <c r="AD10" s="423"/>
      <c r="AE10" s="423"/>
      <c r="AF10" s="423"/>
      <c r="AG10" s="423"/>
      <c r="AH10" s="423"/>
      <c r="AI10" s="423"/>
      <c r="AJ10" s="423"/>
      <c r="AK10" s="423"/>
      <c r="AL10" s="423"/>
      <c r="AM10" s="423"/>
      <c r="AN10" s="423"/>
      <c r="AO10" s="423"/>
      <c r="AP10" s="423"/>
      <c r="AQ10" s="423"/>
      <c r="AR10" s="423"/>
      <c r="AS10" s="423"/>
      <c r="AT10" s="423"/>
      <c r="AU10" s="423"/>
      <c r="AV10" s="423"/>
      <c r="AW10" s="423"/>
      <c r="AX10" s="423"/>
      <c r="AY10" s="423"/>
      <c r="AZ10" s="423"/>
      <c r="BA10" s="423"/>
      <c r="BB10" s="423"/>
      <c r="BC10" s="423"/>
      <c r="BD10" s="423"/>
      <c r="BE10" s="423"/>
      <c r="BF10" s="423"/>
      <c r="BG10" s="423"/>
      <c r="BH10" s="423"/>
      <c r="BI10" s="423"/>
      <c r="BJ10" s="423"/>
      <c r="BK10" s="423"/>
      <c r="BL10" s="423"/>
      <c r="BM10" s="423"/>
      <c r="BN10" s="423"/>
      <c r="BO10" s="423"/>
      <c r="BP10" s="423"/>
      <c r="BQ10" s="423"/>
      <c r="BR10" s="423"/>
      <c r="BS10" s="423"/>
      <c r="BT10" s="423"/>
      <c r="BU10" s="423"/>
      <c r="BV10" s="423"/>
      <c r="BW10" s="423"/>
      <c r="BX10" s="423"/>
      <c r="BY10" s="423"/>
      <c r="BZ10" s="423"/>
      <c r="CA10" s="423"/>
      <c r="CB10" s="423"/>
      <c r="CC10" s="423"/>
      <c r="CD10" s="423"/>
      <c r="CE10" s="423"/>
      <c r="CF10" s="423"/>
      <c r="CG10" s="423"/>
      <c r="CH10" s="423"/>
      <c r="CI10" s="423"/>
      <c r="CJ10" s="423"/>
      <c r="CK10" s="423"/>
      <c r="CL10" s="423"/>
      <c r="CM10" s="423"/>
      <c r="CN10" s="423"/>
      <c r="CO10" s="423"/>
      <c r="CP10" s="423"/>
      <c r="CQ10" s="423"/>
      <c r="CR10" s="423"/>
      <c r="CS10" s="423"/>
      <c r="CT10" s="423"/>
      <c r="CU10" s="423"/>
      <c r="CV10" s="423"/>
      <c r="CW10" s="423"/>
      <c r="CX10" s="423"/>
      <c r="CY10" s="423"/>
      <c r="CZ10" s="423"/>
      <c r="DA10" s="423"/>
      <c r="DB10" s="423"/>
      <c r="DC10" s="423"/>
      <c r="DD10" s="423"/>
      <c r="DE10" s="423"/>
      <c r="DF10" s="423"/>
      <c r="DG10" s="423"/>
      <c r="DH10" s="423"/>
      <c r="DI10" s="423"/>
      <c r="DJ10" s="423"/>
      <c r="DK10" s="423"/>
      <c r="DL10" s="423"/>
      <c r="DM10" s="423"/>
      <c r="DN10" s="423"/>
      <c r="DO10" s="423"/>
      <c r="DP10" s="423"/>
      <c r="DQ10" s="423"/>
      <c r="DR10" s="423"/>
      <c r="DS10" s="423"/>
      <c r="DT10" s="423"/>
      <c r="DU10" s="423"/>
      <c r="DV10" s="423"/>
      <c r="DW10" s="423"/>
      <c r="DX10" s="423"/>
      <c r="DY10" s="423"/>
      <c r="DZ10" s="423"/>
      <c r="EA10" s="423"/>
      <c r="EB10" s="423"/>
      <c r="EC10" s="423"/>
      <c r="ED10" s="423"/>
      <c r="EE10" s="423"/>
      <c r="EF10" s="423"/>
      <c r="EG10" s="423"/>
      <c r="EH10" s="423"/>
      <c r="EI10" s="423"/>
      <c r="EJ10" s="423"/>
      <c r="EK10" s="423"/>
      <c r="EL10" s="423"/>
      <c r="EM10" s="423"/>
      <c r="EN10" s="423"/>
      <c r="EO10" s="423"/>
      <c r="EP10" s="423"/>
      <c r="EQ10" s="423"/>
      <c r="ER10" s="423"/>
      <c r="ES10" s="423"/>
      <c r="ET10" s="423"/>
      <c r="EU10" s="423"/>
      <c r="EV10" s="423"/>
      <c r="EW10" s="423"/>
      <c r="EX10" s="423"/>
      <c r="EY10" s="423"/>
      <c r="EZ10" s="423"/>
      <c r="FA10" s="423"/>
      <c r="FB10" s="423"/>
      <c r="FC10" s="423"/>
      <c r="FD10" s="423"/>
      <c r="FE10" s="423"/>
      <c r="FF10" s="423"/>
      <c r="FG10" s="423"/>
      <c r="FH10" s="423"/>
      <c r="FI10" s="423"/>
      <c r="FJ10" s="423"/>
      <c r="FK10" s="423"/>
      <c r="FL10" s="423"/>
      <c r="FM10" s="423"/>
      <c r="FN10" s="423"/>
      <c r="FO10" s="423"/>
      <c r="FP10" s="423"/>
      <c r="FQ10" s="423"/>
      <c r="FR10" s="423"/>
      <c r="FS10" s="423"/>
      <c r="FT10" s="423"/>
      <c r="FU10" s="423"/>
      <c r="FV10" s="423"/>
      <c r="FW10" s="423"/>
      <c r="FX10" s="423"/>
      <c r="FY10" s="423"/>
      <c r="FZ10" s="423"/>
      <c r="GA10" s="423"/>
      <c r="GB10" s="423"/>
      <c r="GC10" s="423"/>
      <c r="GD10" s="423"/>
      <c r="GE10" s="423"/>
      <c r="GF10" s="423"/>
      <c r="GG10" s="423"/>
      <c r="GH10" s="423"/>
      <c r="GI10" s="423"/>
      <c r="GJ10" s="423"/>
      <c r="GK10" s="423"/>
      <c r="GL10" s="423"/>
      <c r="GM10" s="423"/>
      <c r="GN10" s="423"/>
      <c r="GO10" s="423"/>
      <c r="GP10" s="423"/>
      <c r="GQ10" s="423"/>
      <c r="GR10" s="423"/>
      <c r="GS10" s="423"/>
      <c r="GT10" s="423"/>
      <c r="GU10" s="423"/>
      <c r="GV10" s="423"/>
      <c r="GW10" s="423"/>
      <c r="GX10" s="423"/>
      <c r="GY10" s="423"/>
      <c r="GZ10" s="423"/>
      <c r="HA10" s="423"/>
      <c r="HB10" s="423"/>
      <c r="HC10" s="423"/>
      <c r="HD10" s="423"/>
      <c r="HE10" s="423"/>
      <c r="HF10" s="423"/>
      <c r="HG10" s="423"/>
      <c r="HH10" s="423"/>
      <c r="HI10" s="423"/>
      <c r="HJ10" s="423"/>
      <c r="HK10" s="423"/>
      <c r="HL10" s="423"/>
      <c r="HM10" s="423"/>
      <c r="HN10" s="423"/>
      <c r="HO10" s="423"/>
      <c r="HP10" s="423"/>
      <c r="HQ10" s="423"/>
      <c r="HR10" s="423"/>
      <c r="HS10" s="423"/>
      <c r="HT10" s="423"/>
      <c r="HU10" s="423"/>
      <c r="HV10" s="423"/>
      <c r="HW10" s="423"/>
      <c r="HX10" s="423"/>
      <c r="HY10" s="423"/>
      <c r="HZ10" s="423"/>
      <c r="IA10" s="423"/>
      <c r="IB10" s="423"/>
      <c r="IC10" s="423"/>
      <c r="ID10" s="423"/>
      <c r="IE10" s="423"/>
      <c r="IF10" s="423"/>
      <c r="IG10" s="423"/>
      <c r="IH10" s="423"/>
      <c r="II10" s="423"/>
      <c r="IJ10" s="423"/>
      <c r="IK10" s="423"/>
      <c r="IL10" s="423"/>
      <c r="IM10" s="4"/>
      <c r="IN10" s="4"/>
      <c r="IO10" s="4"/>
      <c r="IP10" s="4"/>
      <c r="IQ10" s="4"/>
      <c r="IR10" s="4"/>
      <c r="IS10" s="4"/>
      <c r="IT10" s="4"/>
    </row>
    <row r="11" spans="1:254" s="144" customFormat="1" ht="13.9" customHeight="1" thickBot="1">
      <c r="A11" s="145"/>
      <c r="B11" s="141" t="s">
        <v>357</v>
      </c>
      <c r="C11" s="421"/>
      <c r="D11" s="421"/>
      <c r="E11" s="421"/>
      <c r="F11" s="421"/>
      <c r="G11" s="421"/>
      <c r="H11" s="421"/>
      <c r="I11" s="255" t="str">
        <f>G18&amp;"："&amp;G19</f>
        <v>活性タイプ：覚醒型</v>
      </c>
      <c r="J11" s="256" t="str">
        <f>G22&amp;"："&amp;G23</f>
        <v>カルマ：演技派【プレゼンター】</v>
      </c>
      <c r="K11" s="257" t="str">
        <f>G20&amp;"："&amp;G21</f>
        <v>ＳＰＥ：瞬動</v>
      </c>
      <c r="L11" s="143"/>
      <c r="M11" s="422"/>
      <c r="N11" s="422"/>
      <c r="O11" s="422"/>
      <c r="P11" s="423"/>
      <c r="Q11" s="423"/>
      <c r="R11" s="423"/>
      <c r="S11" s="423"/>
      <c r="T11" s="423"/>
      <c r="U11" s="423"/>
      <c r="V11" s="423"/>
      <c r="W11" s="423"/>
      <c r="X11" s="423"/>
      <c r="Y11" s="423"/>
      <c r="Z11" s="423"/>
      <c r="AA11" s="423"/>
      <c r="AB11" s="423"/>
      <c r="AC11" s="423"/>
      <c r="AD11" s="423"/>
      <c r="AE11" s="423"/>
      <c r="AF11" s="423"/>
      <c r="AG11" s="423"/>
      <c r="AH11" s="423"/>
      <c r="AI11" s="423"/>
      <c r="AJ11" s="423"/>
      <c r="AK11" s="423"/>
      <c r="AL11" s="423"/>
      <c r="AM11" s="423"/>
      <c r="AN11" s="423"/>
      <c r="AO11" s="423"/>
      <c r="AP11" s="423"/>
      <c r="AQ11" s="423"/>
      <c r="AR11" s="423"/>
      <c r="AS11" s="423"/>
      <c r="AT11" s="423"/>
      <c r="AU11" s="423"/>
      <c r="AV11" s="423"/>
      <c r="AW11" s="423"/>
      <c r="AX11" s="423"/>
      <c r="AY11" s="423"/>
      <c r="AZ11" s="423"/>
      <c r="BA11" s="423"/>
      <c r="BB11" s="423"/>
      <c r="BC11" s="423"/>
      <c r="BD11" s="423"/>
      <c r="BE11" s="423"/>
      <c r="BF11" s="423"/>
      <c r="BG11" s="423"/>
      <c r="BH11" s="423"/>
      <c r="BI11" s="423"/>
      <c r="BJ11" s="423"/>
      <c r="BK11" s="423"/>
      <c r="BL11" s="423"/>
      <c r="BM11" s="423"/>
      <c r="BN11" s="423"/>
      <c r="BO11" s="423"/>
      <c r="BP11" s="423"/>
      <c r="BQ11" s="423"/>
      <c r="BR11" s="423"/>
      <c r="BS11" s="423"/>
      <c r="BT11" s="423"/>
      <c r="BU11" s="423"/>
      <c r="BV11" s="423"/>
      <c r="BW11" s="423"/>
      <c r="BX11" s="423"/>
      <c r="BY11" s="423"/>
      <c r="BZ11" s="423"/>
      <c r="CA11" s="423"/>
      <c r="CB11" s="423"/>
      <c r="CC11" s="423"/>
      <c r="CD11" s="423"/>
      <c r="CE11" s="423"/>
      <c r="CF11" s="423"/>
      <c r="CG11" s="423"/>
      <c r="CH11" s="423"/>
      <c r="CI11" s="423"/>
      <c r="CJ11" s="423"/>
      <c r="CK11" s="423"/>
      <c r="CL11" s="423"/>
      <c r="CM11" s="423"/>
      <c r="CN11" s="423"/>
      <c r="CO11" s="423"/>
      <c r="CP11" s="423"/>
      <c r="CQ11" s="423"/>
      <c r="CR11" s="423"/>
      <c r="CS11" s="423"/>
      <c r="CT11" s="423"/>
      <c r="CU11" s="423"/>
      <c r="CV11" s="423"/>
      <c r="CW11" s="423"/>
      <c r="CX11" s="423"/>
      <c r="CY11" s="423"/>
      <c r="CZ11" s="423"/>
      <c r="DA11" s="423"/>
      <c r="DB11" s="423"/>
      <c r="DC11" s="423"/>
      <c r="DD11" s="423"/>
      <c r="DE11" s="423"/>
      <c r="DF11" s="423"/>
      <c r="DG11" s="423"/>
      <c r="DH11" s="423"/>
      <c r="DI11" s="423"/>
      <c r="DJ11" s="423"/>
      <c r="DK11" s="423"/>
      <c r="DL11" s="423"/>
      <c r="DM11" s="423"/>
      <c r="DN11" s="423"/>
      <c r="DO11" s="423"/>
      <c r="DP11" s="423"/>
      <c r="DQ11" s="423"/>
      <c r="DR11" s="423"/>
      <c r="DS11" s="423"/>
      <c r="DT11" s="423"/>
      <c r="DU11" s="423"/>
      <c r="DV11" s="423"/>
      <c r="DW11" s="423"/>
      <c r="DX11" s="423"/>
      <c r="DY11" s="423"/>
      <c r="DZ11" s="423"/>
      <c r="EA11" s="423"/>
      <c r="EB11" s="423"/>
      <c r="EC11" s="423"/>
      <c r="ED11" s="423"/>
      <c r="EE11" s="423"/>
      <c r="EF11" s="423"/>
      <c r="EG11" s="423"/>
      <c r="EH11" s="423"/>
      <c r="EI11" s="423"/>
      <c r="EJ11" s="423"/>
      <c r="EK11" s="423"/>
      <c r="EL11" s="423"/>
      <c r="EM11" s="423"/>
      <c r="EN11" s="423"/>
      <c r="EO11" s="423"/>
      <c r="EP11" s="423"/>
      <c r="EQ11" s="423"/>
      <c r="ER11" s="423"/>
      <c r="ES11" s="423"/>
      <c r="ET11" s="423"/>
      <c r="EU11" s="423"/>
      <c r="EV11" s="423"/>
      <c r="EW11" s="423"/>
      <c r="EX11" s="423"/>
      <c r="EY11" s="423"/>
      <c r="EZ11" s="423"/>
      <c r="FA11" s="423"/>
      <c r="FB11" s="423"/>
      <c r="FC11" s="423"/>
      <c r="FD11" s="423"/>
      <c r="FE11" s="423"/>
      <c r="FF11" s="423"/>
      <c r="FG11" s="423"/>
      <c r="FH11" s="423"/>
      <c r="FI11" s="423"/>
      <c r="FJ11" s="423"/>
      <c r="FK11" s="423"/>
      <c r="FL11" s="423"/>
      <c r="FM11" s="423"/>
      <c r="FN11" s="423"/>
      <c r="FO11" s="423"/>
      <c r="FP11" s="423"/>
      <c r="FQ11" s="423"/>
      <c r="FR11" s="423"/>
      <c r="FS11" s="423"/>
      <c r="FT11" s="423"/>
      <c r="FU11" s="423"/>
      <c r="FV11" s="423"/>
      <c r="FW11" s="423"/>
      <c r="FX11" s="423"/>
      <c r="FY11" s="423"/>
      <c r="FZ11" s="423"/>
      <c r="GA11" s="423"/>
      <c r="GB11" s="423"/>
      <c r="GC11" s="423"/>
      <c r="GD11" s="423"/>
      <c r="GE11" s="423"/>
      <c r="GF11" s="423"/>
      <c r="GG11" s="423"/>
      <c r="GH11" s="423"/>
      <c r="GI11" s="423"/>
      <c r="GJ11" s="423"/>
      <c r="GK11" s="423"/>
      <c r="GL11" s="423"/>
      <c r="GM11" s="423"/>
      <c r="GN11" s="423"/>
      <c r="GO11" s="423"/>
      <c r="GP11" s="423"/>
      <c r="GQ11" s="423"/>
      <c r="GR11" s="423"/>
      <c r="GS11" s="423"/>
      <c r="GT11" s="423"/>
      <c r="GU11" s="423"/>
      <c r="GV11" s="423"/>
      <c r="GW11" s="423"/>
      <c r="GX11" s="423"/>
      <c r="GY11" s="423"/>
      <c r="GZ11" s="423"/>
      <c r="HA11" s="423"/>
      <c r="HB11" s="423"/>
      <c r="HC11" s="423"/>
      <c r="HD11" s="423"/>
      <c r="HE11" s="423"/>
      <c r="HF11" s="423"/>
      <c r="HG11" s="423"/>
      <c r="HH11" s="423"/>
      <c r="HI11" s="423"/>
      <c r="HJ11" s="423"/>
      <c r="HK11" s="423"/>
      <c r="HL11" s="423"/>
      <c r="HM11" s="423"/>
      <c r="HN11" s="423"/>
      <c r="HO11" s="423"/>
      <c r="HP11" s="423"/>
      <c r="HQ11" s="423"/>
      <c r="HR11" s="423"/>
      <c r="HS11" s="423"/>
      <c r="HT11" s="423"/>
      <c r="HU11" s="423"/>
      <c r="HV11" s="423"/>
      <c r="HW11" s="423"/>
      <c r="HX11" s="423"/>
      <c r="HY11" s="423"/>
      <c r="HZ11" s="423"/>
      <c r="IA11" s="423"/>
      <c r="IB11" s="423"/>
      <c r="IC11" s="423"/>
      <c r="ID11" s="423"/>
      <c r="IE11" s="423"/>
      <c r="IF11" s="423"/>
      <c r="IG11" s="423"/>
      <c r="IH11" s="423"/>
      <c r="II11" s="423"/>
      <c r="IJ11" s="423"/>
      <c r="IK11" s="423"/>
      <c r="IL11" s="423"/>
      <c r="IM11" s="4"/>
      <c r="IN11" s="4"/>
      <c r="IO11" s="4"/>
      <c r="IP11" s="4"/>
      <c r="IQ11" s="4"/>
      <c r="IR11" s="4"/>
      <c r="IS11" s="4"/>
      <c r="IT11" s="4"/>
    </row>
    <row r="12" spans="1:254" s="144" customFormat="1" ht="13.9" customHeight="1" thickBot="1">
      <c r="A12" s="4"/>
      <c r="B12" s="4"/>
      <c r="C12" s="421"/>
      <c r="D12" s="421"/>
      <c r="E12" s="421"/>
      <c r="F12" s="421"/>
      <c r="G12" s="421"/>
      <c r="H12" s="421"/>
      <c r="I12" s="255"/>
      <c r="J12" s="256"/>
      <c r="K12" s="257"/>
      <c r="L12" s="4"/>
      <c r="M12" s="422"/>
      <c r="N12" s="422"/>
      <c r="O12" s="422"/>
      <c r="P12" s="423"/>
      <c r="Q12" s="423"/>
      <c r="R12" s="423"/>
      <c r="S12" s="423"/>
      <c r="T12" s="423"/>
      <c r="U12" s="423"/>
      <c r="V12" s="423"/>
      <c r="W12" s="423"/>
      <c r="X12" s="423"/>
      <c r="Y12" s="423"/>
      <c r="Z12" s="423"/>
      <c r="AA12" s="423"/>
      <c r="AB12" s="423"/>
      <c r="AC12" s="423"/>
      <c r="AD12" s="423"/>
      <c r="AE12" s="423"/>
      <c r="AF12" s="423"/>
      <c r="AG12" s="423"/>
      <c r="AH12" s="423"/>
      <c r="AI12" s="423"/>
      <c r="AJ12" s="423"/>
      <c r="AK12" s="423"/>
      <c r="AL12" s="423"/>
      <c r="AM12" s="423"/>
      <c r="AN12" s="423"/>
      <c r="AO12" s="423"/>
      <c r="AP12" s="423"/>
      <c r="AQ12" s="423"/>
      <c r="AR12" s="423"/>
      <c r="AS12" s="423"/>
      <c r="AT12" s="423"/>
      <c r="AU12" s="423"/>
      <c r="AV12" s="423"/>
      <c r="AW12" s="423"/>
      <c r="AX12" s="423"/>
      <c r="AY12" s="423"/>
      <c r="AZ12" s="423"/>
      <c r="BA12" s="423"/>
      <c r="BB12" s="423"/>
      <c r="BC12" s="423"/>
      <c r="BD12" s="423"/>
      <c r="BE12" s="423"/>
      <c r="BF12" s="423"/>
      <c r="BG12" s="423"/>
      <c r="BH12" s="423"/>
      <c r="BI12" s="423"/>
      <c r="BJ12" s="423"/>
      <c r="BK12" s="423"/>
      <c r="BL12" s="423"/>
      <c r="BM12" s="423"/>
      <c r="BN12" s="423"/>
      <c r="BO12" s="423"/>
      <c r="BP12" s="423"/>
      <c r="BQ12" s="423"/>
      <c r="BR12" s="423"/>
      <c r="BS12" s="423"/>
      <c r="BT12" s="423"/>
      <c r="BU12" s="423"/>
      <c r="BV12" s="423"/>
      <c r="BW12" s="423"/>
      <c r="BX12" s="423"/>
      <c r="BY12" s="423"/>
      <c r="BZ12" s="423"/>
      <c r="CA12" s="423"/>
      <c r="CB12" s="423"/>
      <c r="CC12" s="423"/>
      <c r="CD12" s="423"/>
      <c r="CE12" s="423"/>
      <c r="CF12" s="423"/>
      <c r="CG12" s="423"/>
      <c r="CH12" s="423"/>
      <c r="CI12" s="423"/>
      <c r="CJ12" s="423"/>
      <c r="CK12" s="423"/>
      <c r="CL12" s="423"/>
      <c r="CM12" s="423"/>
      <c r="CN12" s="423"/>
      <c r="CO12" s="423"/>
      <c r="CP12" s="423"/>
      <c r="CQ12" s="423"/>
      <c r="CR12" s="423"/>
      <c r="CS12" s="423"/>
      <c r="CT12" s="423"/>
      <c r="CU12" s="423"/>
      <c r="CV12" s="423"/>
      <c r="CW12" s="423"/>
      <c r="CX12" s="423"/>
      <c r="CY12" s="423"/>
      <c r="CZ12" s="423"/>
      <c r="DA12" s="423"/>
      <c r="DB12" s="423"/>
      <c r="DC12" s="423"/>
      <c r="DD12" s="423"/>
      <c r="DE12" s="423"/>
      <c r="DF12" s="423"/>
      <c r="DG12" s="423"/>
      <c r="DH12" s="423"/>
      <c r="DI12" s="423"/>
      <c r="DJ12" s="423"/>
      <c r="DK12" s="423"/>
      <c r="DL12" s="423"/>
      <c r="DM12" s="423"/>
      <c r="DN12" s="423"/>
      <c r="DO12" s="423"/>
      <c r="DP12" s="423"/>
      <c r="DQ12" s="423"/>
      <c r="DR12" s="423"/>
      <c r="DS12" s="423"/>
      <c r="DT12" s="423"/>
      <c r="DU12" s="423"/>
      <c r="DV12" s="423"/>
      <c r="DW12" s="423"/>
      <c r="DX12" s="423"/>
      <c r="DY12" s="423"/>
      <c r="DZ12" s="423"/>
      <c r="EA12" s="423"/>
      <c r="EB12" s="423"/>
      <c r="EC12" s="423"/>
      <c r="ED12" s="423"/>
      <c r="EE12" s="423"/>
      <c r="EF12" s="423"/>
      <c r="EG12" s="423"/>
      <c r="EH12" s="423"/>
      <c r="EI12" s="423"/>
      <c r="EJ12" s="423"/>
      <c r="EK12" s="423"/>
      <c r="EL12" s="423"/>
      <c r="EM12" s="423"/>
      <c r="EN12" s="423"/>
      <c r="EO12" s="423"/>
      <c r="EP12" s="423"/>
      <c r="EQ12" s="423"/>
      <c r="ER12" s="423"/>
      <c r="ES12" s="423"/>
      <c r="ET12" s="423"/>
      <c r="EU12" s="423"/>
      <c r="EV12" s="423"/>
      <c r="EW12" s="423"/>
      <c r="EX12" s="423"/>
      <c r="EY12" s="423"/>
      <c r="EZ12" s="423"/>
      <c r="FA12" s="423"/>
      <c r="FB12" s="423"/>
      <c r="FC12" s="423"/>
      <c r="FD12" s="423"/>
      <c r="FE12" s="423"/>
      <c r="FF12" s="423"/>
      <c r="FG12" s="423"/>
      <c r="FH12" s="423"/>
      <c r="FI12" s="423"/>
      <c r="FJ12" s="423"/>
      <c r="FK12" s="423"/>
      <c r="FL12" s="423"/>
      <c r="FM12" s="423"/>
      <c r="FN12" s="423"/>
      <c r="FO12" s="423"/>
      <c r="FP12" s="423"/>
      <c r="FQ12" s="423"/>
      <c r="FR12" s="423"/>
      <c r="FS12" s="423"/>
      <c r="FT12" s="423"/>
      <c r="FU12" s="423"/>
      <c r="FV12" s="423"/>
      <c r="FW12" s="423"/>
      <c r="FX12" s="423"/>
      <c r="FY12" s="423"/>
      <c r="FZ12" s="423"/>
      <c r="GA12" s="423"/>
      <c r="GB12" s="423"/>
      <c r="GC12" s="423"/>
      <c r="GD12" s="423"/>
      <c r="GE12" s="423"/>
      <c r="GF12" s="423"/>
      <c r="GG12" s="423"/>
      <c r="GH12" s="423"/>
      <c r="GI12" s="423"/>
      <c r="GJ12" s="423"/>
      <c r="GK12" s="423"/>
      <c r="GL12" s="423"/>
      <c r="GM12" s="423"/>
      <c r="GN12" s="423"/>
      <c r="GO12" s="423"/>
      <c r="GP12" s="423"/>
      <c r="GQ12" s="423"/>
      <c r="GR12" s="423"/>
      <c r="GS12" s="423"/>
      <c r="GT12" s="423"/>
      <c r="GU12" s="423"/>
      <c r="GV12" s="423"/>
      <c r="GW12" s="423"/>
      <c r="GX12" s="423"/>
      <c r="GY12" s="423"/>
      <c r="GZ12" s="423"/>
      <c r="HA12" s="423"/>
      <c r="HB12" s="423"/>
      <c r="HC12" s="423"/>
      <c r="HD12" s="423"/>
      <c r="HE12" s="423"/>
      <c r="HF12" s="423"/>
      <c r="HG12" s="423"/>
      <c r="HH12" s="423"/>
      <c r="HI12" s="423"/>
      <c r="HJ12" s="423"/>
      <c r="HK12" s="423"/>
      <c r="HL12" s="423"/>
      <c r="HM12" s="423"/>
      <c r="HN12" s="423"/>
      <c r="HO12" s="423"/>
      <c r="HP12" s="423"/>
      <c r="HQ12" s="423"/>
      <c r="HR12" s="423"/>
      <c r="HS12" s="423"/>
      <c r="HT12" s="423"/>
      <c r="HU12" s="423"/>
      <c r="HV12" s="423"/>
      <c r="HW12" s="423"/>
      <c r="HX12" s="423"/>
      <c r="HY12" s="423"/>
      <c r="HZ12" s="423"/>
      <c r="IA12" s="423"/>
      <c r="IB12" s="423"/>
      <c r="IC12" s="423"/>
      <c r="ID12" s="423"/>
      <c r="IE12" s="423"/>
      <c r="IF12" s="423"/>
      <c r="IG12" s="423"/>
      <c r="IH12" s="423"/>
      <c r="II12" s="423"/>
      <c r="IJ12" s="423"/>
      <c r="IK12" s="423"/>
      <c r="IL12" s="423"/>
      <c r="IM12" s="4"/>
      <c r="IN12" s="4"/>
      <c r="IO12" s="4"/>
      <c r="IP12" s="4"/>
      <c r="IQ12" s="4"/>
      <c r="IR12" s="4"/>
      <c r="IS12" s="4"/>
      <c r="IT12" s="4"/>
    </row>
    <row r="13" spans="1:254" s="144" customFormat="1" ht="13.9" customHeight="1" thickBot="1">
      <c r="A13" s="146"/>
      <c r="B13" s="147" t="s">
        <v>49</v>
      </c>
      <c r="C13" s="421"/>
      <c r="D13" s="421"/>
      <c r="E13" s="421"/>
      <c r="F13" s="421"/>
      <c r="G13" s="421"/>
      <c r="H13" s="421"/>
      <c r="I13" s="255" t="str">
        <f>LEFT(A29,1)&amp;B29&amp;LEFT(A30,1)&amp;B30&amp;LEFT(C29,1)&amp;D29&amp;LEFT(C30,1)&amp;D30&amp;LEFT(E29,1)&amp;F29&amp;LEFT(E30,1)&amp;F30&amp;LEFT(G29,1)&amp;H29&amp;LEFT(G30,1)&amp;H30&amp;LEFT(I29,1)&amp;J29&amp;LEFT(I30,1)&amp;J30&amp;LEFT(K29,1)&amp;L29&amp;LEFT(K30,1)&amp;L30</f>
        <v>力4威3観4察7知5技8隠10俊11話7読5閃2幸1</v>
      </c>
      <c r="J13" s="256"/>
      <c r="K13" s="257"/>
      <c r="L13" s="4"/>
      <c r="M13" s="422"/>
      <c r="N13" s="422"/>
      <c r="O13" s="422"/>
      <c r="P13" s="423"/>
      <c r="Q13" s="423"/>
      <c r="R13" s="423"/>
      <c r="S13" s="423"/>
      <c r="T13" s="423"/>
      <c r="U13" s="423"/>
      <c r="V13" s="423"/>
      <c r="W13" s="423"/>
      <c r="X13" s="423"/>
      <c r="Y13" s="423"/>
      <c r="Z13" s="423"/>
      <c r="AA13" s="423"/>
      <c r="AB13" s="423"/>
      <c r="AC13" s="423"/>
      <c r="AD13" s="423"/>
      <c r="AE13" s="423"/>
      <c r="AF13" s="423"/>
      <c r="AG13" s="423"/>
      <c r="AH13" s="423"/>
      <c r="AI13" s="423"/>
      <c r="AJ13" s="423"/>
      <c r="AK13" s="423"/>
      <c r="AL13" s="423"/>
      <c r="AM13" s="423"/>
      <c r="AN13" s="423"/>
      <c r="AO13" s="423"/>
      <c r="AP13" s="423"/>
      <c r="AQ13" s="423"/>
      <c r="AR13" s="423"/>
      <c r="AS13" s="423"/>
      <c r="AT13" s="423"/>
      <c r="AU13" s="423"/>
      <c r="AV13" s="423"/>
      <c r="AW13" s="423"/>
      <c r="AX13" s="423"/>
      <c r="AY13" s="423"/>
      <c r="AZ13" s="423"/>
      <c r="BA13" s="423"/>
      <c r="BB13" s="423"/>
      <c r="BC13" s="423"/>
      <c r="BD13" s="423"/>
      <c r="BE13" s="423"/>
      <c r="BF13" s="423"/>
      <c r="BG13" s="423"/>
      <c r="BH13" s="423"/>
      <c r="BI13" s="423"/>
      <c r="BJ13" s="423"/>
      <c r="BK13" s="423"/>
      <c r="BL13" s="423"/>
      <c r="BM13" s="423"/>
      <c r="BN13" s="423"/>
      <c r="BO13" s="423"/>
      <c r="BP13" s="423"/>
      <c r="BQ13" s="423"/>
      <c r="BR13" s="423"/>
      <c r="BS13" s="423"/>
      <c r="BT13" s="423"/>
      <c r="BU13" s="423"/>
      <c r="BV13" s="423"/>
      <c r="BW13" s="423"/>
      <c r="BX13" s="423"/>
      <c r="BY13" s="423"/>
      <c r="BZ13" s="423"/>
      <c r="CA13" s="423"/>
      <c r="CB13" s="423"/>
      <c r="CC13" s="423"/>
      <c r="CD13" s="423"/>
      <c r="CE13" s="423"/>
      <c r="CF13" s="423"/>
      <c r="CG13" s="423"/>
      <c r="CH13" s="423"/>
      <c r="CI13" s="423"/>
      <c r="CJ13" s="423"/>
      <c r="CK13" s="423"/>
      <c r="CL13" s="423"/>
      <c r="CM13" s="423"/>
      <c r="CN13" s="423"/>
      <c r="CO13" s="423"/>
      <c r="CP13" s="423"/>
      <c r="CQ13" s="423"/>
      <c r="CR13" s="423"/>
      <c r="CS13" s="423"/>
      <c r="CT13" s="423"/>
      <c r="CU13" s="423"/>
      <c r="CV13" s="423"/>
      <c r="CW13" s="423"/>
      <c r="CX13" s="423"/>
      <c r="CY13" s="423"/>
      <c r="CZ13" s="423"/>
      <c r="DA13" s="423"/>
      <c r="DB13" s="423"/>
      <c r="DC13" s="423"/>
      <c r="DD13" s="423"/>
      <c r="DE13" s="423"/>
      <c r="DF13" s="423"/>
      <c r="DG13" s="423"/>
      <c r="DH13" s="423"/>
      <c r="DI13" s="423"/>
      <c r="DJ13" s="423"/>
      <c r="DK13" s="423"/>
      <c r="DL13" s="423"/>
      <c r="DM13" s="423"/>
      <c r="DN13" s="423"/>
      <c r="DO13" s="423"/>
      <c r="DP13" s="423"/>
      <c r="DQ13" s="423"/>
      <c r="DR13" s="423"/>
      <c r="DS13" s="423"/>
      <c r="DT13" s="423"/>
      <c r="DU13" s="423"/>
      <c r="DV13" s="423"/>
      <c r="DW13" s="423"/>
      <c r="DX13" s="423"/>
      <c r="DY13" s="423"/>
      <c r="DZ13" s="423"/>
      <c r="EA13" s="423"/>
      <c r="EB13" s="423"/>
      <c r="EC13" s="423"/>
      <c r="ED13" s="423"/>
      <c r="EE13" s="423"/>
      <c r="EF13" s="423"/>
      <c r="EG13" s="423"/>
      <c r="EH13" s="423"/>
      <c r="EI13" s="423"/>
      <c r="EJ13" s="423"/>
      <c r="EK13" s="423"/>
      <c r="EL13" s="423"/>
      <c r="EM13" s="423"/>
      <c r="EN13" s="423"/>
      <c r="EO13" s="423"/>
      <c r="EP13" s="423"/>
      <c r="EQ13" s="423"/>
      <c r="ER13" s="423"/>
      <c r="ES13" s="423"/>
      <c r="ET13" s="423"/>
      <c r="EU13" s="423"/>
      <c r="EV13" s="423"/>
      <c r="EW13" s="423"/>
      <c r="EX13" s="423"/>
      <c r="EY13" s="423"/>
      <c r="EZ13" s="423"/>
      <c r="FA13" s="423"/>
      <c r="FB13" s="423"/>
      <c r="FC13" s="423"/>
      <c r="FD13" s="423"/>
      <c r="FE13" s="423"/>
      <c r="FF13" s="423"/>
      <c r="FG13" s="423"/>
      <c r="FH13" s="423"/>
      <c r="FI13" s="423"/>
      <c r="FJ13" s="423"/>
      <c r="FK13" s="423"/>
      <c r="FL13" s="423"/>
      <c r="FM13" s="423"/>
      <c r="FN13" s="423"/>
      <c r="FO13" s="423"/>
      <c r="FP13" s="423"/>
      <c r="FQ13" s="423"/>
      <c r="FR13" s="423"/>
      <c r="FS13" s="423"/>
      <c r="FT13" s="423"/>
      <c r="FU13" s="423"/>
      <c r="FV13" s="423"/>
      <c r="FW13" s="423"/>
      <c r="FX13" s="423"/>
      <c r="FY13" s="423"/>
      <c r="FZ13" s="423"/>
      <c r="GA13" s="423"/>
      <c r="GB13" s="423"/>
      <c r="GC13" s="423"/>
      <c r="GD13" s="423"/>
      <c r="GE13" s="423"/>
      <c r="GF13" s="423"/>
      <c r="GG13" s="423"/>
      <c r="GH13" s="423"/>
      <c r="GI13" s="423"/>
      <c r="GJ13" s="423"/>
      <c r="GK13" s="423"/>
      <c r="GL13" s="423"/>
      <c r="GM13" s="423"/>
      <c r="GN13" s="423"/>
      <c r="GO13" s="423"/>
      <c r="GP13" s="423"/>
      <c r="GQ13" s="423"/>
      <c r="GR13" s="423"/>
      <c r="GS13" s="423"/>
      <c r="GT13" s="423"/>
      <c r="GU13" s="423"/>
      <c r="GV13" s="423"/>
      <c r="GW13" s="423"/>
      <c r="GX13" s="423"/>
      <c r="GY13" s="423"/>
      <c r="GZ13" s="423"/>
      <c r="HA13" s="423"/>
      <c r="HB13" s="423"/>
      <c r="HC13" s="423"/>
      <c r="HD13" s="423"/>
      <c r="HE13" s="423"/>
      <c r="HF13" s="423"/>
      <c r="HG13" s="423"/>
      <c r="HH13" s="423"/>
      <c r="HI13" s="423"/>
      <c r="HJ13" s="423"/>
      <c r="HK13" s="423"/>
      <c r="HL13" s="423"/>
      <c r="HM13" s="423"/>
      <c r="HN13" s="423"/>
      <c r="HO13" s="423"/>
      <c r="HP13" s="423"/>
      <c r="HQ13" s="423"/>
      <c r="HR13" s="423"/>
      <c r="HS13" s="423"/>
      <c r="HT13" s="423"/>
      <c r="HU13" s="423"/>
      <c r="HV13" s="423"/>
      <c r="HW13" s="423"/>
      <c r="HX13" s="423"/>
      <c r="HY13" s="423"/>
      <c r="HZ13" s="423"/>
      <c r="IA13" s="423"/>
      <c r="IB13" s="423"/>
      <c r="IC13" s="423"/>
      <c r="ID13" s="423"/>
      <c r="IE13" s="423"/>
      <c r="IF13" s="423"/>
      <c r="IG13" s="423"/>
      <c r="IH13" s="423"/>
      <c r="II13" s="423"/>
      <c r="IJ13" s="423"/>
      <c r="IK13" s="423"/>
      <c r="IL13" s="423"/>
      <c r="IM13" s="4"/>
      <c r="IN13" s="4"/>
      <c r="IO13" s="4"/>
      <c r="IP13" s="4"/>
      <c r="IQ13" s="4"/>
      <c r="IR13" s="4"/>
      <c r="IS13" s="4"/>
      <c r="IT13" s="4"/>
    </row>
    <row r="14" spans="1:254" s="144" customFormat="1" ht="13.9" customHeight="1" thickBot="1">
      <c r="A14" s="23"/>
      <c r="B14" s="147" t="s">
        <v>50</v>
      </c>
      <c r="C14" s="421"/>
      <c r="D14" s="421"/>
      <c r="E14" s="421"/>
      <c r="F14" s="421"/>
      <c r="G14" s="421"/>
      <c r="H14" s="421"/>
      <c r="I14" s="255" t="str">
        <f>LEFT(キャラシート!F17,1)&amp;キャラシート!H17&amp;LEFT(キャラシート!F18,1)&amp;キャラシート!H18&amp;LEFT(キャラシート!F19,1)&amp;キャラシート!H19&amp;LEFT(キャラシート!F20,1)&amp;キャラシート!H20&amp;LEFT(キャラシート!F21,1)&amp;キャラシート!H21&amp;LEFT(キャラシート!F22,1)&amp;キャラシート!H22&amp;LEFT(キャラシート!F23,1)&amp;キャラシート!H23</f>
        <v>筋5耐4知6精8器10敏12運2</v>
      </c>
      <c r="J14" s="256"/>
      <c r="K14" s="257"/>
      <c r="L14" s="143"/>
      <c r="M14" s="422"/>
      <c r="N14" s="422"/>
      <c r="O14" s="422"/>
      <c r="P14" s="423"/>
      <c r="Q14" s="423"/>
      <c r="R14" s="423"/>
      <c r="S14" s="423"/>
      <c r="T14" s="423"/>
      <c r="U14" s="423"/>
      <c r="V14" s="423"/>
      <c r="W14" s="423"/>
      <c r="X14" s="423"/>
      <c r="Y14" s="423"/>
      <c r="Z14" s="423"/>
      <c r="AA14" s="423"/>
      <c r="AB14" s="423"/>
      <c r="AC14" s="423"/>
      <c r="AD14" s="423"/>
      <c r="AE14" s="423"/>
      <c r="AF14" s="423"/>
      <c r="AG14" s="423"/>
      <c r="AH14" s="423"/>
      <c r="AI14" s="423"/>
      <c r="AJ14" s="423"/>
      <c r="AK14" s="423"/>
      <c r="AL14" s="423"/>
      <c r="AM14" s="423"/>
      <c r="AN14" s="423"/>
      <c r="AO14" s="423"/>
      <c r="AP14" s="423"/>
      <c r="AQ14" s="423"/>
      <c r="AR14" s="423"/>
      <c r="AS14" s="423"/>
      <c r="AT14" s="423"/>
      <c r="AU14" s="423"/>
      <c r="AV14" s="423"/>
      <c r="AW14" s="423"/>
      <c r="AX14" s="423"/>
      <c r="AY14" s="423"/>
      <c r="AZ14" s="423"/>
      <c r="BA14" s="423"/>
      <c r="BB14" s="423"/>
      <c r="BC14" s="423"/>
      <c r="BD14" s="423"/>
      <c r="BE14" s="423"/>
      <c r="BF14" s="423"/>
      <c r="BG14" s="423"/>
      <c r="BH14" s="423"/>
      <c r="BI14" s="423"/>
      <c r="BJ14" s="423"/>
      <c r="BK14" s="423"/>
      <c r="BL14" s="423"/>
      <c r="BM14" s="423"/>
      <c r="BN14" s="423"/>
      <c r="BO14" s="423"/>
      <c r="BP14" s="423"/>
      <c r="BQ14" s="423"/>
      <c r="BR14" s="423"/>
      <c r="BS14" s="423"/>
      <c r="BT14" s="423"/>
      <c r="BU14" s="423"/>
      <c r="BV14" s="423"/>
      <c r="BW14" s="423"/>
      <c r="BX14" s="423"/>
      <c r="BY14" s="423"/>
      <c r="BZ14" s="423"/>
      <c r="CA14" s="423"/>
      <c r="CB14" s="423"/>
      <c r="CC14" s="423"/>
      <c r="CD14" s="423"/>
      <c r="CE14" s="423"/>
      <c r="CF14" s="423"/>
      <c r="CG14" s="423"/>
      <c r="CH14" s="423"/>
      <c r="CI14" s="423"/>
      <c r="CJ14" s="423"/>
      <c r="CK14" s="423"/>
      <c r="CL14" s="423"/>
      <c r="CM14" s="423"/>
      <c r="CN14" s="423"/>
      <c r="CO14" s="423"/>
      <c r="CP14" s="423"/>
      <c r="CQ14" s="423"/>
      <c r="CR14" s="423"/>
      <c r="CS14" s="423"/>
      <c r="CT14" s="423"/>
      <c r="CU14" s="423"/>
      <c r="CV14" s="423"/>
      <c r="CW14" s="423"/>
      <c r="CX14" s="423"/>
      <c r="CY14" s="423"/>
      <c r="CZ14" s="423"/>
      <c r="DA14" s="423"/>
      <c r="DB14" s="423"/>
      <c r="DC14" s="423"/>
      <c r="DD14" s="423"/>
      <c r="DE14" s="423"/>
      <c r="DF14" s="423"/>
      <c r="DG14" s="423"/>
      <c r="DH14" s="423"/>
      <c r="DI14" s="423"/>
      <c r="DJ14" s="423"/>
      <c r="DK14" s="423"/>
      <c r="DL14" s="423"/>
      <c r="DM14" s="423"/>
      <c r="DN14" s="423"/>
      <c r="DO14" s="423"/>
      <c r="DP14" s="423"/>
      <c r="DQ14" s="423"/>
      <c r="DR14" s="423"/>
      <c r="DS14" s="423"/>
      <c r="DT14" s="423"/>
      <c r="DU14" s="423"/>
      <c r="DV14" s="423"/>
      <c r="DW14" s="423"/>
      <c r="DX14" s="423"/>
      <c r="DY14" s="423"/>
      <c r="DZ14" s="423"/>
      <c r="EA14" s="423"/>
      <c r="EB14" s="423"/>
      <c r="EC14" s="423"/>
      <c r="ED14" s="423"/>
      <c r="EE14" s="423"/>
      <c r="EF14" s="423"/>
      <c r="EG14" s="423"/>
      <c r="EH14" s="423"/>
      <c r="EI14" s="423"/>
      <c r="EJ14" s="423"/>
      <c r="EK14" s="423"/>
      <c r="EL14" s="423"/>
      <c r="EM14" s="423"/>
      <c r="EN14" s="423"/>
      <c r="EO14" s="423"/>
      <c r="EP14" s="423"/>
      <c r="EQ14" s="423"/>
      <c r="ER14" s="423"/>
      <c r="ES14" s="423"/>
      <c r="ET14" s="423"/>
      <c r="EU14" s="423"/>
      <c r="EV14" s="423"/>
      <c r="EW14" s="423"/>
      <c r="EX14" s="423"/>
      <c r="EY14" s="423"/>
      <c r="EZ14" s="423"/>
      <c r="FA14" s="423"/>
      <c r="FB14" s="423"/>
      <c r="FC14" s="423"/>
      <c r="FD14" s="423"/>
      <c r="FE14" s="423"/>
      <c r="FF14" s="423"/>
      <c r="FG14" s="423"/>
      <c r="FH14" s="423"/>
      <c r="FI14" s="423"/>
      <c r="FJ14" s="423"/>
      <c r="FK14" s="423"/>
      <c r="FL14" s="423"/>
      <c r="FM14" s="423"/>
      <c r="FN14" s="423"/>
      <c r="FO14" s="423"/>
      <c r="FP14" s="423"/>
      <c r="FQ14" s="423"/>
      <c r="FR14" s="423"/>
      <c r="FS14" s="423"/>
      <c r="FT14" s="423"/>
      <c r="FU14" s="423"/>
      <c r="FV14" s="423"/>
      <c r="FW14" s="423"/>
      <c r="FX14" s="423"/>
      <c r="FY14" s="423"/>
      <c r="FZ14" s="423"/>
      <c r="GA14" s="423"/>
      <c r="GB14" s="423"/>
      <c r="GC14" s="423"/>
      <c r="GD14" s="423"/>
      <c r="GE14" s="423"/>
      <c r="GF14" s="423"/>
      <c r="GG14" s="423"/>
      <c r="GH14" s="423"/>
      <c r="GI14" s="423"/>
      <c r="GJ14" s="423"/>
      <c r="GK14" s="423"/>
      <c r="GL14" s="423"/>
      <c r="GM14" s="423"/>
      <c r="GN14" s="423"/>
      <c r="GO14" s="423"/>
      <c r="GP14" s="423"/>
      <c r="GQ14" s="423"/>
      <c r="GR14" s="423"/>
      <c r="GS14" s="423"/>
      <c r="GT14" s="423"/>
      <c r="GU14" s="423"/>
      <c r="GV14" s="423"/>
      <c r="GW14" s="423"/>
      <c r="GX14" s="423"/>
      <c r="GY14" s="423"/>
      <c r="GZ14" s="423"/>
      <c r="HA14" s="423"/>
      <c r="HB14" s="423"/>
      <c r="HC14" s="423"/>
      <c r="HD14" s="423"/>
      <c r="HE14" s="423"/>
      <c r="HF14" s="423"/>
      <c r="HG14" s="423"/>
      <c r="HH14" s="423"/>
      <c r="HI14" s="423"/>
      <c r="HJ14" s="423"/>
      <c r="HK14" s="423"/>
      <c r="HL14" s="423"/>
      <c r="HM14" s="423"/>
      <c r="HN14" s="423"/>
      <c r="HO14" s="423"/>
      <c r="HP14" s="423"/>
      <c r="HQ14" s="423"/>
      <c r="HR14" s="423"/>
      <c r="HS14" s="423"/>
      <c r="HT14" s="423"/>
      <c r="HU14" s="423"/>
      <c r="HV14" s="423"/>
      <c r="HW14" s="423"/>
      <c r="HX14" s="423"/>
      <c r="HY14" s="423"/>
      <c r="HZ14" s="423"/>
      <c r="IA14" s="423"/>
      <c r="IB14" s="423"/>
      <c r="IC14" s="423"/>
      <c r="ID14" s="423"/>
      <c r="IE14" s="423"/>
      <c r="IF14" s="423"/>
      <c r="IG14" s="423"/>
      <c r="IH14" s="423"/>
      <c r="II14" s="423"/>
      <c r="IJ14" s="423"/>
      <c r="IK14" s="423"/>
      <c r="IL14" s="423"/>
      <c r="IM14" s="4"/>
      <c r="IN14" s="4"/>
      <c r="IO14" s="4"/>
      <c r="IP14" s="4"/>
      <c r="IQ14" s="4"/>
      <c r="IR14" s="4"/>
      <c r="IS14" s="4"/>
      <c r="IT14" s="4"/>
    </row>
    <row r="15" spans="1:254" s="144" customFormat="1" ht="13.9" customHeight="1" thickBot="1">
      <c r="A15" s="21"/>
      <c r="B15" s="147" t="s">
        <v>51</v>
      </c>
      <c r="C15" s="421"/>
      <c r="D15" s="421"/>
      <c r="E15" s="421"/>
      <c r="F15" s="421"/>
      <c r="G15" s="421"/>
      <c r="H15" s="421"/>
      <c r="I15" s="255"/>
      <c r="J15" s="256"/>
      <c r="K15" s="257"/>
      <c r="L15" s="143"/>
      <c r="M15" s="422"/>
      <c r="N15" s="422"/>
      <c r="O15" s="422"/>
      <c r="P15" s="423"/>
      <c r="Q15" s="423"/>
      <c r="R15" s="423"/>
      <c r="S15" s="423"/>
      <c r="T15" s="423"/>
      <c r="U15" s="423"/>
      <c r="V15" s="423"/>
      <c r="W15" s="423"/>
      <c r="X15" s="423"/>
      <c r="Y15" s="423"/>
      <c r="Z15" s="423"/>
      <c r="AA15" s="423"/>
      <c r="AB15" s="423"/>
      <c r="AC15" s="423"/>
      <c r="AD15" s="423"/>
      <c r="AE15" s="423"/>
      <c r="AF15" s="423"/>
      <c r="AG15" s="423"/>
      <c r="AH15" s="423"/>
      <c r="AI15" s="423"/>
      <c r="AJ15" s="423"/>
      <c r="AK15" s="423"/>
      <c r="AL15" s="423"/>
      <c r="AM15" s="423"/>
      <c r="AN15" s="423"/>
      <c r="AO15" s="423"/>
      <c r="AP15" s="423"/>
      <c r="AQ15" s="423"/>
      <c r="AR15" s="423"/>
      <c r="AS15" s="423"/>
      <c r="AT15" s="423"/>
      <c r="AU15" s="423"/>
      <c r="AV15" s="423"/>
      <c r="AW15" s="423"/>
      <c r="AX15" s="423"/>
      <c r="AY15" s="423"/>
      <c r="AZ15" s="423"/>
      <c r="BA15" s="423"/>
      <c r="BB15" s="423"/>
      <c r="BC15" s="423"/>
      <c r="BD15" s="423"/>
      <c r="BE15" s="423"/>
      <c r="BF15" s="423"/>
      <c r="BG15" s="423"/>
      <c r="BH15" s="423"/>
      <c r="BI15" s="423"/>
      <c r="BJ15" s="423"/>
      <c r="BK15" s="423"/>
      <c r="BL15" s="423"/>
      <c r="BM15" s="423"/>
      <c r="BN15" s="423"/>
      <c r="BO15" s="423"/>
      <c r="BP15" s="423"/>
      <c r="BQ15" s="423"/>
      <c r="BR15" s="423"/>
      <c r="BS15" s="423"/>
      <c r="BT15" s="423"/>
      <c r="BU15" s="423"/>
      <c r="BV15" s="423"/>
      <c r="BW15" s="423"/>
      <c r="BX15" s="423"/>
      <c r="BY15" s="423"/>
      <c r="BZ15" s="423"/>
      <c r="CA15" s="423"/>
      <c r="CB15" s="423"/>
      <c r="CC15" s="423"/>
      <c r="CD15" s="423"/>
      <c r="CE15" s="423"/>
      <c r="CF15" s="423"/>
      <c r="CG15" s="423"/>
      <c r="CH15" s="423"/>
      <c r="CI15" s="423"/>
      <c r="CJ15" s="423"/>
      <c r="CK15" s="423"/>
      <c r="CL15" s="423"/>
      <c r="CM15" s="423"/>
      <c r="CN15" s="423"/>
      <c r="CO15" s="423"/>
      <c r="CP15" s="423"/>
      <c r="CQ15" s="423"/>
      <c r="CR15" s="423"/>
      <c r="CS15" s="423"/>
      <c r="CT15" s="423"/>
      <c r="CU15" s="423"/>
      <c r="CV15" s="423"/>
      <c r="CW15" s="423"/>
      <c r="CX15" s="423"/>
      <c r="CY15" s="423"/>
      <c r="CZ15" s="423"/>
      <c r="DA15" s="423"/>
      <c r="DB15" s="423"/>
      <c r="DC15" s="423"/>
      <c r="DD15" s="423"/>
      <c r="DE15" s="423"/>
      <c r="DF15" s="423"/>
      <c r="DG15" s="423"/>
      <c r="DH15" s="423"/>
      <c r="DI15" s="423"/>
      <c r="DJ15" s="423"/>
      <c r="DK15" s="423"/>
      <c r="DL15" s="423"/>
      <c r="DM15" s="423"/>
      <c r="DN15" s="423"/>
      <c r="DO15" s="423"/>
      <c r="DP15" s="423"/>
      <c r="DQ15" s="423"/>
      <c r="DR15" s="423"/>
      <c r="DS15" s="423"/>
      <c r="DT15" s="423"/>
      <c r="DU15" s="423"/>
      <c r="DV15" s="423"/>
      <c r="DW15" s="423"/>
      <c r="DX15" s="423"/>
      <c r="DY15" s="423"/>
      <c r="DZ15" s="423"/>
      <c r="EA15" s="423"/>
      <c r="EB15" s="423"/>
      <c r="EC15" s="423"/>
      <c r="ED15" s="423"/>
      <c r="EE15" s="423"/>
      <c r="EF15" s="423"/>
      <c r="EG15" s="423"/>
      <c r="EH15" s="423"/>
      <c r="EI15" s="423"/>
      <c r="EJ15" s="423"/>
      <c r="EK15" s="423"/>
      <c r="EL15" s="423"/>
      <c r="EM15" s="423"/>
      <c r="EN15" s="423"/>
      <c r="EO15" s="423"/>
      <c r="EP15" s="423"/>
      <c r="EQ15" s="423"/>
      <c r="ER15" s="423"/>
      <c r="ES15" s="423"/>
      <c r="ET15" s="423"/>
      <c r="EU15" s="423"/>
      <c r="EV15" s="423"/>
      <c r="EW15" s="423"/>
      <c r="EX15" s="423"/>
      <c r="EY15" s="423"/>
      <c r="EZ15" s="423"/>
      <c r="FA15" s="423"/>
      <c r="FB15" s="423"/>
      <c r="FC15" s="423"/>
      <c r="FD15" s="423"/>
      <c r="FE15" s="423"/>
      <c r="FF15" s="423"/>
      <c r="FG15" s="423"/>
      <c r="FH15" s="423"/>
      <c r="FI15" s="423"/>
      <c r="FJ15" s="423"/>
      <c r="FK15" s="423"/>
      <c r="FL15" s="423"/>
      <c r="FM15" s="423"/>
      <c r="FN15" s="423"/>
      <c r="FO15" s="423"/>
      <c r="FP15" s="423"/>
      <c r="FQ15" s="423"/>
      <c r="FR15" s="423"/>
      <c r="FS15" s="423"/>
      <c r="FT15" s="423"/>
      <c r="FU15" s="423"/>
      <c r="FV15" s="423"/>
      <c r="FW15" s="423"/>
      <c r="FX15" s="423"/>
      <c r="FY15" s="423"/>
      <c r="FZ15" s="423"/>
      <c r="GA15" s="423"/>
      <c r="GB15" s="423"/>
      <c r="GC15" s="423"/>
      <c r="GD15" s="423"/>
      <c r="GE15" s="423"/>
      <c r="GF15" s="423"/>
      <c r="GG15" s="423"/>
      <c r="GH15" s="423"/>
      <c r="GI15" s="423"/>
      <c r="GJ15" s="423"/>
      <c r="GK15" s="423"/>
      <c r="GL15" s="423"/>
      <c r="GM15" s="423"/>
      <c r="GN15" s="423"/>
      <c r="GO15" s="423"/>
      <c r="GP15" s="423"/>
      <c r="GQ15" s="423"/>
      <c r="GR15" s="423"/>
      <c r="GS15" s="423"/>
      <c r="GT15" s="423"/>
      <c r="GU15" s="423"/>
      <c r="GV15" s="423"/>
      <c r="GW15" s="423"/>
      <c r="GX15" s="423"/>
      <c r="GY15" s="423"/>
      <c r="GZ15" s="423"/>
      <c r="HA15" s="423"/>
      <c r="HB15" s="423"/>
      <c r="HC15" s="423"/>
      <c r="HD15" s="423"/>
      <c r="HE15" s="423"/>
      <c r="HF15" s="423"/>
      <c r="HG15" s="423"/>
      <c r="HH15" s="423"/>
      <c r="HI15" s="423"/>
      <c r="HJ15" s="423"/>
      <c r="HK15" s="423"/>
      <c r="HL15" s="423"/>
      <c r="HM15" s="423"/>
      <c r="HN15" s="423"/>
      <c r="HO15" s="423"/>
      <c r="HP15" s="423"/>
      <c r="HQ15" s="423"/>
      <c r="HR15" s="423"/>
      <c r="HS15" s="423"/>
      <c r="HT15" s="423"/>
      <c r="HU15" s="423"/>
      <c r="HV15" s="423"/>
      <c r="HW15" s="423"/>
      <c r="HX15" s="423"/>
      <c r="HY15" s="423"/>
      <c r="HZ15" s="423"/>
      <c r="IA15" s="423"/>
      <c r="IB15" s="423"/>
      <c r="IC15" s="423"/>
      <c r="ID15" s="423"/>
      <c r="IE15" s="423"/>
      <c r="IF15" s="423"/>
      <c r="IG15" s="423"/>
      <c r="IH15" s="423"/>
      <c r="II15" s="423"/>
      <c r="IJ15" s="423"/>
      <c r="IK15" s="423"/>
      <c r="IL15" s="423"/>
      <c r="IM15" s="4"/>
      <c r="IN15" s="4"/>
      <c r="IO15" s="4"/>
      <c r="IP15" s="4"/>
      <c r="IQ15" s="4"/>
      <c r="IR15" s="4"/>
      <c r="IS15" s="4"/>
      <c r="IT15" s="4"/>
    </row>
    <row r="16" spans="1:254" ht="12.75" customHeight="1" thickBot="1">
      <c r="I16" s="258" t="str">
        <f>A20&amp;A21&amp;"/"&amp;B21</f>
        <v>ＨＰ9/23</v>
      </c>
      <c r="J16" s="258" t="str">
        <f>C20&amp;C21&amp;"/"&amp;D21</f>
        <v>PP6/28</v>
      </c>
      <c r="K16" s="259" t="str">
        <f>E20&amp;F21&amp;"%"</f>
        <v>暴走率78%</v>
      </c>
    </row>
    <row r="17" spans="1:254" ht="12.75" customHeight="1" thickBot="1"/>
    <row r="18" spans="1:254" s="149" customFormat="1" ht="12.75" customHeight="1">
      <c r="A18" s="425" t="s">
        <v>347</v>
      </c>
      <c r="B18" s="425"/>
      <c r="C18" s="425"/>
      <c r="D18" s="425"/>
      <c r="E18" s="426" t="s">
        <v>348</v>
      </c>
      <c r="F18" s="426"/>
      <c r="G18" s="427" t="s">
        <v>815</v>
      </c>
      <c r="H18" s="427"/>
      <c r="I18" s="428" t="s">
        <v>602</v>
      </c>
      <c r="J18" s="428"/>
      <c r="K18" s="428"/>
      <c r="L18" s="428"/>
      <c r="M18" s="429" t="s">
        <v>47</v>
      </c>
      <c r="N18" s="430" t="s">
        <v>48</v>
      </c>
      <c r="O18" s="431" t="s">
        <v>52</v>
      </c>
      <c r="P18" s="431" t="s">
        <v>1050</v>
      </c>
      <c r="Q18" s="423" t="s">
        <v>1051</v>
      </c>
      <c r="R18" s="423" t="s">
        <v>1052</v>
      </c>
      <c r="S18" s="431" t="s">
        <v>1053</v>
      </c>
      <c r="T18" s="431" t="s">
        <v>1054</v>
      </c>
      <c r="U18" s="423" t="s">
        <v>1055</v>
      </c>
      <c r="V18" s="431" t="s">
        <v>1056</v>
      </c>
      <c r="W18" s="423" t="s">
        <v>1057</v>
      </c>
      <c r="X18" s="431" t="s">
        <v>1058</v>
      </c>
      <c r="Y18" s="423" t="s">
        <v>1059</v>
      </c>
      <c r="Z18" s="431" t="s">
        <v>1060</v>
      </c>
      <c r="AA18" s="431" t="s">
        <v>1061</v>
      </c>
      <c r="AB18" s="431"/>
      <c r="AC18" s="431"/>
      <c r="AD18" s="423"/>
      <c r="AE18" s="431"/>
      <c r="AF18" s="431"/>
      <c r="AG18" s="431"/>
      <c r="AH18" s="431"/>
      <c r="AI18" s="423"/>
      <c r="AJ18" s="431"/>
      <c r="AK18" s="431"/>
      <c r="AL18" s="423"/>
      <c r="AM18" s="431"/>
      <c r="AN18" s="431"/>
      <c r="AO18" s="431"/>
      <c r="AP18" s="431"/>
      <c r="AQ18" s="431"/>
      <c r="AR18" s="431"/>
      <c r="AS18" s="431"/>
      <c r="AT18" s="431"/>
      <c r="AU18" s="431"/>
      <c r="AV18" s="431"/>
      <c r="AW18" s="431"/>
      <c r="AX18" s="431"/>
      <c r="AY18" s="431"/>
      <c r="AZ18" s="431"/>
      <c r="BA18" s="431"/>
      <c r="BB18" s="431"/>
      <c r="BC18" s="431"/>
      <c r="BD18" s="431"/>
      <c r="BE18" s="431"/>
      <c r="BF18" s="431"/>
      <c r="BG18" s="431"/>
      <c r="BH18" s="431"/>
      <c r="BI18" s="431"/>
      <c r="BJ18" s="431"/>
      <c r="BK18" s="431"/>
      <c r="BL18" s="431"/>
      <c r="BM18" s="431"/>
      <c r="BN18" s="431"/>
      <c r="BO18" s="431"/>
      <c r="BP18" s="431"/>
      <c r="BQ18" s="431"/>
      <c r="BR18" s="431"/>
      <c r="BS18" s="431"/>
      <c r="BT18" s="431"/>
      <c r="BU18" s="431"/>
      <c r="BV18" s="431"/>
      <c r="BW18" s="431"/>
      <c r="BX18" s="431"/>
      <c r="BY18" s="431"/>
      <c r="BZ18" s="431"/>
      <c r="CA18" s="431"/>
      <c r="CB18" s="431"/>
      <c r="CC18" s="431"/>
      <c r="CD18" s="431"/>
      <c r="CE18" s="431"/>
      <c r="CF18" s="431"/>
      <c r="CG18" s="431"/>
      <c r="CH18" s="431"/>
      <c r="CI18" s="431"/>
      <c r="CJ18" s="431"/>
      <c r="CK18" s="431"/>
      <c r="CL18" s="431"/>
      <c r="CM18" s="431"/>
      <c r="CN18" s="431"/>
      <c r="CO18" s="431"/>
      <c r="CP18" s="431"/>
      <c r="CQ18" s="431"/>
      <c r="CR18" s="431"/>
      <c r="CS18" s="431"/>
      <c r="CT18" s="431"/>
      <c r="CU18" s="431"/>
      <c r="CV18" s="431"/>
      <c r="CW18" s="431"/>
      <c r="CX18" s="431"/>
      <c r="CY18" s="431"/>
      <c r="CZ18" s="431"/>
      <c r="DA18" s="431"/>
      <c r="DB18" s="431"/>
      <c r="DC18" s="431"/>
      <c r="DD18" s="431"/>
      <c r="DE18" s="431"/>
      <c r="DF18" s="431"/>
      <c r="DG18" s="431"/>
      <c r="DH18" s="431"/>
      <c r="DI18" s="431"/>
      <c r="DJ18" s="431"/>
      <c r="DK18" s="431"/>
      <c r="DL18" s="431"/>
      <c r="DM18" s="431"/>
      <c r="DN18" s="431"/>
      <c r="DO18" s="431"/>
      <c r="DP18" s="431"/>
      <c r="DQ18" s="431"/>
      <c r="DR18" s="431"/>
      <c r="DS18" s="431"/>
      <c r="DT18" s="431"/>
      <c r="DU18" s="431"/>
      <c r="DV18" s="431"/>
      <c r="DW18" s="431"/>
      <c r="DX18" s="431"/>
      <c r="DY18" s="431"/>
      <c r="DZ18" s="431"/>
      <c r="EA18" s="431"/>
      <c r="EB18" s="431"/>
      <c r="EC18" s="431"/>
      <c r="ED18" s="431"/>
      <c r="EE18" s="431"/>
      <c r="EF18" s="431"/>
      <c r="EG18" s="431"/>
      <c r="EH18" s="431"/>
      <c r="EI18" s="431"/>
      <c r="EJ18" s="431"/>
      <c r="EK18" s="431"/>
      <c r="EL18" s="431"/>
      <c r="EM18" s="431"/>
      <c r="EN18" s="431"/>
      <c r="EO18" s="431"/>
      <c r="EP18" s="431"/>
      <c r="EQ18" s="431"/>
      <c r="ER18" s="431"/>
      <c r="ES18" s="431"/>
      <c r="ET18" s="431"/>
      <c r="EU18" s="431"/>
      <c r="EV18" s="431"/>
      <c r="EW18" s="431"/>
      <c r="EX18" s="431"/>
      <c r="EY18" s="431"/>
      <c r="EZ18" s="431"/>
      <c r="FA18" s="431"/>
      <c r="FB18" s="431"/>
      <c r="FC18" s="431"/>
      <c r="FD18" s="431"/>
      <c r="FE18" s="431"/>
      <c r="FF18" s="431"/>
      <c r="FG18" s="431"/>
      <c r="FH18" s="431"/>
      <c r="FI18" s="431"/>
      <c r="FJ18" s="431"/>
      <c r="FK18" s="431"/>
      <c r="FL18" s="431"/>
      <c r="FM18" s="431"/>
      <c r="FN18" s="431"/>
      <c r="FO18" s="431"/>
      <c r="FP18" s="431"/>
      <c r="FQ18" s="431"/>
      <c r="FR18" s="431"/>
      <c r="FS18" s="431"/>
      <c r="FT18" s="431"/>
      <c r="FU18" s="431"/>
      <c r="FV18" s="431"/>
      <c r="FW18" s="431"/>
      <c r="FX18" s="431"/>
      <c r="FY18" s="431"/>
      <c r="FZ18" s="431"/>
      <c r="GA18" s="431"/>
      <c r="GB18" s="431"/>
      <c r="GC18" s="431"/>
      <c r="GD18" s="431"/>
      <c r="GE18" s="431"/>
      <c r="GF18" s="431"/>
      <c r="GG18" s="431"/>
      <c r="GH18" s="431"/>
      <c r="GI18" s="431"/>
      <c r="GJ18" s="431"/>
      <c r="GK18" s="431"/>
      <c r="GL18" s="431"/>
      <c r="GM18" s="431"/>
      <c r="GN18" s="431"/>
      <c r="GO18" s="431"/>
      <c r="GP18" s="431"/>
      <c r="GQ18" s="431"/>
      <c r="GR18" s="431"/>
      <c r="GS18" s="431"/>
      <c r="GT18" s="431"/>
      <c r="GU18" s="431"/>
      <c r="GV18" s="431"/>
      <c r="GW18" s="431"/>
      <c r="GX18" s="431"/>
      <c r="GY18" s="431"/>
      <c r="GZ18" s="431"/>
      <c r="HA18" s="431"/>
      <c r="HB18" s="431"/>
      <c r="HC18" s="431"/>
      <c r="HD18" s="431"/>
      <c r="HE18" s="431"/>
      <c r="HF18" s="431"/>
      <c r="HG18" s="431"/>
      <c r="HH18" s="431"/>
      <c r="HI18" s="431"/>
      <c r="HJ18" s="431"/>
      <c r="HK18" s="431"/>
      <c r="HL18" s="431"/>
      <c r="HM18" s="431"/>
      <c r="HN18" s="431"/>
      <c r="HO18" s="431"/>
      <c r="HP18" s="431"/>
      <c r="HQ18" s="431"/>
      <c r="HR18" s="431"/>
      <c r="HS18" s="431"/>
      <c r="HT18" s="431"/>
      <c r="HU18" s="431"/>
      <c r="HV18" s="431"/>
      <c r="HW18" s="431"/>
      <c r="HX18" s="431"/>
      <c r="HY18" s="431"/>
      <c r="HZ18" s="431"/>
      <c r="IA18" s="431"/>
      <c r="IB18" s="431"/>
      <c r="IC18" s="431"/>
      <c r="ID18" s="431"/>
      <c r="IE18" s="431"/>
      <c r="IF18" s="431"/>
      <c r="IG18" s="431"/>
      <c r="IH18" s="431"/>
      <c r="II18" s="431"/>
      <c r="IJ18" s="431"/>
      <c r="IK18" s="431"/>
      <c r="IL18" s="432"/>
      <c r="IM18" s="15"/>
      <c r="IN18" s="15"/>
      <c r="IO18" s="15"/>
      <c r="IP18" s="15"/>
      <c r="IQ18" s="15"/>
      <c r="IR18" s="15"/>
      <c r="IS18" s="15"/>
      <c r="IT18" s="15"/>
    </row>
    <row r="19" spans="1:254" s="149" customFormat="1" ht="12.75" customHeight="1">
      <c r="A19" s="433" t="str">
        <f>キャラシート!B3</f>
        <v>テオス・ブロマ</v>
      </c>
      <c r="B19" s="433"/>
      <c r="C19" s="433"/>
      <c r="D19" s="433"/>
      <c r="E19" s="434" t="str">
        <f>キャラシート!J3</f>
        <v>チヒロ</v>
      </c>
      <c r="F19" s="434"/>
      <c r="G19" s="435" t="str">
        <f>キャラシート!F13</f>
        <v>覚醒型</v>
      </c>
      <c r="H19" s="435"/>
      <c r="I19" s="436" t="s">
        <v>105</v>
      </c>
      <c r="J19" s="436"/>
      <c r="K19" s="436" t="s">
        <v>105</v>
      </c>
      <c r="L19" s="436"/>
      <c r="M19" s="429"/>
      <c r="N19" s="430"/>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31"/>
      <c r="AL19" s="431"/>
      <c r="AM19" s="431"/>
      <c r="AN19" s="431"/>
      <c r="AO19" s="431"/>
      <c r="AP19" s="431"/>
      <c r="AQ19" s="431"/>
      <c r="AR19" s="431"/>
      <c r="AS19" s="431"/>
      <c r="AT19" s="431"/>
      <c r="AU19" s="431"/>
      <c r="AV19" s="431"/>
      <c r="AW19" s="431"/>
      <c r="AX19" s="431"/>
      <c r="AY19" s="431"/>
      <c r="AZ19" s="431"/>
      <c r="BA19" s="431"/>
      <c r="BB19" s="431"/>
      <c r="BC19" s="431"/>
      <c r="BD19" s="431"/>
      <c r="BE19" s="431"/>
      <c r="BF19" s="431"/>
      <c r="BG19" s="431"/>
      <c r="BH19" s="431"/>
      <c r="BI19" s="431"/>
      <c r="BJ19" s="431"/>
      <c r="BK19" s="431"/>
      <c r="BL19" s="431"/>
      <c r="BM19" s="431"/>
      <c r="BN19" s="431"/>
      <c r="BO19" s="431"/>
      <c r="BP19" s="431"/>
      <c r="BQ19" s="431"/>
      <c r="BR19" s="431"/>
      <c r="BS19" s="431"/>
      <c r="BT19" s="431"/>
      <c r="BU19" s="431"/>
      <c r="BV19" s="431"/>
      <c r="BW19" s="431"/>
      <c r="BX19" s="431"/>
      <c r="BY19" s="431"/>
      <c r="BZ19" s="431"/>
      <c r="CA19" s="431"/>
      <c r="CB19" s="431"/>
      <c r="CC19" s="431"/>
      <c r="CD19" s="431"/>
      <c r="CE19" s="431"/>
      <c r="CF19" s="431"/>
      <c r="CG19" s="431"/>
      <c r="CH19" s="431"/>
      <c r="CI19" s="431"/>
      <c r="CJ19" s="431"/>
      <c r="CK19" s="431"/>
      <c r="CL19" s="431"/>
      <c r="CM19" s="431"/>
      <c r="CN19" s="431"/>
      <c r="CO19" s="431"/>
      <c r="CP19" s="431"/>
      <c r="CQ19" s="431"/>
      <c r="CR19" s="431"/>
      <c r="CS19" s="431"/>
      <c r="CT19" s="431"/>
      <c r="CU19" s="431"/>
      <c r="CV19" s="431"/>
      <c r="CW19" s="431"/>
      <c r="CX19" s="431"/>
      <c r="CY19" s="431"/>
      <c r="CZ19" s="431"/>
      <c r="DA19" s="431"/>
      <c r="DB19" s="431"/>
      <c r="DC19" s="431"/>
      <c r="DD19" s="431"/>
      <c r="DE19" s="431"/>
      <c r="DF19" s="431"/>
      <c r="DG19" s="431"/>
      <c r="DH19" s="431"/>
      <c r="DI19" s="431"/>
      <c r="DJ19" s="431"/>
      <c r="DK19" s="431"/>
      <c r="DL19" s="431"/>
      <c r="DM19" s="431"/>
      <c r="DN19" s="431"/>
      <c r="DO19" s="431"/>
      <c r="DP19" s="431"/>
      <c r="DQ19" s="431"/>
      <c r="DR19" s="431"/>
      <c r="DS19" s="431"/>
      <c r="DT19" s="431"/>
      <c r="DU19" s="431"/>
      <c r="DV19" s="431"/>
      <c r="DW19" s="431"/>
      <c r="DX19" s="431"/>
      <c r="DY19" s="431"/>
      <c r="DZ19" s="431"/>
      <c r="EA19" s="431"/>
      <c r="EB19" s="431"/>
      <c r="EC19" s="431"/>
      <c r="ED19" s="431"/>
      <c r="EE19" s="431"/>
      <c r="EF19" s="431"/>
      <c r="EG19" s="431"/>
      <c r="EH19" s="431"/>
      <c r="EI19" s="431"/>
      <c r="EJ19" s="431"/>
      <c r="EK19" s="431"/>
      <c r="EL19" s="431"/>
      <c r="EM19" s="431"/>
      <c r="EN19" s="431"/>
      <c r="EO19" s="431"/>
      <c r="EP19" s="431"/>
      <c r="EQ19" s="431"/>
      <c r="ER19" s="431"/>
      <c r="ES19" s="431"/>
      <c r="ET19" s="431"/>
      <c r="EU19" s="431"/>
      <c r="EV19" s="431"/>
      <c r="EW19" s="431"/>
      <c r="EX19" s="431"/>
      <c r="EY19" s="431"/>
      <c r="EZ19" s="431"/>
      <c r="FA19" s="431"/>
      <c r="FB19" s="431"/>
      <c r="FC19" s="431"/>
      <c r="FD19" s="431"/>
      <c r="FE19" s="431"/>
      <c r="FF19" s="431"/>
      <c r="FG19" s="431"/>
      <c r="FH19" s="431"/>
      <c r="FI19" s="431"/>
      <c r="FJ19" s="431"/>
      <c r="FK19" s="431"/>
      <c r="FL19" s="431"/>
      <c r="FM19" s="431"/>
      <c r="FN19" s="431"/>
      <c r="FO19" s="431"/>
      <c r="FP19" s="431"/>
      <c r="FQ19" s="431"/>
      <c r="FR19" s="431"/>
      <c r="FS19" s="431"/>
      <c r="FT19" s="431"/>
      <c r="FU19" s="431"/>
      <c r="FV19" s="431"/>
      <c r="FW19" s="431"/>
      <c r="FX19" s="431"/>
      <c r="FY19" s="431"/>
      <c r="FZ19" s="431"/>
      <c r="GA19" s="431"/>
      <c r="GB19" s="431"/>
      <c r="GC19" s="431"/>
      <c r="GD19" s="431"/>
      <c r="GE19" s="431"/>
      <c r="GF19" s="431"/>
      <c r="GG19" s="431"/>
      <c r="GH19" s="431"/>
      <c r="GI19" s="431"/>
      <c r="GJ19" s="431"/>
      <c r="GK19" s="431"/>
      <c r="GL19" s="431"/>
      <c r="GM19" s="431"/>
      <c r="GN19" s="431"/>
      <c r="GO19" s="431"/>
      <c r="GP19" s="431"/>
      <c r="GQ19" s="431"/>
      <c r="GR19" s="431"/>
      <c r="GS19" s="431"/>
      <c r="GT19" s="431"/>
      <c r="GU19" s="431"/>
      <c r="GV19" s="431"/>
      <c r="GW19" s="431"/>
      <c r="GX19" s="431"/>
      <c r="GY19" s="431"/>
      <c r="GZ19" s="431"/>
      <c r="HA19" s="431"/>
      <c r="HB19" s="431"/>
      <c r="HC19" s="431"/>
      <c r="HD19" s="431"/>
      <c r="HE19" s="431"/>
      <c r="HF19" s="431"/>
      <c r="HG19" s="431"/>
      <c r="HH19" s="431"/>
      <c r="HI19" s="431"/>
      <c r="HJ19" s="431"/>
      <c r="HK19" s="431"/>
      <c r="HL19" s="431"/>
      <c r="HM19" s="431"/>
      <c r="HN19" s="431"/>
      <c r="HO19" s="431"/>
      <c r="HP19" s="431"/>
      <c r="HQ19" s="431"/>
      <c r="HR19" s="431"/>
      <c r="HS19" s="431"/>
      <c r="HT19" s="431"/>
      <c r="HU19" s="431"/>
      <c r="HV19" s="431"/>
      <c r="HW19" s="431"/>
      <c r="HX19" s="431"/>
      <c r="HY19" s="431"/>
      <c r="HZ19" s="431"/>
      <c r="IA19" s="431"/>
      <c r="IB19" s="431"/>
      <c r="IC19" s="431"/>
      <c r="ID19" s="431"/>
      <c r="IE19" s="431"/>
      <c r="IF19" s="431"/>
      <c r="IG19" s="431"/>
      <c r="IH19" s="431"/>
      <c r="II19" s="431"/>
      <c r="IJ19" s="431"/>
      <c r="IK19" s="431"/>
      <c r="IL19" s="431"/>
      <c r="IM19" s="15"/>
      <c r="IN19" s="15"/>
      <c r="IO19" s="15"/>
      <c r="IP19" s="15"/>
      <c r="IQ19" s="15"/>
      <c r="IR19" s="15"/>
      <c r="IS19" s="15"/>
      <c r="IT19" s="15"/>
    </row>
    <row r="20" spans="1:254" s="149" customFormat="1" ht="12.75" customHeight="1">
      <c r="A20" s="437" t="s">
        <v>53</v>
      </c>
      <c r="B20" s="437"/>
      <c r="C20" s="438" t="s">
        <v>131</v>
      </c>
      <c r="D20" s="438"/>
      <c r="E20" s="439" t="s">
        <v>137</v>
      </c>
      <c r="F20" s="439"/>
      <c r="G20" s="440" t="s">
        <v>818</v>
      </c>
      <c r="H20" s="440"/>
      <c r="I20" s="441" t="s">
        <v>54</v>
      </c>
      <c r="J20" s="441"/>
      <c r="K20" s="441" t="s">
        <v>55</v>
      </c>
      <c r="L20" s="441"/>
      <c r="M20" s="429"/>
      <c r="N20" s="430"/>
      <c r="O20" s="431"/>
      <c r="P20" s="431"/>
      <c r="Q20" s="431"/>
      <c r="R20" s="431"/>
      <c r="S20" s="431"/>
      <c r="T20" s="431"/>
      <c r="U20" s="431"/>
      <c r="V20" s="431"/>
      <c r="W20" s="431"/>
      <c r="X20" s="431"/>
      <c r="Y20" s="431"/>
      <c r="Z20" s="431"/>
      <c r="AA20" s="431"/>
      <c r="AB20" s="431"/>
      <c r="AC20" s="431"/>
      <c r="AD20" s="431"/>
      <c r="AE20" s="431"/>
      <c r="AF20" s="431"/>
      <c r="AG20" s="431"/>
      <c r="AH20" s="431"/>
      <c r="AI20" s="431"/>
      <c r="AJ20" s="431"/>
      <c r="AK20" s="431"/>
      <c r="AL20" s="431"/>
      <c r="AM20" s="431"/>
      <c r="AN20" s="431"/>
      <c r="AO20" s="431"/>
      <c r="AP20" s="431"/>
      <c r="AQ20" s="431"/>
      <c r="AR20" s="431"/>
      <c r="AS20" s="431"/>
      <c r="AT20" s="431"/>
      <c r="AU20" s="431"/>
      <c r="AV20" s="431"/>
      <c r="AW20" s="431"/>
      <c r="AX20" s="431"/>
      <c r="AY20" s="431"/>
      <c r="AZ20" s="431"/>
      <c r="BA20" s="431"/>
      <c r="BB20" s="431"/>
      <c r="BC20" s="431"/>
      <c r="BD20" s="431"/>
      <c r="BE20" s="431"/>
      <c r="BF20" s="431"/>
      <c r="BG20" s="431"/>
      <c r="BH20" s="431"/>
      <c r="BI20" s="431"/>
      <c r="BJ20" s="431"/>
      <c r="BK20" s="431"/>
      <c r="BL20" s="431"/>
      <c r="BM20" s="431"/>
      <c r="BN20" s="431"/>
      <c r="BO20" s="431"/>
      <c r="BP20" s="431"/>
      <c r="BQ20" s="431"/>
      <c r="BR20" s="431"/>
      <c r="BS20" s="431"/>
      <c r="BT20" s="431"/>
      <c r="BU20" s="431"/>
      <c r="BV20" s="431"/>
      <c r="BW20" s="431"/>
      <c r="BX20" s="431"/>
      <c r="BY20" s="431"/>
      <c r="BZ20" s="431"/>
      <c r="CA20" s="431"/>
      <c r="CB20" s="431"/>
      <c r="CC20" s="431"/>
      <c r="CD20" s="431"/>
      <c r="CE20" s="431"/>
      <c r="CF20" s="431"/>
      <c r="CG20" s="431"/>
      <c r="CH20" s="431"/>
      <c r="CI20" s="431"/>
      <c r="CJ20" s="431"/>
      <c r="CK20" s="431"/>
      <c r="CL20" s="431"/>
      <c r="CM20" s="431"/>
      <c r="CN20" s="431"/>
      <c r="CO20" s="431"/>
      <c r="CP20" s="431"/>
      <c r="CQ20" s="431"/>
      <c r="CR20" s="431"/>
      <c r="CS20" s="431"/>
      <c r="CT20" s="431"/>
      <c r="CU20" s="431"/>
      <c r="CV20" s="431"/>
      <c r="CW20" s="431"/>
      <c r="CX20" s="431"/>
      <c r="CY20" s="431"/>
      <c r="CZ20" s="431"/>
      <c r="DA20" s="431"/>
      <c r="DB20" s="431"/>
      <c r="DC20" s="431"/>
      <c r="DD20" s="431"/>
      <c r="DE20" s="431"/>
      <c r="DF20" s="431"/>
      <c r="DG20" s="431"/>
      <c r="DH20" s="431"/>
      <c r="DI20" s="431"/>
      <c r="DJ20" s="431"/>
      <c r="DK20" s="431"/>
      <c r="DL20" s="431"/>
      <c r="DM20" s="431"/>
      <c r="DN20" s="431"/>
      <c r="DO20" s="431"/>
      <c r="DP20" s="431"/>
      <c r="DQ20" s="431"/>
      <c r="DR20" s="431"/>
      <c r="DS20" s="431"/>
      <c r="DT20" s="431"/>
      <c r="DU20" s="431"/>
      <c r="DV20" s="431"/>
      <c r="DW20" s="431"/>
      <c r="DX20" s="431"/>
      <c r="DY20" s="431"/>
      <c r="DZ20" s="431"/>
      <c r="EA20" s="431"/>
      <c r="EB20" s="431"/>
      <c r="EC20" s="431"/>
      <c r="ED20" s="431"/>
      <c r="EE20" s="431"/>
      <c r="EF20" s="431"/>
      <c r="EG20" s="431"/>
      <c r="EH20" s="431"/>
      <c r="EI20" s="431"/>
      <c r="EJ20" s="431"/>
      <c r="EK20" s="431"/>
      <c r="EL20" s="431"/>
      <c r="EM20" s="431"/>
      <c r="EN20" s="431"/>
      <c r="EO20" s="431"/>
      <c r="EP20" s="431"/>
      <c r="EQ20" s="431"/>
      <c r="ER20" s="431"/>
      <c r="ES20" s="431"/>
      <c r="ET20" s="431"/>
      <c r="EU20" s="431"/>
      <c r="EV20" s="431"/>
      <c r="EW20" s="431"/>
      <c r="EX20" s="431"/>
      <c r="EY20" s="431"/>
      <c r="EZ20" s="431"/>
      <c r="FA20" s="431"/>
      <c r="FB20" s="431"/>
      <c r="FC20" s="431"/>
      <c r="FD20" s="431"/>
      <c r="FE20" s="431"/>
      <c r="FF20" s="431"/>
      <c r="FG20" s="431"/>
      <c r="FH20" s="431"/>
      <c r="FI20" s="431"/>
      <c r="FJ20" s="431"/>
      <c r="FK20" s="431"/>
      <c r="FL20" s="431"/>
      <c r="FM20" s="431"/>
      <c r="FN20" s="431"/>
      <c r="FO20" s="431"/>
      <c r="FP20" s="431"/>
      <c r="FQ20" s="431"/>
      <c r="FR20" s="431"/>
      <c r="FS20" s="431"/>
      <c r="FT20" s="431"/>
      <c r="FU20" s="431"/>
      <c r="FV20" s="431"/>
      <c r="FW20" s="431"/>
      <c r="FX20" s="431"/>
      <c r="FY20" s="431"/>
      <c r="FZ20" s="431"/>
      <c r="GA20" s="431"/>
      <c r="GB20" s="431"/>
      <c r="GC20" s="431"/>
      <c r="GD20" s="431"/>
      <c r="GE20" s="431"/>
      <c r="GF20" s="431"/>
      <c r="GG20" s="431"/>
      <c r="GH20" s="431"/>
      <c r="GI20" s="431"/>
      <c r="GJ20" s="431"/>
      <c r="GK20" s="431"/>
      <c r="GL20" s="431"/>
      <c r="GM20" s="431"/>
      <c r="GN20" s="431"/>
      <c r="GO20" s="431"/>
      <c r="GP20" s="431"/>
      <c r="GQ20" s="431"/>
      <c r="GR20" s="431"/>
      <c r="GS20" s="431"/>
      <c r="GT20" s="431"/>
      <c r="GU20" s="431"/>
      <c r="GV20" s="431"/>
      <c r="GW20" s="431"/>
      <c r="GX20" s="431"/>
      <c r="GY20" s="431"/>
      <c r="GZ20" s="431"/>
      <c r="HA20" s="431"/>
      <c r="HB20" s="431"/>
      <c r="HC20" s="431"/>
      <c r="HD20" s="431"/>
      <c r="HE20" s="431"/>
      <c r="HF20" s="431"/>
      <c r="HG20" s="431"/>
      <c r="HH20" s="431"/>
      <c r="HI20" s="431"/>
      <c r="HJ20" s="431"/>
      <c r="HK20" s="431"/>
      <c r="HL20" s="431"/>
      <c r="HM20" s="431"/>
      <c r="HN20" s="431"/>
      <c r="HO20" s="431"/>
      <c r="HP20" s="431"/>
      <c r="HQ20" s="431"/>
      <c r="HR20" s="431"/>
      <c r="HS20" s="431"/>
      <c r="HT20" s="431"/>
      <c r="HU20" s="431"/>
      <c r="HV20" s="431"/>
      <c r="HW20" s="431"/>
      <c r="HX20" s="431"/>
      <c r="HY20" s="431"/>
      <c r="HZ20" s="431"/>
      <c r="IA20" s="431"/>
      <c r="IB20" s="431"/>
      <c r="IC20" s="431"/>
      <c r="ID20" s="431"/>
      <c r="IE20" s="431"/>
      <c r="IF20" s="431"/>
      <c r="IG20" s="431"/>
      <c r="IH20" s="431"/>
      <c r="II20" s="431"/>
      <c r="IJ20" s="431"/>
      <c r="IK20" s="431"/>
      <c r="IL20" s="431"/>
      <c r="IM20" s="15"/>
      <c r="IN20" s="15"/>
      <c r="IO20" s="15"/>
      <c r="IP20" s="15"/>
      <c r="IQ20" s="15"/>
      <c r="IR20" s="15"/>
      <c r="IS20" s="15"/>
      <c r="IT20" s="15"/>
    </row>
    <row r="21" spans="1:254" s="149" customFormat="1" ht="12.75" customHeight="1">
      <c r="A21" s="152">
        <f>B21+SUM(O25:IL25)</f>
        <v>9</v>
      </c>
      <c r="B21" s="153">
        <f>J25+L25</f>
        <v>23</v>
      </c>
      <c r="C21" s="154">
        <f>D21-SUM(O26:IL26)+SUM(O27:IL27)</f>
        <v>6</v>
      </c>
      <c r="D21" s="155">
        <f>J27+L27</f>
        <v>28</v>
      </c>
      <c r="E21" s="156">
        <f>J28+L28</f>
        <v>26</v>
      </c>
      <c r="F21" s="157">
        <f>E21+SUM(O28:IL28)</f>
        <v>78</v>
      </c>
      <c r="G21" s="435" t="str">
        <f>キャラシート!C13</f>
        <v>瞬動</v>
      </c>
      <c r="H21" s="435"/>
      <c r="I21" s="442" t="s">
        <v>833</v>
      </c>
      <c r="J21" s="442"/>
      <c r="K21" s="442" t="s">
        <v>1047</v>
      </c>
      <c r="L21" s="442"/>
      <c r="M21" s="429"/>
      <c r="N21" s="429"/>
      <c r="O21" s="431"/>
      <c r="P21" s="431"/>
      <c r="Q21" s="431"/>
      <c r="R21" s="431"/>
      <c r="S21" s="431"/>
      <c r="T21" s="431"/>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31"/>
      <c r="AT21" s="431"/>
      <c r="AU21" s="431"/>
      <c r="AV21" s="431"/>
      <c r="AW21" s="431"/>
      <c r="AX21" s="431"/>
      <c r="AY21" s="431"/>
      <c r="AZ21" s="431"/>
      <c r="BA21" s="431"/>
      <c r="BB21" s="431"/>
      <c r="BC21" s="431"/>
      <c r="BD21" s="431"/>
      <c r="BE21" s="431"/>
      <c r="BF21" s="431"/>
      <c r="BG21" s="431"/>
      <c r="BH21" s="431"/>
      <c r="BI21" s="431"/>
      <c r="BJ21" s="431"/>
      <c r="BK21" s="431"/>
      <c r="BL21" s="431"/>
      <c r="BM21" s="431"/>
      <c r="BN21" s="431"/>
      <c r="BO21" s="431"/>
      <c r="BP21" s="431"/>
      <c r="BQ21" s="431"/>
      <c r="BR21" s="431"/>
      <c r="BS21" s="431"/>
      <c r="BT21" s="431"/>
      <c r="BU21" s="431"/>
      <c r="BV21" s="431"/>
      <c r="BW21" s="431"/>
      <c r="BX21" s="431"/>
      <c r="BY21" s="431"/>
      <c r="BZ21" s="431"/>
      <c r="CA21" s="431"/>
      <c r="CB21" s="431"/>
      <c r="CC21" s="431"/>
      <c r="CD21" s="431"/>
      <c r="CE21" s="431"/>
      <c r="CF21" s="431"/>
      <c r="CG21" s="431"/>
      <c r="CH21" s="431"/>
      <c r="CI21" s="431"/>
      <c r="CJ21" s="431"/>
      <c r="CK21" s="431"/>
      <c r="CL21" s="431"/>
      <c r="CM21" s="431"/>
      <c r="CN21" s="431"/>
      <c r="CO21" s="431"/>
      <c r="CP21" s="431"/>
      <c r="CQ21" s="431"/>
      <c r="CR21" s="431"/>
      <c r="CS21" s="431"/>
      <c r="CT21" s="431"/>
      <c r="CU21" s="431"/>
      <c r="CV21" s="431"/>
      <c r="CW21" s="431"/>
      <c r="CX21" s="431"/>
      <c r="CY21" s="431"/>
      <c r="CZ21" s="431"/>
      <c r="DA21" s="431"/>
      <c r="DB21" s="431"/>
      <c r="DC21" s="431"/>
      <c r="DD21" s="431"/>
      <c r="DE21" s="431"/>
      <c r="DF21" s="431"/>
      <c r="DG21" s="431"/>
      <c r="DH21" s="431"/>
      <c r="DI21" s="431"/>
      <c r="DJ21" s="431"/>
      <c r="DK21" s="431"/>
      <c r="DL21" s="431"/>
      <c r="DM21" s="431"/>
      <c r="DN21" s="431"/>
      <c r="DO21" s="431"/>
      <c r="DP21" s="431"/>
      <c r="DQ21" s="431"/>
      <c r="DR21" s="431"/>
      <c r="DS21" s="431"/>
      <c r="DT21" s="431"/>
      <c r="DU21" s="431"/>
      <c r="DV21" s="431"/>
      <c r="DW21" s="431"/>
      <c r="DX21" s="431"/>
      <c r="DY21" s="431"/>
      <c r="DZ21" s="431"/>
      <c r="EA21" s="431"/>
      <c r="EB21" s="431"/>
      <c r="EC21" s="431"/>
      <c r="ED21" s="431"/>
      <c r="EE21" s="431"/>
      <c r="EF21" s="431"/>
      <c r="EG21" s="431"/>
      <c r="EH21" s="431"/>
      <c r="EI21" s="431"/>
      <c r="EJ21" s="431"/>
      <c r="EK21" s="431"/>
      <c r="EL21" s="431"/>
      <c r="EM21" s="431"/>
      <c r="EN21" s="431"/>
      <c r="EO21" s="431"/>
      <c r="EP21" s="431"/>
      <c r="EQ21" s="431"/>
      <c r="ER21" s="431"/>
      <c r="ES21" s="431"/>
      <c r="ET21" s="431"/>
      <c r="EU21" s="431"/>
      <c r="EV21" s="431"/>
      <c r="EW21" s="431"/>
      <c r="EX21" s="431"/>
      <c r="EY21" s="431"/>
      <c r="EZ21" s="431"/>
      <c r="FA21" s="431"/>
      <c r="FB21" s="431"/>
      <c r="FC21" s="431"/>
      <c r="FD21" s="431"/>
      <c r="FE21" s="431"/>
      <c r="FF21" s="431"/>
      <c r="FG21" s="431"/>
      <c r="FH21" s="431"/>
      <c r="FI21" s="431"/>
      <c r="FJ21" s="431"/>
      <c r="FK21" s="431"/>
      <c r="FL21" s="431"/>
      <c r="FM21" s="431"/>
      <c r="FN21" s="431"/>
      <c r="FO21" s="431"/>
      <c r="FP21" s="431"/>
      <c r="FQ21" s="431"/>
      <c r="FR21" s="431"/>
      <c r="FS21" s="431"/>
      <c r="FT21" s="431"/>
      <c r="FU21" s="431"/>
      <c r="FV21" s="431"/>
      <c r="FW21" s="431"/>
      <c r="FX21" s="431"/>
      <c r="FY21" s="431"/>
      <c r="FZ21" s="431"/>
      <c r="GA21" s="431"/>
      <c r="GB21" s="431"/>
      <c r="GC21" s="431"/>
      <c r="GD21" s="431"/>
      <c r="GE21" s="431"/>
      <c r="GF21" s="431"/>
      <c r="GG21" s="431"/>
      <c r="GH21" s="431"/>
      <c r="GI21" s="431"/>
      <c r="GJ21" s="431"/>
      <c r="GK21" s="431"/>
      <c r="GL21" s="431"/>
      <c r="GM21" s="431"/>
      <c r="GN21" s="431"/>
      <c r="GO21" s="431"/>
      <c r="GP21" s="431"/>
      <c r="GQ21" s="431"/>
      <c r="GR21" s="431"/>
      <c r="GS21" s="431"/>
      <c r="GT21" s="431"/>
      <c r="GU21" s="431"/>
      <c r="GV21" s="431"/>
      <c r="GW21" s="431"/>
      <c r="GX21" s="431"/>
      <c r="GY21" s="431"/>
      <c r="GZ21" s="431"/>
      <c r="HA21" s="431"/>
      <c r="HB21" s="431"/>
      <c r="HC21" s="431"/>
      <c r="HD21" s="431"/>
      <c r="HE21" s="431"/>
      <c r="HF21" s="431"/>
      <c r="HG21" s="431"/>
      <c r="HH21" s="431"/>
      <c r="HI21" s="431"/>
      <c r="HJ21" s="431"/>
      <c r="HK21" s="431"/>
      <c r="HL21" s="431"/>
      <c r="HM21" s="431"/>
      <c r="HN21" s="431"/>
      <c r="HO21" s="431"/>
      <c r="HP21" s="431"/>
      <c r="HQ21" s="431"/>
      <c r="HR21" s="431"/>
      <c r="HS21" s="431"/>
      <c r="HT21" s="431"/>
      <c r="HU21" s="431"/>
      <c r="HV21" s="431"/>
      <c r="HW21" s="431"/>
      <c r="HX21" s="431"/>
      <c r="HY21" s="431"/>
      <c r="HZ21" s="431"/>
      <c r="IA21" s="431"/>
      <c r="IB21" s="431"/>
      <c r="IC21" s="431"/>
      <c r="ID21" s="431"/>
      <c r="IE21" s="431"/>
      <c r="IF21" s="431"/>
      <c r="IG21" s="431"/>
      <c r="IH21" s="431"/>
      <c r="II21" s="431"/>
      <c r="IJ21" s="431"/>
      <c r="IK21" s="431"/>
      <c r="IL21" s="431"/>
      <c r="IM21" s="15"/>
      <c r="IN21" s="15"/>
      <c r="IO21" s="15"/>
      <c r="IP21" s="15"/>
      <c r="IQ21" s="15"/>
      <c r="IR21" s="15"/>
      <c r="IS21" s="15"/>
      <c r="IT21" s="15"/>
    </row>
    <row r="22" spans="1:254" s="149" customFormat="1" ht="12" customHeight="1">
      <c r="A22" s="443" t="s">
        <v>152</v>
      </c>
      <c r="B22" s="444">
        <f>キャラシート!D27</f>
        <v>8</v>
      </c>
      <c r="C22" s="158" t="s">
        <v>56</v>
      </c>
      <c r="D22" s="159" t="s">
        <v>57</v>
      </c>
      <c r="E22" s="445" t="str">
        <f>IF(F21&lt;100,IF(F21&lt;50,"通常状態",IF(F21&lt;60,"暴走Lv1 ",IF(F21&lt;70,"暴走Lv2",IF(F21&lt;80,"暴走Lv3",IF(F21&lt;90,"暴走Lv4","暴走Lv5"))))),IF(F21&lt;110,"臨界Lv1",IF(F21&lt;120,"臨界Lv2",IF(F21&lt;130,"臨界Lv3",IF(F21&lt;140,"臨界Lv4",IF(F21&lt;150,"臨界Lv5",IF(F21&lt;150,"活性Lv5","因子崩壊")))))))</f>
        <v>暴走Lv3</v>
      </c>
      <c r="F22" s="445"/>
      <c r="G22" s="440" t="s">
        <v>829</v>
      </c>
      <c r="H22" s="440"/>
      <c r="I22" s="441" t="s">
        <v>362</v>
      </c>
      <c r="J22" s="441"/>
      <c r="K22" s="441" t="s">
        <v>58</v>
      </c>
      <c r="L22" s="441"/>
      <c r="M22" s="429"/>
      <c r="N22" s="429"/>
      <c r="O22" s="431"/>
      <c r="P22" s="431"/>
      <c r="Q22" s="431"/>
      <c r="R22" s="431"/>
      <c r="S22" s="431"/>
      <c r="T22" s="431"/>
      <c r="U22" s="431"/>
      <c r="V22" s="431"/>
      <c r="W22" s="431"/>
      <c r="X22" s="431"/>
      <c r="Y22" s="431"/>
      <c r="Z22" s="431"/>
      <c r="AA22" s="431"/>
      <c r="AB22" s="431"/>
      <c r="AC22" s="431"/>
      <c r="AD22" s="431"/>
      <c r="AE22" s="431"/>
      <c r="AF22" s="431"/>
      <c r="AG22" s="431"/>
      <c r="AH22" s="431"/>
      <c r="AI22" s="431"/>
      <c r="AJ22" s="431"/>
      <c r="AK22" s="431"/>
      <c r="AL22" s="431"/>
      <c r="AM22" s="431"/>
      <c r="AN22" s="431"/>
      <c r="AO22" s="431"/>
      <c r="AP22" s="431"/>
      <c r="AQ22" s="431"/>
      <c r="AR22" s="431"/>
      <c r="AS22" s="431"/>
      <c r="AT22" s="431"/>
      <c r="AU22" s="431"/>
      <c r="AV22" s="431"/>
      <c r="AW22" s="431"/>
      <c r="AX22" s="431"/>
      <c r="AY22" s="431"/>
      <c r="AZ22" s="431"/>
      <c r="BA22" s="431"/>
      <c r="BB22" s="431"/>
      <c r="BC22" s="431"/>
      <c r="BD22" s="431"/>
      <c r="BE22" s="431"/>
      <c r="BF22" s="431"/>
      <c r="BG22" s="431"/>
      <c r="BH22" s="431"/>
      <c r="BI22" s="431"/>
      <c r="BJ22" s="431"/>
      <c r="BK22" s="431"/>
      <c r="BL22" s="431"/>
      <c r="BM22" s="431"/>
      <c r="BN22" s="431"/>
      <c r="BO22" s="431"/>
      <c r="BP22" s="431"/>
      <c r="BQ22" s="431"/>
      <c r="BR22" s="431"/>
      <c r="BS22" s="431"/>
      <c r="BT22" s="431"/>
      <c r="BU22" s="431"/>
      <c r="BV22" s="431"/>
      <c r="BW22" s="431"/>
      <c r="BX22" s="431"/>
      <c r="BY22" s="431"/>
      <c r="BZ22" s="431"/>
      <c r="CA22" s="431"/>
      <c r="CB22" s="431"/>
      <c r="CC22" s="431"/>
      <c r="CD22" s="431"/>
      <c r="CE22" s="431"/>
      <c r="CF22" s="431"/>
      <c r="CG22" s="431"/>
      <c r="CH22" s="431"/>
      <c r="CI22" s="431"/>
      <c r="CJ22" s="431"/>
      <c r="CK22" s="431"/>
      <c r="CL22" s="431"/>
      <c r="CM22" s="431"/>
      <c r="CN22" s="431"/>
      <c r="CO22" s="431"/>
      <c r="CP22" s="431"/>
      <c r="CQ22" s="431"/>
      <c r="CR22" s="431"/>
      <c r="CS22" s="431"/>
      <c r="CT22" s="431"/>
      <c r="CU22" s="431"/>
      <c r="CV22" s="431"/>
      <c r="CW22" s="431"/>
      <c r="CX22" s="431"/>
      <c r="CY22" s="431"/>
      <c r="CZ22" s="431"/>
      <c r="DA22" s="431"/>
      <c r="DB22" s="431"/>
      <c r="DC22" s="431"/>
      <c r="DD22" s="431"/>
      <c r="DE22" s="431"/>
      <c r="DF22" s="431"/>
      <c r="DG22" s="431"/>
      <c r="DH22" s="431"/>
      <c r="DI22" s="431"/>
      <c r="DJ22" s="431"/>
      <c r="DK22" s="431"/>
      <c r="DL22" s="431"/>
      <c r="DM22" s="431"/>
      <c r="DN22" s="431"/>
      <c r="DO22" s="431"/>
      <c r="DP22" s="431"/>
      <c r="DQ22" s="431"/>
      <c r="DR22" s="431"/>
      <c r="DS22" s="431"/>
      <c r="DT22" s="431"/>
      <c r="DU22" s="431"/>
      <c r="DV22" s="431"/>
      <c r="DW22" s="431"/>
      <c r="DX22" s="431"/>
      <c r="DY22" s="431"/>
      <c r="DZ22" s="431"/>
      <c r="EA22" s="431"/>
      <c r="EB22" s="431"/>
      <c r="EC22" s="431"/>
      <c r="ED22" s="431"/>
      <c r="EE22" s="431"/>
      <c r="EF22" s="431"/>
      <c r="EG22" s="431"/>
      <c r="EH22" s="431"/>
      <c r="EI22" s="431"/>
      <c r="EJ22" s="431"/>
      <c r="EK22" s="431"/>
      <c r="EL22" s="431"/>
      <c r="EM22" s="431"/>
      <c r="EN22" s="431"/>
      <c r="EO22" s="431"/>
      <c r="EP22" s="431"/>
      <c r="EQ22" s="431"/>
      <c r="ER22" s="431"/>
      <c r="ES22" s="431"/>
      <c r="ET22" s="431"/>
      <c r="EU22" s="431"/>
      <c r="EV22" s="431"/>
      <c r="EW22" s="431"/>
      <c r="EX22" s="431"/>
      <c r="EY22" s="431"/>
      <c r="EZ22" s="431"/>
      <c r="FA22" s="431"/>
      <c r="FB22" s="431"/>
      <c r="FC22" s="431"/>
      <c r="FD22" s="431"/>
      <c r="FE22" s="431"/>
      <c r="FF22" s="431"/>
      <c r="FG22" s="431"/>
      <c r="FH22" s="431"/>
      <c r="FI22" s="431"/>
      <c r="FJ22" s="431"/>
      <c r="FK22" s="431"/>
      <c r="FL22" s="431"/>
      <c r="FM22" s="431"/>
      <c r="FN22" s="431"/>
      <c r="FO22" s="431"/>
      <c r="FP22" s="431"/>
      <c r="FQ22" s="431"/>
      <c r="FR22" s="431"/>
      <c r="FS22" s="431"/>
      <c r="FT22" s="431"/>
      <c r="FU22" s="431"/>
      <c r="FV22" s="431"/>
      <c r="FW22" s="431"/>
      <c r="FX22" s="431"/>
      <c r="FY22" s="431"/>
      <c r="FZ22" s="431"/>
      <c r="GA22" s="431"/>
      <c r="GB22" s="431"/>
      <c r="GC22" s="431"/>
      <c r="GD22" s="431"/>
      <c r="GE22" s="431"/>
      <c r="GF22" s="431"/>
      <c r="GG22" s="431"/>
      <c r="GH22" s="431"/>
      <c r="GI22" s="431"/>
      <c r="GJ22" s="431"/>
      <c r="GK22" s="431"/>
      <c r="GL22" s="431"/>
      <c r="GM22" s="431"/>
      <c r="GN22" s="431"/>
      <c r="GO22" s="431"/>
      <c r="GP22" s="431"/>
      <c r="GQ22" s="431"/>
      <c r="GR22" s="431"/>
      <c r="GS22" s="431"/>
      <c r="GT22" s="431"/>
      <c r="GU22" s="431"/>
      <c r="GV22" s="431"/>
      <c r="GW22" s="431"/>
      <c r="GX22" s="431"/>
      <c r="GY22" s="431"/>
      <c r="GZ22" s="431"/>
      <c r="HA22" s="431"/>
      <c r="HB22" s="431"/>
      <c r="HC22" s="431"/>
      <c r="HD22" s="431"/>
      <c r="HE22" s="431"/>
      <c r="HF22" s="431"/>
      <c r="HG22" s="431"/>
      <c r="HH22" s="431"/>
      <c r="HI22" s="431"/>
      <c r="HJ22" s="431"/>
      <c r="HK22" s="431"/>
      <c r="HL22" s="431"/>
      <c r="HM22" s="431"/>
      <c r="HN22" s="431"/>
      <c r="HO22" s="431"/>
      <c r="HP22" s="431"/>
      <c r="HQ22" s="431"/>
      <c r="HR22" s="431"/>
      <c r="HS22" s="431"/>
      <c r="HT22" s="431"/>
      <c r="HU22" s="431"/>
      <c r="HV22" s="431"/>
      <c r="HW22" s="431"/>
      <c r="HX22" s="431"/>
      <c r="HY22" s="431"/>
      <c r="HZ22" s="431"/>
      <c r="IA22" s="431"/>
      <c r="IB22" s="431"/>
      <c r="IC22" s="431"/>
      <c r="ID22" s="431"/>
      <c r="IE22" s="431"/>
      <c r="IF22" s="431"/>
      <c r="IG22" s="431"/>
      <c r="IH22" s="431"/>
      <c r="II22" s="431"/>
      <c r="IJ22" s="431"/>
      <c r="IK22" s="431"/>
      <c r="IL22" s="431"/>
      <c r="IM22" s="15"/>
      <c r="IN22" s="15"/>
      <c r="IO22" s="15"/>
      <c r="IP22" s="15"/>
      <c r="IQ22" s="15"/>
      <c r="IR22" s="15"/>
      <c r="IS22" s="15"/>
      <c r="IT22" s="15"/>
    </row>
    <row r="23" spans="1:254" s="149" customFormat="1" ht="12.75" customHeight="1">
      <c r="A23" s="443"/>
      <c r="B23" s="444"/>
      <c r="C23" s="160">
        <f>SUM(L26:IQ26)</f>
        <v>25</v>
      </c>
      <c r="D23" s="161">
        <f>ROUNDDOWN((C23/5),0)+SUM(I24:IL24)</f>
        <v>10</v>
      </c>
      <c r="E23" s="446" t="str">
        <f>IF(F21&lt;50,"未活性",IF(F21&lt;60,"活性Lv1",IF(F21&lt;70,"活性Lv2",IF(F21&lt;80,"活性Lv3",IF(F21&lt;90,"活性Lv4",IF(F21&lt;100,"活性Lv5",IF(F21&lt;150,"活性Lv5","強制キャラロスト")))))))</f>
        <v>活性Lv3</v>
      </c>
      <c r="F23" s="446"/>
      <c r="G23" s="447" t="str">
        <f>キャラシート!J6</f>
        <v>演技派【プレゼンター】</v>
      </c>
      <c r="H23" s="447"/>
      <c r="I23" s="448">
        <f>キャラシート!L6</f>
        <v>0</v>
      </c>
      <c r="J23" s="448"/>
      <c r="K23" s="449" t="str">
        <f>IF(OR(A21&lt;=B21/2,F21&gt;=90),IF(F21&gt;=120,"オーバーフロー","発動中"),"-")</f>
        <v>発動中</v>
      </c>
      <c r="L23" s="449"/>
      <c r="M23" s="429"/>
      <c r="N23" s="429"/>
      <c r="O23" s="431"/>
      <c r="P23" s="431"/>
      <c r="Q23" s="431"/>
      <c r="R23" s="431"/>
      <c r="S23" s="431"/>
      <c r="T23" s="431"/>
      <c r="U23" s="431"/>
      <c r="V23" s="431"/>
      <c r="W23" s="431"/>
      <c r="X23" s="431"/>
      <c r="Y23" s="431"/>
      <c r="Z23" s="431"/>
      <c r="AA23" s="431"/>
      <c r="AB23" s="431"/>
      <c r="AC23" s="431"/>
      <c r="AD23" s="431"/>
      <c r="AE23" s="431"/>
      <c r="AF23" s="431"/>
      <c r="AG23" s="431"/>
      <c r="AH23" s="431"/>
      <c r="AI23" s="431"/>
      <c r="AJ23" s="431"/>
      <c r="AK23" s="431"/>
      <c r="AL23" s="431"/>
      <c r="AM23" s="431"/>
      <c r="AN23" s="431"/>
      <c r="AO23" s="431"/>
      <c r="AP23" s="431"/>
      <c r="AQ23" s="431"/>
      <c r="AR23" s="431"/>
      <c r="AS23" s="431"/>
      <c r="AT23" s="431"/>
      <c r="AU23" s="431"/>
      <c r="AV23" s="431"/>
      <c r="AW23" s="431"/>
      <c r="AX23" s="431"/>
      <c r="AY23" s="431"/>
      <c r="AZ23" s="431"/>
      <c r="BA23" s="431"/>
      <c r="BB23" s="431"/>
      <c r="BC23" s="431"/>
      <c r="BD23" s="431"/>
      <c r="BE23" s="431"/>
      <c r="BF23" s="431"/>
      <c r="BG23" s="431"/>
      <c r="BH23" s="431"/>
      <c r="BI23" s="431"/>
      <c r="BJ23" s="431"/>
      <c r="BK23" s="431"/>
      <c r="BL23" s="431"/>
      <c r="BM23" s="431"/>
      <c r="BN23" s="431"/>
      <c r="BO23" s="431"/>
      <c r="BP23" s="431"/>
      <c r="BQ23" s="431"/>
      <c r="BR23" s="431"/>
      <c r="BS23" s="431"/>
      <c r="BT23" s="431"/>
      <c r="BU23" s="431"/>
      <c r="BV23" s="431"/>
      <c r="BW23" s="431"/>
      <c r="BX23" s="431"/>
      <c r="BY23" s="431"/>
      <c r="BZ23" s="431"/>
      <c r="CA23" s="431"/>
      <c r="CB23" s="431"/>
      <c r="CC23" s="431"/>
      <c r="CD23" s="431"/>
      <c r="CE23" s="431"/>
      <c r="CF23" s="431"/>
      <c r="CG23" s="431"/>
      <c r="CH23" s="431"/>
      <c r="CI23" s="431"/>
      <c r="CJ23" s="431"/>
      <c r="CK23" s="431"/>
      <c r="CL23" s="431"/>
      <c r="CM23" s="431"/>
      <c r="CN23" s="431"/>
      <c r="CO23" s="431"/>
      <c r="CP23" s="431"/>
      <c r="CQ23" s="431"/>
      <c r="CR23" s="431"/>
      <c r="CS23" s="431"/>
      <c r="CT23" s="431"/>
      <c r="CU23" s="431"/>
      <c r="CV23" s="431"/>
      <c r="CW23" s="431"/>
      <c r="CX23" s="431"/>
      <c r="CY23" s="431"/>
      <c r="CZ23" s="431"/>
      <c r="DA23" s="431"/>
      <c r="DB23" s="431"/>
      <c r="DC23" s="431"/>
      <c r="DD23" s="431"/>
      <c r="DE23" s="431"/>
      <c r="DF23" s="431"/>
      <c r="DG23" s="431"/>
      <c r="DH23" s="431"/>
      <c r="DI23" s="431"/>
      <c r="DJ23" s="431"/>
      <c r="DK23" s="431"/>
      <c r="DL23" s="431"/>
      <c r="DM23" s="431"/>
      <c r="DN23" s="431"/>
      <c r="DO23" s="431"/>
      <c r="DP23" s="431"/>
      <c r="DQ23" s="431"/>
      <c r="DR23" s="431"/>
      <c r="DS23" s="431"/>
      <c r="DT23" s="431"/>
      <c r="DU23" s="431"/>
      <c r="DV23" s="431"/>
      <c r="DW23" s="431"/>
      <c r="DX23" s="431"/>
      <c r="DY23" s="431"/>
      <c r="DZ23" s="431"/>
      <c r="EA23" s="431"/>
      <c r="EB23" s="431"/>
      <c r="EC23" s="431"/>
      <c r="ED23" s="431"/>
      <c r="EE23" s="431"/>
      <c r="EF23" s="431"/>
      <c r="EG23" s="431"/>
      <c r="EH23" s="431"/>
      <c r="EI23" s="431"/>
      <c r="EJ23" s="431"/>
      <c r="EK23" s="431"/>
      <c r="EL23" s="431"/>
      <c r="EM23" s="431"/>
      <c r="EN23" s="431"/>
      <c r="EO23" s="431"/>
      <c r="EP23" s="431"/>
      <c r="EQ23" s="431"/>
      <c r="ER23" s="431"/>
      <c r="ES23" s="431"/>
      <c r="ET23" s="431"/>
      <c r="EU23" s="431"/>
      <c r="EV23" s="431"/>
      <c r="EW23" s="431"/>
      <c r="EX23" s="431"/>
      <c r="EY23" s="431"/>
      <c r="EZ23" s="431"/>
      <c r="FA23" s="431"/>
      <c r="FB23" s="431"/>
      <c r="FC23" s="431"/>
      <c r="FD23" s="431"/>
      <c r="FE23" s="431"/>
      <c r="FF23" s="431"/>
      <c r="FG23" s="431"/>
      <c r="FH23" s="431"/>
      <c r="FI23" s="431"/>
      <c r="FJ23" s="431"/>
      <c r="FK23" s="431"/>
      <c r="FL23" s="431"/>
      <c r="FM23" s="431"/>
      <c r="FN23" s="431"/>
      <c r="FO23" s="431"/>
      <c r="FP23" s="431"/>
      <c r="FQ23" s="431"/>
      <c r="FR23" s="431"/>
      <c r="FS23" s="431"/>
      <c r="FT23" s="431"/>
      <c r="FU23" s="431"/>
      <c r="FV23" s="431"/>
      <c r="FW23" s="431"/>
      <c r="FX23" s="431"/>
      <c r="FY23" s="431"/>
      <c r="FZ23" s="431"/>
      <c r="GA23" s="431"/>
      <c r="GB23" s="431"/>
      <c r="GC23" s="431"/>
      <c r="GD23" s="431"/>
      <c r="GE23" s="431"/>
      <c r="GF23" s="431"/>
      <c r="GG23" s="431"/>
      <c r="GH23" s="431"/>
      <c r="GI23" s="431"/>
      <c r="GJ23" s="431"/>
      <c r="GK23" s="431"/>
      <c r="GL23" s="431"/>
      <c r="GM23" s="431"/>
      <c r="GN23" s="431"/>
      <c r="GO23" s="431"/>
      <c r="GP23" s="431"/>
      <c r="GQ23" s="431"/>
      <c r="GR23" s="431"/>
      <c r="GS23" s="431"/>
      <c r="GT23" s="431"/>
      <c r="GU23" s="431"/>
      <c r="GV23" s="431"/>
      <c r="GW23" s="431"/>
      <c r="GX23" s="431"/>
      <c r="GY23" s="431"/>
      <c r="GZ23" s="431"/>
      <c r="HA23" s="431"/>
      <c r="HB23" s="431"/>
      <c r="HC23" s="431"/>
      <c r="HD23" s="431"/>
      <c r="HE23" s="431"/>
      <c r="HF23" s="431"/>
      <c r="HG23" s="431"/>
      <c r="HH23" s="431"/>
      <c r="HI23" s="431"/>
      <c r="HJ23" s="431"/>
      <c r="HK23" s="431"/>
      <c r="HL23" s="431"/>
      <c r="HM23" s="431"/>
      <c r="HN23" s="431"/>
      <c r="HO23" s="431"/>
      <c r="HP23" s="431"/>
      <c r="HQ23" s="431"/>
      <c r="HR23" s="431"/>
      <c r="HS23" s="431"/>
      <c r="HT23" s="431"/>
      <c r="HU23" s="431"/>
      <c r="HV23" s="431"/>
      <c r="HW23" s="431"/>
      <c r="HX23" s="431"/>
      <c r="HY23" s="431"/>
      <c r="HZ23" s="431"/>
      <c r="IA23" s="431"/>
      <c r="IB23" s="431"/>
      <c r="IC23" s="431"/>
      <c r="ID23" s="431"/>
      <c r="IE23" s="431"/>
      <c r="IF23" s="431"/>
      <c r="IG23" s="431"/>
      <c r="IH23" s="431"/>
      <c r="II23" s="431"/>
      <c r="IJ23" s="431"/>
      <c r="IK23" s="431"/>
      <c r="IL23" s="431"/>
      <c r="IM23" s="15"/>
      <c r="IN23" s="15"/>
      <c r="IO23" s="15"/>
      <c r="IP23" s="15"/>
      <c r="IQ23" s="15"/>
      <c r="IR23" s="15"/>
      <c r="IS23" s="15"/>
      <c r="IT23" s="15"/>
    </row>
    <row r="24" spans="1:254" s="166" customFormat="1" ht="12.75" customHeight="1">
      <c r="A24" s="162" t="s">
        <v>160</v>
      </c>
      <c r="B24" s="163" t="str">
        <f>キャラシート!C31&amp;"+"&amp;キャラシート!D31&amp;"D6"</f>
        <v>8+1D6</v>
      </c>
      <c r="C24" s="450" t="str">
        <f>IF(G19="反応型",IF(50&gt;F21,"+0",IF(60&gt;F21,"+1",IF(70&gt;F21,"+2",IF(F21&gt;=70,"+3")))),"活性補正")</f>
        <v>活性補正</v>
      </c>
      <c r="D24" s="148" t="s">
        <v>161</v>
      </c>
      <c r="E24" s="164" t="str">
        <f>キャラシート!G31&amp;"D6"&amp;"+"&amp;キャラシート!H31</f>
        <v>1D6+0</v>
      </c>
      <c r="F24" s="451" t="str">
        <f>IF(G19="増強型",IF(50&gt;F21,"+0",IF(60&gt;F21,"+1",IF(70&gt;F21,"+2",IF(F21&gt;=70,"+3")))),"活性補正")</f>
        <v>活性補正</v>
      </c>
      <c r="G24" s="452" t="s">
        <v>59</v>
      </c>
      <c r="H24" s="452"/>
      <c r="I24" s="162" t="s">
        <v>60</v>
      </c>
      <c r="J24" s="162"/>
      <c r="K24" s="162"/>
      <c r="L24" s="162"/>
      <c r="M24" s="165" t="s">
        <v>61</v>
      </c>
      <c r="N24" s="166" t="s">
        <v>48</v>
      </c>
      <c r="O24" s="166">
        <v>5</v>
      </c>
      <c r="IL24" s="167"/>
      <c r="IM24" s="15"/>
      <c r="IN24" s="15"/>
      <c r="IO24" s="15"/>
      <c r="IP24" s="15"/>
      <c r="IQ24" s="15"/>
      <c r="IR24" s="15"/>
      <c r="IS24" s="15"/>
      <c r="IT24" s="15"/>
    </row>
    <row r="25" spans="1:254" s="176" customFormat="1" ht="12.75" customHeight="1">
      <c r="A25" s="168" t="s">
        <v>20</v>
      </c>
      <c r="B25" s="169" t="str">
        <f>キャラシート!C33&amp;"+"&amp;キャラシート!D33&amp;"D6"</f>
        <v>12+1D6</v>
      </c>
      <c r="C25" s="450"/>
      <c r="D25" s="151" t="s">
        <v>166</v>
      </c>
      <c r="E25" s="170" t="str">
        <f>キャラシート!G33&amp;"D6"&amp;"+"&amp;キャラシート!H33</f>
        <v>4D6+0</v>
      </c>
      <c r="F25" s="451"/>
      <c r="G25" s="453" t="s">
        <v>62</v>
      </c>
      <c r="H25" s="453"/>
      <c r="I25" s="171" t="s">
        <v>63</v>
      </c>
      <c r="J25" s="172">
        <f>キャラシート!D17</f>
        <v>14</v>
      </c>
      <c r="K25" s="172" t="s">
        <v>64</v>
      </c>
      <c r="L25" s="173">
        <v>9</v>
      </c>
      <c r="M25" s="174" t="s">
        <v>61</v>
      </c>
      <c r="N25" s="175" t="s">
        <v>48</v>
      </c>
      <c r="O25" s="175"/>
      <c r="S25" s="176">
        <v>-4</v>
      </c>
      <c r="Z25" s="176">
        <v>-10</v>
      </c>
      <c r="IL25" s="177"/>
      <c r="IM25" s="15"/>
      <c r="IN25" s="15"/>
      <c r="IO25" s="15"/>
      <c r="IP25" s="15"/>
      <c r="IQ25" s="15"/>
      <c r="IR25" s="15"/>
      <c r="IS25" s="15"/>
      <c r="IT25" s="15"/>
    </row>
    <row r="26" spans="1:254" s="183" customFormat="1" ht="12" customHeight="1">
      <c r="A26" s="168" t="s">
        <v>21</v>
      </c>
      <c r="B26" s="169" t="str">
        <f>キャラシート!C35&amp;"+"&amp;キャラシート!D35&amp;"D6"</f>
        <v>15+1D6</v>
      </c>
      <c r="C26" s="450"/>
      <c r="D26" s="151" t="s">
        <v>173</v>
      </c>
      <c r="E26" s="170" t="str">
        <f>キャラシート!G35&amp;"D6"&amp;"+"&amp;キャラシート!H35</f>
        <v>2D6+0</v>
      </c>
      <c r="F26" s="451"/>
      <c r="G26" s="454" t="s">
        <v>65</v>
      </c>
      <c r="H26" s="454"/>
      <c r="I26" s="178"/>
      <c r="J26" s="179"/>
      <c r="K26" s="179"/>
      <c r="L26" s="180"/>
      <c r="M26" s="181" t="s">
        <v>66</v>
      </c>
      <c r="N26" s="182" t="s">
        <v>48</v>
      </c>
      <c r="O26" s="182"/>
      <c r="Q26" s="183">
        <v>3</v>
      </c>
      <c r="R26" s="183">
        <v>1</v>
      </c>
      <c r="T26" s="183">
        <v>6</v>
      </c>
      <c r="U26" s="183">
        <v>6</v>
      </c>
      <c r="X26" s="183">
        <v>3</v>
      </c>
      <c r="Y26" s="183">
        <v>6</v>
      </c>
      <c r="IL26" s="184"/>
      <c r="IM26" s="15"/>
      <c r="IN26" s="15"/>
      <c r="IO26" s="15"/>
      <c r="IP26" s="15"/>
      <c r="IQ26" s="15"/>
      <c r="IR26" s="15"/>
      <c r="IS26" s="15"/>
      <c r="IT26" s="15"/>
    </row>
    <row r="27" spans="1:254" s="183" customFormat="1" ht="12.75" customHeight="1">
      <c r="A27" s="168" t="s">
        <v>583</v>
      </c>
      <c r="B27" s="185">
        <f>キャラシート!D23</f>
        <v>2</v>
      </c>
      <c r="C27" s="455" t="str">
        <f>IF(G19="増強型",IF(50&gt;F21,"+0",IF(60&gt;F21,"+1",IF(70&gt;F21,"+2",IF(F21&gt;=70,"+3")))),"活性補正")</f>
        <v>活性補正</v>
      </c>
      <c r="D27" s="151" t="s">
        <v>67</v>
      </c>
      <c r="E27" s="185">
        <f>キャラシート!H25</f>
        <v>9</v>
      </c>
      <c r="F27" s="186"/>
      <c r="G27" s="454" t="s">
        <v>68</v>
      </c>
      <c r="H27" s="454"/>
      <c r="I27" s="187" t="s">
        <v>69</v>
      </c>
      <c r="J27" s="188">
        <f>キャラシート!D19</f>
        <v>21</v>
      </c>
      <c r="K27" s="182" t="s">
        <v>70</v>
      </c>
      <c r="L27" s="189">
        <v>7</v>
      </c>
      <c r="M27" s="190" t="s">
        <v>66</v>
      </c>
      <c r="N27" s="182" t="s">
        <v>48</v>
      </c>
      <c r="O27" s="182"/>
      <c r="S27" s="183">
        <v>2</v>
      </c>
      <c r="W27" s="183">
        <v>1</v>
      </c>
      <c r="IL27" s="184"/>
      <c r="IM27" s="15"/>
      <c r="IN27" s="15"/>
      <c r="IO27" s="15"/>
      <c r="IP27" s="15"/>
      <c r="IQ27" s="15"/>
      <c r="IR27" s="15"/>
      <c r="IS27" s="15"/>
      <c r="IT27" s="15"/>
    </row>
    <row r="28" spans="1:254" s="196" customFormat="1" ht="12.75" customHeight="1">
      <c r="A28" s="168" t="s">
        <v>71</v>
      </c>
      <c r="B28" s="185">
        <f>キャラシート!D25</f>
        <v>4</v>
      </c>
      <c r="C28" s="455"/>
      <c r="D28" s="151" t="s">
        <v>72</v>
      </c>
      <c r="E28" s="185">
        <f>キャラシート!H27</f>
        <v>2</v>
      </c>
      <c r="F28" s="191" t="str">
        <f>IF(G19="覚醒型",IF(50&gt;F21,"+0",IF(60&gt;F21,"+1",IF(70&gt;F21,"+2",IF(F21&gt;=70,"+3")))),"活性補正")</f>
        <v>+3</v>
      </c>
      <c r="G28" s="456" t="s">
        <v>73</v>
      </c>
      <c r="H28" s="456"/>
      <c r="I28" s="192" t="s">
        <v>74</v>
      </c>
      <c r="J28" s="150">
        <f>キャラシート!D21</f>
        <v>19</v>
      </c>
      <c r="K28" s="150" t="s">
        <v>75</v>
      </c>
      <c r="L28" s="193">
        <f>L27</f>
        <v>7</v>
      </c>
      <c r="M28" s="194" t="s">
        <v>61</v>
      </c>
      <c r="N28" s="195" t="s">
        <v>48</v>
      </c>
      <c r="O28" s="195">
        <v>5</v>
      </c>
      <c r="P28" s="196">
        <v>2</v>
      </c>
      <c r="Q28" s="196">
        <v>3</v>
      </c>
      <c r="R28" s="196">
        <v>1</v>
      </c>
      <c r="S28" s="196">
        <v>2</v>
      </c>
      <c r="T28" s="196">
        <v>6</v>
      </c>
      <c r="U28" s="196">
        <v>6</v>
      </c>
      <c r="V28" s="196">
        <v>10</v>
      </c>
      <c r="X28" s="196">
        <v>3</v>
      </c>
      <c r="Y28" s="196">
        <v>6</v>
      </c>
      <c r="AA28" s="196">
        <v>8</v>
      </c>
      <c r="IL28" s="197"/>
      <c r="IM28" s="15"/>
      <c r="IN28" s="15"/>
      <c r="IO28" s="15"/>
      <c r="IP28" s="15"/>
      <c r="IQ28" s="15"/>
      <c r="IR28" s="15"/>
      <c r="IS28" s="15"/>
      <c r="IT28" s="15"/>
    </row>
    <row r="29" spans="1:254" s="15" customFormat="1" ht="12" customHeight="1">
      <c r="A29" s="198" t="s">
        <v>848</v>
      </c>
      <c r="B29" s="199">
        <f>キャラシート!P15+キャラシート!Q15</f>
        <v>4</v>
      </c>
      <c r="C29" s="198" t="s">
        <v>950</v>
      </c>
      <c r="D29" s="199">
        <f>キャラシート!P17+キャラシート!Q17</f>
        <v>4</v>
      </c>
      <c r="E29" s="200" t="s">
        <v>720</v>
      </c>
      <c r="F29" s="199">
        <f>キャラシート!P19+キャラシート!Q19</f>
        <v>5</v>
      </c>
      <c r="G29" s="200" t="s">
        <v>798</v>
      </c>
      <c r="H29" s="199">
        <f>キャラシート!P21+キャラシート!Q21</f>
        <v>10</v>
      </c>
      <c r="I29" s="200" t="s">
        <v>568</v>
      </c>
      <c r="J29" s="199">
        <f>キャラシート!P23+キャラシート!Q23</f>
        <v>7</v>
      </c>
      <c r="K29" s="200" t="s">
        <v>622</v>
      </c>
      <c r="L29" s="201">
        <f>キャラシート!P25+キャラシート!Q25</f>
        <v>2</v>
      </c>
    </row>
    <row r="30" spans="1:254" s="15" customFormat="1" ht="12" customHeight="1">
      <c r="A30" s="202" t="s">
        <v>906</v>
      </c>
      <c r="B30" s="203">
        <f>キャラシート!P16+キャラシート!Q16</f>
        <v>3</v>
      </c>
      <c r="C30" s="202" t="s">
        <v>682</v>
      </c>
      <c r="D30" s="203">
        <f>キャラシート!P18+キャラシート!Q18</f>
        <v>7</v>
      </c>
      <c r="E30" s="204" t="s">
        <v>759</v>
      </c>
      <c r="F30" s="203">
        <f>キャラシート!P20+キャラシート!Q20</f>
        <v>8</v>
      </c>
      <c r="G30" s="204" t="s">
        <v>540</v>
      </c>
      <c r="H30" s="203">
        <f>キャラシート!P22+キャラシート!Q22</f>
        <v>11</v>
      </c>
      <c r="I30" s="204" t="s">
        <v>595</v>
      </c>
      <c r="J30" s="203">
        <f>キャラシート!P24+キャラシート!Q24</f>
        <v>5</v>
      </c>
      <c r="K30" s="204" t="s">
        <v>809</v>
      </c>
      <c r="L30" s="205">
        <f>キャラシート!P26+キャラシート!Q26</f>
        <v>1</v>
      </c>
    </row>
    <row r="32" spans="1:254" s="149" customFormat="1" ht="12.75" customHeight="1">
      <c r="A32" s="457" t="s">
        <v>347</v>
      </c>
      <c r="B32" s="457"/>
      <c r="C32" s="457"/>
      <c r="D32" s="457"/>
      <c r="E32" s="458" t="s">
        <v>348</v>
      </c>
      <c r="F32" s="458"/>
      <c r="G32" s="459" t="s">
        <v>76</v>
      </c>
      <c r="H32" s="459"/>
      <c r="I32" s="459"/>
      <c r="J32" s="459"/>
      <c r="K32" s="459"/>
      <c r="L32" s="459"/>
      <c r="M32" s="429" t="s">
        <v>47</v>
      </c>
      <c r="N32" s="430" t="s">
        <v>48</v>
      </c>
      <c r="O32" s="431"/>
      <c r="P32" s="431"/>
      <c r="Q32" s="431"/>
      <c r="R32" s="431"/>
      <c r="S32" s="431"/>
      <c r="T32" s="431"/>
      <c r="U32" s="431"/>
      <c r="V32" s="431"/>
      <c r="W32" s="431"/>
      <c r="X32" s="431"/>
      <c r="Y32" s="431"/>
      <c r="Z32" s="431"/>
      <c r="AA32" s="431"/>
      <c r="AB32" s="431"/>
      <c r="AC32" s="431"/>
      <c r="AD32" s="431"/>
      <c r="AE32" s="431"/>
      <c r="AF32" s="431"/>
      <c r="AG32" s="431"/>
      <c r="AH32" s="431"/>
      <c r="AI32" s="431"/>
      <c r="AJ32" s="431"/>
      <c r="AK32" s="431"/>
      <c r="AL32" s="431"/>
      <c r="AM32" s="431"/>
      <c r="AN32" s="431"/>
      <c r="AO32" s="431"/>
      <c r="AP32" s="431"/>
      <c r="AQ32" s="431"/>
      <c r="AR32" s="431"/>
      <c r="AS32" s="431"/>
      <c r="AT32" s="431"/>
      <c r="AU32" s="431"/>
      <c r="AV32" s="431"/>
      <c r="AW32" s="431"/>
      <c r="AX32" s="431"/>
      <c r="AY32" s="431"/>
      <c r="AZ32" s="431"/>
      <c r="BA32" s="431"/>
      <c r="BB32" s="431"/>
      <c r="BC32" s="431"/>
      <c r="BD32" s="431"/>
      <c r="BE32" s="431"/>
      <c r="BF32" s="431"/>
      <c r="BG32" s="431"/>
      <c r="BH32" s="431"/>
      <c r="BI32" s="431"/>
      <c r="BJ32" s="431"/>
      <c r="BK32" s="431"/>
      <c r="BL32" s="431"/>
      <c r="BM32" s="431"/>
      <c r="BN32" s="431"/>
      <c r="BO32" s="431"/>
      <c r="BP32" s="431"/>
      <c r="BQ32" s="431"/>
      <c r="BR32" s="431"/>
      <c r="BS32" s="431"/>
      <c r="BT32" s="431"/>
      <c r="BU32" s="431"/>
      <c r="BV32" s="431"/>
      <c r="BW32" s="431"/>
      <c r="BX32" s="431"/>
      <c r="BY32" s="431"/>
      <c r="BZ32" s="431"/>
      <c r="CA32" s="431"/>
      <c r="CB32" s="431"/>
      <c r="CC32" s="431"/>
      <c r="CD32" s="431"/>
      <c r="CE32" s="431"/>
      <c r="CF32" s="431"/>
      <c r="CG32" s="431"/>
      <c r="CH32" s="431"/>
      <c r="CI32" s="431"/>
      <c r="CJ32" s="431"/>
      <c r="CK32" s="431"/>
      <c r="CL32" s="431"/>
      <c r="CM32" s="431"/>
      <c r="CN32" s="431"/>
      <c r="CO32" s="431"/>
      <c r="CP32" s="431"/>
      <c r="CQ32" s="431"/>
      <c r="CR32" s="431"/>
      <c r="CS32" s="431"/>
      <c r="CT32" s="431"/>
      <c r="CU32" s="431"/>
      <c r="CV32" s="431"/>
      <c r="CW32" s="431"/>
      <c r="CX32" s="431"/>
      <c r="CY32" s="431"/>
      <c r="CZ32" s="431"/>
      <c r="DA32" s="431"/>
      <c r="DB32" s="431"/>
      <c r="DC32" s="431"/>
      <c r="DD32" s="431"/>
      <c r="DE32" s="431"/>
      <c r="DF32" s="431"/>
      <c r="DG32" s="431"/>
      <c r="DH32" s="431"/>
      <c r="DI32" s="431"/>
      <c r="DJ32" s="431"/>
      <c r="DK32" s="431"/>
      <c r="DL32" s="431"/>
      <c r="DM32" s="431"/>
      <c r="DN32" s="431"/>
      <c r="DO32" s="431"/>
      <c r="DP32" s="431"/>
      <c r="DQ32" s="431"/>
      <c r="DR32" s="431"/>
      <c r="DS32" s="431"/>
      <c r="DT32" s="431"/>
      <c r="DU32" s="431"/>
      <c r="DV32" s="431"/>
      <c r="DW32" s="431"/>
      <c r="DX32" s="431"/>
      <c r="DY32" s="431"/>
      <c r="DZ32" s="431"/>
      <c r="EA32" s="431"/>
      <c r="EB32" s="431"/>
      <c r="EC32" s="431"/>
      <c r="ED32" s="431"/>
      <c r="EE32" s="431"/>
      <c r="EF32" s="431"/>
      <c r="EG32" s="431"/>
      <c r="EH32" s="431"/>
      <c r="EI32" s="431"/>
      <c r="EJ32" s="431"/>
      <c r="EK32" s="431"/>
      <c r="EL32" s="431"/>
      <c r="EM32" s="431"/>
      <c r="EN32" s="431"/>
      <c r="EO32" s="431"/>
      <c r="EP32" s="431"/>
      <c r="EQ32" s="431"/>
      <c r="ER32" s="431"/>
      <c r="ES32" s="431"/>
      <c r="ET32" s="431"/>
      <c r="EU32" s="431"/>
      <c r="EV32" s="431"/>
      <c r="EW32" s="431"/>
      <c r="EX32" s="431"/>
      <c r="EY32" s="431"/>
      <c r="EZ32" s="431"/>
      <c r="FA32" s="431"/>
      <c r="FB32" s="431"/>
      <c r="FC32" s="431"/>
      <c r="FD32" s="431"/>
      <c r="FE32" s="431"/>
      <c r="FF32" s="431"/>
      <c r="FG32" s="431"/>
      <c r="FH32" s="431"/>
      <c r="FI32" s="431"/>
      <c r="FJ32" s="431"/>
      <c r="FK32" s="431"/>
      <c r="FL32" s="431"/>
      <c r="FM32" s="431"/>
      <c r="FN32" s="431"/>
      <c r="FO32" s="431"/>
      <c r="FP32" s="431"/>
      <c r="FQ32" s="431"/>
      <c r="FR32" s="431"/>
      <c r="FS32" s="431"/>
      <c r="FT32" s="431"/>
      <c r="FU32" s="431"/>
      <c r="FV32" s="431"/>
      <c r="FW32" s="431"/>
      <c r="FX32" s="431"/>
      <c r="FY32" s="431"/>
      <c r="FZ32" s="431"/>
      <c r="GA32" s="431"/>
      <c r="GB32" s="431"/>
      <c r="GC32" s="431"/>
      <c r="GD32" s="431"/>
      <c r="GE32" s="431"/>
      <c r="GF32" s="431"/>
      <c r="GG32" s="431"/>
      <c r="GH32" s="431"/>
      <c r="GI32" s="431"/>
      <c r="GJ32" s="431"/>
      <c r="GK32" s="431"/>
      <c r="GL32" s="431"/>
      <c r="GM32" s="431"/>
      <c r="GN32" s="431"/>
      <c r="GO32" s="431"/>
      <c r="GP32" s="431"/>
      <c r="GQ32" s="431"/>
      <c r="GR32" s="431"/>
      <c r="GS32" s="431"/>
      <c r="GT32" s="431"/>
      <c r="GU32" s="431"/>
      <c r="GV32" s="431"/>
      <c r="GW32" s="431"/>
      <c r="GX32" s="431"/>
      <c r="GY32" s="431"/>
      <c r="GZ32" s="431"/>
      <c r="HA32" s="431"/>
      <c r="HB32" s="431"/>
      <c r="HC32" s="431"/>
      <c r="HD32" s="431"/>
      <c r="HE32" s="431"/>
      <c r="HF32" s="431"/>
      <c r="HG32" s="431"/>
      <c r="HH32" s="431"/>
      <c r="HI32" s="431"/>
      <c r="HJ32" s="431"/>
      <c r="HK32" s="431"/>
      <c r="HL32" s="431"/>
      <c r="HM32" s="431"/>
      <c r="HN32" s="431"/>
      <c r="HO32" s="431"/>
      <c r="HP32" s="431"/>
      <c r="HQ32" s="431"/>
      <c r="HR32" s="431"/>
      <c r="HS32" s="431"/>
      <c r="HT32" s="431"/>
      <c r="HU32" s="431"/>
      <c r="HV32" s="431"/>
      <c r="HW32" s="431"/>
      <c r="HX32" s="431"/>
      <c r="HY32" s="431"/>
      <c r="HZ32" s="431"/>
      <c r="IA32" s="431"/>
      <c r="IB32" s="431"/>
      <c r="IC32" s="431"/>
      <c r="ID32" s="431"/>
      <c r="IE32" s="431"/>
      <c r="IF32" s="431"/>
      <c r="IG32" s="431"/>
      <c r="IH32" s="431"/>
      <c r="II32" s="431"/>
      <c r="IJ32" s="431"/>
      <c r="IK32" s="431"/>
      <c r="IL32" s="432"/>
      <c r="IM32" s="15"/>
      <c r="IN32" s="15"/>
      <c r="IO32" s="15"/>
      <c r="IP32" s="15"/>
      <c r="IQ32" s="15"/>
      <c r="IR32" s="15"/>
      <c r="IS32" s="15"/>
      <c r="IT32" s="15"/>
    </row>
    <row r="33" spans="1:254" s="149" customFormat="1" ht="12.75" customHeight="1">
      <c r="A33" s="460" t="e">
        <f>#REF!</f>
        <v>#REF!</v>
      </c>
      <c r="B33" s="460"/>
      <c r="C33" s="460"/>
      <c r="D33" s="460"/>
      <c r="E33" s="461" t="str">
        <f>キャラシート!J3</f>
        <v>チヒロ</v>
      </c>
      <c r="F33" s="461"/>
      <c r="G33" s="206" t="s">
        <v>848</v>
      </c>
      <c r="H33" s="207" t="s">
        <v>105</v>
      </c>
      <c r="I33" s="208" t="s">
        <v>950</v>
      </c>
      <c r="J33" s="207" t="s">
        <v>105</v>
      </c>
      <c r="K33" s="209" t="s">
        <v>720</v>
      </c>
      <c r="L33" s="207" t="s">
        <v>105</v>
      </c>
      <c r="M33" s="429"/>
      <c r="N33" s="430"/>
      <c r="O33" s="431"/>
      <c r="P33" s="431"/>
      <c r="Q33" s="431"/>
      <c r="R33" s="431"/>
      <c r="S33" s="431"/>
      <c r="T33" s="431"/>
      <c r="U33" s="431"/>
      <c r="V33" s="431"/>
      <c r="W33" s="431"/>
      <c r="X33" s="431"/>
      <c r="Y33" s="431"/>
      <c r="Z33" s="431"/>
      <c r="AA33" s="431"/>
      <c r="AB33" s="431"/>
      <c r="AC33" s="431"/>
      <c r="AD33" s="431"/>
      <c r="AE33" s="431"/>
      <c r="AF33" s="431"/>
      <c r="AG33" s="431"/>
      <c r="AH33" s="431"/>
      <c r="AI33" s="431"/>
      <c r="AJ33" s="431"/>
      <c r="AK33" s="431"/>
      <c r="AL33" s="431"/>
      <c r="AM33" s="431"/>
      <c r="AN33" s="431"/>
      <c r="AO33" s="431"/>
      <c r="AP33" s="431"/>
      <c r="AQ33" s="431"/>
      <c r="AR33" s="431"/>
      <c r="AS33" s="431"/>
      <c r="AT33" s="431"/>
      <c r="AU33" s="431"/>
      <c r="AV33" s="431"/>
      <c r="AW33" s="431"/>
      <c r="AX33" s="431"/>
      <c r="AY33" s="431"/>
      <c r="AZ33" s="431"/>
      <c r="BA33" s="431"/>
      <c r="BB33" s="431"/>
      <c r="BC33" s="431"/>
      <c r="BD33" s="431"/>
      <c r="BE33" s="431"/>
      <c r="BF33" s="431"/>
      <c r="BG33" s="431"/>
      <c r="BH33" s="431"/>
      <c r="BI33" s="431"/>
      <c r="BJ33" s="431"/>
      <c r="BK33" s="431"/>
      <c r="BL33" s="431"/>
      <c r="BM33" s="431"/>
      <c r="BN33" s="431"/>
      <c r="BO33" s="431"/>
      <c r="BP33" s="431"/>
      <c r="BQ33" s="431"/>
      <c r="BR33" s="431"/>
      <c r="BS33" s="431"/>
      <c r="BT33" s="431"/>
      <c r="BU33" s="431"/>
      <c r="BV33" s="431"/>
      <c r="BW33" s="431"/>
      <c r="BX33" s="431"/>
      <c r="BY33" s="431"/>
      <c r="BZ33" s="431"/>
      <c r="CA33" s="431"/>
      <c r="CB33" s="431"/>
      <c r="CC33" s="431"/>
      <c r="CD33" s="431"/>
      <c r="CE33" s="431"/>
      <c r="CF33" s="431"/>
      <c r="CG33" s="431"/>
      <c r="CH33" s="431"/>
      <c r="CI33" s="431"/>
      <c r="CJ33" s="431"/>
      <c r="CK33" s="431"/>
      <c r="CL33" s="431"/>
      <c r="CM33" s="431"/>
      <c r="CN33" s="431"/>
      <c r="CO33" s="431"/>
      <c r="CP33" s="431"/>
      <c r="CQ33" s="431"/>
      <c r="CR33" s="431"/>
      <c r="CS33" s="431"/>
      <c r="CT33" s="431"/>
      <c r="CU33" s="431"/>
      <c r="CV33" s="431"/>
      <c r="CW33" s="431"/>
      <c r="CX33" s="431"/>
      <c r="CY33" s="431"/>
      <c r="CZ33" s="431"/>
      <c r="DA33" s="431"/>
      <c r="DB33" s="431"/>
      <c r="DC33" s="431"/>
      <c r="DD33" s="431"/>
      <c r="DE33" s="431"/>
      <c r="DF33" s="431"/>
      <c r="DG33" s="431"/>
      <c r="DH33" s="431"/>
      <c r="DI33" s="431"/>
      <c r="DJ33" s="431"/>
      <c r="DK33" s="431"/>
      <c r="DL33" s="431"/>
      <c r="DM33" s="431"/>
      <c r="DN33" s="431"/>
      <c r="DO33" s="431"/>
      <c r="DP33" s="431"/>
      <c r="DQ33" s="431"/>
      <c r="DR33" s="431"/>
      <c r="DS33" s="431"/>
      <c r="DT33" s="431"/>
      <c r="DU33" s="431"/>
      <c r="DV33" s="431"/>
      <c r="DW33" s="431"/>
      <c r="DX33" s="431"/>
      <c r="DY33" s="431"/>
      <c r="DZ33" s="431"/>
      <c r="EA33" s="431"/>
      <c r="EB33" s="431"/>
      <c r="EC33" s="431"/>
      <c r="ED33" s="431"/>
      <c r="EE33" s="431"/>
      <c r="EF33" s="431"/>
      <c r="EG33" s="431"/>
      <c r="EH33" s="431"/>
      <c r="EI33" s="431"/>
      <c r="EJ33" s="431"/>
      <c r="EK33" s="431"/>
      <c r="EL33" s="431"/>
      <c r="EM33" s="431"/>
      <c r="EN33" s="431"/>
      <c r="EO33" s="431"/>
      <c r="EP33" s="431"/>
      <c r="EQ33" s="431"/>
      <c r="ER33" s="431"/>
      <c r="ES33" s="431"/>
      <c r="ET33" s="431"/>
      <c r="EU33" s="431"/>
      <c r="EV33" s="431"/>
      <c r="EW33" s="431"/>
      <c r="EX33" s="431"/>
      <c r="EY33" s="431"/>
      <c r="EZ33" s="431"/>
      <c r="FA33" s="431"/>
      <c r="FB33" s="431"/>
      <c r="FC33" s="431"/>
      <c r="FD33" s="431"/>
      <c r="FE33" s="431"/>
      <c r="FF33" s="431"/>
      <c r="FG33" s="431"/>
      <c r="FH33" s="431"/>
      <c r="FI33" s="431"/>
      <c r="FJ33" s="431"/>
      <c r="FK33" s="431"/>
      <c r="FL33" s="431"/>
      <c r="FM33" s="431"/>
      <c r="FN33" s="431"/>
      <c r="FO33" s="431"/>
      <c r="FP33" s="431"/>
      <c r="FQ33" s="431"/>
      <c r="FR33" s="431"/>
      <c r="FS33" s="431"/>
      <c r="FT33" s="431"/>
      <c r="FU33" s="431"/>
      <c r="FV33" s="431"/>
      <c r="FW33" s="431"/>
      <c r="FX33" s="431"/>
      <c r="FY33" s="431"/>
      <c r="FZ33" s="431"/>
      <c r="GA33" s="431"/>
      <c r="GB33" s="431"/>
      <c r="GC33" s="431"/>
      <c r="GD33" s="431"/>
      <c r="GE33" s="431"/>
      <c r="GF33" s="431"/>
      <c r="GG33" s="431"/>
      <c r="GH33" s="431"/>
      <c r="GI33" s="431"/>
      <c r="GJ33" s="431"/>
      <c r="GK33" s="431"/>
      <c r="GL33" s="431"/>
      <c r="GM33" s="431"/>
      <c r="GN33" s="431"/>
      <c r="GO33" s="431"/>
      <c r="GP33" s="431"/>
      <c r="GQ33" s="431"/>
      <c r="GR33" s="431"/>
      <c r="GS33" s="431"/>
      <c r="GT33" s="431"/>
      <c r="GU33" s="431"/>
      <c r="GV33" s="431"/>
      <c r="GW33" s="431"/>
      <c r="GX33" s="431"/>
      <c r="GY33" s="431"/>
      <c r="GZ33" s="431"/>
      <c r="HA33" s="431"/>
      <c r="HB33" s="431"/>
      <c r="HC33" s="431"/>
      <c r="HD33" s="431"/>
      <c r="HE33" s="431"/>
      <c r="HF33" s="431"/>
      <c r="HG33" s="431"/>
      <c r="HH33" s="431"/>
      <c r="HI33" s="431"/>
      <c r="HJ33" s="431"/>
      <c r="HK33" s="431"/>
      <c r="HL33" s="431"/>
      <c r="HM33" s="431"/>
      <c r="HN33" s="431"/>
      <c r="HO33" s="431"/>
      <c r="HP33" s="431"/>
      <c r="HQ33" s="431"/>
      <c r="HR33" s="431"/>
      <c r="HS33" s="431"/>
      <c r="HT33" s="431"/>
      <c r="HU33" s="431"/>
      <c r="HV33" s="431"/>
      <c r="HW33" s="431"/>
      <c r="HX33" s="431"/>
      <c r="HY33" s="431"/>
      <c r="HZ33" s="431"/>
      <c r="IA33" s="431"/>
      <c r="IB33" s="431"/>
      <c r="IC33" s="431"/>
      <c r="ID33" s="431"/>
      <c r="IE33" s="431"/>
      <c r="IF33" s="431"/>
      <c r="IG33" s="431"/>
      <c r="IH33" s="431"/>
      <c r="II33" s="431"/>
      <c r="IJ33" s="431"/>
      <c r="IK33" s="431"/>
      <c r="IL33" s="431"/>
      <c r="IM33" s="15"/>
      <c r="IN33" s="15"/>
      <c r="IO33" s="15"/>
      <c r="IP33" s="15"/>
      <c r="IQ33" s="15"/>
      <c r="IR33" s="15"/>
      <c r="IS33" s="15"/>
      <c r="IT33" s="15"/>
    </row>
    <row r="34" spans="1:254" s="149" customFormat="1" ht="12.75" customHeight="1">
      <c r="A34" s="460"/>
      <c r="B34" s="460"/>
      <c r="C34" s="460"/>
      <c r="D34" s="460"/>
      <c r="E34" s="461"/>
      <c r="F34" s="461"/>
      <c r="G34" s="210" t="s">
        <v>906</v>
      </c>
      <c r="H34" s="207" t="s">
        <v>105</v>
      </c>
      <c r="I34" s="211" t="s">
        <v>682</v>
      </c>
      <c r="J34" s="207" t="s">
        <v>105</v>
      </c>
      <c r="K34" s="212" t="s">
        <v>759</v>
      </c>
      <c r="L34" s="207" t="s">
        <v>105</v>
      </c>
      <c r="M34" s="429"/>
      <c r="N34" s="430"/>
      <c r="O34" s="431"/>
      <c r="P34" s="431"/>
      <c r="Q34" s="431"/>
      <c r="R34" s="431"/>
      <c r="S34" s="431"/>
      <c r="T34" s="431"/>
      <c r="U34" s="431"/>
      <c r="V34" s="431"/>
      <c r="W34" s="431"/>
      <c r="X34" s="431"/>
      <c r="Y34" s="431"/>
      <c r="Z34" s="431"/>
      <c r="AA34" s="431"/>
      <c r="AB34" s="431"/>
      <c r="AC34" s="431"/>
      <c r="AD34" s="431"/>
      <c r="AE34" s="431"/>
      <c r="AF34" s="431"/>
      <c r="AG34" s="431"/>
      <c r="AH34" s="431"/>
      <c r="AI34" s="431"/>
      <c r="AJ34" s="431"/>
      <c r="AK34" s="431"/>
      <c r="AL34" s="431"/>
      <c r="AM34" s="431"/>
      <c r="AN34" s="431"/>
      <c r="AO34" s="431"/>
      <c r="AP34" s="431"/>
      <c r="AQ34" s="431"/>
      <c r="AR34" s="431"/>
      <c r="AS34" s="431"/>
      <c r="AT34" s="431"/>
      <c r="AU34" s="431"/>
      <c r="AV34" s="431"/>
      <c r="AW34" s="431"/>
      <c r="AX34" s="431"/>
      <c r="AY34" s="431"/>
      <c r="AZ34" s="431"/>
      <c r="BA34" s="431"/>
      <c r="BB34" s="431"/>
      <c r="BC34" s="431"/>
      <c r="BD34" s="431"/>
      <c r="BE34" s="431"/>
      <c r="BF34" s="431"/>
      <c r="BG34" s="431"/>
      <c r="BH34" s="431"/>
      <c r="BI34" s="431"/>
      <c r="BJ34" s="431"/>
      <c r="BK34" s="431"/>
      <c r="BL34" s="431"/>
      <c r="BM34" s="431"/>
      <c r="BN34" s="431"/>
      <c r="BO34" s="431"/>
      <c r="BP34" s="431"/>
      <c r="BQ34" s="431"/>
      <c r="BR34" s="431"/>
      <c r="BS34" s="431"/>
      <c r="BT34" s="431"/>
      <c r="BU34" s="431"/>
      <c r="BV34" s="431"/>
      <c r="BW34" s="431"/>
      <c r="BX34" s="431"/>
      <c r="BY34" s="431"/>
      <c r="BZ34" s="431"/>
      <c r="CA34" s="431"/>
      <c r="CB34" s="431"/>
      <c r="CC34" s="431"/>
      <c r="CD34" s="431"/>
      <c r="CE34" s="431"/>
      <c r="CF34" s="431"/>
      <c r="CG34" s="431"/>
      <c r="CH34" s="431"/>
      <c r="CI34" s="431"/>
      <c r="CJ34" s="431"/>
      <c r="CK34" s="431"/>
      <c r="CL34" s="431"/>
      <c r="CM34" s="431"/>
      <c r="CN34" s="431"/>
      <c r="CO34" s="431"/>
      <c r="CP34" s="431"/>
      <c r="CQ34" s="431"/>
      <c r="CR34" s="431"/>
      <c r="CS34" s="431"/>
      <c r="CT34" s="431"/>
      <c r="CU34" s="431"/>
      <c r="CV34" s="431"/>
      <c r="CW34" s="431"/>
      <c r="CX34" s="431"/>
      <c r="CY34" s="431"/>
      <c r="CZ34" s="431"/>
      <c r="DA34" s="431"/>
      <c r="DB34" s="431"/>
      <c r="DC34" s="431"/>
      <c r="DD34" s="431"/>
      <c r="DE34" s="431"/>
      <c r="DF34" s="431"/>
      <c r="DG34" s="431"/>
      <c r="DH34" s="431"/>
      <c r="DI34" s="431"/>
      <c r="DJ34" s="431"/>
      <c r="DK34" s="431"/>
      <c r="DL34" s="431"/>
      <c r="DM34" s="431"/>
      <c r="DN34" s="431"/>
      <c r="DO34" s="431"/>
      <c r="DP34" s="431"/>
      <c r="DQ34" s="431"/>
      <c r="DR34" s="431"/>
      <c r="DS34" s="431"/>
      <c r="DT34" s="431"/>
      <c r="DU34" s="431"/>
      <c r="DV34" s="431"/>
      <c r="DW34" s="431"/>
      <c r="DX34" s="431"/>
      <c r="DY34" s="431"/>
      <c r="DZ34" s="431"/>
      <c r="EA34" s="431"/>
      <c r="EB34" s="431"/>
      <c r="EC34" s="431"/>
      <c r="ED34" s="431"/>
      <c r="EE34" s="431"/>
      <c r="EF34" s="431"/>
      <c r="EG34" s="431"/>
      <c r="EH34" s="431"/>
      <c r="EI34" s="431"/>
      <c r="EJ34" s="431"/>
      <c r="EK34" s="431"/>
      <c r="EL34" s="431"/>
      <c r="EM34" s="431"/>
      <c r="EN34" s="431"/>
      <c r="EO34" s="431"/>
      <c r="EP34" s="431"/>
      <c r="EQ34" s="431"/>
      <c r="ER34" s="431"/>
      <c r="ES34" s="431"/>
      <c r="ET34" s="431"/>
      <c r="EU34" s="431"/>
      <c r="EV34" s="431"/>
      <c r="EW34" s="431"/>
      <c r="EX34" s="431"/>
      <c r="EY34" s="431"/>
      <c r="EZ34" s="431"/>
      <c r="FA34" s="431"/>
      <c r="FB34" s="431"/>
      <c r="FC34" s="431"/>
      <c r="FD34" s="431"/>
      <c r="FE34" s="431"/>
      <c r="FF34" s="431"/>
      <c r="FG34" s="431"/>
      <c r="FH34" s="431"/>
      <c r="FI34" s="431"/>
      <c r="FJ34" s="431"/>
      <c r="FK34" s="431"/>
      <c r="FL34" s="431"/>
      <c r="FM34" s="431"/>
      <c r="FN34" s="431"/>
      <c r="FO34" s="431"/>
      <c r="FP34" s="431"/>
      <c r="FQ34" s="431"/>
      <c r="FR34" s="431"/>
      <c r="FS34" s="431"/>
      <c r="FT34" s="431"/>
      <c r="FU34" s="431"/>
      <c r="FV34" s="431"/>
      <c r="FW34" s="431"/>
      <c r="FX34" s="431"/>
      <c r="FY34" s="431"/>
      <c r="FZ34" s="431"/>
      <c r="GA34" s="431"/>
      <c r="GB34" s="431"/>
      <c r="GC34" s="431"/>
      <c r="GD34" s="431"/>
      <c r="GE34" s="431"/>
      <c r="GF34" s="431"/>
      <c r="GG34" s="431"/>
      <c r="GH34" s="431"/>
      <c r="GI34" s="431"/>
      <c r="GJ34" s="431"/>
      <c r="GK34" s="431"/>
      <c r="GL34" s="431"/>
      <c r="GM34" s="431"/>
      <c r="GN34" s="431"/>
      <c r="GO34" s="431"/>
      <c r="GP34" s="431"/>
      <c r="GQ34" s="431"/>
      <c r="GR34" s="431"/>
      <c r="GS34" s="431"/>
      <c r="GT34" s="431"/>
      <c r="GU34" s="431"/>
      <c r="GV34" s="431"/>
      <c r="GW34" s="431"/>
      <c r="GX34" s="431"/>
      <c r="GY34" s="431"/>
      <c r="GZ34" s="431"/>
      <c r="HA34" s="431"/>
      <c r="HB34" s="431"/>
      <c r="HC34" s="431"/>
      <c r="HD34" s="431"/>
      <c r="HE34" s="431"/>
      <c r="HF34" s="431"/>
      <c r="HG34" s="431"/>
      <c r="HH34" s="431"/>
      <c r="HI34" s="431"/>
      <c r="HJ34" s="431"/>
      <c r="HK34" s="431"/>
      <c r="HL34" s="431"/>
      <c r="HM34" s="431"/>
      <c r="HN34" s="431"/>
      <c r="HO34" s="431"/>
      <c r="HP34" s="431"/>
      <c r="HQ34" s="431"/>
      <c r="HR34" s="431"/>
      <c r="HS34" s="431"/>
      <c r="HT34" s="431"/>
      <c r="HU34" s="431"/>
      <c r="HV34" s="431"/>
      <c r="HW34" s="431"/>
      <c r="HX34" s="431"/>
      <c r="HY34" s="431"/>
      <c r="HZ34" s="431"/>
      <c r="IA34" s="431"/>
      <c r="IB34" s="431"/>
      <c r="IC34" s="431"/>
      <c r="ID34" s="431"/>
      <c r="IE34" s="431"/>
      <c r="IF34" s="431"/>
      <c r="IG34" s="431"/>
      <c r="IH34" s="431"/>
      <c r="II34" s="431"/>
      <c r="IJ34" s="431"/>
      <c r="IK34" s="431"/>
      <c r="IL34" s="431"/>
      <c r="IM34" s="15"/>
      <c r="IN34" s="15"/>
      <c r="IO34" s="15"/>
      <c r="IP34" s="15"/>
      <c r="IQ34" s="15"/>
      <c r="IR34" s="15"/>
      <c r="IS34" s="15"/>
      <c r="IT34" s="15"/>
    </row>
    <row r="35" spans="1:254" s="149" customFormat="1" ht="12.75" customHeight="1">
      <c r="A35" s="460"/>
      <c r="B35" s="460"/>
      <c r="C35" s="460"/>
      <c r="D35" s="460"/>
      <c r="E35" s="461"/>
      <c r="F35" s="461"/>
      <c r="G35" s="213" t="s">
        <v>798</v>
      </c>
      <c r="H35" s="207" t="s">
        <v>105</v>
      </c>
      <c r="I35" s="212" t="s">
        <v>568</v>
      </c>
      <c r="J35" s="207" t="s">
        <v>105</v>
      </c>
      <c r="K35" s="212" t="s">
        <v>622</v>
      </c>
      <c r="L35" s="207" t="s">
        <v>105</v>
      </c>
      <c r="M35" s="429"/>
      <c r="N35" s="429"/>
      <c r="O35" s="431"/>
      <c r="P35" s="431"/>
      <c r="Q35" s="431"/>
      <c r="R35" s="431"/>
      <c r="S35" s="431"/>
      <c r="T35" s="431"/>
      <c r="U35" s="431"/>
      <c r="V35" s="431"/>
      <c r="W35" s="431"/>
      <c r="X35" s="431"/>
      <c r="Y35" s="431"/>
      <c r="Z35" s="431"/>
      <c r="AA35" s="431"/>
      <c r="AB35" s="431"/>
      <c r="AC35" s="431"/>
      <c r="AD35" s="431"/>
      <c r="AE35" s="431"/>
      <c r="AF35" s="431"/>
      <c r="AG35" s="431"/>
      <c r="AH35" s="431"/>
      <c r="AI35" s="431"/>
      <c r="AJ35" s="431"/>
      <c r="AK35" s="431"/>
      <c r="AL35" s="431"/>
      <c r="AM35" s="431"/>
      <c r="AN35" s="431"/>
      <c r="AO35" s="431"/>
      <c r="AP35" s="431"/>
      <c r="AQ35" s="431"/>
      <c r="AR35" s="431"/>
      <c r="AS35" s="431"/>
      <c r="AT35" s="431"/>
      <c r="AU35" s="431"/>
      <c r="AV35" s="431"/>
      <c r="AW35" s="431"/>
      <c r="AX35" s="431"/>
      <c r="AY35" s="431"/>
      <c r="AZ35" s="431"/>
      <c r="BA35" s="431"/>
      <c r="BB35" s="431"/>
      <c r="BC35" s="431"/>
      <c r="BD35" s="431"/>
      <c r="BE35" s="431"/>
      <c r="BF35" s="431"/>
      <c r="BG35" s="431"/>
      <c r="BH35" s="431"/>
      <c r="BI35" s="431"/>
      <c r="BJ35" s="431"/>
      <c r="BK35" s="431"/>
      <c r="BL35" s="431"/>
      <c r="BM35" s="431"/>
      <c r="BN35" s="431"/>
      <c r="BO35" s="431"/>
      <c r="BP35" s="431"/>
      <c r="BQ35" s="431"/>
      <c r="BR35" s="431"/>
      <c r="BS35" s="431"/>
      <c r="BT35" s="431"/>
      <c r="BU35" s="431"/>
      <c r="BV35" s="431"/>
      <c r="BW35" s="431"/>
      <c r="BX35" s="431"/>
      <c r="BY35" s="431"/>
      <c r="BZ35" s="431"/>
      <c r="CA35" s="431"/>
      <c r="CB35" s="431"/>
      <c r="CC35" s="431"/>
      <c r="CD35" s="431"/>
      <c r="CE35" s="431"/>
      <c r="CF35" s="431"/>
      <c r="CG35" s="431"/>
      <c r="CH35" s="431"/>
      <c r="CI35" s="431"/>
      <c r="CJ35" s="431"/>
      <c r="CK35" s="431"/>
      <c r="CL35" s="431"/>
      <c r="CM35" s="431"/>
      <c r="CN35" s="431"/>
      <c r="CO35" s="431"/>
      <c r="CP35" s="431"/>
      <c r="CQ35" s="431"/>
      <c r="CR35" s="431"/>
      <c r="CS35" s="431"/>
      <c r="CT35" s="431"/>
      <c r="CU35" s="431"/>
      <c r="CV35" s="431"/>
      <c r="CW35" s="431"/>
      <c r="CX35" s="431"/>
      <c r="CY35" s="431"/>
      <c r="CZ35" s="431"/>
      <c r="DA35" s="431"/>
      <c r="DB35" s="431"/>
      <c r="DC35" s="431"/>
      <c r="DD35" s="431"/>
      <c r="DE35" s="431"/>
      <c r="DF35" s="431"/>
      <c r="DG35" s="431"/>
      <c r="DH35" s="431"/>
      <c r="DI35" s="431"/>
      <c r="DJ35" s="431"/>
      <c r="DK35" s="431"/>
      <c r="DL35" s="431"/>
      <c r="DM35" s="431"/>
      <c r="DN35" s="431"/>
      <c r="DO35" s="431"/>
      <c r="DP35" s="431"/>
      <c r="DQ35" s="431"/>
      <c r="DR35" s="431"/>
      <c r="DS35" s="431"/>
      <c r="DT35" s="431"/>
      <c r="DU35" s="431"/>
      <c r="DV35" s="431"/>
      <c r="DW35" s="431"/>
      <c r="DX35" s="431"/>
      <c r="DY35" s="431"/>
      <c r="DZ35" s="431"/>
      <c r="EA35" s="431"/>
      <c r="EB35" s="431"/>
      <c r="EC35" s="431"/>
      <c r="ED35" s="431"/>
      <c r="EE35" s="431"/>
      <c r="EF35" s="431"/>
      <c r="EG35" s="431"/>
      <c r="EH35" s="431"/>
      <c r="EI35" s="431"/>
      <c r="EJ35" s="431"/>
      <c r="EK35" s="431"/>
      <c r="EL35" s="431"/>
      <c r="EM35" s="431"/>
      <c r="EN35" s="431"/>
      <c r="EO35" s="431"/>
      <c r="EP35" s="431"/>
      <c r="EQ35" s="431"/>
      <c r="ER35" s="431"/>
      <c r="ES35" s="431"/>
      <c r="ET35" s="431"/>
      <c r="EU35" s="431"/>
      <c r="EV35" s="431"/>
      <c r="EW35" s="431"/>
      <c r="EX35" s="431"/>
      <c r="EY35" s="431"/>
      <c r="EZ35" s="431"/>
      <c r="FA35" s="431"/>
      <c r="FB35" s="431"/>
      <c r="FC35" s="431"/>
      <c r="FD35" s="431"/>
      <c r="FE35" s="431"/>
      <c r="FF35" s="431"/>
      <c r="FG35" s="431"/>
      <c r="FH35" s="431"/>
      <c r="FI35" s="431"/>
      <c r="FJ35" s="431"/>
      <c r="FK35" s="431"/>
      <c r="FL35" s="431"/>
      <c r="FM35" s="431"/>
      <c r="FN35" s="431"/>
      <c r="FO35" s="431"/>
      <c r="FP35" s="431"/>
      <c r="FQ35" s="431"/>
      <c r="FR35" s="431"/>
      <c r="FS35" s="431"/>
      <c r="FT35" s="431"/>
      <c r="FU35" s="431"/>
      <c r="FV35" s="431"/>
      <c r="FW35" s="431"/>
      <c r="FX35" s="431"/>
      <c r="FY35" s="431"/>
      <c r="FZ35" s="431"/>
      <c r="GA35" s="431"/>
      <c r="GB35" s="431"/>
      <c r="GC35" s="431"/>
      <c r="GD35" s="431"/>
      <c r="GE35" s="431"/>
      <c r="GF35" s="431"/>
      <c r="GG35" s="431"/>
      <c r="GH35" s="431"/>
      <c r="GI35" s="431"/>
      <c r="GJ35" s="431"/>
      <c r="GK35" s="431"/>
      <c r="GL35" s="431"/>
      <c r="GM35" s="431"/>
      <c r="GN35" s="431"/>
      <c r="GO35" s="431"/>
      <c r="GP35" s="431"/>
      <c r="GQ35" s="431"/>
      <c r="GR35" s="431"/>
      <c r="GS35" s="431"/>
      <c r="GT35" s="431"/>
      <c r="GU35" s="431"/>
      <c r="GV35" s="431"/>
      <c r="GW35" s="431"/>
      <c r="GX35" s="431"/>
      <c r="GY35" s="431"/>
      <c r="GZ35" s="431"/>
      <c r="HA35" s="431"/>
      <c r="HB35" s="431"/>
      <c r="HC35" s="431"/>
      <c r="HD35" s="431"/>
      <c r="HE35" s="431"/>
      <c r="HF35" s="431"/>
      <c r="HG35" s="431"/>
      <c r="HH35" s="431"/>
      <c r="HI35" s="431"/>
      <c r="HJ35" s="431"/>
      <c r="HK35" s="431"/>
      <c r="HL35" s="431"/>
      <c r="HM35" s="431"/>
      <c r="HN35" s="431"/>
      <c r="HO35" s="431"/>
      <c r="HP35" s="431"/>
      <c r="HQ35" s="431"/>
      <c r="HR35" s="431"/>
      <c r="HS35" s="431"/>
      <c r="HT35" s="431"/>
      <c r="HU35" s="431"/>
      <c r="HV35" s="431"/>
      <c r="HW35" s="431"/>
      <c r="HX35" s="431"/>
      <c r="HY35" s="431"/>
      <c r="HZ35" s="431"/>
      <c r="IA35" s="431"/>
      <c r="IB35" s="431"/>
      <c r="IC35" s="431"/>
      <c r="ID35" s="431"/>
      <c r="IE35" s="431"/>
      <c r="IF35" s="431"/>
      <c r="IG35" s="431"/>
      <c r="IH35" s="431"/>
      <c r="II35" s="431"/>
      <c r="IJ35" s="431"/>
      <c r="IK35" s="431"/>
      <c r="IL35" s="431"/>
      <c r="IM35" s="15"/>
      <c r="IN35" s="15"/>
      <c r="IO35" s="15"/>
      <c r="IP35" s="15"/>
      <c r="IQ35" s="15"/>
      <c r="IR35" s="15"/>
      <c r="IS35" s="15"/>
      <c r="IT35" s="15"/>
    </row>
    <row r="36" spans="1:254" s="149" customFormat="1" ht="12" customHeight="1">
      <c r="A36" s="462" t="s">
        <v>53</v>
      </c>
      <c r="B36" s="462"/>
      <c r="C36" s="463" t="s">
        <v>152</v>
      </c>
      <c r="D36" s="464" t="e">
        <f>#REF!</f>
        <v>#REF!</v>
      </c>
      <c r="E36" s="463" t="s">
        <v>77</v>
      </c>
      <c r="F36" s="465" t="e">
        <f>#REF!</f>
        <v>#REF!</v>
      </c>
      <c r="G36" s="214" t="s">
        <v>540</v>
      </c>
      <c r="H36" s="207" t="s">
        <v>105</v>
      </c>
      <c r="I36" s="215" t="s">
        <v>595</v>
      </c>
      <c r="J36" s="207" t="s">
        <v>105</v>
      </c>
      <c r="K36" s="215" t="s">
        <v>809</v>
      </c>
      <c r="L36" s="207" t="s">
        <v>105</v>
      </c>
      <c r="M36" s="429"/>
      <c r="N36" s="429"/>
      <c r="O36" s="431"/>
      <c r="P36" s="431"/>
      <c r="Q36" s="431"/>
      <c r="R36" s="431"/>
      <c r="S36" s="431"/>
      <c r="T36" s="431"/>
      <c r="U36" s="431"/>
      <c r="V36" s="431"/>
      <c r="W36" s="431"/>
      <c r="X36" s="431"/>
      <c r="Y36" s="431"/>
      <c r="Z36" s="431"/>
      <c r="AA36" s="431"/>
      <c r="AB36" s="431"/>
      <c r="AC36" s="431"/>
      <c r="AD36" s="431"/>
      <c r="AE36" s="431"/>
      <c r="AF36" s="431"/>
      <c r="AG36" s="431"/>
      <c r="AH36" s="431"/>
      <c r="AI36" s="431"/>
      <c r="AJ36" s="431"/>
      <c r="AK36" s="431"/>
      <c r="AL36" s="431"/>
      <c r="AM36" s="431"/>
      <c r="AN36" s="431"/>
      <c r="AO36" s="431"/>
      <c r="AP36" s="431"/>
      <c r="AQ36" s="431"/>
      <c r="AR36" s="431"/>
      <c r="AS36" s="431"/>
      <c r="AT36" s="431"/>
      <c r="AU36" s="431"/>
      <c r="AV36" s="431"/>
      <c r="AW36" s="431"/>
      <c r="AX36" s="431"/>
      <c r="AY36" s="431"/>
      <c r="AZ36" s="431"/>
      <c r="BA36" s="431"/>
      <c r="BB36" s="431"/>
      <c r="BC36" s="431"/>
      <c r="BD36" s="431"/>
      <c r="BE36" s="431"/>
      <c r="BF36" s="431"/>
      <c r="BG36" s="431"/>
      <c r="BH36" s="431"/>
      <c r="BI36" s="431"/>
      <c r="BJ36" s="431"/>
      <c r="BK36" s="431"/>
      <c r="BL36" s="431"/>
      <c r="BM36" s="431"/>
      <c r="BN36" s="431"/>
      <c r="BO36" s="431"/>
      <c r="BP36" s="431"/>
      <c r="BQ36" s="431"/>
      <c r="BR36" s="431"/>
      <c r="BS36" s="431"/>
      <c r="BT36" s="431"/>
      <c r="BU36" s="431"/>
      <c r="BV36" s="431"/>
      <c r="BW36" s="431"/>
      <c r="BX36" s="431"/>
      <c r="BY36" s="431"/>
      <c r="BZ36" s="431"/>
      <c r="CA36" s="431"/>
      <c r="CB36" s="431"/>
      <c r="CC36" s="431"/>
      <c r="CD36" s="431"/>
      <c r="CE36" s="431"/>
      <c r="CF36" s="431"/>
      <c r="CG36" s="431"/>
      <c r="CH36" s="431"/>
      <c r="CI36" s="431"/>
      <c r="CJ36" s="431"/>
      <c r="CK36" s="431"/>
      <c r="CL36" s="431"/>
      <c r="CM36" s="431"/>
      <c r="CN36" s="431"/>
      <c r="CO36" s="431"/>
      <c r="CP36" s="431"/>
      <c r="CQ36" s="431"/>
      <c r="CR36" s="431"/>
      <c r="CS36" s="431"/>
      <c r="CT36" s="431"/>
      <c r="CU36" s="431"/>
      <c r="CV36" s="431"/>
      <c r="CW36" s="431"/>
      <c r="CX36" s="431"/>
      <c r="CY36" s="431"/>
      <c r="CZ36" s="431"/>
      <c r="DA36" s="431"/>
      <c r="DB36" s="431"/>
      <c r="DC36" s="431"/>
      <c r="DD36" s="431"/>
      <c r="DE36" s="431"/>
      <c r="DF36" s="431"/>
      <c r="DG36" s="431"/>
      <c r="DH36" s="431"/>
      <c r="DI36" s="431"/>
      <c r="DJ36" s="431"/>
      <c r="DK36" s="431"/>
      <c r="DL36" s="431"/>
      <c r="DM36" s="431"/>
      <c r="DN36" s="431"/>
      <c r="DO36" s="431"/>
      <c r="DP36" s="431"/>
      <c r="DQ36" s="431"/>
      <c r="DR36" s="431"/>
      <c r="DS36" s="431"/>
      <c r="DT36" s="431"/>
      <c r="DU36" s="431"/>
      <c r="DV36" s="431"/>
      <c r="DW36" s="431"/>
      <c r="DX36" s="431"/>
      <c r="DY36" s="431"/>
      <c r="DZ36" s="431"/>
      <c r="EA36" s="431"/>
      <c r="EB36" s="431"/>
      <c r="EC36" s="431"/>
      <c r="ED36" s="431"/>
      <c r="EE36" s="431"/>
      <c r="EF36" s="431"/>
      <c r="EG36" s="431"/>
      <c r="EH36" s="431"/>
      <c r="EI36" s="431"/>
      <c r="EJ36" s="431"/>
      <c r="EK36" s="431"/>
      <c r="EL36" s="431"/>
      <c r="EM36" s="431"/>
      <c r="EN36" s="431"/>
      <c r="EO36" s="431"/>
      <c r="EP36" s="431"/>
      <c r="EQ36" s="431"/>
      <c r="ER36" s="431"/>
      <c r="ES36" s="431"/>
      <c r="ET36" s="431"/>
      <c r="EU36" s="431"/>
      <c r="EV36" s="431"/>
      <c r="EW36" s="431"/>
      <c r="EX36" s="431"/>
      <c r="EY36" s="431"/>
      <c r="EZ36" s="431"/>
      <c r="FA36" s="431"/>
      <c r="FB36" s="431"/>
      <c r="FC36" s="431"/>
      <c r="FD36" s="431"/>
      <c r="FE36" s="431"/>
      <c r="FF36" s="431"/>
      <c r="FG36" s="431"/>
      <c r="FH36" s="431"/>
      <c r="FI36" s="431"/>
      <c r="FJ36" s="431"/>
      <c r="FK36" s="431"/>
      <c r="FL36" s="431"/>
      <c r="FM36" s="431"/>
      <c r="FN36" s="431"/>
      <c r="FO36" s="431"/>
      <c r="FP36" s="431"/>
      <c r="FQ36" s="431"/>
      <c r="FR36" s="431"/>
      <c r="FS36" s="431"/>
      <c r="FT36" s="431"/>
      <c r="FU36" s="431"/>
      <c r="FV36" s="431"/>
      <c r="FW36" s="431"/>
      <c r="FX36" s="431"/>
      <c r="FY36" s="431"/>
      <c r="FZ36" s="431"/>
      <c r="GA36" s="431"/>
      <c r="GB36" s="431"/>
      <c r="GC36" s="431"/>
      <c r="GD36" s="431"/>
      <c r="GE36" s="431"/>
      <c r="GF36" s="431"/>
      <c r="GG36" s="431"/>
      <c r="GH36" s="431"/>
      <c r="GI36" s="431"/>
      <c r="GJ36" s="431"/>
      <c r="GK36" s="431"/>
      <c r="GL36" s="431"/>
      <c r="GM36" s="431"/>
      <c r="GN36" s="431"/>
      <c r="GO36" s="431"/>
      <c r="GP36" s="431"/>
      <c r="GQ36" s="431"/>
      <c r="GR36" s="431"/>
      <c r="GS36" s="431"/>
      <c r="GT36" s="431"/>
      <c r="GU36" s="431"/>
      <c r="GV36" s="431"/>
      <c r="GW36" s="431"/>
      <c r="GX36" s="431"/>
      <c r="GY36" s="431"/>
      <c r="GZ36" s="431"/>
      <c r="HA36" s="431"/>
      <c r="HB36" s="431"/>
      <c r="HC36" s="431"/>
      <c r="HD36" s="431"/>
      <c r="HE36" s="431"/>
      <c r="HF36" s="431"/>
      <c r="HG36" s="431"/>
      <c r="HH36" s="431"/>
      <c r="HI36" s="431"/>
      <c r="HJ36" s="431"/>
      <c r="HK36" s="431"/>
      <c r="HL36" s="431"/>
      <c r="HM36" s="431"/>
      <c r="HN36" s="431"/>
      <c r="HO36" s="431"/>
      <c r="HP36" s="431"/>
      <c r="HQ36" s="431"/>
      <c r="HR36" s="431"/>
      <c r="HS36" s="431"/>
      <c r="HT36" s="431"/>
      <c r="HU36" s="431"/>
      <c r="HV36" s="431"/>
      <c r="HW36" s="431"/>
      <c r="HX36" s="431"/>
      <c r="HY36" s="431"/>
      <c r="HZ36" s="431"/>
      <c r="IA36" s="431"/>
      <c r="IB36" s="431"/>
      <c r="IC36" s="431"/>
      <c r="ID36" s="431"/>
      <c r="IE36" s="431"/>
      <c r="IF36" s="431"/>
      <c r="IG36" s="431"/>
      <c r="IH36" s="431"/>
      <c r="II36" s="431"/>
      <c r="IJ36" s="431"/>
      <c r="IK36" s="431"/>
      <c r="IL36" s="431"/>
      <c r="IM36" s="15"/>
      <c r="IN36" s="15"/>
      <c r="IO36" s="15"/>
      <c r="IP36" s="15"/>
      <c r="IQ36" s="15"/>
      <c r="IR36" s="15"/>
      <c r="IS36" s="15"/>
      <c r="IT36" s="15"/>
    </row>
    <row r="37" spans="1:254" s="149" customFormat="1" ht="12.75" customHeight="1">
      <c r="A37" s="152" t="e">
        <f>B37+SUM(O38:IL38)</f>
        <v>#REF!</v>
      </c>
      <c r="B37" s="153" t="e">
        <f>J38</f>
        <v>#REF!</v>
      </c>
      <c r="C37" s="463"/>
      <c r="D37" s="464"/>
      <c r="E37" s="463"/>
      <c r="F37" s="465"/>
      <c r="G37" s="216"/>
      <c r="H37" s="216"/>
      <c r="I37" s="216"/>
      <c r="J37" s="216"/>
      <c r="K37" s="216"/>
      <c r="L37" s="82"/>
      <c r="M37" s="429"/>
      <c r="N37" s="429"/>
      <c r="O37" s="431"/>
      <c r="P37" s="431"/>
      <c r="Q37" s="431"/>
      <c r="R37" s="431"/>
      <c r="S37" s="431"/>
      <c r="T37" s="431"/>
      <c r="U37" s="431"/>
      <c r="V37" s="431"/>
      <c r="W37" s="431"/>
      <c r="X37" s="431"/>
      <c r="Y37" s="431"/>
      <c r="Z37" s="431"/>
      <c r="AA37" s="431"/>
      <c r="AB37" s="431"/>
      <c r="AC37" s="431"/>
      <c r="AD37" s="431"/>
      <c r="AE37" s="431"/>
      <c r="AF37" s="431"/>
      <c r="AG37" s="431"/>
      <c r="AH37" s="431"/>
      <c r="AI37" s="431"/>
      <c r="AJ37" s="431"/>
      <c r="AK37" s="431"/>
      <c r="AL37" s="431"/>
      <c r="AM37" s="431"/>
      <c r="AN37" s="431"/>
      <c r="AO37" s="431"/>
      <c r="AP37" s="431"/>
      <c r="AQ37" s="431"/>
      <c r="AR37" s="431"/>
      <c r="AS37" s="431"/>
      <c r="AT37" s="431"/>
      <c r="AU37" s="431"/>
      <c r="AV37" s="431"/>
      <c r="AW37" s="431"/>
      <c r="AX37" s="431"/>
      <c r="AY37" s="431"/>
      <c r="AZ37" s="431"/>
      <c r="BA37" s="431"/>
      <c r="BB37" s="431"/>
      <c r="BC37" s="431"/>
      <c r="BD37" s="431"/>
      <c r="BE37" s="431"/>
      <c r="BF37" s="431"/>
      <c r="BG37" s="431"/>
      <c r="BH37" s="431"/>
      <c r="BI37" s="431"/>
      <c r="BJ37" s="431"/>
      <c r="BK37" s="431"/>
      <c r="BL37" s="431"/>
      <c r="BM37" s="431"/>
      <c r="BN37" s="431"/>
      <c r="BO37" s="431"/>
      <c r="BP37" s="431"/>
      <c r="BQ37" s="431"/>
      <c r="BR37" s="431"/>
      <c r="BS37" s="431"/>
      <c r="BT37" s="431"/>
      <c r="BU37" s="431"/>
      <c r="BV37" s="431"/>
      <c r="BW37" s="431"/>
      <c r="BX37" s="431"/>
      <c r="BY37" s="431"/>
      <c r="BZ37" s="431"/>
      <c r="CA37" s="431"/>
      <c r="CB37" s="431"/>
      <c r="CC37" s="431"/>
      <c r="CD37" s="431"/>
      <c r="CE37" s="431"/>
      <c r="CF37" s="431"/>
      <c r="CG37" s="431"/>
      <c r="CH37" s="431"/>
      <c r="CI37" s="431"/>
      <c r="CJ37" s="431"/>
      <c r="CK37" s="431"/>
      <c r="CL37" s="431"/>
      <c r="CM37" s="431"/>
      <c r="CN37" s="431"/>
      <c r="CO37" s="431"/>
      <c r="CP37" s="431"/>
      <c r="CQ37" s="431"/>
      <c r="CR37" s="431"/>
      <c r="CS37" s="431"/>
      <c r="CT37" s="431"/>
      <c r="CU37" s="431"/>
      <c r="CV37" s="431"/>
      <c r="CW37" s="431"/>
      <c r="CX37" s="431"/>
      <c r="CY37" s="431"/>
      <c r="CZ37" s="431"/>
      <c r="DA37" s="431"/>
      <c r="DB37" s="431"/>
      <c r="DC37" s="431"/>
      <c r="DD37" s="431"/>
      <c r="DE37" s="431"/>
      <c r="DF37" s="431"/>
      <c r="DG37" s="431"/>
      <c r="DH37" s="431"/>
      <c r="DI37" s="431"/>
      <c r="DJ37" s="431"/>
      <c r="DK37" s="431"/>
      <c r="DL37" s="431"/>
      <c r="DM37" s="431"/>
      <c r="DN37" s="431"/>
      <c r="DO37" s="431"/>
      <c r="DP37" s="431"/>
      <c r="DQ37" s="431"/>
      <c r="DR37" s="431"/>
      <c r="DS37" s="431"/>
      <c r="DT37" s="431"/>
      <c r="DU37" s="431"/>
      <c r="DV37" s="431"/>
      <c r="DW37" s="431"/>
      <c r="DX37" s="431"/>
      <c r="DY37" s="431"/>
      <c r="DZ37" s="431"/>
      <c r="EA37" s="431"/>
      <c r="EB37" s="431"/>
      <c r="EC37" s="431"/>
      <c r="ED37" s="431"/>
      <c r="EE37" s="431"/>
      <c r="EF37" s="431"/>
      <c r="EG37" s="431"/>
      <c r="EH37" s="431"/>
      <c r="EI37" s="431"/>
      <c r="EJ37" s="431"/>
      <c r="EK37" s="431"/>
      <c r="EL37" s="431"/>
      <c r="EM37" s="431"/>
      <c r="EN37" s="431"/>
      <c r="EO37" s="431"/>
      <c r="EP37" s="431"/>
      <c r="EQ37" s="431"/>
      <c r="ER37" s="431"/>
      <c r="ES37" s="431"/>
      <c r="ET37" s="431"/>
      <c r="EU37" s="431"/>
      <c r="EV37" s="431"/>
      <c r="EW37" s="431"/>
      <c r="EX37" s="431"/>
      <c r="EY37" s="431"/>
      <c r="EZ37" s="431"/>
      <c r="FA37" s="431"/>
      <c r="FB37" s="431"/>
      <c r="FC37" s="431"/>
      <c r="FD37" s="431"/>
      <c r="FE37" s="431"/>
      <c r="FF37" s="431"/>
      <c r="FG37" s="431"/>
      <c r="FH37" s="431"/>
      <c r="FI37" s="431"/>
      <c r="FJ37" s="431"/>
      <c r="FK37" s="431"/>
      <c r="FL37" s="431"/>
      <c r="FM37" s="431"/>
      <c r="FN37" s="431"/>
      <c r="FO37" s="431"/>
      <c r="FP37" s="431"/>
      <c r="FQ37" s="431"/>
      <c r="FR37" s="431"/>
      <c r="FS37" s="431"/>
      <c r="FT37" s="431"/>
      <c r="FU37" s="431"/>
      <c r="FV37" s="431"/>
      <c r="FW37" s="431"/>
      <c r="FX37" s="431"/>
      <c r="FY37" s="431"/>
      <c r="FZ37" s="431"/>
      <c r="GA37" s="431"/>
      <c r="GB37" s="431"/>
      <c r="GC37" s="431"/>
      <c r="GD37" s="431"/>
      <c r="GE37" s="431"/>
      <c r="GF37" s="431"/>
      <c r="GG37" s="431"/>
      <c r="GH37" s="431"/>
      <c r="GI37" s="431"/>
      <c r="GJ37" s="431"/>
      <c r="GK37" s="431"/>
      <c r="GL37" s="431"/>
      <c r="GM37" s="431"/>
      <c r="GN37" s="431"/>
      <c r="GO37" s="431"/>
      <c r="GP37" s="431"/>
      <c r="GQ37" s="431"/>
      <c r="GR37" s="431"/>
      <c r="GS37" s="431"/>
      <c r="GT37" s="431"/>
      <c r="GU37" s="431"/>
      <c r="GV37" s="431"/>
      <c r="GW37" s="431"/>
      <c r="GX37" s="431"/>
      <c r="GY37" s="431"/>
      <c r="GZ37" s="431"/>
      <c r="HA37" s="431"/>
      <c r="HB37" s="431"/>
      <c r="HC37" s="431"/>
      <c r="HD37" s="431"/>
      <c r="HE37" s="431"/>
      <c r="HF37" s="431"/>
      <c r="HG37" s="431"/>
      <c r="HH37" s="431"/>
      <c r="HI37" s="431"/>
      <c r="HJ37" s="431"/>
      <c r="HK37" s="431"/>
      <c r="HL37" s="431"/>
      <c r="HM37" s="431"/>
      <c r="HN37" s="431"/>
      <c r="HO37" s="431"/>
      <c r="HP37" s="431"/>
      <c r="HQ37" s="431"/>
      <c r="HR37" s="431"/>
      <c r="HS37" s="431"/>
      <c r="HT37" s="431"/>
      <c r="HU37" s="431"/>
      <c r="HV37" s="431"/>
      <c r="HW37" s="431"/>
      <c r="HX37" s="431"/>
      <c r="HY37" s="431"/>
      <c r="HZ37" s="431"/>
      <c r="IA37" s="431"/>
      <c r="IB37" s="431"/>
      <c r="IC37" s="431"/>
      <c r="ID37" s="431"/>
      <c r="IE37" s="431"/>
      <c r="IF37" s="431"/>
      <c r="IG37" s="431"/>
      <c r="IH37" s="431"/>
      <c r="II37" s="431"/>
      <c r="IJ37" s="431"/>
      <c r="IK37" s="431"/>
      <c r="IL37" s="431"/>
      <c r="IM37" s="15"/>
      <c r="IN37" s="15"/>
      <c r="IO37" s="15"/>
      <c r="IP37" s="15"/>
      <c r="IQ37" s="15"/>
      <c r="IR37" s="15"/>
      <c r="IS37" s="15"/>
      <c r="IT37" s="15"/>
    </row>
    <row r="38" spans="1:254" s="176" customFormat="1" ht="12.75" customHeight="1">
      <c r="A38" s="217" t="s">
        <v>20</v>
      </c>
      <c r="B38" s="218" t="e">
        <f>#REF!&amp;"+"&amp;#REF!</f>
        <v>#REF!</v>
      </c>
      <c r="C38" s="219" t="s">
        <v>21</v>
      </c>
      <c r="D38" s="220" t="e">
        <f>#REF!&amp;"+"&amp;#REF!</f>
        <v>#REF!</v>
      </c>
      <c r="E38" s="221" t="s">
        <v>160</v>
      </c>
      <c r="F38" s="222" t="e">
        <f>#REF!&amp;"+"&amp;#REF!</f>
        <v>#REF!</v>
      </c>
      <c r="G38" s="453" t="s">
        <v>62</v>
      </c>
      <c r="H38" s="453"/>
      <c r="I38" s="171" t="s">
        <v>63</v>
      </c>
      <c r="J38" s="172" t="e">
        <f>#REF!</f>
        <v>#REF!</v>
      </c>
      <c r="K38" s="223"/>
      <c r="L38" s="224"/>
      <c r="M38" s="174" t="s">
        <v>61</v>
      </c>
      <c r="N38" s="175" t="s">
        <v>48</v>
      </c>
      <c r="O38" s="175"/>
      <c r="IL38" s="177"/>
      <c r="IM38" s="15"/>
      <c r="IN38" s="15"/>
      <c r="IO38" s="15"/>
      <c r="IP38" s="15"/>
      <c r="IQ38" s="15"/>
      <c r="IR38" s="15"/>
      <c r="IS38" s="15"/>
      <c r="IT38" s="15"/>
    </row>
    <row r="39" spans="1:254" s="15" customFormat="1" ht="12" customHeight="1">
      <c r="A39" s="225" t="s">
        <v>583</v>
      </c>
      <c r="B39" s="226" t="e">
        <f>#REF!</f>
        <v>#REF!</v>
      </c>
      <c r="C39" s="227" t="s">
        <v>71</v>
      </c>
      <c r="D39" s="228" t="e">
        <f>#REF!</f>
        <v>#REF!</v>
      </c>
      <c r="E39" s="229"/>
      <c r="F39" s="229"/>
      <c r="G39" s="227" t="s">
        <v>158</v>
      </c>
      <c r="H39" s="230" t="e">
        <f>#REF!&amp;"D6+"&amp;#REF!</f>
        <v>#REF!</v>
      </c>
      <c r="I39" s="227" t="s">
        <v>67</v>
      </c>
      <c r="J39" s="226" t="e">
        <f>#REF!</f>
        <v>#REF!</v>
      </c>
      <c r="K39" s="227" t="s">
        <v>72</v>
      </c>
      <c r="L39" s="231" t="e">
        <f>#REF!</f>
        <v>#REF!</v>
      </c>
    </row>
    <row r="65482" ht="12.75" customHeight="1"/>
    <row r="65483" ht="12.75" customHeight="1"/>
    <row r="65484" ht="12.75" customHeight="1"/>
    <row r="65485" ht="12.75" customHeight="1"/>
    <row r="65486" ht="12.75" customHeight="1"/>
    <row r="65487" ht="12.75" customHeight="1"/>
    <row r="65488" ht="12.75" customHeight="1"/>
    <row r="65489" ht="12.75" customHeight="1"/>
    <row r="65490" ht="12.75" customHeight="1"/>
    <row r="65491" ht="12.75" customHeight="1"/>
    <row r="65492" ht="12.75" customHeight="1"/>
    <row r="65493" ht="12.75" customHeight="1"/>
    <row r="65494" ht="12.75" customHeight="1"/>
    <row r="65495" ht="12.75" customHeight="1"/>
    <row r="65496" ht="12.75" customHeight="1"/>
    <row r="65497" ht="12.75" customHeight="1"/>
    <row r="65498" ht="12.75" customHeight="1"/>
    <row r="65499" ht="12.75" customHeight="1"/>
    <row r="65500" ht="12.75" customHeight="1"/>
    <row r="65501" ht="12.75" customHeight="1"/>
    <row r="65502" ht="12.75" customHeight="1"/>
    <row r="65503" ht="12.75" customHeight="1"/>
    <row r="65504" ht="12.75" customHeight="1"/>
    <row r="65505" ht="12.75" customHeight="1"/>
    <row r="65506" ht="12.75" customHeight="1"/>
    <row r="65507" ht="12.75" customHeight="1"/>
    <row r="65508" ht="12.75" customHeight="1"/>
    <row r="65509" ht="12.75" customHeight="1"/>
    <row r="65510" ht="12.75" customHeight="1"/>
    <row r="65511" ht="12.75" customHeight="1"/>
    <row r="65512" ht="12.75" customHeight="1"/>
    <row r="65513" ht="12.75" customHeight="1"/>
    <row r="65514" ht="12.75" customHeight="1"/>
    <row r="65515" ht="12.75" customHeight="1"/>
    <row r="65516" ht="12.75" customHeight="1"/>
    <row r="65517" ht="12.75" customHeight="1"/>
    <row r="65518" ht="12.75" customHeight="1"/>
    <row r="65519" ht="12.75" customHeight="1"/>
    <row r="65520" ht="12.75" customHeight="1"/>
    <row r="65521" ht="12.75" customHeight="1"/>
    <row r="65522" ht="12.75" customHeight="1"/>
    <row r="65523" ht="12.75" customHeight="1"/>
    <row r="65524" ht="12.75" customHeight="1"/>
    <row r="65525" ht="12.75" customHeight="1"/>
    <row r="65526" ht="12.75" customHeight="1"/>
    <row r="65527" ht="12.75" customHeight="1"/>
    <row r="65528" ht="12.75" customHeight="1"/>
    <row r="65529" ht="12.75" customHeight="1"/>
    <row r="65530" ht="12.75" customHeight="1"/>
    <row r="65531" ht="12.75" customHeight="1"/>
    <row r="65532" ht="12.75" customHeight="1"/>
    <row r="65533" ht="12.75" customHeight="1"/>
    <row r="65534" ht="12.75" customHeight="1"/>
    <row r="65535" ht="12.75" customHeight="1"/>
    <row r="65536" ht="12.75" customHeight="1"/>
    <row r="65537" ht="12.75" customHeight="1"/>
  </sheetData>
  <sheetProtection selectLockedCells="1" selectUnlockedCells="1"/>
  <mergeCells count="751">
    <mergeCell ref="G38:H38"/>
    <mergeCell ref="IJ32:IJ37"/>
    <mergeCell ref="IK32:IK37"/>
    <mergeCell ref="IL32:IL37"/>
    <mergeCell ref="A33:D35"/>
    <mergeCell ref="E33:F35"/>
    <mergeCell ref="A36:B36"/>
    <mergeCell ref="C36:C37"/>
    <mergeCell ref="D36:D37"/>
    <mergeCell ref="E36:E37"/>
    <mergeCell ref="F36:F37"/>
    <mergeCell ref="ID32:ID37"/>
    <mergeCell ref="IE32:IE37"/>
    <mergeCell ref="IF32:IF37"/>
    <mergeCell ref="IG32:IG37"/>
    <mergeCell ref="IH32:IH37"/>
    <mergeCell ref="HR32:HR37"/>
    <mergeCell ref="HS32:HS37"/>
    <mergeCell ref="HT32:HT37"/>
    <mergeCell ref="HU32:HU37"/>
    <mergeCell ref="HV32:HV37"/>
    <mergeCell ref="HW32:HW37"/>
    <mergeCell ref="HL32:HL37"/>
    <mergeCell ref="HM32:HM37"/>
    <mergeCell ref="HN32:HN37"/>
    <mergeCell ref="HO32:HO37"/>
    <mergeCell ref="HP32:HP37"/>
    <mergeCell ref="HQ32:HQ37"/>
    <mergeCell ref="II32:II37"/>
    <mergeCell ref="HX32:HX37"/>
    <mergeCell ref="HY32:HY37"/>
    <mergeCell ref="HZ32:HZ37"/>
    <mergeCell ref="IA32:IA37"/>
    <mergeCell ref="IB32:IB37"/>
    <mergeCell ref="IC32:IC37"/>
    <mergeCell ref="HC32:HC37"/>
    <mergeCell ref="HD32:HD37"/>
    <mergeCell ref="HE32:HE37"/>
    <mergeCell ref="HF32:HF37"/>
    <mergeCell ref="HG32:HG37"/>
    <mergeCell ref="HH32:HH37"/>
    <mergeCell ref="HI32:HI37"/>
    <mergeCell ref="HJ32:HJ37"/>
    <mergeCell ref="HK32:HK37"/>
    <mergeCell ref="GT32:GT37"/>
    <mergeCell ref="GU32:GU37"/>
    <mergeCell ref="GV32:GV37"/>
    <mergeCell ref="GW32:GW37"/>
    <mergeCell ref="GX32:GX37"/>
    <mergeCell ref="GY32:GY37"/>
    <mergeCell ref="GZ32:GZ37"/>
    <mergeCell ref="HA32:HA37"/>
    <mergeCell ref="HB32:HB37"/>
    <mergeCell ref="GK32:GK37"/>
    <mergeCell ref="GL32:GL37"/>
    <mergeCell ref="GM32:GM37"/>
    <mergeCell ref="GN32:GN37"/>
    <mergeCell ref="GO32:GO37"/>
    <mergeCell ref="GP32:GP37"/>
    <mergeCell ref="GQ32:GQ37"/>
    <mergeCell ref="GR32:GR37"/>
    <mergeCell ref="GS32:GS37"/>
    <mergeCell ref="GB32:GB37"/>
    <mergeCell ref="GC32:GC37"/>
    <mergeCell ref="GD32:GD37"/>
    <mergeCell ref="GE32:GE37"/>
    <mergeCell ref="GF32:GF37"/>
    <mergeCell ref="GG32:GG37"/>
    <mergeCell ref="GH32:GH37"/>
    <mergeCell ref="GI32:GI37"/>
    <mergeCell ref="GJ32:GJ37"/>
    <mergeCell ref="FS32:FS37"/>
    <mergeCell ref="FT32:FT37"/>
    <mergeCell ref="FU32:FU37"/>
    <mergeCell ref="FV32:FV37"/>
    <mergeCell ref="FW32:FW37"/>
    <mergeCell ref="FX32:FX37"/>
    <mergeCell ref="FY32:FY37"/>
    <mergeCell ref="FZ32:FZ37"/>
    <mergeCell ref="GA32:GA37"/>
    <mergeCell ref="FJ32:FJ37"/>
    <mergeCell ref="FK32:FK37"/>
    <mergeCell ref="FL32:FL37"/>
    <mergeCell ref="FM32:FM37"/>
    <mergeCell ref="FN32:FN37"/>
    <mergeCell ref="FO32:FO37"/>
    <mergeCell ref="FP32:FP37"/>
    <mergeCell ref="FQ32:FQ37"/>
    <mergeCell ref="FR32:FR37"/>
    <mergeCell ref="FA32:FA37"/>
    <mergeCell ref="FB32:FB37"/>
    <mergeCell ref="FC32:FC37"/>
    <mergeCell ref="FD32:FD37"/>
    <mergeCell ref="FE32:FE37"/>
    <mergeCell ref="FF32:FF37"/>
    <mergeCell ref="FG32:FG37"/>
    <mergeCell ref="FH32:FH37"/>
    <mergeCell ref="FI32:FI37"/>
    <mergeCell ref="ER32:ER37"/>
    <mergeCell ref="ES32:ES37"/>
    <mergeCell ref="ET32:ET37"/>
    <mergeCell ref="EU32:EU37"/>
    <mergeCell ref="EV32:EV37"/>
    <mergeCell ref="EW32:EW37"/>
    <mergeCell ref="EX32:EX37"/>
    <mergeCell ref="EY32:EY37"/>
    <mergeCell ref="EZ32:EZ37"/>
    <mergeCell ref="EI32:EI37"/>
    <mergeCell ref="EJ32:EJ37"/>
    <mergeCell ref="EK32:EK37"/>
    <mergeCell ref="EL32:EL37"/>
    <mergeCell ref="EM32:EM37"/>
    <mergeCell ref="EN32:EN37"/>
    <mergeCell ref="EO32:EO37"/>
    <mergeCell ref="EP32:EP37"/>
    <mergeCell ref="EQ32:EQ37"/>
    <mergeCell ref="DZ32:DZ37"/>
    <mergeCell ref="EA32:EA37"/>
    <mergeCell ref="EB32:EB37"/>
    <mergeCell ref="EC32:EC37"/>
    <mergeCell ref="ED32:ED37"/>
    <mergeCell ref="EE32:EE37"/>
    <mergeCell ref="EF32:EF37"/>
    <mergeCell ref="EG32:EG37"/>
    <mergeCell ref="EH32:EH37"/>
    <mergeCell ref="DQ32:DQ37"/>
    <mergeCell ref="DR32:DR37"/>
    <mergeCell ref="DS32:DS37"/>
    <mergeCell ref="DT32:DT37"/>
    <mergeCell ref="DU32:DU37"/>
    <mergeCell ref="DV32:DV37"/>
    <mergeCell ref="DW32:DW37"/>
    <mergeCell ref="DX32:DX37"/>
    <mergeCell ref="DY32:DY37"/>
    <mergeCell ref="DH32:DH37"/>
    <mergeCell ref="DI32:DI37"/>
    <mergeCell ref="DJ32:DJ37"/>
    <mergeCell ref="DK32:DK37"/>
    <mergeCell ref="DL32:DL37"/>
    <mergeCell ref="DM32:DM37"/>
    <mergeCell ref="DN32:DN37"/>
    <mergeCell ref="DO32:DO37"/>
    <mergeCell ref="DP32:DP37"/>
    <mergeCell ref="CY32:CY37"/>
    <mergeCell ref="CZ32:CZ37"/>
    <mergeCell ref="DA32:DA37"/>
    <mergeCell ref="DB32:DB37"/>
    <mergeCell ref="DC32:DC37"/>
    <mergeCell ref="DD32:DD37"/>
    <mergeCell ref="DE32:DE37"/>
    <mergeCell ref="DF32:DF37"/>
    <mergeCell ref="DG32:DG37"/>
    <mergeCell ref="CP32:CP37"/>
    <mergeCell ref="CQ32:CQ37"/>
    <mergeCell ref="CR32:CR37"/>
    <mergeCell ref="CS32:CS37"/>
    <mergeCell ref="CT32:CT37"/>
    <mergeCell ref="CU32:CU37"/>
    <mergeCell ref="CV32:CV37"/>
    <mergeCell ref="CW32:CW37"/>
    <mergeCell ref="CX32:CX37"/>
    <mergeCell ref="CG32:CG37"/>
    <mergeCell ref="CH32:CH37"/>
    <mergeCell ref="CI32:CI37"/>
    <mergeCell ref="CJ32:CJ37"/>
    <mergeCell ref="CK32:CK37"/>
    <mergeCell ref="CL32:CL37"/>
    <mergeCell ref="CM32:CM37"/>
    <mergeCell ref="CN32:CN37"/>
    <mergeCell ref="CO32:CO37"/>
    <mergeCell ref="BX32:BX37"/>
    <mergeCell ref="BY32:BY37"/>
    <mergeCell ref="BZ32:BZ37"/>
    <mergeCell ref="CA32:CA37"/>
    <mergeCell ref="CB32:CB37"/>
    <mergeCell ref="CC32:CC37"/>
    <mergeCell ref="CD32:CD37"/>
    <mergeCell ref="CE32:CE37"/>
    <mergeCell ref="CF32:CF37"/>
    <mergeCell ref="BO32:BO37"/>
    <mergeCell ref="BP32:BP37"/>
    <mergeCell ref="BQ32:BQ37"/>
    <mergeCell ref="BR32:BR37"/>
    <mergeCell ref="BS32:BS37"/>
    <mergeCell ref="BT32:BT37"/>
    <mergeCell ref="BU32:BU37"/>
    <mergeCell ref="BV32:BV37"/>
    <mergeCell ref="BW32:BW37"/>
    <mergeCell ref="BF32:BF37"/>
    <mergeCell ref="BG32:BG37"/>
    <mergeCell ref="BH32:BH37"/>
    <mergeCell ref="BI32:BI37"/>
    <mergeCell ref="BJ32:BJ37"/>
    <mergeCell ref="BK32:BK37"/>
    <mergeCell ref="BL32:BL37"/>
    <mergeCell ref="BM32:BM37"/>
    <mergeCell ref="BN32:BN37"/>
    <mergeCell ref="AW32:AW37"/>
    <mergeCell ref="AX32:AX37"/>
    <mergeCell ref="AY32:AY37"/>
    <mergeCell ref="AZ32:AZ37"/>
    <mergeCell ref="BA32:BA37"/>
    <mergeCell ref="BB32:BB37"/>
    <mergeCell ref="BC32:BC37"/>
    <mergeCell ref="BD32:BD37"/>
    <mergeCell ref="BE32:BE37"/>
    <mergeCell ref="AN32:AN37"/>
    <mergeCell ref="AO32:AO37"/>
    <mergeCell ref="AP32:AP37"/>
    <mergeCell ref="AQ32:AQ37"/>
    <mergeCell ref="AR32:AR37"/>
    <mergeCell ref="AS32:AS37"/>
    <mergeCell ref="AT32:AT37"/>
    <mergeCell ref="AU32:AU37"/>
    <mergeCell ref="AV32:AV37"/>
    <mergeCell ref="AE32:AE37"/>
    <mergeCell ref="AF32:AF37"/>
    <mergeCell ref="AG32:AG37"/>
    <mergeCell ref="AH32:AH37"/>
    <mergeCell ref="AI32:AI37"/>
    <mergeCell ref="AJ32:AJ37"/>
    <mergeCell ref="AK32:AK37"/>
    <mergeCell ref="AL32:AL37"/>
    <mergeCell ref="AM32:AM37"/>
    <mergeCell ref="V32:V37"/>
    <mergeCell ref="W32:W37"/>
    <mergeCell ref="X32:X37"/>
    <mergeCell ref="Y32:Y37"/>
    <mergeCell ref="Z32:Z37"/>
    <mergeCell ref="AA32:AA37"/>
    <mergeCell ref="AB32:AB37"/>
    <mergeCell ref="AC32:AC37"/>
    <mergeCell ref="AD32:AD37"/>
    <mergeCell ref="M32:M37"/>
    <mergeCell ref="N32:N37"/>
    <mergeCell ref="O32:O37"/>
    <mergeCell ref="P32:P37"/>
    <mergeCell ref="Q32:Q37"/>
    <mergeCell ref="R32:R37"/>
    <mergeCell ref="S32:S37"/>
    <mergeCell ref="T32:T37"/>
    <mergeCell ref="U32:U37"/>
    <mergeCell ref="C24:C26"/>
    <mergeCell ref="F24:F26"/>
    <mergeCell ref="G24:H24"/>
    <mergeCell ref="G25:H25"/>
    <mergeCell ref="G26:H26"/>
    <mergeCell ref="C27:C28"/>
    <mergeCell ref="G27:H27"/>
    <mergeCell ref="G28:H28"/>
    <mergeCell ref="A32:D32"/>
    <mergeCell ref="E32:F32"/>
    <mergeCell ref="G32:L32"/>
    <mergeCell ref="G21:H21"/>
    <mergeCell ref="I21:J21"/>
    <mergeCell ref="K21:L21"/>
    <mergeCell ref="A22:A23"/>
    <mergeCell ref="B22:B23"/>
    <mergeCell ref="E22:F22"/>
    <mergeCell ref="G22:H22"/>
    <mergeCell ref="I22:J22"/>
    <mergeCell ref="K22:L22"/>
    <mergeCell ref="E23:F23"/>
    <mergeCell ref="G23:H23"/>
    <mergeCell ref="I23:J23"/>
    <mergeCell ref="K23:L23"/>
    <mergeCell ref="A19:D19"/>
    <mergeCell ref="E19:F19"/>
    <mergeCell ref="G19:H19"/>
    <mergeCell ref="I19:J19"/>
    <mergeCell ref="K19:L19"/>
    <mergeCell ref="A20:B20"/>
    <mergeCell ref="C20:D20"/>
    <mergeCell ref="E20:F20"/>
    <mergeCell ref="G20:H20"/>
    <mergeCell ref="I20:J20"/>
    <mergeCell ref="K20:L20"/>
    <mergeCell ref="ID18:ID23"/>
    <mergeCell ref="IE18:IE23"/>
    <mergeCell ref="IF18:IF23"/>
    <mergeCell ref="IG18:IG23"/>
    <mergeCell ref="IH18:IH23"/>
    <mergeCell ref="II18:II23"/>
    <mergeCell ref="IJ18:IJ23"/>
    <mergeCell ref="IK18:IK23"/>
    <mergeCell ref="IL18:IL23"/>
    <mergeCell ref="HU18:HU23"/>
    <mergeCell ref="HV18:HV23"/>
    <mergeCell ref="HW18:HW23"/>
    <mergeCell ref="HX18:HX23"/>
    <mergeCell ref="HY18:HY23"/>
    <mergeCell ref="HZ18:HZ23"/>
    <mergeCell ref="IA18:IA23"/>
    <mergeCell ref="IB18:IB23"/>
    <mergeCell ref="IC18:IC23"/>
    <mergeCell ref="HL18:HL23"/>
    <mergeCell ref="HM18:HM23"/>
    <mergeCell ref="HN18:HN23"/>
    <mergeCell ref="HO18:HO23"/>
    <mergeCell ref="HP18:HP23"/>
    <mergeCell ref="HQ18:HQ23"/>
    <mergeCell ref="HR18:HR23"/>
    <mergeCell ref="HS18:HS23"/>
    <mergeCell ref="HT18:HT23"/>
    <mergeCell ref="HC18:HC23"/>
    <mergeCell ref="HD18:HD23"/>
    <mergeCell ref="HE18:HE23"/>
    <mergeCell ref="HF18:HF23"/>
    <mergeCell ref="HG18:HG23"/>
    <mergeCell ref="HH18:HH23"/>
    <mergeCell ref="HI18:HI23"/>
    <mergeCell ref="HJ18:HJ23"/>
    <mergeCell ref="HK18:HK23"/>
    <mergeCell ref="GT18:GT23"/>
    <mergeCell ref="GU18:GU23"/>
    <mergeCell ref="GV18:GV23"/>
    <mergeCell ref="GW18:GW23"/>
    <mergeCell ref="GX18:GX23"/>
    <mergeCell ref="GY18:GY23"/>
    <mergeCell ref="GZ18:GZ23"/>
    <mergeCell ref="HA18:HA23"/>
    <mergeCell ref="HB18:HB23"/>
    <mergeCell ref="GK18:GK23"/>
    <mergeCell ref="GL18:GL23"/>
    <mergeCell ref="GM18:GM23"/>
    <mergeCell ref="GN18:GN23"/>
    <mergeCell ref="GO18:GO23"/>
    <mergeCell ref="GP18:GP23"/>
    <mergeCell ref="GQ18:GQ23"/>
    <mergeCell ref="GR18:GR23"/>
    <mergeCell ref="GS18:GS23"/>
    <mergeCell ref="GB18:GB23"/>
    <mergeCell ref="GC18:GC23"/>
    <mergeCell ref="GD18:GD23"/>
    <mergeCell ref="GE18:GE23"/>
    <mergeCell ref="GF18:GF23"/>
    <mergeCell ref="GG18:GG23"/>
    <mergeCell ref="GH18:GH23"/>
    <mergeCell ref="GI18:GI23"/>
    <mergeCell ref="GJ18:GJ23"/>
    <mergeCell ref="FS18:FS23"/>
    <mergeCell ref="FT18:FT23"/>
    <mergeCell ref="FU18:FU23"/>
    <mergeCell ref="FV18:FV23"/>
    <mergeCell ref="FW18:FW23"/>
    <mergeCell ref="FX18:FX23"/>
    <mergeCell ref="FY18:FY23"/>
    <mergeCell ref="FZ18:FZ23"/>
    <mergeCell ref="GA18:GA23"/>
    <mergeCell ref="FJ18:FJ23"/>
    <mergeCell ref="FK18:FK23"/>
    <mergeCell ref="FL18:FL23"/>
    <mergeCell ref="FM18:FM23"/>
    <mergeCell ref="FN18:FN23"/>
    <mergeCell ref="FO18:FO23"/>
    <mergeCell ref="FP18:FP23"/>
    <mergeCell ref="FQ18:FQ23"/>
    <mergeCell ref="FR18:FR23"/>
    <mergeCell ref="FA18:FA23"/>
    <mergeCell ref="FB18:FB23"/>
    <mergeCell ref="FC18:FC23"/>
    <mergeCell ref="FD18:FD23"/>
    <mergeCell ref="FE18:FE23"/>
    <mergeCell ref="FF18:FF23"/>
    <mergeCell ref="FG18:FG23"/>
    <mergeCell ref="FH18:FH23"/>
    <mergeCell ref="FI18:FI23"/>
    <mergeCell ref="ER18:ER23"/>
    <mergeCell ref="ES18:ES23"/>
    <mergeCell ref="ET18:ET23"/>
    <mergeCell ref="EU18:EU23"/>
    <mergeCell ref="EV18:EV23"/>
    <mergeCell ref="EW18:EW23"/>
    <mergeCell ref="EX18:EX23"/>
    <mergeCell ref="EY18:EY23"/>
    <mergeCell ref="EZ18:EZ23"/>
    <mergeCell ref="EI18:EI23"/>
    <mergeCell ref="EJ18:EJ23"/>
    <mergeCell ref="EK18:EK23"/>
    <mergeCell ref="EL18:EL23"/>
    <mergeCell ref="EM18:EM23"/>
    <mergeCell ref="EN18:EN23"/>
    <mergeCell ref="EO18:EO23"/>
    <mergeCell ref="EP18:EP23"/>
    <mergeCell ref="EQ18:EQ23"/>
    <mergeCell ref="DZ18:DZ23"/>
    <mergeCell ref="EA18:EA23"/>
    <mergeCell ref="EB18:EB23"/>
    <mergeCell ref="EC18:EC23"/>
    <mergeCell ref="ED18:ED23"/>
    <mergeCell ref="EE18:EE23"/>
    <mergeCell ref="EF18:EF23"/>
    <mergeCell ref="EG18:EG23"/>
    <mergeCell ref="EH18:EH23"/>
    <mergeCell ref="DQ18:DQ23"/>
    <mergeCell ref="DR18:DR23"/>
    <mergeCell ref="DS18:DS23"/>
    <mergeCell ref="DT18:DT23"/>
    <mergeCell ref="DU18:DU23"/>
    <mergeCell ref="DV18:DV23"/>
    <mergeCell ref="DW18:DW23"/>
    <mergeCell ref="DX18:DX23"/>
    <mergeCell ref="DY18:DY23"/>
    <mergeCell ref="DH18:DH23"/>
    <mergeCell ref="DI18:DI23"/>
    <mergeCell ref="DJ18:DJ23"/>
    <mergeCell ref="DK18:DK23"/>
    <mergeCell ref="DL18:DL23"/>
    <mergeCell ref="DM18:DM23"/>
    <mergeCell ref="DN18:DN23"/>
    <mergeCell ref="DO18:DO23"/>
    <mergeCell ref="DP18:DP23"/>
    <mergeCell ref="CY18:CY23"/>
    <mergeCell ref="CZ18:CZ23"/>
    <mergeCell ref="DA18:DA23"/>
    <mergeCell ref="DB18:DB23"/>
    <mergeCell ref="DC18:DC23"/>
    <mergeCell ref="DD18:DD23"/>
    <mergeCell ref="DE18:DE23"/>
    <mergeCell ref="DF18:DF23"/>
    <mergeCell ref="DG18:DG23"/>
    <mergeCell ref="CP18:CP23"/>
    <mergeCell ref="CQ18:CQ23"/>
    <mergeCell ref="CR18:CR23"/>
    <mergeCell ref="CS18:CS23"/>
    <mergeCell ref="CT18:CT23"/>
    <mergeCell ref="CU18:CU23"/>
    <mergeCell ref="CV18:CV23"/>
    <mergeCell ref="CW18:CW23"/>
    <mergeCell ref="CX18:CX23"/>
    <mergeCell ref="CG18:CG23"/>
    <mergeCell ref="CH18:CH23"/>
    <mergeCell ref="CI18:CI23"/>
    <mergeCell ref="CJ18:CJ23"/>
    <mergeCell ref="CK18:CK23"/>
    <mergeCell ref="CL18:CL23"/>
    <mergeCell ref="CM18:CM23"/>
    <mergeCell ref="CN18:CN23"/>
    <mergeCell ref="CO18:CO23"/>
    <mergeCell ref="BX18:BX23"/>
    <mergeCell ref="BY18:BY23"/>
    <mergeCell ref="BZ18:BZ23"/>
    <mergeCell ref="CA18:CA23"/>
    <mergeCell ref="CB18:CB23"/>
    <mergeCell ref="CC18:CC23"/>
    <mergeCell ref="CD18:CD23"/>
    <mergeCell ref="CE18:CE23"/>
    <mergeCell ref="CF18:CF23"/>
    <mergeCell ref="BO18:BO23"/>
    <mergeCell ref="BP18:BP23"/>
    <mergeCell ref="BQ18:BQ23"/>
    <mergeCell ref="BR18:BR23"/>
    <mergeCell ref="BS18:BS23"/>
    <mergeCell ref="BT18:BT23"/>
    <mergeCell ref="BU18:BU23"/>
    <mergeCell ref="BV18:BV23"/>
    <mergeCell ref="BW18:BW23"/>
    <mergeCell ref="BF18:BF23"/>
    <mergeCell ref="BG18:BG23"/>
    <mergeCell ref="BH18:BH23"/>
    <mergeCell ref="BI18:BI23"/>
    <mergeCell ref="BJ18:BJ23"/>
    <mergeCell ref="BK18:BK23"/>
    <mergeCell ref="BL18:BL23"/>
    <mergeCell ref="BM18:BM23"/>
    <mergeCell ref="BN18:BN23"/>
    <mergeCell ref="AW18:AW23"/>
    <mergeCell ref="AX18:AX23"/>
    <mergeCell ref="AY18:AY23"/>
    <mergeCell ref="AZ18:AZ23"/>
    <mergeCell ref="BA18:BA23"/>
    <mergeCell ref="BB18:BB23"/>
    <mergeCell ref="BC18:BC23"/>
    <mergeCell ref="BD18:BD23"/>
    <mergeCell ref="BE18:BE23"/>
    <mergeCell ref="AN18:AN23"/>
    <mergeCell ref="AO18:AO23"/>
    <mergeCell ref="AP18:AP23"/>
    <mergeCell ref="AQ18:AQ23"/>
    <mergeCell ref="AR18:AR23"/>
    <mergeCell ref="AS18:AS23"/>
    <mergeCell ref="AT18:AT23"/>
    <mergeCell ref="AU18:AU23"/>
    <mergeCell ref="AV18:AV23"/>
    <mergeCell ref="AE18:AE23"/>
    <mergeCell ref="AF18:AF23"/>
    <mergeCell ref="AG18:AG23"/>
    <mergeCell ref="AH18:AH23"/>
    <mergeCell ref="AI18:AI23"/>
    <mergeCell ref="AJ18:AJ23"/>
    <mergeCell ref="AK18:AK23"/>
    <mergeCell ref="AL18:AL23"/>
    <mergeCell ref="AM18:AM23"/>
    <mergeCell ref="IK9:IK15"/>
    <mergeCell ref="IL9:IL15"/>
    <mergeCell ref="A18:D18"/>
    <mergeCell ref="E18:F18"/>
    <mergeCell ref="G18:H18"/>
    <mergeCell ref="I18:L18"/>
    <mergeCell ref="M18:M23"/>
    <mergeCell ref="N18:N23"/>
    <mergeCell ref="O18:O23"/>
    <mergeCell ref="P18:P23"/>
    <mergeCell ref="Q18:Q23"/>
    <mergeCell ref="R18:R23"/>
    <mergeCell ref="S18:S23"/>
    <mergeCell ref="T18:T23"/>
    <mergeCell ref="U18:U23"/>
    <mergeCell ref="V18:V23"/>
    <mergeCell ref="W18:W23"/>
    <mergeCell ref="X18:X23"/>
    <mergeCell ref="Y18:Y23"/>
    <mergeCell ref="Z18:Z23"/>
    <mergeCell ref="AA18:AA23"/>
    <mergeCell ref="AB18:AB23"/>
    <mergeCell ref="AC18:AC23"/>
    <mergeCell ref="AD18:AD23"/>
    <mergeCell ref="IB9:IB15"/>
    <mergeCell ref="IC9:IC15"/>
    <mergeCell ref="ID9:ID15"/>
    <mergeCell ref="IE9:IE15"/>
    <mergeCell ref="IF9:IF15"/>
    <mergeCell ref="IG9:IG15"/>
    <mergeCell ref="IH9:IH15"/>
    <mergeCell ref="II9:II15"/>
    <mergeCell ref="IJ9:IJ15"/>
    <mergeCell ref="HS9:HS15"/>
    <mergeCell ref="HT9:HT15"/>
    <mergeCell ref="HU9:HU15"/>
    <mergeCell ref="HV9:HV15"/>
    <mergeCell ref="HW9:HW15"/>
    <mergeCell ref="HX9:HX15"/>
    <mergeCell ref="HY9:HY15"/>
    <mergeCell ref="HZ9:HZ15"/>
    <mergeCell ref="IA9:IA15"/>
    <mergeCell ref="HJ9:HJ15"/>
    <mergeCell ref="HK9:HK15"/>
    <mergeCell ref="HL9:HL15"/>
    <mergeCell ref="HM9:HM15"/>
    <mergeCell ref="HN9:HN15"/>
    <mergeCell ref="HO9:HO15"/>
    <mergeCell ref="HP9:HP15"/>
    <mergeCell ref="HQ9:HQ15"/>
    <mergeCell ref="HR9:HR15"/>
    <mergeCell ref="HA9:HA15"/>
    <mergeCell ref="HB9:HB15"/>
    <mergeCell ref="HC9:HC15"/>
    <mergeCell ref="HD9:HD15"/>
    <mergeCell ref="HE9:HE15"/>
    <mergeCell ref="HF9:HF15"/>
    <mergeCell ref="HG9:HG15"/>
    <mergeCell ref="HH9:HH15"/>
    <mergeCell ref="HI9:HI15"/>
    <mergeCell ref="GR9:GR15"/>
    <mergeCell ref="GS9:GS15"/>
    <mergeCell ref="GT9:GT15"/>
    <mergeCell ref="GU9:GU15"/>
    <mergeCell ref="GV9:GV15"/>
    <mergeCell ref="GW9:GW15"/>
    <mergeCell ref="GX9:GX15"/>
    <mergeCell ref="GY9:GY15"/>
    <mergeCell ref="GZ9:GZ15"/>
    <mergeCell ref="GI9:GI15"/>
    <mergeCell ref="GJ9:GJ15"/>
    <mergeCell ref="GK9:GK15"/>
    <mergeCell ref="GL9:GL15"/>
    <mergeCell ref="GM9:GM15"/>
    <mergeCell ref="GN9:GN15"/>
    <mergeCell ref="GO9:GO15"/>
    <mergeCell ref="GP9:GP15"/>
    <mergeCell ref="GQ9:GQ15"/>
    <mergeCell ref="FZ9:FZ15"/>
    <mergeCell ref="GA9:GA15"/>
    <mergeCell ref="GB9:GB15"/>
    <mergeCell ref="GC9:GC15"/>
    <mergeCell ref="GD9:GD15"/>
    <mergeCell ref="GE9:GE15"/>
    <mergeCell ref="GF9:GF15"/>
    <mergeCell ref="GG9:GG15"/>
    <mergeCell ref="GH9:GH15"/>
    <mergeCell ref="FQ9:FQ15"/>
    <mergeCell ref="FR9:FR15"/>
    <mergeCell ref="FS9:FS15"/>
    <mergeCell ref="FT9:FT15"/>
    <mergeCell ref="FU9:FU15"/>
    <mergeCell ref="FV9:FV15"/>
    <mergeCell ref="FW9:FW15"/>
    <mergeCell ref="FX9:FX15"/>
    <mergeCell ref="FY9:FY15"/>
    <mergeCell ref="FH9:FH15"/>
    <mergeCell ref="FI9:FI15"/>
    <mergeCell ref="FJ9:FJ15"/>
    <mergeCell ref="FK9:FK15"/>
    <mergeCell ref="FL9:FL15"/>
    <mergeCell ref="FM9:FM15"/>
    <mergeCell ref="FN9:FN15"/>
    <mergeCell ref="FO9:FO15"/>
    <mergeCell ref="FP9:FP15"/>
    <mergeCell ref="EY9:EY15"/>
    <mergeCell ref="EZ9:EZ15"/>
    <mergeCell ref="FA9:FA15"/>
    <mergeCell ref="FB9:FB15"/>
    <mergeCell ref="FC9:FC15"/>
    <mergeCell ref="FD9:FD15"/>
    <mergeCell ref="FE9:FE15"/>
    <mergeCell ref="FF9:FF15"/>
    <mergeCell ref="FG9:FG15"/>
    <mergeCell ref="EP9:EP15"/>
    <mergeCell ref="EQ9:EQ15"/>
    <mergeCell ref="ER9:ER15"/>
    <mergeCell ref="ES9:ES15"/>
    <mergeCell ref="ET9:ET15"/>
    <mergeCell ref="EU9:EU15"/>
    <mergeCell ref="EV9:EV15"/>
    <mergeCell ref="EW9:EW15"/>
    <mergeCell ref="EX9:EX15"/>
    <mergeCell ref="EG9:EG15"/>
    <mergeCell ref="EH9:EH15"/>
    <mergeCell ref="EI9:EI15"/>
    <mergeCell ref="EJ9:EJ15"/>
    <mergeCell ref="EK9:EK15"/>
    <mergeCell ref="EL9:EL15"/>
    <mergeCell ref="EM9:EM15"/>
    <mergeCell ref="EN9:EN15"/>
    <mergeCell ref="EO9:EO15"/>
    <mergeCell ref="DX9:DX15"/>
    <mergeCell ref="DY9:DY15"/>
    <mergeCell ref="DZ9:DZ15"/>
    <mergeCell ref="EA9:EA15"/>
    <mergeCell ref="EB9:EB15"/>
    <mergeCell ref="EC9:EC15"/>
    <mergeCell ref="ED9:ED15"/>
    <mergeCell ref="EE9:EE15"/>
    <mergeCell ref="EF9:EF15"/>
    <mergeCell ref="DO9:DO15"/>
    <mergeCell ref="DP9:DP15"/>
    <mergeCell ref="DQ9:DQ15"/>
    <mergeCell ref="DR9:DR15"/>
    <mergeCell ref="DS9:DS15"/>
    <mergeCell ref="DT9:DT15"/>
    <mergeCell ref="DU9:DU15"/>
    <mergeCell ref="DV9:DV15"/>
    <mergeCell ref="DW9:DW15"/>
    <mergeCell ref="DF9:DF15"/>
    <mergeCell ref="DG9:DG15"/>
    <mergeCell ref="DH9:DH15"/>
    <mergeCell ref="DI9:DI15"/>
    <mergeCell ref="DJ9:DJ15"/>
    <mergeCell ref="DK9:DK15"/>
    <mergeCell ref="DL9:DL15"/>
    <mergeCell ref="DM9:DM15"/>
    <mergeCell ref="DN9:DN15"/>
    <mergeCell ref="CW9:CW15"/>
    <mergeCell ref="CX9:CX15"/>
    <mergeCell ref="CY9:CY15"/>
    <mergeCell ref="CZ9:CZ15"/>
    <mergeCell ref="DA9:DA15"/>
    <mergeCell ref="DB9:DB15"/>
    <mergeCell ref="DC9:DC15"/>
    <mergeCell ref="DD9:DD15"/>
    <mergeCell ref="DE9:DE15"/>
    <mergeCell ref="CN9:CN15"/>
    <mergeCell ref="CO9:CO15"/>
    <mergeCell ref="CP9:CP15"/>
    <mergeCell ref="CQ9:CQ15"/>
    <mergeCell ref="CR9:CR15"/>
    <mergeCell ref="CS9:CS15"/>
    <mergeCell ref="CT9:CT15"/>
    <mergeCell ref="CU9:CU15"/>
    <mergeCell ref="CV9:CV15"/>
    <mergeCell ref="CE9:CE15"/>
    <mergeCell ref="CF9:CF15"/>
    <mergeCell ref="CG9:CG15"/>
    <mergeCell ref="CH9:CH15"/>
    <mergeCell ref="CI9:CI15"/>
    <mergeCell ref="CJ9:CJ15"/>
    <mergeCell ref="CK9:CK15"/>
    <mergeCell ref="CL9:CL15"/>
    <mergeCell ref="CM9:CM15"/>
    <mergeCell ref="BV9:BV15"/>
    <mergeCell ref="BW9:BW15"/>
    <mergeCell ref="BX9:BX15"/>
    <mergeCell ref="BY9:BY15"/>
    <mergeCell ref="BZ9:BZ15"/>
    <mergeCell ref="CA9:CA15"/>
    <mergeCell ref="CB9:CB15"/>
    <mergeCell ref="CC9:CC15"/>
    <mergeCell ref="CD9:CD15"/>
    <mergeCell ref="BM9:BM15"/>
    <mergeCell ref="BN9:BN15"/>
    <mergeCell ref="BO9:BO15"/>
    <mergeCell ref="BP9:BP15"/>
    <mergeCell ref="BQ9:BQ15"/>
    <mergeCell ref="BR9:BR15"/>
    <mergeCell ref="BS9:BS15"/>
    <mergeCell ref="BT9:BT15"/>
    <mergeCell ref="BU9:BU15"/>
    <mergeCell ref="BD9:BD15"/>
    <mergeCell ref="BE9:BE15"/>
    <mergeCell ref="BF9:BF15"/>
    <mergeCell ref="BG9:BG15"/>
    <mergeCell ref="BH9:BH15"/>
    <mergeCell ref="BI9:BI15"/>
    <mergeCell ref="BJ9:BJ15"/>
    <mergeCell ref="BK9:BK15"/>
    <mergeCell ref="BL9:BL15"/>
    <mergeCell ref="AU9:AU15"/>
    <mergeCell ref="AV9:AV15"/>
    <mergeCell ref="AW9:AW15"/>
    <mergeCell ref="AX9:AX15"/>
    <mergeCell ref="AY9:AY15"/>
    <mergeCell ref="AZ9:AZ15"/>
    <mergeCell ref="BA9:BA15"/>
    <mergeCell ref="BB9:BB15"/>
    <mergeCell ref="BC9:BC15"/>
    <mergeCell ref="AL9:AL15"/>
    <mergeCell ref="AM9:AM15"/>
    <mergeCell ref="AN9:AN15"/>
    <mergeCell ref="AO9:AO15"/>
    <mergeCell ref="AP9:AP15"/>
    <mergeCell ref="AQ9:AQ15"/>
    <mergeCell ref="AR9:AR15"/>
    <mergeCell ref="AS9:AS15"/>
    <mergeCell ref="AT9:AT15"/>
    <mergeCell ref="AC9:AC15"/>
    <mergeCell ref="AD9:AD15"/>
    <mergeCell ref="AE9:AE15"/>
    <mergeCell ref="AF9:AF15"/>
    <mergeCell ref="AG9:AG15"/>
    <mergeCell ref="AH9:AH15"/>
    <mergeCell ref="AI9:AI15"/>
    <mergeCell ref="AJ9:AJ15"/>
    <mergeCell ref="AK9:AK15"/>
    <mergeCell ref="T9:T15"/>
    <mergeCell ref="U9:U15"/>
    <mergeCell ref="V9:V15"/>
    <mergeCell ref="W9:W15"/>
    <mergeCell ref="X9:X15"/>
    <mergeCell ref="Y9:Y15"/>
    <mergeCell ref="Z9:Z15"/>
    <mergeCell ref="AA9:AA15"/>
    <mergeCell ref="AB9:AB15"/>
    <mergeCell ref="C7:H7"/>
    <mergeCell ref="C8:H15"/>
    <mergeCell ref="M9:M15"/>
    <mergeCell ref="N9:N15"/>
    <mergeCell ref="O9:O15"/>
    <mergeCell ref="P9:P15"/>
    <mergeCell ref="Q9:Q15"/>
    <mergeCell ref="R9:R15"/>
    <mergeCell ref="S9:S15"/>
  </mergeCells>
  <phoneticPr fontId="51"/>
  <dataValidations count="3">
    <dataValidation operator="equal" allowBlank="1" sqref="C24 F24 C27 F28"/>
    <dataValidation type="list" operator="equal" allowBlank="1" showErrorMessage="1" sqref="I19:L19">
      <formula1>"-,混乱,制止,継続,操作,目標操作,複製,火炎放射器,ワイヤートラップ,スタンガン"</formula1>
      <formula2>0</formula2>
    </dataValidation>
    <dataValidation type="list" operator="equal" allowBlank="1" sqref="H23">
      <formula1>#REF!</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x14:formula1>
            <xm:f>リスト!$K$2:$K$33</xm:f>
          </x14:formula1>
          <x14:formula2>
            <xm:f>0</xm:f>
          </x14:formula2>
          <xm:sqref>H21</xm:sqref>
        </x14:dataValidation>
        <x14:dataValidation type="list" operator="equal" showErrorMessage="1">
          <x14:formula1>
            <xm:f>リスト!$A$13:$A$23</xm:f>
          </x14:formula1>
          <x14:formula2>
            <xm:f>0</xm:f>
          </x14:formula2>
          <xm:sqref>I21:L21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C17" workbookViewId="0">
      <selection activeCell="C40" sqref="C40"/>
    </sheetView>
  </sheetViews>
  <sheetFormatPr defaultRowHeight="12"/>
  <cols>
    <col min="1" max="1" width="13.28515625" customWidth="1"/>
    <col min="2" max="2" width="5.7109375" customWidth="1"/>
    <col min="3" max="3" width="163.7109375" customWidth="1"/>
    <col min="4" max="4" width="3.7109375" customWidth="1"/>
    <col min="5" max="5" width="3.28515625" customWidth="1"/>
    <col min="6" max="7" width="3.42578125" customWidth="1"/>
    <col min="8" max="8" width="4" customWidth="1"/>
    <col min="9" max="9" width="3.42578125" customWidth="1"/>
    <col min="10" max="10" width="3.5703125" customWidth="1"/>
    <col min="11" max="256" width="13.28515625" customWidth="1"/>
  </cols>
  <sheetData>
    <row r="1" spans="1:10">
      <c r="A1" s="232"/>
      <c r="B1" s="232"/>
      <c r="C1" s="232"/>
      <c r="D1" s="232"/>
      <c r="E1" s="232"/>
      <c r="F1" s="232"/>
      <c r="G1" s="232"/>
      <c r="H1" s="232"/>
      <c r="I1" s="232"/>
      <c r="J1" s="233"/>
    </row>
    <row r="2" spans="1:10">
      <c r="A2" s="232"/>
      <c r="B2" s="234" t="s">
        <v>78</v>
      </c>
      <c r="C2" s="232"/>
      <c r="D2" s="232"/>
      <c r="E2" s="232"/>
      <c r="F2" s="232"/>
      <c r="G2" s="232"/>
      <c r="H2" s="232"/>
      <c r="I2" s="232"/>
      <c r="J2" s="233"/>
    </row>
    <row r="3" spans="1:10">
      <c r="A3" s="232"/>
      <c r="B3" s="235" t="s">
        <v>79</v>
      </c>
      <c r="C3" s="232"/>
      <c r="D3" s="232"/>
      <c r="E3" s="232"/>
      <c r="F3" s="232"/>
      <c r="G3" s="232"/>
      <c r="H3" s="232"/>
      <c r="I3" s="232"/>
      <c r="J3" s="233"/>
    </row>
    <row r="4" spans="1:10">
      <c r="A4" s="232"/>
      <c r="B4" s="235" t="s">
        <v>80</v>
      </c>
      <c r="C4" s="232"/>
      <c r="D4" s="232"/>
      <c r="E4" s="232"/>
      <c r="F4" s="232"/>
      <c r="G4" s="232"/>
      <c r="H4" s="232"/>
      <c r="I4" s="232"/>
      <c r="J4" s="233"/>
    </row>
    <row r="5" spans="1:10">
      <c r="A5" s="232"/>
      <c r="B5" s="235" t="s">
        <v>81</v>
      </c>
      <c r="C5" s="232"/>
      <c r="D5" s="232"/>
      <c r="E5" s="232"/>
      <c r="F5" s="232"/>
      <c r="G5" s="232"/>
      <c r="H5" s="232"/>
      <c r="I5" s="232"/>
      <c r="J5" s="233"/>
    </row>
    <row r="6" spans="1:10">
      <c r="A6" s="232"/>
      <c r="B6" s="235" t="s">
        <v>82</v>
      </c>
      <c r="C6" s="232"/>
      <c r="D6" s="232"/>
      <c r="E6" s="232"/>
      <c r="F6" s="232"/>
      <c r="G6" s="232"/>
      <c r="H6" s="232"/>
      <c r="I6" s="232"/>
      <c r="J6" s="233"/>
    </row>
    <row r="7" spans="1:10">
      <c r="A7" s="232"/>
      <c r="B7" s="235"/>
      <c r="C7" s="232"/>
      <c r="D7" s="232"/>
      <c r="E7" s="232"/>
      <c r="F7" s="232"/>
      <c r="G7" s="232"/>
      <c r="H7" s="232"/>
      <c r="I7" s="232"/>
      <c r="J7" s="233"/>
    </row>
    <row r="8" spans="1:10">
      <c r="A8" s="232"/>
      <c r="B8" s="234"/>
      <c r="C8" s="232"/>
      <c r="D8" s="232"/>
      <c r="E8" s="232"/>
      <c r="F8" s="232"/>
      <c r="G8" s="232"/>
      <c r="H8" s="232"/>
      <c r="I8" s="232"/>
      <c r="J8" s="233"/>
    </row>
    <row r="9" spans="1:10">
      <c r="A9" s="232"/>
      <c r="B9" s="232" t="s">
        <v>83</v>
      </c>
      <c r="C9" s="232"/>
      <c r="D9" s="232"/>
      <c r="E9" s="232"/>
      <c r="F9" s="232"/>
      <c r="G9" s="232"/>
      <c r="H9" s="232"/>
      <c r="I9" s="232"/>
      <c r="J9" s="233"/>
    </row>
    <row r="10" spans="1:10">
      <c r="A10" s="232"/>
      <c r="B10" s="232"/>
      <c r="C10" s="232" t="s">
        <v>1022</v>
      </c>
      <c r="D10" s="232"/>
      <c r="E10" s="232"/>
      <c r="F10" s="232"/>
      <c r="G10" s="232"/>
      <c r="H10" s="232"/>
      <c r="I10" s="232"/>
      <c r="J10" s="233"/>
    </row>
    <row r="11" spans="1:10">
      <c r="A11" s="232"/>
      <c r="B11" s="232" t="s">
        <v>84</v>
      </c>
      <c r="C11" s="232"/>
      <c r="D11" s="232"/>
      <c r="E11" s="232"/>
      <c r="F11" s="232"/>
      <c r="G11" s="232"/>
      <c r="H11" s="232"/>
      <c r="I11" s="232"/>
      <c r="J11" s="233"/>
    </row>
    <row r="12" spans="1:10">
      <c r="A12" s="232"/>
      <c r="B12" s="232"/>
      <c r="C12" s="232" t="s">
        <v>1026</v>
      </c>
      <c r="D12" s="232"/>
      <c r="E12" s="232"/>
      <c r="F12" s="232"/>
      <c r="G12" s="232"/>
      <c r="H12" s="232"/>
      <c r="I12" s="232"/>
      <c r="J12" s="233"/>
    </row>
    <row r="13" spans="1:10">
      <c r="A13" s="232"/>
      <c r="B13" s="232" t="s">
        <v>85</v>
      </c>
      <c r="C13" s="232"/>
      <c r="D13" s="232"/>
      <c r="E13" s="232"/>
      <c r="F13" s="232"/>
      <c r="G13" s="232"/>
      <c r="H13" s="232"/>
      <c r="I13" s="232"/>
      <c r="J13" s="233"/>
    </row>
    <row r="14" spans="1:10">
      <c r="A14" s="232"/>
      <c r="B14" s="232"/>
      <c r="C14" s="232" t="s">
        <v>1013</v>
      </c>
      <c r="D14" s="232"/>
      <c r="E14" s="232"/>
      <c r="F14" s="232"/>
      <c r="G14" s="232"/>
      <c r="H14" s="232"/>
      <c r="I14" s="232"/>
      <c r="J14" s="233"/>
    </row>
    <row r="15" spans="1:10">
      <c r="A15" s="232"/>
      <c r="B15" s="232" t="s">
        <v>86</v>
      </c>
      <c r="C15" s="232"/>
      <c r="D15" s="232"/>
      <c r="E15" s="232"/>
      <c r="F15" s="232"/>
      <c r="G15" s="232"/>
      <c r="H15" s="232"/>
      <c r="I15" s="232"/>
      <c r="J15" s="233"/>
    </row>
    <row r="16" spans="1:10" ht="24">
      <c r="A16" s="232"/>
      <c r="B16" s="232"/>
      <c r="C16" s="241" t="s">
        <v>1014</v>
      </c>
      <c r="D16" s="232"/>
      <c r="E16" s="232"/>
      <c r="F16" s="232"/>
      <c r="G16" s="232"/>
      <c r="H16" s="232"/>
      <c r="I16" s="232"/>
      <c r="J16" s="233"/>
    </row>
    <row r="17" spans="1:10">
      <c r="A17" s="232"/>
      <c r="B17" s="232" t="s">
        <v>87</v>
      </c>
      <c r="C17" s="232"/>
      <c r="D17" s="232"/>
      <c r="E17" s="232"/>
      <c r="F17" s="232"/>
      <c r="G17" s="232"/>
      <c r="H17" s="232"/>
      <c r="I17" s="232"/>
      <c r="J17" s="233"/>
    </row>
    <row r="18" spans="1:10">
      <c r="A18" s="232"/>
      <c r="B18" s="232"/>
      <c r="C18" s="232" t="s">
        <v>995</v>
      </c>
      <c r="D18" s="232"/>
      <c r="E18" s="232"/>
      <c r="F18" s="232"/>
      <c r="G18" s="232"/>
      <c r="H18" s="232"/>
      <c r="I18" s="232"/>
      <c r="J18" s="233"/>
    </row>
    <row r="19" spans="1:10">
      <c r="A19" s="232"/>
      <c r="B19" s="232"/>
      <c r="C19" s="232"/>
      <c r="D19" s="232"/>
      <c r="E19" s="232"/>
      <c r="F19" s="232"/>
      <c r="G19" s="232"/>
      <c r="H19" s="232"/>
      <c r="I19" s="232"/>
      <c r="J19" s="233"/>
    </row>
    <row r="20" spans="1:10">
      <c r="A20" s="232"/>
      <c r="B20" s="232" t="s">
        <v>88</v>
      </c>
      <c r="C20" s="232"/>
      <c r="D20" s="232"/>
      <c r="E20" s="232"/>
      <c r="F20" s="232"/>
      <c r="G20" s="232"/>
      <c r="H20" s="232"/>
      <c r="I20" s="232"/>
      <c r="J20" s="233"/>
    </row>
    <row r="21" spans="1:10">
      <c r="A21" s="232"/>
      <c r="B21" s="232"/>
      <c r="C21" s="232" t="s">
        <v>994</v>
      </c>
      <c r="D21" s="232"/>
      <c r="E21" s="232"/>
      <c r="F21" s="232"/>
      <c r="G21" s="232"/>
      <c r="H21" s="232"/>
      <c r="I21" s="232"/>
      <c r="J21" s="233"/>
    </row>
    <row r="22" spans="1:10">
      <c r="A22" s="232"/>
      <c r="B22" s="232" t="s">
        <v>89</v>
      </c>
      <c r="C22" s="232"/>
      <c r="D22" s="232"/>
      <c r="E22" s="232"/>
      <c r="F22" s="232"/>
      <c r="G22" s="232"/>
      <c r="H22" s="232"/>
      <c r="I22" s="232"/>
      <c r="J22" s="233"/>
    </row>
    <row r="23" spans="1:10">
      <c r="A23" s="232"/>
      <c r="B23" s="232"/>
      <c r="C23" s="232" t="s">
        <v>1015</v>
      </c>
      <c r="D23" s="232"/>
      <c r="E23" s="232"/>
      <c r="F23" s="232"/>
      <c r="G23" s="232"/>
      <c r="H23" s="232"/>
      <c r="I23" s="232"/>
      <c r="J23" s="233"/>
    </row>
    <row r="24" spans="1:10">
      <c r="A24" s="232"/>
      <c r="B24" s="232" t="s">
        <v>90</v>
      </c>
      <c r="C24" s="232"/>
      <c r="D24" s="232"/>
      <c r="E24" s="232"/>
      <c r="F24" s="232"/>
      <c r="G24" s="232"/>
      <c r="H24" s="232"/>
      <c r="I24" s="232"/>
      <c r="J24" s="233"/>
    </row>
    <row r="25" spans="1:10">
      <c r="A25" s="232"/>
      <c r="B25" s="232"/>
      <c r="C25" s="232" t="s">
        <v>996</v>
      </c>
      <c r="D25" s="232"/>
      <c r="E25" s="232"/>
      <c r="F25" s="232"/>
      <c r="G25" s="232"/>
      <c r="H25" s="232"/>
      <c r="I25" s="232"/>
      <c r="J25" s="233"/>
    </row>
    <row r="26" spans="1:10">
      <c r="A26" s="232"/>
      <c r="B26" s="232" t="s">
        <v>91</v>
      </c>
      <c r="C26" s="232"/>
      <c r="D26" s="232"/>
      <c r="E26" s="232"/>
      <c r="F26" s="232"/>
      <c r="G26" s="232"/>
      <c r="H26" s="232"/>
      <c r="I26" s="232"/>
      <c r="J26" s="233"/>
    </row>
    <row r="27" spans="1:10">
      <c r="A27" s="232"/>
      <c r="B27" s="232"/>
      <c r="C27" s="232" t="s">
        <v>1016</v>
      </c>
      <c r="D27" s="232"/>
      <c r="E27" s="232"/>
      <c r="F27" s="232"/>
      <c r="G27" s="232"/>
      <c r="H27" s="232"/>
      <c r="I27" s="232"/>
      <c r="J27" s="233"/>
    </row>
    <row r="28" spans="1:10">
      <c r="A28" s="232"/>
      <c r="B28" s="232" t="s">
        <v>92</v>
      </c>
      <c r="C28" s="232"/>
      <c r="D28" s="232"/>
      <c r="E28" s="232"/>
      <c r="F28" s="232"/>
      <c r="G28" s="232"/>
      <c r="H28" s="232"/>
      <c r="I28" s="232"/>
      <c r="J28" s="233"/>
    </row>
    <row r="29" spans="1:10">
      <c r="A29" s="232"/>
      <c r="B29" s="232"/>
      <c r="C29" s="232" t="s">
        <v>997</v>
      </c>
      <c r="D29" s="232"/>
      <c r="E29" s="232"/>
      <c r="F29" s="232"/>
      <c r="G29" s="232"/>
      <c r="H29" s="232"/>
      <c r="I29" s="232"/>
      <c r="J29" s="233"/>
    </row>
    <row r="30" spans="1:10">
      <c r="A30" s="232"/>
      <c r="B30" s="232"/>
      <c r="C30" s="232"/>
      <c r="D30" s="232"/>
      <c r="E30" s="232"/>
      <c r="F30" s="232"/>
      <c r="G30" s="232"/>
      <c r="H30" s="232"/>
      <c r="I30" s="232"/>
      <c r="J30" s="233"/>
    </row>
    <row r="31" spans="1:10">
      <c r="A31" s="232"/>
      <c r="B31" s="232" t="s">
        <v>93</v>
      </c>
      <c r="C31" s="232"/>
      <c r="D31" s="232"/>
      <c r="E31" s="232"/>
      <c r="F31" s="232"/>
      <c r="G31" s="232"/>
      <c r="H31" s="232"/>
      <c r="I31" s="232"/>
      <c r="J31" s="233"/>
    </row>
    <row r="32" spans="1:10">
      <c r="A32" s="232"/>
      <c r="B32" s="232"/>
      <c r="C32" s="232" t="s">
        <v>1017</v>
      </c>
      <c r="D32" s="232"/>
      <c r="E32" s="232"/>
      <c r="F32" s="232"/>
      <c r="G32" s="232"/>
      <c r="H32" s="232"/>
      <c r="I32" s="232"/>
      <c r="J32" s="233"/>
    </row>
    <row r="33" spans="1:10">
      <c r="A33" s="232"/>
      <c r="B33" s="232" t="s">
        <v>94</v>
      </c>
      <c r="C33" s="232"/>
      <c r="D33" s="232"/>
      <c r="E33" s="232"/>
      <c r="F33" s="232"/>
      <c r="G33" s="232"/>
      <c r="H33" s="232"/>
      <c r="I33" s="232"/>
      <c r="J33" s="233"/>
    </row>
    <row r="34" spans="1:10">
      <c r="A34" s="232"/>
      <c r="B34" s="232"/>
      <c r="C34" s="232" t="s">
        <v>1018</v>
      </c>
      <c r="D34" s="232"/>
      <c r="E34" s="232"/>
      <c r="F34" s="232"/>
      <c r="G34" s="232"/>
      <c r="H34" s="232"/>
      <c r="I34" s="232"/>
      <c r="J34" s="233"/>
    </row>
    <row r="35" spans="1:10">
      <c r="A35" s="232"/>
      <c r="B35" s="232" t="s">
        <v>0</v>
      </c>
      <c r="C35" s="232"/>
      <c r="D35" s="232"/>
      <c r="E35" s="232"/>
      <c r="F35" s="232"/>
      <c r="G35" s="232"/>
      <c r="H35" s="232"/>
      <c r="I35" s="232"/>
      <c r="J35" s="233"/>
    </row>
    <row r="36" spans="1:10">
      <c r="A36" s="232"/>
      <c r="B36" s="232"/>
      <c r="C36" s="232" t="s">
        <v>998</v>
      </c>
      <c r="D36" s="232"/>
      <c r="E36" s="232"/>
      <c r="F36" s="232"/>
      <c r="G36" s="232"/>
      <c r="H36" s="232"/>
      <c r="I36" s="232"/>
      <c r="J36" s="233"/>
    </row>
    <row r="37" spans="1:10">
      <c r="A37" s="232"/>
      <c r="B37" s="232" t="s">
        <v>1</v>
      </c>
      <c r="C37" s="232"/>
      <c r="D37" s="232"/>
      <c r="E37" s="232"/>
      <c r="F37" s="232"/>
      <c r="G37" s="232"/>
      <c r="H37" s="232"/>
      <c r="I37" s="232"/>
      <c r="J37" s="233"/>
    </row>
    <row r="38" spans="1:10">
      <c r="A38" s="232"/>
      <c r="B38" s="232"/>
      <c r="C38" s="232" t="s">
        <v>999</v>
      </c>
      <c r="D38" s="232"/>
      <c r="E38" s="232"/>
      <c r="F38" s="232"/>
      <c r="G38" s="232"/>
      <c r="H38" s="232"/>
      <c r="I38" s="232"/>
      <c r="J38" s="233"/>
    </row>
    <row r="39" spans="1:10">
      <c r="A39" s="232"/>
      <c r="B39" s="232" t="s">
        <v>2</v>
      </c>
      <c r="C39" s="232"/>
      <c r="D39" s="232"/>
      <c r="E39" s="232"/>
      <c r="F39" s="232"/>
      <c r="G39" s="232"/>
      <c r="H39" s="232"/>
      <c r="I39" s="232"/>
      <c r="J39" s="233"/>
    </row>
    <row r="40" spans="1:10">
      <c r="A40" s="232"/>
      <c r="B40" s="232"/>
      <c r="C40" s="232" t="s">
        <v>1023</v>
      </c>
      <c r="D40" s="232"/>
      <c r="E40" s="232"/>
      <c r="F40" s="232"/>
      <c r="G40" s="232"/>
      <c r="H40" s="232"/>
      <c r="I40" s="232"/>
      <c r="J40" s="233"/>
    </row>
    <row r="41" spans="1:10">
      <c r="A41" s="232"/>
      <c r="B41" s="232"/>
      <c r="C41" s="232" t="s">
        <v>1027</v>
      </c>
      <c r="D41" s="232"/>
      <c r="E41" s="232"/>
      <c r="F41" s="232"/>
      <c r="G41" s="232"/>
      <c r="H41" s="232"/>
      <c r="I41" s="232"/>
      <c r="J41" s="233"/>
    </row>
    <row r="42" spans="1:10">
      <c r="A42" s="232"/>
      <c r="B42" s="232" t="s">
        <v>3</v>
      </c>
      <c r="C42" s="232"/>
      <c r="D42" s="232"/>
      <c r="E42" s="232"/>
      <c r="F42" s="232"/>
      <c r="G42" s="232"/>
      <c r="H42" s="232"/>
      <c r="I42" s="232"/>
      <c r="J42" s="233"/>
    </row>
    <row r="43" spans="1:10">
      <c r="A43" s="232"/>
      <c r="B43" s="232"/>
      <c r="C43" s="232" t="s">
        <v>1010</v>
      </c>
      <c r="D43" s="232"/>
      <c r="E43" s="232"/>
      <c r="F43" s="232"/>
      <c r="G43" s="232"/>
      <c r="H43" s="232"/>
      <c r="I43" s="232"/>
      <c r="J43" s="233"/>
    </row>
    <row r="44" spans="1:10">
      <c r="A44" s="232"/>
      <c r="B44" s="232" t="s">
        <v>4</v>
      </c>
      <c r="C44" s="232"/>
      <c r="D44" s="232"/>
      <c r="E44" s="232"/>
      <c r="F44" s="232"/>
      <c r="G44" s="232"/>
      <c r="H44" s="232"/>
      <c r="I44" s="232"/>
      <c r="J44" s="233"/>
    </row>
    <row r="45" spans="1:10">
      <c r="A45" s="232"/>
      <c r="B45" s="232"/>
      <c r="C45" s="232" t="s">
        <v>1000</v>
      </c>
      <c r="D45" s="232"/>
      <c r="E45" s="232"/>
      <c r="F45" s="232"/>
      <c r="G45" s="232"/>
      <c r="H45" s="232"/>
      <c r="I45" s="232"/>
      <c r="J45" s="233"/>
    </row>
    <row r="46" spans="1:10">
      <c r="A46" s="232"/>
      <c r="B46" s="232" t="s">
        <v>5</v>
      </c>
      <c r="C46" s="232"/>
      <c r="D46" s="232"/>
      <c r="E46" s="232"/>
      <c r="F46" s="232"/>
      <c r="G46" s="232"/>
      <c r="H46" s="232"/>
      <c r="I46" s="232"/>
      <c r="J46" s="233"/>
    </row>
    <row r="47" spans="1:10">
      <c r="A47" s="232"/>
      <c r="B47" s="232"/>
      <c r="C47" s="232" t="s">
        <v>1032</v>
      </c>
      <c r="D47" s="232"/>
      <c r="E47" s="232"/>
      <c r="F47" s="232"/>
      <c r="G47" s="232"/>
      <c r="H47" s="232"/>
      <c r="I47" s="232"/>
      <c r="J47" s="233"/>
    </row>
    <row r="48" spans="1:10">
      <c r="A48" s="232"/>
      <c r="B48" s="232" t="s">
        <v>6</v>
      </c>
      <c r="C48" s="232"/>
      <c r="D48" s="232"/>
      <c r="E48" s="232"/>
      <c r="F48" s="232"/>
      <c r="G48" s="232"/>
      <c r="H48" s="232"/>
      <c r="I48" s="232"/>
      <c r="J48" s="233"/>
    </row>
    <row r="49" spans="1:10">
      <c r="A49" s="232"/>
      <c r="B49" s="232"/>
      <c r="C49" s="232" t="s">
        <v>1011</v>
      </c>
      <c r="D49" s="232"/>
      <c r="E49" s="232"/>
      <c r="F49" s="232"/>
      <c r="G49" s="232"/>
      <c r="H49" s="232"/>
      <c r="I49" s="232"/>
      <c r="J49" s="233"/>
    </row>
    <row r="50" spans="1:10">
      <c r="A50" s="232"/>
      <c r="B50" s="232" t="s">
        <v>7</v>
      </c>
      <c r="C50" s="232"/>
      <c r="D50" s="232"/>
      <c r="E50" s="232"/>
      <c r="F50" s="232"/>
      <c r="G50" s="232"/>
      <c r="H50" s="232"/>
      <c r="I50" s="232"/>
      <c r="J50" s="233"/>
    </row>
    <row r="51" spans="1:10">
      <c r="A51" s="232"/>
      <c r="B51" s="232"/>
      <c r="C51" s="232" t="s">
        <v>1031</v>
      </c>
      <c r="D51" s="232"/>
      <c r="E51" s="232"/>
      <c r="F51" s="232"/>
      <c r="G51" s="232"/>
      <c r="H51" s="232"/>
      <c r="I51" s="232"/>
      <c r="J51" s="233"/>
    </row>
    <row r="52" spans="1:10">
      <c r="A52" s="232"/>
      <c r="B52" s="232"/>
      <c r="C52" s="232"/>
      <c r="D52" s="232"/>
      <c r="E52" s="232"/>
      <c r="F52" s="232"/>
      <c r="G52" s="232"/>
      <c r="H52" s="232"/>
      <c r="I52" s="232"/>
      <c r="J52" s="233"/>
    </row>
  </sheetData>
  <sheetProtection selectLockedCells="1" selectUnlockedCells="1"/>
  <phoneticPr fontId="5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B5" sqref="B5:D5"/>
    </sheetView>
  </sheetViews>
  <sheetFormatPr defaultRowHeight="12"/>
  <cols>
    <col min="1" max="256" width="13.28515625" customWidth="1"/>
  </cols>
  <sheetData>
    <row r="1" spans="1:8">
      <c r="A1" s="236"/>
      <c r="B1" s="236"/>
      <c r="C1" s="236"/>
      <c r="D1" s="236"/>
      <c r="E1" s="236"/>
      <c r="F1" s="236"/>
      <c r="G1" s="236"/>
      <c r="H1" s="236"/>
    </row>
    <row r="2" spans="1:8">
      <c r="A2" s="236"/>
      <c r="B2" s="236"/>
      <c r="C2" s="236"/>
      <c r="D2" s="236"/>
      <c r="E2" s="236"/>
      <c r="F2" s="236"/>
      <c r="G2" s="236"/>
      <c r="H2" s="236"/>
    </row>
    <row r="3" spans="1:8">
      <c r="A3" s="236"/>
      <c r="B3" s="466" t="s">
        <v>8</v>
      </c>
      <c r="C3" s="466"/>
      <c r="D3" s="466"/>
      <c r="E3" s="237" t="s">
        <v>9</v>
      </c>
      <c r="F3" s="467" t="s">
        <v>10</v>
      </c>
      <c r="G3" s="467"/>
      <c r="H3" s="236"/>
    </row>
    <row r="4" spans="1:8">
      <c r="A4" s="236"/>
      <c r="B4" s="468" t="s">
        <v>1049</v>
      </c>
      <c r="C4" s="468"/>
      <c r="D4" s="468"/>
      <c r="E4" s="238" t="s">
        <v>1048</v>
      </c>
      <c r="F4" s="469" t="s">
        <v>455</v>
      </c>
      <c r="G4" s="469"/>
      <c r="H4" s="236"/>
    </row>
    <row r="5" spans="1:8">
      <c r="A5" s="236"/>
      <c r="B5" s="468"/>
      <c r="C5" s="468"/>
      <c r="D5" s="468"/>
      <c r="E5" s="238" t="s">
        <v>105</v>
      </c>
      <c r="F5" s="469" t="s">
        <v>833</v>
      </c>
      <c r="G5" s="469"/>
      <c r="H5" s="236"/>
    </row>
    <row r="6" spans="1:8">
      <c r="A6" s="236"/>
      <c r="B6" s="468"/>
      <c r="C6" s="468"/>
      <c r="D6" s="468"/>
      <c r="E6" s="238" t="s">
        <v>105</v>
      </c>
      <c r="F6" s="469" t="s">
        <v>833</v>
      </c>
      <c r="G6" s="469"/>
      <c r="H6" s="236"/>
    </row>
    <row r="7" spans="1:8">
      <c r="A7" s="236"/>
      <c r="B7" s="468"/>
      <c r="C7" s="468"/>
      <c r="D7" s="468"/>
      <c r="E7" s="238" t="s">
        <v>105</v>
      </c>
      <c r="F7" s="469" t="s">
        <v>833</v>
      </c>
      <c r="G7" s="469"/>
      <c r="H7" s="236"/>
    </row>
    <row r="8" spans="1:8">
      <c r="A8" s="236"/>
      <c r="B8" s="468"/>
      <c r="C8" s="468"/>
      <c r="D8" s="468"/>
      <c r="E8" s="238" t="s">
        <v>105</v>
      </c>
      <c r="F8" s="469" t="s">
        <v>833</v>
      </c>
      <c r="G8" s="469"/>
      <c r="H8" s="236"/>
    </row>
    <row r="9" spans="1:8">
      <c r="A9" s="236"/>
      <c r="B9" s="468"/>
      <c r="C9" s="468"/>
      <c r="D9" s="468"/>
      <c r="E9" s="238" t="s">
        <v>105</v>
      </c>
      <c r="F9" s="469" t="s">
        <v>833</v>
      </c>
      <c r="G9" s="469"/>
      <c r="H9" s="236"/>
    </row>
    <row r="10" spans="1:8">
      <c r="A10" s="236"/>
      <c r="B10" s="468"/>
      <c r="C10" s="468"/>
      <c r="D10" s="468"/>
      <c r="E10" s="238" t="s">
        <v>105</v>
      </c>
      <c r="F10" s="469" t="s">
        <v>833</v>
      </c>
      <c r="G10" s="469"/>
      <c r="H10" s="236"/>
    </row>
    <row r="11" spans="1:8">
      <c r="A11" s="236"/>
      <c r="B11" s="468"/>
      <c r="C11" s="468"/>
      <c r="D11" s="468"/>
      <c r="E11" s="238" t="s">
        <v>105</v>
      </c>
      <c r="F11" s="469" t="s">
        <v>833</v>
      </c>
      <c r="G11" s="469"/>
      <c r="H11" s="236"/>
    </row>
    <row r="12" spans="1:8">
      <c r="A12" s="236"/>
      <c r="B12" s="468"/>
      <c r="C12" s="468"/>
      <c r="D12" s="468"/>
      <c r="E12" s="238" t="s">
        <v>105</v>
      </c>
      <c r="F12" s="469" t="s">
        <v>833</v>
      </c>
      <c r="G12" s="469"/>
      <c r="H12" s="236"/>
    </row>
    <row r="13" spans="1:8">
      <c r="A13" s="236"/>
      <c r="B13" s="470"/>
      <c r="C13" s="470"/>
      <c r="D13" s="470"/>
      <c r="E13" s="239" t="s">
        <v>105</v>
      </c>
      <c r="F13" s="471" t="s">
        <v>833</v>
      </c>
      <c r="G13" s="471"/>
      <c r="H13" s="236"/>
    </row>
    <row r="14" spans="1:8">
      <c r="A14" s="236"/>
      <c r="B14" s="236"/>
      <c r="C14" s="236"/>
      <c r="D14" s="236"/>
      <c r="E14" s="236"/>
      <c r="F14" s="236"/>
      <c r="G14" s="236"/>
      <c r="H14" s="236"/>
    </row>
    <row r="15" spans="1:8">
      <c r="A15" s="236"/>
      <c r="B15" s="236"/>
      <c r="C15" s="236"/>
      <c r="D15" s="236"/>
      <c r="E15" s="236"/>
      <c r="F15" s="236"/>
      <c r="G15" s="236"/>
      <c r="H15" s="236"/>
    </row>
  </sheetData>
  <sheetProtection selectLockedCells="1" selectUnlockedCells="1"/>
  <mergeCells count="22">
    <mergeCell ref="B12:D12"/>
    <mergeCell ref="F12:G12"/>
    <mergeCell ref="B13:D13"/>
    <mergeCell ref="F13:G13"/>
    <mergeCell ref="B9:D9"/>
    <mergeCell ref="F9:G9"/>
    <mergeCell ref="B10:D10"/>
    <mergeCell ref="F10:G10"/>
    <mergeCell ref="B11:D11"/>
    <mergeCell ref="F11:G11"/>
    <mergeCell ref="B6:D6"/>
    <mergeCell ref="F6:G6"/>
    <mergeCell ref="B7:D7"/>
    <mergeCell ref="F7:G7"/>
    <mergeCell ref="B8:D8"/>
    <mergeCell ref="F8:G8"/>
    <mergeCell ref="B3:D3"/>
    <mergeCell ref="F3:G3"/>
    <mergeCell ref="B4:D4"/>
    <mergeCell ref="F4:G4"/>
    <mergeCell ref="B5:D5"/>
    <mergeCell ref="F5:G5"/>
  </mergeCells>
  <phoneticPr fontId="51"/>
  <dataValidations count="1">
    <dataValidation type="list" operator="equal" sqref="E4:E13">
      <formula1>"-,賞なし,探索賞,RP賞,バトル賞,MVP"</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showErrorMessage="1">
          <x14:formula1>
            <xm:f>リスト!$AR$2:$AR$58</xm:f>
          </x14:formula1>
          <x14:formula2>
            <xm:f>0</xm:f>
          </x14:formula2>
          <xm:sqref>F4:G13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4</vt:i4>
      </vt:variant>
    </vt:vector>
  </HeadingPairs>
  <TitlesOfParts>
    <vt:vector size="10" baseType="lpstr">
      <vt:lpstr>リスト</vt:lpstr>
      <vt:lpstr>キャラシート</vt:lpstr>
      <vt:lpstr>応用技</vt:lpstr>
      <vt:lpstr>進行表</vt:lpstr>
      <vt:lpstr>質疑応答</vt:lpstr>
      <vt:lpstr>軌跡</vt:lpstr>
      <vt:lpstr>攻撃スタイル</vt:lpstr>
      <vt:lpstr>身体タイプ</vt:lpstr>
      <vt:lpstr>能力タイプ</vt:lpstr>
      <vt:lpstr>能力分類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Qtaro Kujo</cp:lastModifiedBy>
  <dcterms:created xsi:type="dcterms:W3CDTF">2018-06-12T14:30:02Z</dcterms:created>
  <dcterms:modified xsi:type="dcterms:W3CDTF">2019-08-13T15:19:03Z</dcterms:modified>
</cp:coreProperties>
</file>