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8.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tables/table13.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comments1.xml" ContentType="application/vnd.openxmlformats-officedocument.spreadsheetml.comment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mberRigg\Documents\"/>
    </mc:Choice>
  </mc:AlternateContent>
  <bookViews>
    <workbookView xWindow="0" yWindow="0" windowWidth="28800" windowHeight="12300" tabRatio="919" activeTab="3"/>
  </bookViews>
  <sheets>
    <sheet name="Sales" sheetId="4" r:id="rId1"/>
    <sheet name="Car Sector" sheetId="5" r:id="rId2"/>
    <sheet name="Jaguar Q1-Q2" sheetId="22" r:id="rId3"/>
    <sheet name="Graphs" sheetId="6" r:id="rId4"/>
    <sheet name="GDP Forcast Data" sheetId="19" r:id="rId5"/>
    <sheet name="GDP Lower Confidence" sheetId="14" r:id="rId6"/>
    <sheet name="GDP Upper Confidence" sheetId="17" r:id="rId7"/>
    <sheet name="GDP Average" sheetId="18" r:id="rId8"/>
    <sheet name="GDP - Fully Predicted" sheetId="23" r:id="rId9"/>
    <sheet name="GDP - Incl. Real Data " sheetId="24" r:id="rId10"/>
  </sheets>
  <externalReferences>
    <externalReference r:id="rId11"/>
  </externalReferenc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24" l="1"/>
  <c r="E10" i="24"/>
  <c r="F10" i="24"/>
  <c r="G10" i="24"/>
  <c r="H10" i="24"/>
  <c r="I10" i="24"/>
  <c r="J10" i="24"/>
  <c r="E11" i="24"/>
  <c r="F11" i="24"/>
  <c r="G11" i="24"/>
  <c r="H11" i="24"/>
  <c r="I11" i="24"/>
  <c r="J11" i="24"/>
  <c r="E12" i="24"/>
  <c r="F12" i="24"/>
  <c r="G12" i="24"/>
  <c r="H12" i="24"/>
  <c r="I12" i="24"/>
  <c r="J12" i="24"/>
  <c r="E13" i="24"/>
  <c r="F13" i="24"/>
  <c r="G13" i="24"/>
  <c r="H13" i="24"/>
  <c r="I13" i="24"/>
  <c r="J13" i="24"/>
  <c r="E9" i="23"/>
  <c r="F9" i="23"/>
  <c r="G9" i="23"/>
  <c r="I9" i="23"/>
  <c r="J9" i="23"/>
  <c r="E10" i="23"/>
  <c r="F10" i="23"/>
  <c r="G10" i="23"/>
  <c r="H10" i="23"/>
  <c r="I10" i="23"/>
  <c r="J10" i="23"/>
  <c r="E11" i="23"/>
  <c r="F11" i="23"/>
  <c r="G11" i="23"/>
  <c r="H11" i="23"/>
  <c r="I11" i="23"/>
  <c r="J11" i="23"/>
  <c r="E12" i="23"/>
  <c r="F12" i="23"/>
  <c r="G12" i="23"/>
  <c r="H12" i="23"/>
  <c r="I12" i="23"/>
  <c r="J12" i="23"/>
  <c r="E13" i="23"/>
  <c r="F13" i="23"/>
  <c r="G13" i="23"/>
  <c r="H13" i="23"/>
  <c r="I13" i="23"/>
  <c r="J13" i="23"/>
  <c r="R33" i="23"/>
  <c r="F11" i="18"/>
  <c r="F12" i="18"/>
  <c r="F13" i="18"/>
  <c r="F10" i="18"/>
  <c r="E11" i="18"/>
  <c r="E12" i="18"/>
  <c r="E13" i="18"/>
  <c r="E10" i="18"/>
  <c r="F11" i="17"/>
  <c r="F12" i="17"/>
  <c r="F13" i="17"/>
  <c r="F10" i="17"/>
  <c r="E10" i="17"/>
  <c r="E11" i="17"/>
  <c r="E12" i="17"/>
  <c r="E13" i="17"/>
  <c r="E14" i="17"/>
  <c r="F11" i="14"/>
  <c r="F12" i="14"/>
  <c r="F13" i="14"/>
  <c r="F10" i="14"/>
  <c r="E13" i="14"/>
  <c r="E12" i="14"/>
  <c r="E11" i="14"/>
  <c r="E10" i="14"/>
  <c r="E14" i="14"/>
  <c r="D11" i="18"/>
  <c r="D12" i="18"/>
  <c r="D13" i="18"/>
  <c r="D10" i="18"/>
  <c r="D11" i="17"/>
  <c r="D12" i="17"/>
  <c r="D13" i="17"/>
  <c r="D10" i="17"/>
  <c r="D11" i="14"/>
  <c r="D12" i="14"/>
  <c r="D13" i="14"/>
  <c r="D10" i="14"/>
  <c r="E12" i="22"/>
  <c r="E13" i="22"/>
  <c r="E14" i="22"/>
  <c r="E15" i="22"/>
  <c r="E16" i="22"/>
  <c r="E17" i="22"/>
  <c r="E18" i="22"/>
  <c r="E19" i="22"/>
  <c r="D21" i="5"/>
  <c r="G15" i="18"/>
  <c r="H15" i="18"/>
  <c r="D15" i="18"/>
  <c r="G10" i="17"/>
  <c r="G11" i="17"/>
  <c r="G12" i="17"/>
  <c r="G15" i="17"/>
  <c r="H10" i="17"/>
  <c r="H11" i="17"/>
  <c r="H12" i="17"/>
  <c r="H15" i="17"/>
  <c r="D15" i="17"/>
  <c r="G10" i="14"/>
  <c r="G11" i="14"/>
  <c r="G12" i="14"/>
  <c r="G15" i="14"/>
  <c r="H10" i="14"/>
  <c r="H11" i="14"/>
  <c r="H12" i="14"/>
  <c r="H15" i="14"/>
  <c r="D15" i="14"/>
  <c r="C20" i="19"/>
  <c r="C21" i="19"/>
  <c r="C22" i="19"/>
  <c r="C23" i="19"/>
  <c r="C24" i="19"/>
  <c r="D20" i="19"/>
  <c r="D21" i="19"/>
  <c r="D22" i="19"/>
  <c r="D23" i="19"/>
  <c r="D24" i="19"/>
  <c r="E20" i="19"/>
  <c r="E21" i="19"/>
  <c r="E22" i="19"/>
  <c r="E23" i="19"/>
  <c r="E24" i="19"/>
  <c r="H11" i="18"/>
  <c r="H12" i="18"/>
  <c r="H13" i="18"/>
  <c r="H10" i="18"/>
  <c r="G11" i="18"/>
  <c r="G12" i="18"/>
  <c r="G13" i="18"/>
  <c r="G10" i="18"/>
  <c r="H13" i="17"/>
  <c r="G13" i="17"/>
  <c r="H13" i="14"/>
  <c r="G13" i="14"/>
  <c r="E21" i="5"/>
  <c r="C21" i="5"/>
  <c r="E20" i="5"/>
  <c r="D20" i="5"/>
  <c r="C20" i="5"/>
  <c r="E19" i="5"/>
  <c r="D19" i="5"/>
  <c r="C19" i="5"/>
  <c r="E18" i="5"/>
  <c r="D18" i="5"/>
  <c r="C18" i="5"/>
  <c r="E17" i="5"/>
  <c r="D17" i="5"/>
  <c r="C17" i="5"/>
  <c r="K32" i="4"/>
  <c r="J32" i="4"/>
  <c r="K31" i="4"/>
  <c r="J31" i="4"/>
  <c r="K30" i="4"/>
  <c r="J30" i="4"/>
  <c r="K29" i="4"/>
  <c r="J29" i="4"/>
  <c r="K28" i="4"/>
  <c r="J28" i="4"/>
  <c r="K27" i="4"/>
  <c r="J27" i="4"/>
  <c r="K26" i="4"/>
  <c r="J26" i="4"/>
  <c r="K25" i="4"/>
  <c r="J25" i="4"/>
  <c r="K24" i="4"/>
  <c r="J24" i="4"/>
  <c r="K23" i="4"/>
  <c r="J23" i="4"/>
  <c r="K22" i="4"/>
  <c r="J22" i="4"/>
  <c r="K21" i="4"/>
  <c r="J21" i="4"/>
  <c r="K20" i="4"/>
  <c r="J20" i="4"/>
  <c r="K19" i="4"/>
  <c r="J19" i="4"/>
  <c r="K18" i="4"/>
  <c r="J18" i="4"/>
  <c r="K17" i="4"/>
  <c r="J17" i="4"/>
  <c r="K16" i="4"/>
  <c r="J16" i="4"/>
  <c r="K15" i="4"/>
  <c r="J15" i="4"/>
  <c r="K14" i="4"/>
  <c r="J14" i="4"/>
  <c r="K13" i="4"/>
  <c r="J13" i="4"/>
  <c r="K12" i="4"/>
  <c r="J12" i="4"/>
  <c r="K11" i="4"/>
  <c r="J11" i="4"/>
  <c r="K10" i="4"/>
  <c r="J10" i="4"/>
  <c r="K9" i="4"/>
  <c r="J9" i="4"/>
  <c r="K8" i="4"/>
  <c r="J8" i="4"/>
</calcChain>
</file>

<file path=xl/comments1.xml><?xml version="1.0" encoding="utf-8"?>
<comments xmlns="http://schemas.openxmlformats.org/spreadsheetml/2006/main">
  <authors>
    <author>Ellen O'Neill</author>
  </authors>
  <commentList>
    <comment ref="H9" authorId="0" shapeId="0">
      <text>
        <r>
          <rPr>
            <b/>
            <sz val="9"/>
            <color indexed="81"/>
            <rFont val="Tahoma"/>
            <family val="2"/>
          </rPr>
          <t>Ellen O'Neill:</t>
        </r>
        <r>
          <rPr>
            <sz val="9"/>
            <color indexed="81"/>
            <rFont val="Tahoma"/>
            <family val="2"/>
          </rPr>
          <t xml:space="preserve">
Expect a boom in first quarter. Then apply predictive modelling.</t>
        </r>
      </text>
    </comment>
  </commentList>
</comments>
</file>

<file path=xl/sharedStrings.xml><?xml version="1.0" encoding="utf-8"?>
<sst xmlns="http://schemas.openxmlformats.org/spreadsheetml/2006/main" count="293" uniqueCount="121">
  <si>
    <t>Month</t>
  </si>
  <si>
    <t>Inlfation Rate</t>
  </si>
  <si>
    <t>Price</t>
  </si>
  <si>
    <t>Battery Capacity</t>
  </si>
  <si>
    <t>75.0 kWh</t>
  </si>
  <si>
    <t>Real Range</t>
  </si>
  <si>
    <t>Efficiency</t>
  </si>
  <si>
    <t>210 mi</t>
  </si>
  <si>
    <t>345 Wh/mi</t>
  </si>
  <si>
    <t>Petrol Cost ppl</t>
  </si>
  <si>
    <t>Diesel Rate ppl</t>
  </si>
  <si>
    <t>I Pace</t>
  </si>
  <si>
    <t>85.0 kWh</t>
  </si>
  <si>
    <t>235 mi</t>
  </si>
  <si>
    <t>360 Wh/mi</t>
  </si>
  <si>
    <t>Car Registrations</t>
  </si>
  <si>
    <t>Tesaa Model X 75 D</t>
  </si>
  <si>
    <t>Column1</t>
  </si>
  <si>
    <t>UK Real net national disposable income per capita CVM SA</t>
  </si>
  <si>
    <t>Gross domestic product per head Refencerce 2015 IHXW</t>
  </si>
  <si>
    <t>Battery Electric Vehicles</t>
  </si>
  <si>
    <t>BMW i3 120Ah</t>
  </si>
  <si>
    <t>37.9 kWh</t>
  </si>
  <si>
    <t>260 Wh/mi</t>
  </si>
  <si>
    <t>BMW</t>
  </si>
  <si>
    <t>94.0 KWh</t>
  </si>
  <si>
    <t>260 mi</t>
  </si>
  <si>
    <t>360  Wh/mi</t>
  </si>
  <si>
    <t>145 mi</t>
  </si>
  <si>
    <t>Tesla model X P110D</t>
  </si>
  <si>
    <t>Tesla model X P100D</t>
  </si>
  <si>
    <t>Ipace</t>
  </si>
  <si>
    <t>Tesla Model X 75D</t>
  </si>
  <si>
    <t>Oct-Dec 2016</t>
  </si>
  <si>
    <t>Jan-Mar 2017</t>
  </si>
  <si>
    <t>Apr-June 2017</t>
  </si>
  <si>
    <t>Jul-Sep 2017</t>
  </si>
  <si>
    <t>Oct-Dec 2017</t>
  </si>
  <si>
    <t>Jan-Mar 2018</t>
  </si>
  <si>
    <t>Apr-June 2018</t>
  </si>
  <si>
    <t>Inflatipon Rate</t>
  </si>
  <si>
    <t>Electric car  percentage</t>
  </si>
  <si>
    <t>this graph does not take finance into consideration</t>
  </si>
  <si>
    <t>dip may be the year the government started the diesel intiatives</t>
  </si>
  <si>
    <t>incline for electric cars due to government plug in grant</t>
  </si>
  <si>
    <t>GDP</t>
  </si>
  <si>
    <t>Date</t>
  </si>
  <si>
    <t>Forecast(GDP)</t>
  </si>
  <si>
    <t>Lower Confidence Bound(GDP)</t>
  </si>
  <si>
    <t>Upper Confidence Bound(GDP)</t>
  </si>
  <si>
    <t>Data Correlations</t>
  </si>
  <si>
    <t>Inflation Rate</t>
  </si>
  <si>
    <t>Equations</t>
  </si>
  <si>
    <t>Tesla Model X75D</t>
  </si>
  <si>
    <t>Tesla MODEL X P110D</t>
  </si>
  <si>
    <t>y = 0.0869x - 42246</t>
  </si>
  <si>
    <t>y = 0.0287x - 13897</t>
  </si>
  <si>
    <t>y = 0.1214x -57271</t>
  </si>
  <si>
    <t>y=sales x=GDP</t>
  </si>
  <si>
    <t>Jul-Sep 2018</t>
  </si>
  <si>
    <t>Oct-Dec 2018</t>
  </si>
  <si>
    <t>Jan-Mar 2019</t>
  </si>
  <si>
    <t>Apr-June 2019</t>
  </si>
  <si>
    <t>Gross domestic product at market prices</t>
  </si>
  <si>
    <t>Q1</t>
  </si>
  <si>
    <t>Q2</t>
  </si>
  <si>
    <t>E Pace R-Dynamic HSE I AUTO</t>
  </si>
  <si>
    <t>E Pace R-Dynamic S D AUTO</t>
  </si>
  <si>
    <t>E Pace r-dyanmic se d auto</t>
  </si>
  <si>
    <t>E Pace S D 4X2</t>
  </si>
  <si>
    <t>E PACE s D AUTO</t>
  </si>
  <si>
    <t>Jaguar E Pace HSE D150 Auto</t>
  </si>
  <si>
    <t>E Pace R-Dynamic HSE 150 Auto</t>
  </si>
  <si>
    <t>F Type I4 Auto</t>
  </si>
  <si>
    <t>F Type R Dynamic</t>
  </si>
  <si>
    <t>F Type V6 Auto</t>
  </si>
  <si>
    <t>reason for F type new car in current market</t>
  </si>
  <si>
    <t>similar price range unlike E Pace</t>
  </si>
  <si>
    <t>F Type V6 R-Dynamic AWD Auto</t>
  </si>
  <si>
    <t>Model</t>
  </si>
  <si>
    <t>F Type V6 R-Dynamic Auto</t>
  </si>
  <si>
    <t>F Type V6 Sport AWD Auto</t>
  </si>
  <si>
    <t>F Type V8 Awd Auto</t>
  </si>
  <si>
    <t>Car Type</t>
  </si>
  <si>
    <t>Percentage</t>
  </si>
  <si>
    <t xml:space="preserve">y=(5.34748618854819E-06)*(x^2)-(5.15133739455078*x)+1240509.05562289 </t>
  </si>
  <si>
    <t>I-PACE</t>
  </si>
  <si>
    <t>Percentage Increase</t>
  </si>
  <si>
    <t>I PACE</t>
  </si>
  <si>
    <t xml:space="preserve">y = -0.000002887039285739190x2 + 2.958595143648500000000x - 754,279.581280185000000000000
</t>
  </si>
  <si>
    <t xml:space="preserve">y = 0.00000006996578157462x2 - 0.04436387807905510000x + 5,125.87803119847000000000
</t>
  </si>
  <si>
    <t>Tesla X P100D</t>
  </si>
  <si>
    <r>
      <t>y = 0.00000534748618854819x</t>
    </r>
    <r>
      <rPr>
        <vertAlign val="superscript"/>
        <sz val="9"/>
        <color rgb="FF595959"/>
        <rFont val="Calibri"/>
        <family val="2"/>
        <scheme val="minor"/>
      </rPr>
      <t>2</t>
    </r>
    <r>
      <rPr>
        <sz val="9"/>
        <color rgb="FF595959"/>
        <rFont val="Calibri"/>
        <family val="2"/>
        <scheme val="minor"/>
      </rPr>
      <t xml:space="preserve"> - 5.15133739455078000000x + 1,240,509.05562289000000000000</t>
    </r>
  </si>
  <si>
    <t>Tesla X 75D</t>
  </si>
  <si>
    <t>Equation</t>
  </si>
  <si>
    <t>Q2 2019</t>
  </si>
  <si>
    <t>Q1 2019</t>
  </si>
  <si>
    <t>Q4 2018</t>
  </si>
  <si>
    <t>Q3 2018</t>
  </si>
  <si>
    <t>Q2 2018</t>
  </si>
  <si>
    <t>Q1 2018</t>
  </si>
  <si>
    <t>Q4 2017</t>
  </si>
  <si>
    <t>Q3 2017</t>
  </si>
  <si>
    <t>Q2 2017</t>
  </si>
  <si>
    <t>Q1 2017</t>
  </si>
  <si>
    <t>Q4 2016</t>
  </si>
  <si>
    <t>Mercedes-Benz GLE</t>
  </si>
  <si>
    <t>Volkswagen Touareg</t>
  </si>
  <si>
    <t>BMW X5</t>
  </si>
  <si>
    <t>Volvo XC90</t>
  </si>
  <si>
    <t>Land Rover Discovery</t>
  </si>
  <si>
    <t>Porsche Cayenne</t>
  </si>
  <si>
    <t>Tesla Model X P100D</t>
  </si>
  <si>
    <t>Growth (%)</t>
  </si>
  <si>
    <t>Quarter</t>
  </si>
  <si>
    <t>Mid-Sized Luxury SUV</t>
  </si>
  <si>
    <r>
      <t xml:space="preserve">Annual growth of </t>
    </r>
    <r>
      <rPr>
        <b/>
        <sz val="11"/>
        <color theme="1"/>
        <rFont val="Calibri"/>
        <family val="2"/>
        <scheme val="minor"/>
      </rPr>
      <t>1.2%</t>
    </r>
    <r>
      <rPr>
        <sz val="11"/>
        <color theme="1"/>
        <rFont val="Calibri"/>
        <family val="2"/>
        <scheme val="minor"/>
      </rPr>
      <t xml:space="preserve"> based on a soft Brexit</t>
    </r>
  </si>
  <si>
    <t>UK economic growth tipped to be slowest in Europe next year</t>
  </si>
  <si>
    <t>The European commision forecast UK growth to be lowest in Europe</t>
  </si>
  <si>
    <t>Growth figures referenced from the European Economic Commision</t>
  </si>
  <si>
    <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</si>
</sst>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Red]\-&quot;£&quot;#,##0"/>
    <numFmt numFmtId="164" formatCode="&quot;£&quot;#,##0"/>
    <numFmt numFmtId="165" formatCode="0.0"/>
    <numFmt numFmtId="166" formatCode="#\ ##0"/>
    <numFmt numFmtId="167" formatCode="#\ ###\ ##0"/>
  </numFmts>
  <fonts count="16" x14ac:knownFonts="1">
    <font>
      <sz val="11"/>
      <color theme="1"/>
      <name val="Calibri"/>
      <family val="2"/>
      <scheme val="minor"/>
    </font>
    <font>
      <b/>
      <sz val="11"/>
      <color theme="0"/>
      <name val="Calibri"/>
      <family val="2"/>
      <scheme val="minor"/>
    </font>
    <font>
      <sz val="10"/>
      <name val="System"/>
      <family val="2"/>
    </font>
    <font>
      <sz val="11"/>
      <name val="Calibri"/>
      <family val="2"/>
      <scheme val="minor"/>
    </font>
    <font>
      <sz val="11"/>
      <color rgb="FF41414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9"/>
      <color rgb="FF595959"/>
      <name val="Calibri"/>
      <family val="2"/>
      <scheme val="minor"/>
    </font>
    <font>
      <sz val="10"/>
      <name val="Calibri"/>
      <family val="2"/>
      <scheme val="minor"/>
    </font>
    <font>
      <vertAlign val="superscript"/>
      <sz val="9"/>
      <color rgb="FF595959"/>
      <name val="Calibri"/>
      <family val="2"/>
      <scheme val="minor"/>
    </font>
    <font>
      <b/>
      <sz val="11"/>
      <color rgb="FFFF0000"/>
      <name val="Calibri"/>
      <family val="2"/>
      <scheme val="minor"/>
    </font>
    <font>
      <sz val="10"/>
      <name val="Arial"/>
      <family val="2"/>
    </font>
    <font>
      <b/>
      <sz val="9"/>
      <color indexed="81"/>
      <name val="Tahoma"/>
      <family val="2"/>
    </font>
    <font>
      <sz val="9"/>
      <color indexed="81"/>
      <name val="Tahoma"/>
      <family val="2"/>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
      <patternFill patternType="solid">
        <fgColor theme="4"/>
        <bgColor indexed="64"/>
      </patternFill>
    </fill>
    <fill>
      <patternFill patternType="solid">
        <fgColor theme="4" tint="0.59999389629810485"/>
        <bgColor indexed="64"/>
      </patternFill>
    </fill>
  </fills>
  <borders count="9">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
      <left style="medium">
        <color rgb="FFFF0000"/>
      </left>
      <right style="medium">
        <color rgb="FFFF0000"/>
      </right>
      <top/>
      <bottom style="medium">
        <color rgb="FFFF0000"/>
      </bottom>
      <diagonal/>
    </border>
    <border>
      <left style="medium">
        <color rgb="FFFF0000"/>
      </left>
      <right style="medium">
        <color rgb="FFFF0000"/>
      </right>
      <top/>
      <bottom/>
      <diagonal/>
    </border>
    <border>
      <left style="medium">
        <color rgb="FFFF0000"/>
      </left>
      <right style="medium">
        <color rgb="FFFF0000"/>
      </right>
      <top style="medium">
        <color rgb="FFFF0000"/>
      </top>
      <bottom/>
      <diagonal/>
    </border>
  </borders>
  <cellStyleXfs count="3">
    <xf numFmtId="0" fontId="0" fillId="0" borderId="0"/>
    <xf numFmtId="166" fontId="2" fillId="0" borderId="0"/>
    <xf numFmtId="9" fontId="5" fillId="0" borderId="0" applyFont="0" applyFill="0" applyBorder="0" applyAlignment="0" applyProtection="0"/>
  </cellStyleXfs>
  <cellXfs count="98">
    <xf numFmtId="0" fontId="0" fillId="0" borderId="0" xfId="0"/>
    <xf numFmtId="0" fontId="1" fillId="2" borderId="1" xfId="0" applyFont="1" applyFill="1" applyBorder="1"/>
    <xf numFmtId="0" fontId="1" fillId="2" borderId="2" xfId="0" applyFont="1" applyFill="1" applyBorder="1"/>
    <xf numFmtId="17" fontId="0" fillId="3" borderId="1" xfId="0" applyNumberFormat="1" applyFont="1" applyFill="1" applyBorder="1"/>
    <xf numFmtId="0" fontId="0" fillId="3" borderId="2" xfId="0" applyFont="1" applyFill="1" applyBorder="1"/>
    <xf numFmtId="17" fontId="0" fillId="0" borderId="1" xfId="0" applyNumberFormat="1" applyFont="1" applyBorder="1"/>
    <xf numFmtId="0" fontId="0" fillId="0" borderId="2" xfId="0" applyFont="1" applyBorder="1"/>
    <xf numFmtId="17" fontId="0" fillId="0" borderId="0" xfId="0" applyNumberFormat="1" applyFont="1"/>
    <xf numFmtId="165" fontId="0" fillId="0" borderId="0" xfId="0" applyNumberFormat="1" applyFont="1"/>
    <xf numFmtId="0" fontId="0" fillId="0" borderId="0" xfId="0" applyFont="1"/>
    <xf numFmtId="0" fontId="3" fillId="0" borderId="0" xfId="0" applyNumberFormat="1" applyFont="1"/>
    <xf numFmtId="0" fontId="4" fillId="0" borderId="0" xfId="0" applyFont="1"/>
    <xf numFmtId="0" fontId="3" fillId="0" borderId="0" xfId="0" applyFont="1"/>
    <xf numFmtId="164" fontId="3" fillId="0" borderId="0" xfId="0" applyNumberFormat="1" applyFont="1"/>
    <xf numFmtId="6" fontId="3" fillId="0" borderId="0" xfId="0" applyNumberFormat="1" applyFont="1"/>
    <xf numFmtId="17" fontId="0" fillId="0" borderId="0" xfId="0" applyNumberFormat="1"/>
    <xf numFmtId="0" fontId="0" fillId="0" borderId="0" xfId="0" applyNumberFormat="1"/>
    <xf numFmtId="2" fontId="0" fillId="0" borderId="0" xfId="0" applyNumberFormat="1"/>
    <xf numFmtId="0" fontId="1" fillId="2" borderId="3" xfId="0" applyFont="1" applyFill="1" applyBorder="1"/>
    <xf numFmtId="0" fontId="0" fillId="3" borderId="3" xfId="0" applyFont="1" applyFill="1" applyBorder="1"/>
    <xf numFmtId="0" fontId="0" fillId="0" borderId="3" xfId="0" applyFont="1" applyBorder="1"/>
    <xf numFmtId="17" fontId="0" fillId="3" borderId="2" xfId="0" applyNumberFormat="1" applyFont="1" applyFill="1" applyBorder="1"/>
    <xf numFmtId="17" fontId="0" fillId="0" borderId="2" xfId="0" applyNumberFormat="1" applyFont="1" applyBorder="1"/>
    <xf numFmtId="0" fontId="9" fillId="0" borderId="0" xfId="0" applyFont="1" applyAlignment="1">
      <alignment horizontal="center" vertical="center" readingOrder="1"/>
    </xf>
    <xf numFmtId="0" fontId="10" fillId="0" borderId="0" xfId="0" applyFont="1" applyAlignment="1">
      <alignment horizontal="left" vertical="top" readingOrder="1"/>
    </xf>
    <xf numFmtId="0" fontId="6" fillId="0" borderId="0" xfId="0" applyFont="1"/>
    <xf numFmtId="0" fontId="6" fillId="3" borderId="2" xfId="0" applyFont="1" applyFill="1" applyBorder="1"/>
    <xf numFmtId="0" fontId="6" fillId="0" borderId="2" xfId="0" applyFont="1" applyBorder="1"/>
    <xf numFmtId="0" fontId="6" fillId="0" borderId="3" xfId="0" applyFont="1" applyBorder="1"/>
    <xf numFmtId="9" fontId="0" fillId="0" borderId="0" xfId="2" applyFont="1"/>
    <xf numFmtId="17" fontId="0" fillId="3" borderId="0" xfId="0" applyNumberFormat="1" applyFont="1" applyFill="1" applyBorder="1"/>
    <xf numFmtId="0" fontId="6" fillId="3" borderId="0" xfId="0" applyFont="1" applyFill="1" applyBorder="1"/>
    <xf numFmtId="0" fontId="6" fillId="0" borderId="0" xfId="0" applyFont="1" applyBorder="1"/>
    <xf numFmtId="9" fontId="6" fillId="0" borderId="0" xfId="2" applyFont="1" applyBorder="1"/>
    <xf numFmtId="9" fontId="0" fillId="0" borderId="0" xfId="0" applyNumberFormat="1" applyFont="1"/>
    <xf numFmtId="9" fontId="6" fillId="0" borderId="0" xfId="2" applyFont="1"/>
    <xf numFmtId="9" fontId="6" fillId="0" borderId="2" xfId="2" applyFont="1" applyBorder="1"/>
    <xf numFmtId="0" fontId="0" fillId="0" borderId="0" xfId="0" applyAlignment="1">
      <alignment horizontal="center"/>
    </xf>
    <xf numFmtId="0" fontId="0" fillId="0" borderId="0" xfId="0" applyAlignment="1">
      <alignment wrapText="1"/>
    </xf>
    <xf numFmtId="0" fontId="7" fillId="0" borderId="0" xfId="0" applyFont="1" applyAlignment="1">
      <alignment vertical="center"/>
    </xf>
    <xf numFmtId="0" fontId="9" fillId="0" borderId="0" xfId="0" applyFont="1" applyAlignment="1">
      <alignment horizontal="left" vertical="center" wrapText="1" readingOrder="1"/>
    </xf>
    <xf numFmtId="0" fontId="0" fillId="0" borderId="0" xfId="0" quotePrefix="1" applyAlignment="1">
      <alignment wrapText="1"/>
    </xf>
    <xf numFmtId="0" fontId="7" fillId="0" borderId="0" xfId="0" applyFont="1"/>
    <xf numFmtId="9" fontId="0" fillId="0" borderId="0" xfId="2" applyFont="1" applyBorder="1" applyAlignment="1">
      <alignment horizontal="center" vertical="center" wrapText="1"/>
    </xf>
    <xf numFmtId="0" fontId="0" fillId="0" borderId="0" xfId="2" applyNumberFormat="1" applyFont="1" applyBorder="1" applyAlignment="1">
      <alignment horizontal="center" vertical="center" wrapText="1"/>
    </xf>
    <xf numFmtId="0" fontId="0" fillId="0" borderId="0" xfId="0" applyBorder="1" applyAlignment="1">
      <alignment horizontal="center"/>
    </xf>
    <xf numFmtId="17" fontId="0" fillId="0" borderId="4" xfId="0" applyNumberFormat="1" applyFont="1" applyBorder="1" applyAlignment="1">
      <alignment horizontal="center"/>
    </xf>
    <xf numFmtId="17" fontId="0" fillId="0" borderId="4" xfId="0" applyNumberFormat="1" applyFont="1" applyBorder="1"/>
    <xf numFmtId="1" fontId="6" fillId="0" borderId="0" xfId="0" applyNumberFormat="1" applyFont="1" applyAlignment="1">
      <alignment horizontal="center"/>
    </xf>
    <xf numFmtId="1" fontId="9" fillId="0" borderId="0" xfId="0" applyNumberFormat="1" applyFont="1" applyAlignment="1">
      <alignment vertical="center" readingOrder="1"/>
    </xf>
    <xf numFmtId="1" fontId="6" fillId="0" borderId="0" xfId="2" applyNumberFormat="1" applyFont="1" applyAlignment="1">
      <alignment horizontal="center"/>
    </xf>
    <xf numFmtId="9" fontId="6" fillId="0" borderId="0" xfId="2" applyFont="1" applyAlignment="1">
      <alignment horizontal="center"/>
    </xf>
    <xf numFmtId="0" fontId="6" fillId="0" borderId="0" xfId="0" applyFont="1" applyAlignment="1">
      <alignment horizontal="center"/>
    </xf>
    <xf numFmtId="17" fontId="6" fillId="0" borderId="0" xfId="0" applyNumberFormat="1" applyFont="1" applyFill="1" applyBorder="1" applyAlignment="1">
      <alignment horizontal="center"/>
    </xf>
    <xf numFmtId="17" fontId="6" fillId="3" borderId="0" xfId="0" applyNumberFormat="1" applyFont="1" applyFill="1" applyBorder="1"/>
    <xf numFmtId="1" fontId="12" fillId="0" borderId="0" xfId="2" applyNumberFormat="1" applyFont="1" applyAlignment="1">
      <alignment horizontal="center"/>
    </xf>
    <xf numFmtId="17" fontId="6" fillId="0" borderId="2" xfId="0" applyNumberFormat="1" applyFont="1" applyBorder="1" applyAlignment="1">
      <alignment horizontal="center"/>
    </xf>
    <xf numFmtId="17" fontId="6" fillId="0" borderId="2" xfId="0" applyNumberFormat="1" applyFont="1" applyBorder="1"/>
    <xf numFmtId="17" fontId="6" fillId="3" borderId="2" xfId="0" applyNumberFormat="1" applyFont="1" applyFill="1" applyBorder="1"/>
    <xf numFmtId="1" fontId="12" fillId="4" borderId="0" xfId="2" applyNumberFormat="1" applyFont="1" applyFill="1" applyAlignment="1">
      <alignment horizontal="center"/>
    </xf>
    <xf numFmtId="1" fontId="6" fillId="3" borderId="2" xfId="0" applyNumberFormat="1" applyFont="1" applyFill="1" applyBorder="1" applyAlignment="1">
      <alignment horizontal="center"/>
    </xf>
    <xf numFmtId="0" fontId="6" fillId="3" borderId="2" xfId="0" applyFont="1" applyFill="1" applyBorder="1" applyAlignment="1">
      <alignment horizontal="center"/>
    </xf>
    <xf numFmtId="0" fontId="0" fillId="0" borderId="0" xfId="0" applyFont="1" applyAlignment="1">
      <alignment horizontal="center"/>
    </xf>
    <xf numFmtId="0" fontId="0" fillId="0" borderId="0" xfId="0" applyNumberFormat="1" applyFont="1" applyAlignment="1">
      <alignment horizontal="center" vertical="center" wrapText="1"/>
    </xf>
    <xf numFmtId="1" fontId="0" fillId="0" borderId="0" xfId="0" applyNumberFormat="1" applyFont="1" applyAlignment="1">
      <alignment horizontal="center" vertical="center" wrapText="1"/>
    </xf>
    <xf numFmtId="0" fontId="0" fillId="0" borderId="0" xfId="0" applyFont="1" applyAlignment="1">
      <alignment horizontal="center" vertical="center" wrapText="1"/>
    </xf>
    <xf numFmtId="167" fontId="13" fillId="5" borderId="0" xfId="0" applyNumberFormat="1" applyFont="1" applyFill="1" applyBorder="1" applyAlignment="1" applyProtection="1">
      <alignment horizontal="center"/>
    </xf>
    <xf numFmtId="165" fontId="13" fillId="5" borderId="0" xfId="1" applyNumberFormat="1" applyFont="1" applyFill="1" applyBorder="1" applyAlignment="1" applyProtection="1">
      <alignment horizontal="center"/>
      <protection locked="0"/>
    </xf>
    <xf numFmtId="17" fontId="0" fillId="0" borderId="2" xfId="0" applyNumberFormat="1" applyFont="1" applyBorder="1" applyAlignment="1">
      <alignment horizontal="center"/>
    </xf>
    <xf numFmtId="17" fontId="0" fillId="3" borderId="2" xfId="0" applyNumberFormat="1" applyFont="1" applyFill="1" applyBorder="1" applyAlignment="1">
      <alignment horizontal="center"/>
    </xf>
    <xf numFmtId="0" fontId="0" fillId="0" borderId="0" xfId="0" applyAlignment="1">
      <alignment horizontal="center" vertical="center" wrapText="1"/>
    </xf>
    <xf numFmtId="0" fontId="0" fillId="0" borderId="0"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8" fillId="6" borderId="5" xfId="0" applyNumberFormat="1" applyFont="1" applyFill="1" applyBorder="1" applyAlignment="1">
      <alignment horizontal="center" vertical="center" wrapText="1"/>
    </xf>
    <xf numFmtId="0" fontId="8" fillId="6" borderId="5"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5" xfId="0" applyFont="1" applyFill="1" applyBorder="1" applyAlignment="1">
      <alignment horizontal="center" vertical="center"/>
    </xf>
    <xf numFmtId="1" fontId="6" fillId="0" borderId="0" xfId="0" applyNumberFormat="1" applyFont="1"/>
    <xf numFmtId="1" fontId="3" fillId="0" borderId="0" xfId="0" applyNumberFormat="1" applyFont="1" applyAlignment="1">
      <alignment horizontal="center" vertical="center" wrapText="1"/>
    </xf>
    <xf numFmtId="9" fontId="6" fillId="0" borderId="0" xfId="2" applyFont="1" applyAlignment="1">
      <alignment horizontal="center" vertical="center" wrapText="1"/>
    </xf>
    <xf numFmtId="1" fontId="6" fillId="4" borderId="6" xfId="0" applyNumberFormat="1" applyFont="1" applyFill="1" applyBorder="1" applyAlignment="1">
      <alignment horizontal="center" vertical="center" wrapText="1"/>
    </xf>
    <xf numFmtId="1" fontId="6" fillId="4" borderId="7" xfId="0" applyNumberFormat="1" applyFont="1" applyFill="1" applyBorder="1" applyAlignment="1">
      <alignment horizontal="center" vertical="center" wrapText="1"/>
    </xf>
    <xf numFmtId="1" fontId="3" fillId="0" borderId="0" xfId="0" applyNumberFormat="1" applyFont="1" applyAlignment="1">
      <alignment horizontal="center"/>
    </xf>
    <xf numFmtId="1" fontId="3" fillId="0" borderId="0" xfId="0" applyNumberFormat="1" applyFont="1"/>
    <xf numFmtId="0" fontId="3" fillId="0" borderId="0" xfId="0" applyFont="1" applyAlignment="1">
      <alignment horizontal="center"/>
    </xf>
    <xf numFmtId="17" fontId="3" fillId="0" borderId="2" xfId="0" applyNumberFormat="1" applyFont="1" applyBorder="1" applyAlignment="1">
      <alignment horizontal="center"/>
    </xf>
    <xf numFmtId="17" fontId="3" fillId="0" borderId="2" xfId="0" applyNumberFormat="1" applyFont="1" applyBorder="1"/>
    <xf numFmtId="0" fontId="12" fillId="4" borderId="8" xfId="0" applyFont="1" applyFill="1" applyBorder="1" applyAlignment="1">
      <alignment horizontal="center" vertical="center" wrapText="1"/>
    </xf>
    <xf numFmtId="9" fontId="3" fillId="0" borderId="0" xfId="2" applyFont="1" applyAlignment="1">
      <alignment horizontal="center" vertical="center" wrapText="1"/>
    </xf>
    <xf numFmtId="0" fontId="3" fillId="0" borderId="0" xfId="0" applyFont="1" applyAlignment="1">
      <alignment horizontal="center" vertical="center" wrapText="1"/>
    </xf>
    <xf numFmtId="1" fontId="3" fillId="3" borderId="2" xfId="0" applyNumberFormat="1" applyFont="1" applyFill="1" applyBorder="1" applyAlignment="1">
      <alignment horizontal="center"/>
    </xf>
    <xf numFmtId="0" fontId="3" fillId="3" borderId="2" xfId="0" applyFont="1" applyFill="1" applyBorder="1" applyAlignment="1">
      <alignment horizontal="center"/>
    </xf>
    <xf numFmtId="17" fontId="3" fillId="3" borderId="2" xfId="0" applyNumberFormat="1" applyFont="1" applyFill="1" applyBorder="1"/>
    <xf numFmtId="9" fontId="0" fillId="0" borderId="0" xfId="2" applyFont="1" applyAlignment="1">
      <alignment horizontal="center" vertical="center" wrapText="1"/>
    </xf>
    <xf numFmtId="9" fontId="8" fillId="6" borderId="5" xfId="2" applyFont="1" applyFill="1" applyBorder="1" applyAlignment="1">
      <alignment horizontal="center" vertical="center" wrapText="1"/>
    </xf>
    <xf numFmtId="0" fontId="7" fillId="7" borderId="0" xfId="0" applyFont="1" applyFill="1" applyAlignment="1">
      <alignment horizontal="center"/>
    </xf>
  </cellXfs>
  <cellStyles count="3">
    <cellStyle name="Normal" xfId="0" builtinId="0"/>
    <cellStyle name="Normal 16" xfId="1"/>
    <cellStyle name="Percent" xfId="2" builtinId="5"/>
  </cellStyles>
  <dxfs count="106">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FF0000"/>
        <name val="Calibri"/>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1"/>
        <color rgb="FFFF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2" formatCode="mmm\-yy"/>
      <alignment horizontal="center" textRotation="0" wrapText="0" indent="0" justifyLastLine="0" shrinkToFit="0" readingOrder="0"/>
      <border diagonalUp="0" diagonalDown="0" outline="0">
        <left/>
        <right/>
        <top style="thin">
          <color theme="4" tint="0.39997558519241921"/>
        </top>
        <bottom style="thin">
          <color theme="4" tint="0.39997558519241921"/>
        </bottom>
      </border>
    </dxf>
    <dxf>
      <border outline="0">
        <left style="thin">
          <color theme="4" tint="0.39997558519241921"/>
        </left>
        <top style="thin">
          <color theme="4" tint="0.39997558519241921"/>
        </top>
      </border>
    </dxf>
    <dxf>
      <border outline="0">
        <bottom style="thin">
          <color theme="4" tint="0.39997558519241921"/>
        </bottom>
      </border>
    </dxf>
    <dxf>
      <font>
        <b/>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FF0000"/>
        <name val="Calibri"/>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rgb="FFFF0000"/>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2" formatCode="mmm\-yy"/>
      <alignment horizontal="center" textRotation="0" wrapText="0" indent="0" justifyLastLine="0" shrinkToFit="0" readingOrder="0"/>
      <border diagonalUp="0" diagonalDown="0" outline="0">
        <left/>
        <right/>
        <top style="thin">
          <color theme="4" tint="0.39997558519241921"/>
        </top>
        <bottom style="thin">
          <color theme="4" tint="0.39997558519241921"/>
        </bottom>
      </border>
    </dxf>
    <dxf>
      <border outline="0">
        <left style="thin">
          <color theme="4" tint="0.39997558519241921"/>
        </left>
        <top style="thin">
          <color theme="4" tint="0.39997558519241921"/>
        </top>
      </border>
    </dxf>
    <dxf>
      <border outline="0">
        <bottom style="thin">
          <color theme="4" tint="0.39997558519241921"/>
        </bottom>
      </border>
    </dxf>
    <dxf>
      <font>
        <b val="0"/>
        <i val="0"/>
        <strike val="0"/>
        <condense val="0"/>
        <extend val="0"/>
        <outline val="0"/>
        <shadow val="0"/>
        <u val="none"/>
        <vertAlign val="baseline"/>
        <sz val="10"/>
        <color auto="1"/>
        <name val="Calibri"/>
        <scheme val="minor"/>
      </font>
      <alignment horizontal="left" vertical="top" textRotation="0" wrapText="0" indent="0" justifyLastLine="0" shrinkToFit="0" readingOrder="1"/>
    </dxf>
    <dxf>
      <font>
        <b val="0"/>
        <i val="0"/>
        <strike val="0"/>
        <condense val="0"/>
        <extend val="0"/>
        <outline val="0"/>
        <shadow val="0"/>
        <u val="none"/>
        <vertAlign val="baseline"/>
        <sz val="10"/>
        <color auto="1"/>
        <name val="Calibri"/>
        <scheme val="minor"/>
      </font>
      <alignment horizontal="left" vertical="top" textRotation="0" wrapText="0" indent="0" justifyLastLine="0" shrinkToFit="0" readingOrder="1"/>
    </dxf>
    <dxf>
      <font>
        <b val="0"/>
        <i val="0"/>
        <strike val="0"/>
        <condense val="0"/>
        <extend val="0"/>
        <outline val="0"/>
        <shadow val="0"/>
        <u val="none"/>
        <vertAlign val="baseline"/>
        <sz val="11"/>
        <color theme="1"/>
        <name val="Calibri"/>
        <scheme val="minor"/>
      </font>
      <numFmt numFmtId="13" formatCode="0%"/>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rgb="FFFF0000"/>
        <name val="Calibri"/>
        <scheme val="minor"/>
      </font>
      <numFmt numFmtId="0" formatCode="General"/>
    </dxf>
    <dxf>
      <font>
        <b val="0"/>
        <i val="0"/>
        <strike val="0"/>
        <condense val="0"/>
        <extend val="0"/>
        <outline val="0"/>
        <shadow val="0"/>
        <u val="none"/>
        <vertAlign val="baseline"/>
        <sz val="11"/>
        <color theme="1"/>
        <name val="Calibri"/>
        <scheme val="minor"/>
      </font>
      <numFmt numFmtId="13" formatCode="0%"/>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numFmt numFmtId="22" formatCode="mmm\-yy"/>
    </dxf>
    <dxf>
      <font>
        <b val="0"/>
        <strike val="0"/>
        <outline val="0"/>
        <shadow val="0"/>
        <u val="none"/>
        <vertAlign val="baseline"/>
        <sz val="11"/>
        <name val="Calibri"/>
        <scheme val="minor"/>
      </font>
      <numFmt numFmtId="22" formatCode="mmm\-yy"/>
    </dxf>
    <dxf>
      <font>
        <b val="0"/>
        <strike val="0"/>
        <outline val="0"/>
        <shadow val="0"/>
        <u val="none"/>
        <vertAlign val="baseline"/>
        <sz val="11"/>
        <name val="Calibri"/>
        <scheme val="minor"/>
      </font>
    </dxf>
    <dxf>
      <font>
        <b val="0"/>
        <i val="0"/>
        <strike val="0"/>
        <condense val="0"/>
        <extend val="0"/>
        <outline val="0"/>
        <shadow val="0"/>
        <u val="none"/>
        <vertAlign val="baseline"/>
        <sz val="10"/>
        <color auto="1"/>
        <name val="Calibri"/>
        <scheme val="minor"/>
      </font>
      <alignment horizontal="left" vertical="top" textRotation="0" wrapText="0" indent="0" justifyLastLine="0" shrinkToFit="0" readingOrder="1"/>
    </dxf>
    <dxf>
      <font>
        <b val="0"/>
        <i val="0"/>
        <strike val="0"/>
        <condense val="0"/>
        <extend val="0"/>
        <outline val="0"/>
        <shadow val="0"/>
        <u val="none"/>
        <vertAlign val="baseline"/>
        <sz val="11"/>
        <color theme="1"/>
        <name val="Calibri"/>
        <scheme val="minor"/>
      </font>
      <numFmt numFmtId="13" formatCode="0%"/>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rgb="FFFF0000"/>
        <name val="Calibri"/>
        <scheme val="minor"/>
      </font>
      <numFmt numFmtId="0" formatCode="General"/>
    </dxf>
    <dxf>
      <font>
        <b val="0"/>
        <i val="0"/>
        <strike val="0"/>
        <condense val="0"/>
        <extend val="0"/>
        <outline val="0"/>
        <shadow val="0"/>
        <u val="none"/>
        <vertAlign val="baseline"/>
        <sz val="11"/>
        <color theme="1"/>
        <name val="Calibri"/>
        <scheme val="minor"/>
      </font>
      <numFmt numFmtId="13" formatCode="0%"/>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numFmt numFmtId="22" formatCode="mmm\-yy"/>
    </dxf>
    <dxf>
      <font>
        <b val="0"/>
        <strike val="0"/>
        <outline val="0"/>
        <shadow val="0"/>
        <u val="none"/>
        <vertAlign val="baseline"/>
        <sz val="11"/>
        <name val="Calibri"/>
        <scheme val="minor"/>
      </font>
      <numFmt numFmtId="22" formatCode="mmm\-yy"/>
    </dxf>
    <dxf>
      <font>
        <b val="0"/>
        <strike val="0"/>
        <outline val="0"/>
        <shadow val="0"/>
        <u val="none"/>
        <vertAlign val="baseline"/>
        <sz val="11"/>
        <name val="Calibri"/>
        <scheme val="minor"/>
      </font>
    </dxf>
    <dxf>
      <numFmt numFmtId="2" formatCode="0.00"/>
    </dxf>
    <dxf>
      <numFmt numFmtId="2" formatCode="0.00"/>
    </dxf>
    <dxf>
      <numFmt numFmtId="0" formatCode="General"/>
    </dxf>
    <dxf>
      <numFmt numFmtId="22" formatCode="mmm\-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auto="1"/>
        <name val="Calibri"/>
        <scheme val="minor"/>
      </font>
      <alignment horizontal="left" vertical="top" textRotation="0" wrapText="0" indent="0" justifyLastLine="0" shrinkToFit="0" readingOrder="1"/>
    </dxf>
    <dxf>
      <numFmt numFmtId="0" formatCode="General"/>
    </dxf>
    <dxf>
      <numFmt numFmtId="0" formatCode="General"/>
    </dxf>
    <dxf>
      <numFmt numFmtId="0" formatCode="General"/>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i val="0"/>
        <strike val="0"/>
        <condense val="0"/>
        <extend val="0"/>
        <outline val="0"/>
        <shadow val="0"/>
        <u val="none"/>
        <vertAlign val="baseline"/>
        <sz val="11"/>
        <color auto="1"/>
        <name val="Calibri"/>
        <scheme val="minor"/>
      </font>
      <numFmt numFmtId="0" formatCode="General"/>
    </dxf>
    <dxf>
      <font>
        <b val="0"/>
        <i val="0"/>
        <strike val="0"/>
        <condense val="0"/>
        <extend val="0"/>
        <outline val="0"/>
        <shadow val="0"/>
        <u val="none"/>
        <vertAlign val="baseline"/>
        <sz val="11"/>
        <color auto="1"/>
        <name val="Calibri"/>
        <scheme val="minor"/>
      </font>
      <numFmt numFmtId="0" formatCode="General"/>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strike val="0"/>
        <outline val="0"/>
        <shadow val="0"/>
        <u val="none"/>
        <vertAlign val="baseline"/>
        <sz val="11"/>
        <name val="Calibri"/>
        <scheme val="minor"/>
      </font>
      <numFmt numFmtId="22" formatCode="mmm\-yy"/>
    </dxf>
    <dxf>
      <font>
        <b val="0"/>
        <strike val="0"/>
        <outline val="0"/>
        <shadow val="0"/>
        <u val="none"/>
        <vertAlign val="baseline"/>
        <sz val="1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i val="0"/>
        <strike val="0"/>
        <condense val="0"/>
        <extend val="0"/>
        <outline val="0"/>
        <shadow val="0"/>
        <u val="none"/>
        <vertAlign val="baseline"/>
        <sz val="11"/>
        <color auto="1"/>
        <name val="Calibri"/>
        <scheme val="minor"/>
      </font>
      <numFmt numFmtId="0" formatCode="General"/>
    </dxf>
    <dxf>
      <font>
        <b val="0"/>
        <i val="0"/>
        <strike val="0"/>
        <condense val="0"/>
        <extend val="0"/>
        <outline val="0"/>
        <shadow val="0"/>
        <u val="none"/>
        <vertAlign val="baseline"/>
        <sz val="11"/>
        <color auto="1"/>
        <name val="Calibri"/>
        <scheme val="minor"/>
      </font>
      <numFmt numFmtId="0" formatCode="General"/>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strike val="0"/>
        <outline val="0"/>
        <shadow val="0"/>
        <u val="none"/>
        <vertAlign val="baseline"/>
        <sz val="11"/>
        <name val="Calibri"/>
        <scheme val="minor"/>
      </font>
      <numFmt numFmtId="22" formatCode="mmm\-yy"/>
    </dxf>
    <dxf>
      <font>
        <b val="0"/>
        <strike val="0"/>
        <outline val="0"/>
        <shadow val="0"/>
        <u val="none"/>
        <vertAlign val="baseline"/>
        <sz val="1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Cost of petrol and diesel against percentage on elctric car sold</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Sales!$G$7</c:f>
              <c:strCache>
                <c:ptCount val="1"/>
                <c:pt idx="0">
                  <c:v>Diesel Rate ppl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Sales!$B$8:$B$32</c:f>
              <c:numCache>
                <c:formatCode>mmm\-yy</c:formatCode>
                <c:ptCount val="25"/>
                <c:pt idx="0">
                  <c:v>42644</c:v>
                </c:pt>
                <c:pt idx="1">
                  <c:v>42675</c:v>
                </c:pt>
                <c:pt idx="2">
                  <c:v>42705</c:v>
                </c:pt>
                <c:pt idx="3">
                  <c:v>42736</c:v>
                </c:pt>
                <c:pt idx="4">
                  <c:v>42767</c:v>
                </c:pt>
                <c:pt idx="5">
                  <c:v>42795</c:v>
                </c:pt>
                <c:pt idx="6">
                  <c:v>42826</c:v>
                </c:pt>
                <c:pt idx="7">
                  <c:v>42856</c:v>
                </c:pt>
                <c:pt idx="8">
                  <c:v>42887</c:v>
                </c:pt>
                <c:pt idx="9">
                  <c:v>42917</c:v>
                </c:pt>
                <c:pt idx="10">
                  <c:v>42948</c:v>
                </c:pt>
                <c:pt idx="11">
                  <c:v>42979</c:v>
                </c:pt>
                <c:pt idx="12">
                  <c:v>43009</c:v>
                </c:pt>
                <c:pt idx="13">
                  <c:v>43040</c:v>
                </c:pt>
                <c:pt idx="14">
                  <c:v>43070</c:v>
                </c:pt>
                <c:pt idx="15">
                  <c:v>43101</c:v>
                </c:pt>
                <c:pt idx="16">
                  <c:v>43132</c:v>
                </c:pt>
                <c:pt idx="17">
                  <c:v>43160</c:v>
                </c:pt>
                <c:pt idx="18">
                  <c:v>43191</c:v>
                </c:pt>
                <c:pt idx="19">
                  <c:v>43221</c:v>
                </c:pt>
                <c:pt idx="20">
                  <c:v>43252</c:v>
                </c:pt>
                <c:pt idx="21">
                  <c:v>43282</c:v>
                </c:pt>
                <c:pt idx="22">
                  <c:v>43313</c:v>
                </c:pt>
                <c:pt idx="23">
                  <c:v>43344</c:v>
                </c:pt>
                <c:pt idx="24">
                  <c:v>43374</c:v>
                </c:pt>
              </c:numCache>
            </c:numRef>
          </c:cat>
          <c:val>
            <c:numRef>
              <c:f>Sales!$G$8:$G$33</c:f>
              <c:numCache>
                <c:formatCode>General</c:formatCode>
                <c:ptCount val="26"/>
                <c:pt idx="0">
                  <c:v>116.9</c:v>
                </c:pt>
                <c:pt idx="1">
                  <c:v>118.4</c:v>
                </c:pt>
                <c:pt idx="2">
                  <c:v>117.5</c:v>
                </c:pt>
                <c:pt idx="3">
                  <c:v>122</c:v>
                </c:pt>
                <c:pt idx="4">
                  <c:v>122.3</c:v>
                </c:pt>
                <c:pt idx="5">
                  <c:v>121.8</c:v>
                </c:pt>
                <c:pt idx="6">
                  <c:v>120.5</c:v>
                </c:pt>
                <c:pt idx="7">
                  <c:v>117.4</c:v>
                </c:pt>
                <c:pt idx="8">
                  <c:v>117.4</c:v>
                </c:pt>
                <c:pt idx="9">
                  <c:v>115.4</c:v>
                </c:pt>
                <c:pt idx="10">
                  <c:v>117.4</c:v>
                </c:pt>
                <c:pt idx="11">
                  <c:v>120.5</c:v>
                </c:pt>
                <c:pt idx="12">
                  <c:v>120.3</c:v>
                </c:pt>
                <c:pt idx="13">
                  <c:v>122.6</c:v>
                </c:pt>
                <c:pt idx="14">
                  <c:v>123.2</c:v>
                </c:pt>
                <c:pt idx="15">
                  <c:v>124.4</c:v>
                </c:pt>
                <c:pt idx="16">
                  <c:v>124.4</c:v>
                </c:pt>
                <c:pt idx="17">
                  <c:v>122.6</c:v>
                </c:pt>
                <c:pt idx="18">
                  <c:v>124.2</c:v>
                </c:pt>
                <c:pt idx="19">
                  <c:v>128.30000000000001</c:v>
                </c:pt>
                <c:pt idx="20">
                  <c:v>131.69999999999999</c:v>
                </c:pt>
                <c:pt idx="21">
                  <c:v>131.6</c:v>
                </c:pt>
                <c:pt idx="22">
                  <c:v>132.30000000000001</c:v>
                </c:pt>
                <c:pt idx="23">
                  <c:v>134.4</c:v>
                </c:pt>
                <c:pt idx="24">
                  <c:v>136.69999999999999</c:v>
                </c:pt>
              </c:numCache>
            </c:numRef>
          </c:val>
          <c:extLst>
            <c:ext xmlns:c16="http://schemas.microsoft.com/office/drawing/2014/chart" uri="{C3380CC4-5D6E-409C-BE32-E72D297353CC}">
              <c16:uniqueId val="{00000000-3E13-488E-9882-62AB58FCEE59}"/>
            </c:ext>
          </c:extLst>
        </c:ser>
        <c:ser>
          <c:idx val="2"/>
          <c:order val="2"/>
          <c:tx>
            <c:strRef>
              <c:f>Sales!$F$7</c:f>
              <c:strCache>
                <c:ptCount val="1"/>
                <c:pt idx="0">
                  <c:v>Petrol Cost ppl</c:v>
                </c:pt>
              </c:strCache>
            </c:strRef>
          </c:tx>
          <c:spPr>
            <a:solidFill>
              <a:schemeClr val="accent1"/>
            </a:solidFill>
            <a:ln>
              <a:noFill/>
            </a:ln>
            <a:effectLst>
              <a:outerShdw blurRad="57150" dist="19050" dir="5400000" algn="ctr" rotWithShape="0">
                <a:srgbClr val="000000">
                  <a:alpha val="63000"/>
                </a:srgbClr>
              </a:outerShdw>
            </a:effectLst>
          </c:spPr>
          <c:invertIfNegative val="0"/>
          <c:dPt>
            <c:idx val="9"/>
            <c:invertIfNegative val="0"/>
            <c:bubble3D val="0"/>
            <c:spPr>
              <a:solidFill>
                <a:schemeClr val="accent1"/>
              </a:solidFill>
              <a:ln>
                <a:solidFill>
                  <a:sysClr val="windowText" lastClr="00000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B66-4AB7-9F33-B662EFAC338C}"/>
              </c:ext>
            </c:extLst>
          </c:dPt>
          <c:cat>
            <c:numRef>
              <c:f>Sales!$B$8:$B$32</c:f>
              <c:numCache>
                <c:formatCode>mmm\-yy</c:formatCode>
                <c:ptCount val="25"/>
                <c:pt idx="0">
                  <c:v>42644</c:v>
                </c:pt>
                <c:pt idx="1">
                  <c:v>42675</c:v>
                </c:pt>
                <c:pt idx="2">
                  <c:v>42705</c:v>
                </c:pt>
                <c:pt idx="3">
                  <c:v>42736</c:v>
                </c:pt>
                <c:pt idx="4">
                  <c:v>42767</c:v>
                </c:pt>
                <c:pt idx="5">
                  <c:v>42795</c:v>
                </c:pt>
                <c:pt idx="6">
                  <c:v>42826</c:v>
                </c:pt>
                <c:pt idx="7">
                  <c:v>42856</c:v>
                </c:pt>
                <c:pt idx="8">
                  <c:v>42887</c:v>
                </c:pt>
                <c:pt idx="9">
                  <c:v>42917</c:v>
                </c:pt>
                <c:pt idx="10">
                  <c:v>42948</c:v>
                </c:pt>
                <c:pt idx="11">
                  <c:v>42979</c:v>
                </c:pt>
                <c:pt idx="12">
                  <c:v>43009</c:v>
                </c:pt>
                <c:pt idx="13">
                  <c:v>43040</c:v>
                </c:pt>
                <c:pt idx="14">
                  <c:v>43070</c:v>
                </c:pt>
                <c:pt idx="15">
                  <c:v>43101</c:v>
                </c:pt>
                <c:pt idx="16">
                  <c:v>43132</c:v>
                </c:pt>
                <c:pt idx="17">
                  <c:v>43160</c:v>
                </c:pt>
                <c:pt idx="18">
                  <c:v>43191</c:v>
                </c:pt>
                <c:pt idx="19">
                  <c:v>43221</c:v>
                </c:pt>
                <c:pt idx="20">
                  <c:v>43252</c:v>
                </c:pt>
                <c:pt idx="21">
                  <c:v>43282</c:v>
                </c:pt>
                <c:pt idx="22">
                  <c:v>43313</c:v>
                </c:pt>
                <c:pt idx="23">
                  <c:v>43344</c:v>
                </c:pt>
                <c:pt idx="24">
                  <c:v>43374</c:v>
                </c:pt>
              </c:numCache>
            </c:numRef>
          </c:cat>
          <c:val>
            <c:numRef>
              <c:f>Sales!$F$8:$F$32</c:f>
              <c:numCache>
                <c:formatCode>General</c:formatCode>
                <c:ptCount val="25"/>
                <c:pt idx="0">
                  <c:v>115.1</c:v>
                </c:pt>
                <c:pt idx="1">
                  <c:v>116.6</c:v>
                </c:pt>
                <c:pt idx="2">
                  <c:v>115.1</c:v>
                </c:pt>
                <c:pt idx="3">
                  <c:v>119.5</c:v>
                </c:pt>
                <c:pt idx="4">
                  <c:v>120.1</c:v>
                </c:pt>
                <c:pt idx="5">
                  <c:v>119.7</c:v>
                </c:pt>
                <c:pt idx="6">
                  <c:v>118.7</c:v>
                </c:pt>
                <c:pt idx="7">
                  <c:v>116.3</c:v>
                </c:pt>
                <c:pt idx="8">
                  <c:v>116.4</c:v>
                </c:pt>
                <c:pt idx="9">
                  <c:v>114.7</c:v>
                </c:pt>
                <c:pt idx="10">
                  <c:v>116.5</c:v>
                </c:pt>
                <c:pt idx="11">
                  <c:v>119.8</c:v>
                </c:pt>
                <c:pt idx="12">
                  <c:v>118</c:v>
                </c:pt>
                <c:pt idx="13">
                  <c:v>120.2</c:v>
                </c:pt>
                <c:pt idx="14">
                  <c:v>120.7</c:v>
                </c:pt>
                <c:pt idx="15">
                  <c:v>121.7</c:v>
                </c:pt>
                <c:pt idx="16">
                  <c:v>121.9</c:v>
                </c:pt>
                <c:pt idx="17">
                  <c:v>119.7</c:v>
                </c:pt>
                <c:pt idx="18">
                  <c:v>121.4</c:v>
                </c:pt>
                <c:pt idx="19">
                  <c:v>125.5</c:v>
                </c:pt>
                <c:pt idx="20">
                  <c:v>128.80000000000001</c:v>
                </c:pt>
                <c:pt idx="21">
                  <c:v>128.4</c:v>
                </c:pt>
                <c:pt idx="22">
                  <c:v>129.5</c:v>
                </c:pt>
                <c:pt idx="23">
                  <c:v>131.30000000000001</c:v>
                </c:pt>
                <c:pt idx="24">
                  <c:v>131.6</c:v>
                </c:pt>
              </c:numCache>
            </c:numRef>
          </c:val>
          <c:extLst>
            <c:ext xmlns:c16="http://schemas.microsoft.com/office/drawing/2014/chart" uri="{C3380CC4-5D6E-409C-BE32-E72D297353CC}">
              <c16:uniqueId val="{00000001-3E13-488E-9882-62AB58FCEE59}"/>
            </c:ext>
          </c:extLst>
        </c:ser>
        <c:dLbls>
          <c:showLegendKey val="0"/>
          <c:showVal val="0"/>
          <c:showCatName val="0"/>
          <c:showSerName val="0"/>
          <c:showPercent val="0"/>
          <c:showBubbleSize val="0"/>
        </c:dLbls>
        <c:gapWidth val="269"/>
        <c:axId val="394046992"/>
        <c:axId val="394048304"/>
      </c:barChart>
      <c:lineChart>
        <c:grouping val="standard"/>
        <c:varyColors val="0"/>
        <c:ser>
          <c:idx val="0"/>
          <c:order val="0"/>
          <c:tx>
            <c:strRef>
              <c:f>Sales!$K$7</c:f>
              <c:strCache>
                <c:ptCount val="1"/>
                <c:pt idx="0">
                  <c:v>Electric car  percentage</c:v>
                </c:pt>
              </c:strCache>
            </c:strRef>
          </c:tx>
          <c:spPr>
            <a:ln w="34925" cap="rnd">
              <a:solidFill>
                <a:schemeClr val="accent6">
                  <a:lumMod val="50000"/>
                </a:schemeClr>
              </a:solidFill>
              <a:round/>
            </a:ln>
            <a:effectLst>
              <a:outerShdw blurRad="57150" dist="19050" dir="5400000" algn="ctr" rotWithShape="0">
                <a:srgbClr val="000000">
                  <a:alpha val="63000"/>
                </a:srgbClr>
              </a:outerShdw>
            </a:effectLst>
          </c:spPr>
          <c:marker>
            <c:symbol val="none"/>
          </c:marker>
          <c:trendline>
            <c:spPr>
              <a:ln w="25400" cap="rnd">
                <a:solidFill>
                  <a:srgbClr val="FF0000"/>
                </a:solidFill>
              </a:ln>
              <a:effectLst/>
            </c:spPr>
            <c:trendlineType val="exp"/>
            <c:dispRSqr val="0"/>
            <c:dispEq val="0"/>
          </c:trendline>
          <c:cat>
            <c:numRef>
              <c:f>Sales!$B$8:$B$32</c:f>
              <c:numCache>
                <c:formatCode>mmm\-yy</c:formatCode>
                <c:ptCount val="25"/>
                <c:pt idx="0">
                  <c:v>42644</c:v>
                </c:pt>
                <c:pt idx="1">
                  <c:v>42675</c:v>
                </c:pt>
                <c:pt idx="2">
                  <c:v>42705</c:v>
                </c:pt>
                <c:pt idx="3">
                  <c:v>42736</c:v>
                </c:pt>
                <c:pt idx="4">
                  <c:v>42767</c:v>
                </c:pt>
                <c:pt idx="5">
                  <c:v>42795</c:v>
                </c:pt>
                <c:pt idx="6">
                  <c:v>42826</c:v>
                </c:pt>
                <c:pt idx="7">
                  <c:v>42856</c:v>
                </c:pt>
                <c:pt idx="8">
                  <c:v>42887</c:v>
                </c:pt>
                <c:pt idx="9">
                  <c:v>42917</c:v>
                </c:pt>
                <c:pt idx="10">
                  <c:v>42948</c:v>
                </c:pt>
                <c:pt idx="11">
                  <c:v>42979</c:v>
                </c:pt>
                <c:pt idx="12">
                  <c:v>43009</c:v>
                </c:pt>
                <c:pt idx="13">
                  <c:v>43040</c:v>
                </c:pt>
                <c:pt idx="14">
                  <c:v>43070</c:v>
                </c:pt>
                <c:pt idx="15">
                  <c:v>43101</c:v>
                </c:pt>
                <c:pt idx="16">
                  <c:v>43132</c:v>
                </c:pt>
                <c:pt idx="17">
                  <c:v>43160</c:v>
                </c:pt>
                <c:pt idx="18">
                  <c:v>43191</c:v>
                </c:pt>
                <c:pt idx="19">
                  <c:v>43221</c:v>
                </c:pt>
                <c:pt idx="20">
                  <c:v>43252</c:v>
                </c:pt>
                <c:pt idx="21">
                  <c:v>43282</c:v>
                </c:pt>
                <c:pt idx="22">
                  <c:v>43313</c:v>
                </c:pt>
                <c:pt idx="23">
                  <c:v>43344</c:v>
                </c:pt>
                <c:pt idx="24">
                  <c:v>43374</c:v>
                </c:pt>
              </c:numCache>
            </c:numRef>
          </c:cat>
          <c:val>
            <c:numRef>
              <c:f>(Sales!$K$8:$K$32,Sales!$G$7:$G$33)</c:f>
              <c:numCache>
                <c:formatCode>General</c:formatCode>
                <c:ptCount val="52"/>
                <c:pt idx="0">
                  <c:v>0.21868478309133699</c:v>
                </c:pt>
                <c:pt idx="1">
                  <c:v>0.32862396184702963</c:v>
                </c:pt>
                <c:pt idx="2">
                  <c:v>0.65048140117513564</c:v>
                </c:pt>
                <c:pt idx="3">
                  <c:v>0.57858435874521663</c:v>
                </c:pt>
                <c:pt idx="4">
                  <c:v>0.58112254105757088</c:v>
                </c:pt>
                <c:pt idx="5">
                  <c:v>0.55856185881419862</c:v>
                </c:pt>
                <c:pt idx="6">
                  <c:v>0.43925405718193533</c:v>
                </c:pt>
                <c:pt idx="7">
                  <c:v>0.49714116983867074</c:v>
                </c:pt>
                <c:pt idx="8">
                  <c:v>0.60216714451189957</c:v>
                </c:pt>
                <c:pt idx="9">
                  <c:v>0.53087402853139254</c:v>
                </c:pt>
                <c:pt idx="10">
                  <c:v>0.62268618447732293</c:v>
                </c:pt>
                <c:pt idx="11">
                  <c:v>0.49205716028814794</c:v>
                </c:pt>
                <c:pt idx="12">
                  <c:v>0.42480024274299583</c:v>
                </c:pt>
                <c:pt idx="13">
                  <c:v>0.50996386227306922</c:v>
                </c:pt>
                <c:pt idx="14">
                  <c:v>0.63224308566106791</c:v>
                </c:pt>
                <c:pt idx="15">
                  <c:v>0.38810622497937231</c:v>
                </c:pt>
                <c:pt idx="16">
                  <c:v>0.43932924942763446</c:v>
                </c:pt>
                <c:pt idx="17">
                  <c:v>0.61256905640318182</c:v>
                </c:pt>
                <c:pt idx="18">
                  <c:v>0.55326929146988579</c:v>
                </c:pt>
                <c:pt idx="19">
                  <c:v>0.57046753422026586</c:v>
                </c:pt>
                <c:pt idx="20">
                  <c:v>0.64653429526059292</c:v>
                </c:pt>
                <c:pt idx="21">
                  <c:v>0.53752943904135497</c:v>
                </c:pt>
                <c:pt idx="22">
                  <c:v>0.70036346632091317</c:v>
                </c:pt>
                <c:pt idx="23">
                  <c:v>0.67584717000064931</c:v>
                </c:pt>
                <c:pt idx="24">
                  <c:v>0.81771365698995435</c:v>
                </c:pt>
                <c:pt idx="25">
                  <c:v>0</c:v>
                </c:pt>
                <c:pt idx="26">
                  <c:v>116.9</c:v>
                </c:pt>
                <c:pt idx="27">
                  <c:v>118.4</c:v>
                </c:pt>
                <c:pt idx="28">
                  <c:v>117.5</c:v>
                </c:pt>
                <c:pt idx="29">
                  <c:v>122</c:v>
                </c:pt>
                <c:pt idx="30">
                  <c:v>122.3</c:v>
                </c:pt>
                <c:pt idx="31">
                  <c:v>121.8</c:v>
                </c:pt>
                <c:pt idx="32">
                  <c:v>120.5</c:v>
                </c:pt>
                <c:pt idx="33">
                  <c:v>117.4</c:v>
                </c:pt>
                <c:pt idx="34">
                  <c:v>117.4</c:v>
                </c:pt>
                <c:pt idx="35">
                  <c:v>115.4</c:v>
                </c:pt>
                <c:pt idx="36">
                  <c:v>117.4</c:v>
                </c:pt>
                <c:pt idx="37">
                  <c:v>120.5</c:v>
                </c:pt>
                <c:pt idx="38">
                  <c:v>120.3</c:v>
                </c:pt>
                <c:pt idx="39">
                  <c:v>122.6</c:v>
                </c:pt>
                <c:pt idx="40">
                  <c:v>123.2</c:v>
                </c:pt>
                <c:pt idx="41">
                  <c:v>124.4</c:v>
                </c:pt>
                <c:pt idx="42">
                  <c:v>124.4</c:v>
                </c:pt>
                <c:pt idx="43">
                  <c:v>122.6</c:v>
                </c:pt>
                <c:pt idx="44">
                  <c:v>124.2</c:v>
                </c:pt>
                <c:pt idx="45">
                  <c:v>128.30000000000001</c:v>
                </c:pt>
                <c:pt idx="46">
                  <c:v>131.69999999999999</c:v>
                </c:pt>
                <c:pt idx="47">
                  <c:v>131.6</c:v>
                </c:pt>
                <c:pt idx="48">
                  <c:v>132.30000000000001</c:v>
                </c:pt>
                <c:pt idx="49">
                  <c:v>134.4</c:v>
                </c:pt>
                <c:pt idx="50">
                  <c:v>136.69999999999999</c:v>
                </c:pt>
              </c:numCache>
            </c:numRef>
          </c:val>
          <c:smooth val="0"/>
          <c:extLst>
            <c:ext xmlns:c16="http://schemas.microsoft.com/office/drawing/2014/chart" uri="{C3380CC4-5D6E-409C-BE32-E72D297353CC}">
              <c16:uniqueId val="{00000002-3E13-488E-9882-62AB58FCEE59}"/>
            </c:ext>
          </c:extLst>
        </c:ser>
        <c:dLbls>
          <c:showLegendKey val="0"/>
          <c:showVal val="0"/>
          <c:showCatName val="0"/>
          <c:showSerName val="0"/>
          <c:showPercent val="0"/>
          <c:showBubbleSize val="0"/>
        </c:dLbls>
        <c:marker val="1"/>
        <c:smooth val="0"/>
        <c:axId val="603402112"/>
        <c:axId val="603401784"/>
      </c:lineChart>
      <c:valAx>
        <c:axId val="39404830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Cost ppI</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46992"/>
        <c:crosses val="max"/>
        <c:crossBetween val="between"/>
      </c:valAx>
      <c:dateAx>
        <c:axId val="394046992"/>
        <c:scaling>
          <c:orientation val="minMax"/>
        </c:scaling>
        <c:delete val="0"/>
        <c:axPos val="b"/>
        <c:numFmt formatCode="mmm\-yy"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48304"/>
        <c:crosses val="autoZero"/>
        <c:auto val="1"/>
        <c:lblOffset val="100"/>
        <c:baseTimeUnit val="months"/>
      </c:dateAx>
      <c:valAx>
        <c:axId val="60340178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percentage of elctric cars sol</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402112"/>
        <c:crosses val="autoZero"/>
        <c:crossBetween val="between"/>
      </c:valAx>
      <c:dateAx>
        <c:axId val="603402112"/>
        <c:scaling>
          <c:orientation val="minMax"/>
        </c:scaling>
        <c:delete val="1"/>
        <c:axPos val="b"/>
        <c:numFmt formatCode="mmm\-yy" sourceLinked="1"/>
        <c:majorTickMark val="out"/>
        <c:minorTickMark val="none"/>
        <c:tickLblPos val="nextTo"/>
        <c:crossAx val="603401784"/>
        <c:crosses val="autoZero"/>
        <c:auto val="1"/>
        <c:lblOffset val="100"/>
        <c:baseTimeUnit val="months"/>
        <c:majorUnit val="1"/>
        <c:minorUnit val="1"/>
      </c:date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'GDP Average'!$D$2</c:f>
              <c:strCache>
                <c:ptCount val="1"/>
                <c:pt idx="0">
                  <c:v>Tesla Model X 75D</c:v>
                </c:pt>
              </c:strCache>
            </c:strRef>
          </c:tx>
          <c:spPr>
            <a:solidFill>
              <a:schemeClr val="accent2"/>
            </a:solidFill>
            <a:ln>
              <a:noFill/>
            </a:ln>
            <a:effectLst/>
          </c:spPr>
          <c:invertIfNegative val="0"/>
          <c:cat>
            <c:strRef>
              <c:f>'GDP Average'!$B$3:$B$13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Average'!$D$3:$D$13</c:f>
              <c:numCache>
                <c:formatCode>General</c:formatCode>
                <c:ptCount val="11"/>
                <c:pt idx="0">
                  <c:v>2</c:v>
                </c:pt>
                <c:pt idx="1">
                  <c:v>96</c:v>
                </c:pt>
                <c:pt idx="2">
                  <c:v>184</c:v>
                </c:pt>
                <c:pt idx="3">
                  <c:v>363</c:v>
                </c:pt>
                <c:pt idx="4">
                  <c:v>534</c:v>
                </c:pt>
                <c:pt idx="5">
                  <c:v>671</c:v>
                </c:pt>
                <c:pt idx="6">
                  <c:v>785</c:v>
                </c:pt>
                <c:pt idx="7">
                  <c:v>1145.0258704158477</c:v>
                </c:pt>
                <c:pt idx="8">
                  <c:v>1386.9919200767763</c:v>
                </c:pt>
                <c:pt idx="9">
                  <c:v>1650.6405675089918</c:v>
                </c:pt>
                <c:pt idx="10">
                  <c:v>1935.9718127131928</c:v>
                </c:pt>
              </c:numCache>
            </c:numRef>
          </c:val>
          <c:extLst>
            <c:ext xmlns:c16="http://schemas.microsoft.com/office/drawing/2014/chart" uri="{C3380CC4-5D6E-409C-BE32-E72D297353CC}">
              <c16:uniqueId val="{00000001-0542-4683-9809-1B6B873664F0}"/>
            </c:ext>
          </c:extLst>
        </c:ser>
        <c:ser>
          <c:idx val="2"/>
          <c:order val="2"/>
          <c:tx>
            <c:strRef>
              <c:f>'GDP Average'!$G$2</c:f>
              <c:strCache>
                <c:ptCount val="1"/>
                <c:pt idx="0">
                  <c:v>Tesla model X P100D</c:v>
                </c:pt>
              </c:strCache>
            </c:strRef>
          </c:tx>
          <c:spPr>
            <a:solidFill>
              <a:schemeClr val="accent3"/>
            </a:solidFill>
            <a:ln>
              <a:noFill/>
            </a:ln>
            <a:effectLst/>
          </c:spPr>
          <c:invertIfNegative val="0"/>
          <c:cat>
            <c:strRef>
              <c:f>'GDP Average'!$B$3:$B$13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Average'!$G$3:$G$13</c:f>
              <c:numCache>
                <c:formatCode>General</c:formatCode>
                <c:ptCount val="11"/>
                <c:pt idx="0">
                  <c:v>8</c:v>
                </c:pt>
                <c:pt idx="1">
                  <c:v>120</c:v>
                </c:pt>
                <c:pt idx="2">
                  <c:v>161</c:v>
                </c:pt>
                <c:pt idx="3">
                  <c:v>205</c:v>
                </c:pt>
                <c:pt idx="4">
                  <c:v>246</c:v>
                </c:pt>
                <c:pt idx="5">
                  <c:v>274</c:v>
                </c:pt>
                <c:pt idx="6">
                  <c:v>301</c:v>
                </c:pt>
                <c:pt idx="7">
                  <c:v>380.22892405029597</c:v>
                </c:pt>
                <c:pt idx="8">
                  <c:v>421.0935680495495</c:v>
                </c:pt>
                <c:pt idx="9">
                  <c:v>461.95821204880122</c:v>
                </c:pt>
                <c:pt idx="10">
                  <c:v>502.82285604805475</c:v>
                </c:pt>
              </c:numCache>
            </c:numRef>
          </c:val>
          <c:extLst>
            <c:ext xmlns:c16="http://schemas.microsoft.com/office/drawing/2014/chart" uri="{C3380CC4-5D6E-409C-BE32-E72D297353CC}">
              <c16:uniqueId val="{00000002-0542-4683-9809-1B6B873664F0}"/>
            </c:ext>
          </c:extLst>
        </c:ser>
        <c:ser>
          <c:idx val="3"/>
          <c:order val="3"/>
          <c:tx>
            <c:strRef>
              <c:f>'GDP Average'!$H$2</c:f>
              <c:strCache>
                <c:ptCount val="1"/>
                <c:pt idx="0">
                  <c:v>BMW</c:v>
                </c:pt>
              </c:strCache>
            </c:strRef>
          </c:tx>
          <c:spPr>
            <a:solidFill>
              <a:schemeClr val="accent4"/>
            </a:solidFill>
            <a:ln>
              <a:noFill/>
            </a:ln>
            <a:effectLst/>
          </c:spPr>
          <c:invertIfNegative val="0"/>
          <c:cat>
            <c:strRef>
              <c:f>'GDP Average'!$B$3:$B$13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Average'!$H$3:$H$13</c:f>
              <c:numCache>
                <c:formatCode>General</c:formatCode>
                <c:ptCount val="11"/>
                <c:pt idx="0">
                  <c:v>1660</c:v>
                </c:pt>
                <c:pt idx="1">
                  <c:v>1895</c:v>
                </c:pt>
                <c:pt idx="2">
                  <c:v>2133</c:v>
                </c:pt>
                <c:pt idx="3">
                  <c:v>2309</c:v>
                </c:pt>
                <c:pt idx="4">
                  <c:v>2572</c:v>
                </c:pt>
                <c:pt idx="5">
                  <c:v>2681</c:v>
                </c:pt>
                <c:pt idx="6">
                  <c:v>2779</c:v>
                </c:pt>
                <c:pt idx="7">
                  <c:v>3045.0415114880088</c:v>
                </c:pt>
                <c:pt idx="8">
                  <c:v>3217.8975317496588</c:v>
                </c:pt>
                <c:pt idx="9">
                  <c:v>3390.7535520113015</c:v>
                </c:pt>
                <c:pt idx="10">
                  <c:v>3563.6095722729515</c:v>
                </c:pt>
              </c:numCache>
            </c:numRef>
          </c:val>
          <c:extLst>
            <c:ext xmlns:c16="http://schemas.microsoft.com/office/drawing/2014/chart" uri="{C3380CC4-5D6E-409C-BE32-E72D297353CC}">
              <c16:uniqueId val="{00000003-0542-4683-9809-1B6B873664F0}"/>
            </c:ext>
          </c:extLst>
        </c:ser>
        <c:dLbls>
          <c:showLegendKey val="0"/>
          <c:showVal val="0"/>
          <c:showCatName val="0"/>
          <c:showSerName val="0"/>
          <c:showPercent val="0"/>
          <c:showBubbleSize val="0"/>
        </c:dLbls>
        <c:gapWidth val="219"/>
        <c:axId val="671575136"/>
        <c:axId val="671577760"/>
      </c:barChart>
      <c:lineChart>
        <c:grouping val="standard"/>
        <c:varyColors val="0"/>
        <c:ser>
          <c:idx val="0"/>
          <c:order val="0"/>
          <c:tx>
            <c:strRef>
              <c:f>'GDP Average'!$C$2</c:f>
              <c:strCache>
                <c:ptCount val="1"/>
                <c:pt idx="0">
                  <c:v>Gross domestic product at market prices</c:v>
                </c:pt>
              </c:strCache>
            </c:strRef>
          </c:tx>
          <c:spPr>
            <a:ln w="28575" cap="rnd">
              <a:solidFill>
                <a:schemeClr val="accent1"/>
              </a:solidFill>
              <a:round/>
            </a:ln>
            <a:effectLst/>
          </c:spPr>
          <c:marker>
            <c:symbol val="none"/>
          </c:marker>
          <c:cat>
            <c:strRef>
              <c:f>'GDP Average'!$B$3:$B$13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Average'!$C$3:$C$13</c:f>
              <c:numCache>
                <c:formatCode>General</c:formatCode>
                <c:ptCount val="11"/>
                <c:pt idx="0">
                  <c:v>485897</c:v>
                </c:pt>
                <c:pt idx="1">
                  <c:v>487422</c:v>
                </c:pt>
                <c:pt idx="2">
                  <c:v>488624</c:v>
                </c:pt>
                <c:pt idx="3">
                  <c:v>490876</c:v>
                </c:pt>
                <c:pt idx="4">
                  <c:v>492785</c:v>
                </c:pt>
                <c:pt idx="5">
                  <c:v>493278</c:v>
                </c:pt>
                <c:pt idx="6">
                  <c:v>495251</c:v>
                </c:pt>
                <c:pt idx="7">
                  <c:v>496837.24474042846</c:v>
                </c:pt>
                <c:pt idx="8">
                  <c:v>498261.09993204003</c:v>
                </c:pt>
                <c:pt idx="9">
                  <c:v>499684.9551236516</c:v>
                </c:pt>
                <c:pt idx="10">
                  <c:v>501108.81031526322</c:v>
                </c:pt>
              </c:numCache>
            </c:numRef>
          </c:val>
          <c:smooth val="0"/>
          <c:extLst>
            <c:ext xmlns:c16="http://schemas.microsoft.com/office/drawing/2014/chart" uri="{C3380CC4-5D6E-409C-BE32-E72D297353CC}">
              <c16:uniqueId val="{00000000-0542-4683-9809-1B6B873664F0}"/>
            </c:ext>
          </c:extLst>
        </c:ser>
        <c:dLbls>
          <c:showLegendKey val="0"/>
          <c:showVal val="0"/>
          <c:showCatName val="0"/>
          <c:showSerName val="0"/>
          <c:showPercent val="0"/>
          <c:showBubbleSize val="0"/>
        </c:dLbls>
        <c:marker val="1"/>
        <c:smooth val="0"/>
        <c:axId val="674649936"/>
        <c:axId val="674647640"/>
      </c:lineChart>
      <c:catAx>
        <c:axId val="67157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577760"/>
        <c:crosses val="autoZero"/>
        <c:auto val="1"/>
        <c:lblAlgn val="ctr"/>
        <c:lblOffset val="100"/>
        <c:noMultiLvlLbl val="0"/>
      </c:catAx>
      <c:valAx>
        <c:axId val="67157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575136"/>
        <c:crosses val="autoZero"/>
        <c:crossBetween val="between"/>
      </c:valAx>
      <c:valAx>
        <c:axId val="6746476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49936"/>
        <c:crosses val="max"/>
        <c:crossBetween val="between"/>
      </c:valAx>
      <c:catAx>
        <c:axId val="674649936"/>
        <c:scaling>
          <c:orientation val="minMax"/>
        </c:scaling>
        <c:delete val="1"/>
        <c:axPos val="b"/>
        <c:numFmt formatCode="General" sourceLinked="1"/>
        <c:majorTickMark val="out"/>
        <c:minorTickMark val="none"/>
        <c:tickLblPos val="nextTo"/>
        <c:crossAx val="674647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GDP</a:t>
            </a:r>
            <a:r>
              <a:rPr lang="en-GB" baseline="0"/>
              <a:t> Forecasting for 2019</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'GDP - Fully Predicted'!$F$2</c:f>
              <c:strCache>
                <c:ptCount val="1"/>
                <c:pt idx="0">
                  <c:v>Tesla Model X 75D</c:v>
                </c:pt>
              </c:strCache>
            </c:strRef>
          </c:tx>
          <c:spPr>
            <a:solidFill>
              <a:schemeClr val="accent1"/>
            </a:solidFill>
            <a:ln>
              <a:noFill/>
            </a:ln>
            <a:effectLst/>
          </c:spPr>
          <c:invertIfNegative val="0"/>
          <c:cat>
            <c:strRef>
              <c:f>'GDP - Fully Predicted'!$C$3:$C$13</c:f>
              <c:strCache>
                <c:ptCount val="11"/>
                <c:pt idx="0">
                  <c:v>Q4 2016</c:v>
                </c:pt>
                <c:pt idx="1">
                  <c:v>Q1 2017</c:v>
                </c:pt>
                <c:pt idx="2">
                  <c:v>Q2 2017</c:v>
                </c:pt>
                <c:pt idx="3">
                  <c:v>Q3 2017</c:v>
                </c:pt>
                <c:pt idx="4">
                  <c:v>Q4 2017</c:v>
                </c:pt>
                <c:pt idx="5">
                  <c:v>Q1 2018</c:v>
                </c:pt>
                <c:pt idx="6">
                  <c:v>Q2 2018</c:v>
                </c:pt>
                <c:pt idx="7">
                  <c:v>Q3 2018</c:v>
                </c:pt>
                <c:pt idx="8">
                  <c:v>Q4 2018</c:v>
                </c:pt>
                <c:pt idx="9">
                  <c:v>Q1 2019</c:v>
                </c:pt>
                <c:pt idx="10">
                  <c:v>Q2 2019</c:v>
                </c:pt>
              </c:strCache>
            </c:strRef>
          </c:cat>
          <c:val>
            <c:numRef>
              <c:f>'GDP - Fully Predicted'!$F$3:$F$13</c:f>
              <c:numCache>
                <c:formatCode>General</c:formatCode>
                <c:ptCount val="11"/>
                <c:pt idx="0">
                  <c:v>2</c:v>
                </c:pt>
                <c:pt idx="1">
                  <c:v>96</c:v>
                </c:pt>
                <c:pt idx="2">
                  <c:v>184</c:v>
                </c:pt>
                <c:pt idx="3">
                  <c:v>363</c:v>
                </c:pt>
                <c:pt idx="4">
                  <c:v>534</c:v>
                </c:pt>
                <c:pt idx="5">
                  <c:v>671</c:v>
                </c:pt>
                <c:pt idx="6" formatCode="0">
                  <c:v>901.01300341612659</c:v>
                </c:pt>
                <c:pt idx="7" formatCode="0">
                  <c:v>1293.7503801714629</c:v>
                </c:pt>
                <c:pt idx="8" formatCode="0">
                  <c:v>1562.2660677842796</c:v>
                </c:pt>
                <c:pt idx="9" formatCode="0">
                  <c:v>1855.5401475350372</c:v>
                </c:pt>
                <c:pt idx="10" formatCode="0">
                  <c:v>2173.7908272454515</c:v>
                </c:pt>
              </c:numCache>
            </c:numRef>
          </c:val>
          <c:extLst>
            <c:ext xmlns:c16="http://schemas.microsoft.com/office/drawing/2014/chart" uri="{C3380CC4-5D6E-409C-BE32-E72D297353CC}">
              <c16:uniqueId val="{00000000-A920-45B0-988C-DED07FDAFAFA}"/>
            </c:ext>
          </c:extLst>
        </c:ser>
        <c:ser>
          <c:idx val="1"/>
          <c:order val="1"/>
          <c:tx>
            <c:strRef>
              <c:f>'GDP - Fully Predicted'!$I$2</c:f>
              <c:strCache>
                <c:ptCount val="1"/>
                <c:pt idx="0">
                  <c:v>Tesla Model X P100D</c:v>
                </c:pt>
              </c:strCache>
            </c:strRef>
          </c:tx>
          <c:spPr>
            <a:solidFill>
              <a:schemeClr val="accent2"/>
            </a:solidFill>
            <a:ln>
              <a:noFill/>
            </a:ln>
            <a:effectLst/>
          </c:spPr>
          <c:invertIfNegative val="0"/>
          <c:cat>
            <c:strRef>
              <c:f>'GDP - Fully Predicted'!$C$3:$C$13</c:f>
              <c:strCache>
                <c:ptCount val="11"/>
                <c:pt idx="0">
                  <c:v>Q4 2016</c:v>
                </c:pt>
                <c:pt idx="1">
                  <c:v>Q1 2017</c:v>
                </c:pt>
                <c:pt idx="2">
                  <c:v>Q2 2017</c:v>
                </c:pt>
                <c:pt idx="3">
                  <c:v>Q3 2017</c:v>
                </c:pt>
                <c:pt idx="4">
                  <c:v>Q4 2017</c:v>
                </c:pt>
                <c:pt idx="5">
                  <c:v>Q1 2018</c:v>
                </c:pt>
                <c:pt idx="6">
                  <c:v>Q2 2018</c:v>
                </c:pt>
                <c:pt idx="7">
                  <c:v>Q3 2018</c:v>
                </c:pt>
                <c:pt idx="8">
                  <c:v>Q4 2018</c:v>
                </c:pt>
                <c:pt idx="9">
                  <c:v>Q1 2019</c:v>
                </c:pt>
                <c:pt idx="10">
                  <c:v>Q2 2019</c:v>
                </c:pt>
              </c:strCache>
            </c:strRef>
          </c:cat>
          <c:val>
            <c:numRef>
              <c:f>'GDP - Fully Predicted'!$I$3:$I$13</c:f>
              <c:numCache>
                <c:formatCode>General</c:formatCode>
                <c:ptCount val="11"/>
                <c:pt idx="0">
                  <c:v>8</c:v>
                </c:pt>
                <c:pt idx="1">
                  <c:v>120</c:v>
                </c:pt>
                <c:pt idx="2">
                  <c:v>161</c:v>
                </c:pt>
                <c:pt idx="3">
                  <c:v>205</c:v>
                </c:pt>
                <c:pt idx="4">
                  <c:v>246</c:v>
                </c:pt>
                <c:pt idx="5">
                  <c:v>274</c:v>
                </c:pt>
                <c:pt idx="6" formatCode="0">
                  <c:v>315.38167695345328</c:v>
                </c:pt>
                <c:pt idx="7" formatCode="0">
                  <c:v>377.56203225734862</c:v>
                </c:pt>
                <c:pt idx="8" formatCode="0">
                  <c:v>415.47148021909379</c:v>
                </c:pt>
                <c:pt idx="9" formatCode="0">
                  <c:v>453.80805229003454</c:v>
                </c:pt>
                <c:pt idx="10" formatCode="0">
                  <c:v>492.57491303766074</c:v>
                </c:pt>
              </c:numCache>
            </c:numRef>
          </c:val>
          <c:extLst>
            <c:ext xmlns:c16="http://schemas.microsoft.com/office/drawing/2014/chart" uri="{C3380CC4-5D6E-409C-BE32-E72D297353CC}">
              <c16:uniqueId val="{00000001-A920-45B0-988C-DED07FDAFAFA}"/>
            </c:ext>
          </c:extLst>
        </c:ser>
        <c:ser>
          <c:idx val="2"/>
          <c:order val="2"/>
          <c:tx>
            <c:strRef>
              <c:f>'GDP - Fully Predicted'!$J$2</c:f>
              <c:strCache>
                <c:ptCount val="1"/>
                <c:pt idx="0">
                  <c:v>BMW</c:v>
                </c:pt>
              </c:strCache>
            </c:strRef>
          </c:tx>
          <c:spPr>
            <a:solidFill>
              <a:schemeClr val="accent3"/>
            </a:solidFill>
            <a:ln>
              <a:noFill/>
            </a:ln>
            <a:effectLst/>
          </c:spPr>
          <c:invertIfNegative val="0"/>
          <c:cat>
            <c:strRef>
              <c:f>'GDP - Fully Predicted'!$C$3:$C$13</c:f>
              <c:strCache>
                <c:ptCount val="11"/>
                <c:pt idx="0">
                  <c:v>Q4 2016</c:v>
                </c:pt>
                <c:pt idx="1">
                  <c:v>Q1 2017</c:v>
                </c:pt>
                <c:pt idx="2">
                  <c:v>Q2 2017</c:v>
                </c:pt>
                <c:pt idx="3">
                  <c:v>Q3 2017</c:v>
                </c:pt>
                <c:pt idx="4">
                  <c:v>Q4 2017</c:v>
                </c:pt>
                <c:pt idx="5">
                  <c:v>Q1 2018</c:v>
                </c:pt>
                <c:pt idx="6">
                  <c:v>Q2 2018</c:v>
                </c:pt>
                <c:pt idx="7">
                  <c:v>Q3 2018</c:v>
                </c:pt>
                <c:pt idx="8">
                  <c:v>Q4 2018</c:v>
                </c:pt>
                <c:pt idx="9">
                  <c:v>Q1 2019</c:v>
                </c:pt>
                <c:pt idx="10">
                  <c:v>Q2 2019</c:v>
                </c:pt>
              </c:strCache>
            </c:strRef>
          </c:cat>
          <c:val>
            <c:numRef>
              <c:f>'GDP - Fully Predicted'!$J$3:$J$13</c:f>
              <c:numCache>
                <c:formatCode>General</c:formatCode>
                <c:ptCount val="11"/>
                <c:pt idx="0">
                  <c:v>1660</c:v>
                </c:pt>
                <c:pt idx="1">
                  <c:v>1895</c:v>
                </c:pt>
                <c:pt idx="2">
                  <c:v>2133</c:v>
                </c:pt>
                <c:pt idx="3">
                  <c:v>2309</c:v>
                </c:pt>
                <c:pt idx="4">
                  <c:v>2572</c:v>
                </c:pt>
                <c:pt idx="5">
                  <c:v>2681</c:v>
                </c:pt>
                <c:pt idx="6" formatCode="0">
                  <c:v>2853.2500255407067</c:v>
                </c:pt>
                <c:pt idx="7" formatCode="0">
                  <c:v>3080.637796760886</c:v>
                </c:pt>
                <c:pt idx="8" formatCode="0">
                  <c:v>3200.6408716697479</c:v>
                </c:pt>
                <c:pt idx="9" formatCode="0">
                  <c:v>3308.0721216109814</c:v>
                </c:pt>
                <c:pt idx="10" formatCode="0">
                  <c:v>3402.8161237180466</c:v>
                </c:pt>
              </c:numCache>
            </c:numRef>
          </c:val>
          <c:extLst>
            <c:ext xmlns:c16="http://schemas.microsoft.com/office/drawing/2014/chart" uri="{C3380CC4-5D6E-409C-BE32-E72D297353CC}">
              <c16:uniqueId val="{00000002-A920-45B0-988C-DED07FDAFAFA}"/>
            </c:ext>
          </c:extLst>
        </c:ser>
        <c:dLbls>
          <c:showLegendKey val="0"/>
          <c:showVal val="0"/>
          <c:showCatName val="0"/>
          <c:showSerName val="0"/>
          <c:showPercent val="0"/>
          <c:showBubbleSize val="0"/>
        </c:dLbls>
        <c:gapWidth val="0"/>
        <c:axId val="564006144"/>
        <c:axId val="535918120"/>
      </c:barChart>
      <c:lineChart>
        <c:grouping val="stacked"/>
        <c:varyColors val="0"/>
        <c:ser>
          <c:idx val="3"/>
          <c:order val="3"/>
          <c:tx>
            <c:strRef>
              <c:f>'GDP - Fully Predicted'!$E$2</c:f>
              <c:strCache>
                <c:ptCount val="1"/>
                <c:pt idx="0">
                  <c:v>Gross domestic product per head Refencerce 2015 IHXW</c:v>
                </c:pt>
              </c:strCache>
            </c:strRef>
          </c:tx>
          <c:spPr>
            <a:ln w="28575" cap="rnd">
              <a:solidFill>
                <a:schemeClr val="accent4"/>
              </a:solidFill>
              <a:round/>
            </a:ln>
            <a:effectLst/>
          </c:spPr>
          <c:marker>
            <c:symbol val="none"/>
          </c:marker>
          <c:cat>
            <c:strRef>
              <c:f>'GDP - Fully Predicted'!$C$3:$C$13</c:f>
              <c:strCache>
                <c:ptCount val="11"/>
                <c:pt idx="0">
                  <c:v>Q4 2016</c:v>
                </c:pt>
                <c:pt idx="1">
                  <c:v>Q1 2017</c:v>
                </c:pt>
                <c:pt idx="2">
                  <c:v>Q2 2017</c:v>
                </c:pt>
                <c:pt idx="3">
                  <c:v>Q3 2017</c:v>
                </c:pt>
                <c:pt idx="4">
                  <c:v>Q4 2017</c:v>
                </c:pt>
                <c:pt idx="5">
                  <c:v>Q1 2018</c:v>
                </c:pt>
                <c:pt idx="6">
                  <c:v>Q2 2018</c:v>
                </c:pt>
                <c:pt idx="7">
                  <c:v>Q3 2018</c:v>
                </c:pt>
                <c:pt idx="8">
                  <c:v>Q4 2018</c:v>
                </c:pt>
                <c:pt idx="9">
                  <c:v>Q1 2019</c:v>
                </c:pt>
                <c:pt idx="10">
                  <c:v>Q2 2019</c:v>
                </c:pt>
              </c:strCache>
            </c:strRef>
          </c:cat>
          <c:val>
            <c:numRef>
              <c:f>'GDP - Fully Predicted'!$E$3:$E$13</c:f>
              <c:numCache>
                <c:formatCode>#\ ###\ ##0</c:formatCode>
                <c:ptCount val="11"/>
                <c:pt idx="0">
                  <c:v>485897</c:v>
                </c:pt>
                <c:pt idx="1">
                  <c:v>487422</c:v>
                </c:pt>
                <c:pt idx="2">
                  <c:v>488624</c:v>
                </c:pt>
                <c:pt idx="3">
                  <c:v>490876</c:v>
                </c:pt>
                <c:pt idx="4">
                  <c:v>492785</c:v>
                </c:pt>
                <c:pt idx="5">
                  <c:v>493278</c:v>
                </c:pt>
                <c:pt idx="6" formatCode="0">
                  <c:v>495251.11200000002</c:v>
                </c:pt>
                <c:pt idx="7" formatCode="0">
                  <c:v>497727.36755999998</c:v>
                </c:pt>
                <c:pt idx="8" formatCode="0">
                  <c:v>499220.54966267996</c:v>
                </c:pt>
                <c:pt idx="9" formatCode="0">
                  <c:v>500718.21131166792</c:v>
                </c:pt>
                <c:pt idx="10" formatCode="0">
                  <c:v>502220.36594560288</c:v>
                </c:pt>
              </c:numCache>
            </c:numRef>
          </c:val>
          <c:smooth val="0"/>
          <c:extLst>
            <c:ext xmlns:c16="http://schemas.microsoft.com/office/drawing/2014/chart" uri="{C3380CC4-5D6E-409C-BE32-E72D297353CC}">
              <c16:uniqueId val="{00000003-A920-45B0-988C-DED07FDAFAFA}"/>
            </c:ext>
          </c:extLst>
        </c:ser>
        <c:dLbls>
          <c:showLegendKey val="0"/>
          <c:showVal val="0"/>
          <c:showCatName val="0"/>
          <c:showSerName val="0"/>
          <c:showPercent val="0"/>
          <c:showBubbleSize val="0"/>
        </c:dLbls>
        <c:marker val="1"/>
        <c:smooth val="0"/>
        <c:axId val="538269232"/>
        <c:axId val="538264640"/>
      </c:lineChart>
      <c:catAx>
        <c:axId val="53826923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64640"/>
        <c:crosses val="autoZero"/>
        <c:auto val="1"/>
        <c:lblAlgn val="ctr"/>
        <c:lblOffset val="100"/>
        <c:noMultiLvlLbl val="0"/>
      </c:catAx>
      <c:valAx>
        <c:axId val="538264640"/>
        <c:scaling>
          <c:orientation val="minMax"/>
        </c:scaling>
        <c:delete val="0"/>
        <c:axPos val="l"/>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69232"/>
        <c:crosses val="autoZero"/>
        <c:crossBetween val="between"/>
      </c:valAx>
      <c:valAx>
        <c:axId val="5359181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006144"/>
        <c:crosses val="max"/>
        <c:crossBetween val="between"/>
      </c:valAx>
      <c:catAx>
        <c:axId val="564006144"/>
        <c:scaling>
          <c:orientation val="minMax"/>
        </c:scaling>
        <c:delete val="1"/>
        <c:axPos val="b"/>
        <c:numFmt formatCode="General" sourceLinked="1"/>
        <c:majorTickMark val="out"/>
        <c:minorTickMark val="none"/>
        <c:tickLblPos val="nextTo"/>
        <c:crossAx val="53591812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'GDP - Fully Predicted'!$F$2</c:f>
              <c:strCache>
                <c:ptCount val="1"/>
                <c:pt idx="0">
                  <c:v>Tesla Model X 75D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manualLayout>
                  <c:x val="-9.1539446256296328E-2"/>
                  <c:y val="-5.8055677367197965E-3"/>
                </c:manualLayout>
              </c:layout>
              <c:numFmt formatCode="#,##0.000000000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'GDP - Fully Predicted'!$E$3:$E$8</c:f>
              <c:numCache>
                <c:formatCode>#\ ###\ ##0</c:formatCode>
                <c:ptCount val="6"/>
                <c:pt idx="0">
                  <c:v>485897</c:v>
                </c:pt>
                <c:pt idx="1">
                  <c:v>487422</c:v>
                </c:pt>
                <c:pt idx="2">
                  <c:v>488624</c:v>
                </c:pt>
                <c:pt idx="3">
                  <c:v>490876</c:v>
                </c:pt>
                <c:pt idx="4">
                  <c:v>492785</c:v>
                </c:pt>
                <c:pt idx="5">
                  <c:v>493278</c:v>
                </c:pt>
              </c:numCache>
            </c:numRef>
          </c:xVal>
          <c:yVal>
            <c:numRef>
              <c:f>'GDP - Fully Predicted'!$F$3:$F$8</c:f>
              <c:numCache>
                <c:formatCode>General</c:formatCode>
                <c:ptCount val="6"/>
                <c:pt idx="0">
                  <c:v>2</c:v>
                </c:pt>
                <c:pt idx="1">
                  <c:v>96</c:v>
                </c:pt>
                <c:pt idx="2">
                  <c:v>184</c:v>
                </c:pt>
                <c:pt idx="3">
                  <c:v>363</c:v>
                </c:pt>
                <c:pt idx="4">
                  <c:v>534</c:v>
                </c:pt>
                <c:pt idx="5">
                  <c:v>671</c:v>
                </c:pt>
              </c:numCache>
            </c:numRef>
          </c:yVal>
          <c:smooth val="0"/>
          <c:extLst>
            <c:ext xmlns:c16="http://schemas.microsoft.com/office/drawing/2014/chart" uri="{C3380CC4-5D6E-409C-BE32-E72D297353CC}">
              <c16:uniqueId val="{00000000-4D7B-46A5-83AB-E7A03E1CB5A2}"/>
            </c:ext>
          </c:extLst>
        </c:ser>
        <c:dLbls>
          <c:showLegendKey val="0"/>
          <c:showVal val="0"/>
          <c:showCatName val="0"/>
          <c:showSerName val="0"/>
          <c:showPercent val="0"/>
          <c:showBubbleSize val="0"/>
        </c:dLbls>
        <c:axId val="539971000"/>
        <c:axId val="539971328"/>
      </c:scatterChart>
      <c:valAx>
        <c:axId val="539971000"/>
        <c:scaling>
          <c:orientation val="minMax"/>
        </c:scaling>
        <c:delete val="0"/>
        <c:axPos val="b"/>
        <c:majorGridlines>
          <c:spPr>
            <a:ln w="9525" cap="flat" cmpd="sng" algn="ctr">
              <a:solidFill>
                <a:schemeClr val="tx1">
                  <a:lumMod val="15000"/>
                  <a:lumOff val="85000"/>
                </a:schemeClr>
              </a:solidFill>
              <a:round/>
            </a:ln>
            <a:effectLst/>
          </c:spPr>
        </c:majorGridlines>
        <c:numFmt formatCode="#\ ###\ ##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71328"/>
        <c:crosses val="autoZero"/>
        <c:crossBetween val="midCat"/>
      </c:valAx>
      <c:valAx>
        <c:axId val="53997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710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026768513891181"/>
          <c:y val="2.44634180403261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'GDP - Fully Predicted'!$I$2</c:f>
              <c:strCache>
                <c:ptCount val="1"/>
                <c:pt idx="0">
                  <c:v>Tesla Model X P100D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manualLayout>
                  <c:x val="0.10307491946117404"/>
                  <c:y val="0.52547373630296068"/>
                </c:manualLayout>
              </c:layout>
              <c:numFmt formatCode="#,##0.000000000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'GDP - Fully Predicted'!$E$4:$E$8</c:f>
              <c:numCache>
                <c:formatCode>#\ ###\ ##0</c:formatCode>
                <c:ptCount val="5"/>
                <c:pt idx="0">
                  <c:v>487422</c:v>
                </c:pt>
                <c:pt idx="1">
                  <c:v>488624</c:v>
                </c:pt>
                <c:pt idx="2">
                  <c:v>490876</c:v>
                </c:pt>
                <c:pt idx="3">
                  <c:v>492785</c:v>
                </c:pt>
                <c:pt idx="4">
                  <c:v>493278</c:v>
                </c:pt>
              </c:numCache>
            </c:numRef>
          </c:xVal>
          <c:yVal>
            <c:numRef>
              <c:f>'GDP - Fully Predicted'!$I$4:$I$8</c:f>
              <c:numCache>
                <c:formatCode>General</c:formatCode>
                <c:ptCount val="5"/>
                <c:pt idx="0">
                  <c:v>120</c:v>
                </c:pt>
                <c:pt idx="1">
                  <c:v>161</c:v>
                </c:pt>
                <c:pt idx="2">
                  <c:v>205</c:v>
                </c:pt>
                <c:pt idx="3">
                  <c:v>246</c:v>
                </c:pt>
                <c:pt idx="4">
                  <c:v>274</c:v>
                </c:pt>
              </c:numCache>
            </c:numRef>
          </c:yVal>
          <c:smooth val="0"/>
          <c:extLst>
            <c:ext xmlns:c16="http://schemas.microsoft.com/office/drawing/2014/chart" uri="{C3380CC4-5D6E-409C-BE32-E72D297353CC}">
              <c16:uniqueId val="{00000000-9310-4D74-B6B4-FCE09F1D34B5}"/>
            </c:ext>
          </c:extLst>
        </c:ser>
        <c:dLbls>
          <c:showLegendKey val="0"/>
          <c:showVal val="0"/>
          <c:showCatName val="0"/>
          <c:showSerName val="0"/>
          <c:showPercent val="0"/>
          <c:showBubbleSize val="0"/>
        </c:dLbls>
        <c:axId val="572488384"/>
        <c:axId val="572485760"/>
      </c:scatterChart>
      <c:valAx>
        <c:axId val="572488384"/>
        <c:scaling>
          <c:orientation val="minMax"/>
        </c:scaling>
        <c:delete val="0"/>
        <c:axPos val="b"/>
        <c:majorGridlines>
          <c:spPr>
            <a:ln w="9525" cap="flat" cmpd="sng" algn="ctr">
              <a:solidFill>
                <a:schemeClr val="tx1">
                  <a:lumMod val="15000"/>
                  <a:lumOff val="85000"/>
                </a:schemeClr>
              </a:solidFill>
              <a:round/>
            </a:ln>
            <a:effectLst/>
          </c:spPr>
        </c:majorGridlines>
        <c:numFmt formatCode="#\ ###\ ##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85760"/>
        <c:crosses val="autoZero"/>
        <c:crossBetween val="midCat"/>
      </c:valAx>
      <c:valAx>
        <c:axId val="57248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88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BMW i3</a:t>
            </a:r>
          </a:p>
          <a:p>
            <a:pPr>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manualLayout>
                  <c:x val="3.2490311717765771E-2"/>
                  <c:y val="0.35608928154741648"/>
                </c:manualLayout>
              </c:layout>
              <c:numFmt formatCode="#,##0.0000000000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'GDP - Fully Predicted'!$E$3:$E$8</c:f>
              <c:numCache>
                <c:formatCode>#\ ###\ ##0</c:formatCode>
                <c:ptCount val="6"/>
                <c:pt idx="0">
                  <c:v>485897</c:v>
                </c:pt>
                <c:pt idx="1">
                  <c:v>487422</c:v>
                </c:pt>
                <c:pt idx="2">
                  <c:v>488624</c:v>
                </c:pt>
                <c:pt idx="3">
                  <c:v>490876</c:v>
                </c:pt>
                <c:pt idx="4">
                  <c:v>492785</c:v>
                </c:pt>
                <c:pt idx="5">
                  <c:v>493278</c:v>
                </c:pt>
              </c:numCache>
            </c:numRef>
          </c:xVal>
          <c:yVal>
            <c:numRef>
              <c:f>'GDP - Fully Predicted'!$J$3:$J$8</c:f>
              <c:numCache>
                <c:formatCode>General</c:formatCode>
                <c:ptCount val="6"/>
                <c:pt idx="0">
                  <c:v>1660</c:v>
                </c:pt>
                <c:pt idx="1">
                  <c:v>1895</c:v>
                </c:pt>
                <c:pt idx="2">
                  <c:v>2133</c:v>
                </c:pt>
                <c:pt idx="3">
                  <c:v>2309</c:v>
                </c:pt>
                <c:pt idx="4">
                  <c:v>2572</c:v>
                </c:pt>
                <c:pt idx="5">
                  <c:v>2681</c:v>
                </c:pt>
              </c:numCache>
            </c:numRef>
          </c:yVal>
          <c:smooth val="0"/>
          <c:extLst>
            <c:ext xmlns:c16="http://schemas.microsoft.com/office/drawing/2014/chart" uri="{C3380CC4-5D6E-409C-BE32-E72D297353CC}">
              <c16:uniqueId val="{00000000-6FCD-4215-AB02-5B4907C52CD2}"/>
            </c:ext>
          </c:extLst>
        </c:ser>
        <c:dLbls>
          <c:showLegendKey val="0"/>
          <c:showVal val="0"/>
          <c:showCatName val="0"/>
          <c:showSerName val="0"/>
          <c:showPercent val="0"/>
          <c:showBubbleSize val="0"/>
        </c:dLbls>
        <c:axId val="527168672"/>
        <c:axId val="527153256"/>
      </c:scatterChart>
      <c:valAx>
        <c:axId val="527168672"/>
        <c:scaling>
          <c:orientation val="minMax"/>
        </c:scaling>
        <c:delete val="0"/>
        <c:axPos val="b"/>
        <c:majorGridlines>
          <c:spPr>
            <a:ln w="9525" cap="flat" cmpd="sng" algn="ctr">
              <a:solidFill>
                <a:schemeClr val="tx1">
                  <a:lumMod val="15000"/>
                  <a:lumOff val="85000"/>
                </a:schemeClr>
              </a:solidFill>
              <a:round/>
            </a:ln>
            <a:effectLst/>
          </c:spPr>
        </c:majorGridlines>
        <c:numFmt formatCode="#\ ###\ ##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53256"/>
        <c:crosses val="autoZero"/>
        <c:crossBetween val="midCat"/>
      </c:valAx>
      <c:valAx>
        <c:axId val="52715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68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GDP</a:t>
            </a:r>
            <a:r>
              <a:rPr lang="en-GB" baseline="0"/>
              <a:t> Forecasting for 2019</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'GDP - Fully Predicted'!$F$2</c:f>
              <c:strCache>
                <c:ptCount val="1"/>
                <c:pt idx="0">
                  <c:v>Tesla Model X 75D</c:v>
                </c:pt>
              </c:strCache>
            </c:strRef>
          </c:tx>
          <c:spPr>
            <a:solidFill>
              <a:schemeClr val="accent1"/>
            </a:solidFill>
            <a:ln>
              <a:noFill/>
            </a:ln>
            <a:effectLst/>
          </c:spPr>
          <c:invertIfNegative val="0"/>
          <c:cat>
            <c:strRef>
              <c:f>'GDP - Fully Predicted'!$C$3:$C$13</c:f>
              <c:strCache>
                <c:ptCount val="11"/>
                <c:pt idx="0">
                  <c:v>Q4 2016</c:v>
                </c:pt>
                <c:pt idx="1">
                  <c:v>Q1 2017</c:v>
                </c:pt>
                <c:pt idx="2">
                  <c:v>Q2 2017</c:v>
                </c:pt>
                <c:pt idx="3">
                  <c:v>Q3 2017</c:v>
                </c:pt>
                <c:pt idx="4">
                  <c:v>Q4 2017</c:v>
                </c:pt>
                <c:pt idx="5">
                  <c:v>Q1 2018</c:v>
                </c:pt>
                <c:pt idx="6">
                  <c:v>Q2 2018</c:v>
                </c:pt>
                <c:pt idx="7">
                  <c:v>Q3 2018</c:v>
                </c:pt>
                <c:pt idx="8">
                  <c:v>Q4 2018</c:v>
                </c:pt>
                <c:pt idx="9">
                  <c:v>Q1 2019</c:v>
                </c:pt>
                <c:pt idx="10">
                  <c:v>Q2 2019</c:v>
                </c:pt>
              </c:strCache>
            </c:strRef>
          </c:cat>
          <c:val>
            <c:numRef>
              <c:f>'GDP - Fully Predicted'!$F$3:$F$13</c:f>
              <c:numCache>
                <c:formatCode>General</c:formatCode>
                <c:ptCount val="11"/>
                <c:pt idx="0">
                  <c:v>2</c:v>
                </c:pt>
                <c:pt idx="1">
                  <c:v>96</c:v>
                </c:pt>
                <c:pt idx="2">
                  <c:v>184</c:v>
                </c:pt>
                <c:pt idx="3">
                  <c:v>363</c:v>
                </c:pt>
                <c:pt idx="4">
                  <c:v>534</c:v>
                </c:pt>
                <c:pt idx="5">
                  <c:v>671</c:v>
                </c:pt>
                <c:pt idx="6" formatCode="0">
                  <c:v>901.01300341612659</c:v>
                </c:pt>
                <c:pt idx="7" formatCode="0">
                  <c:v>1293.7503801714629</c:v>
                </c:pt>
                <c:pt idx="8" formatCode="0">
                  <c:v>1562.2660677842796</c:v>
                </c:pt>
                <c:pt idx="9" formatCode="0">
                  <c:v>1855.5401475350372</c:v>
                </c:pt>
                <c:pt idx="10" formatCode="0">
                  <c:v>2173.7908272454515</c:v>
                </c:pt>
              </c:numCache>
            </c:numRef>
          </c:val>
          <c:extLst>
            <c:ext xmlns:c16="http://schemas.microsoft.com/office/drawing/2014/chart" uri="{C3380CC4-5D6E-409C-BE32-E72D297353CC}">
              <c16:uniqueId val="{00000000-DF71-4765-9AE2-F276219B95C7}"/>
            </c:ext>
          </c:extLst>
        </c:ser>
        <c:ser>
          <c:idx val="1"/>
          <c:order val="1"/>
          <c:tx>
            <c:strRef>
              <c:f>'GDP - Fully Predicted'!$I$2</c:f>
              <c:strCache>
                <c:ptCount val="1"/>
                <c:pt idx="0">
                  <c:v>Tesla Model X P100D</c:v>
                </c:pt>
              </c:strCache>
            </c:strRef>
          </c:tx>
          <c:spPr>
            <a:solidFill>
              <a:schemeClr val="accent2"/>
            </a:solidFill>
            <a:ln>
              <a:noFill/>
            </a:ln>
            <a:effectLst/>
          </c:spPr>
          <c:invertIfNegative val="0"/>
          <c:cat>
            <c:strRef>
              <c:f>'GDP - Fully Predicted'!$C$3:$C$13</c:f>
              <c:strCache>
                <c:ptCount val="11"/>
                <c:pt idx="0">
                  <c:v>Q4 2016</c:v>
                </c:pt>
                <c:pt idx="1">
                  <c:v>Q1 2017</c:v>
                </c:pt>
                <c:pt idx="2">
                  <c:v>Q2 2017</c:v>
                </c:pt>
                <c:pt idx="3">
                  <c:v>Q3 2017</c:v>
                </c:pt>
                <c:pt idx="4">
                  <c:v>Q4 2017</c:v>
                </c:pt>
                <c:pt idx="5">
                  <c:v>Q1 2018</c:v>
                </c:pt>
                <c:pt idx="6">
                  <c:v>Q2 2018</c:v>
                </c:pt>
                <c:pt idx="7">
                  <c:v>Q3 2018</c:v>
                </c:pt>
                <c:pt idx="8">
                  <c:v>Q4 2018</c:v>
                </c:pt>
                <c:pt idx="9">
                  <c:v>Q1 2019</c:v>
                </c:pt>
                <c:pt idx="10">
                  <c:v>Q2 2019</c:v>
                </c:pt>
              </c:strCache>
            </c:strRef>
          </c:cat>
          <c:val>
            <c:numRef>
              <c:f>'GDP - Fully Predicted'!$I$3:$I$13</c:f>
              <c:numCache>
                <c:formatCode>General</c:formatCode>
                <c:ptCount val="11"/>
                <c:pt idx="0">
                  <c:v>8</c:v>
                </c:pt>
                <c:pt idx="1">
                  <c:v>120</c:v>
                </c:pt>
                <c:pt idx="2">
                  <c:v>161</c:v>
                </c:pt>
                <c:pt idx="3">
                  <c:v>205</c:v>
                </c:pt>
                <c:pt idx="4">
                  <c:v>246</c:v>
                </c:pt>
                <c:pt idx="5">
                  <c:v>274</c:v>
                </c:pt>
                <c:pt idx="6" formatCode="0">
                  <c:v>315.38167695345328</c:v>
                </c:pt>
                <c:pt idx="7" formatCode="0">
                  <c:v>377.56203225734862</c:v>
                </c:pt>
                <c:pt idx="8" formatCode="0">
                  <c:v>415.47148021909379</c:v>
                </c:pt>
                <c:pt idx="9" formatCode="0">
                  <c:v>453.80805229003454</c:v>
                </c:pt>
                <c:pt idx="10" formatCode="0">
                  <c:v>492.57491303766074</c:v>
                </c:pt>
              </c:numCache>
            </c:numRef>
          </c:val>
          <c:extLst>
            <c:ext xmlns:c16="http://schemas.microsoft.com/office/drawing/2014/chart" uri="{C3380CC4-5D6E-409C-BE32-E72D297353CC}">
              <c16:uniqueId val="{00000001-DF71-4765-9AE2-F276219B95C7}"/>
            </c:ext>
          </c:extLst>
        </c:ser>
        <c:ser>
          <c:idx val="2"/>
          <c:order val="2"/>
          <c:tx>
            <c:strRef>
              <c:f>'GDP - Fully Predicted'!$J$2</c:f>
              <c:strCache>
                <c:ptCount val="1"/>
                <c:pt idx="0">
                  <c:v>BMW</c:v>
                </c:pt>
              </c:strCache>
            </c:strRef>
          </c:tx>
          <c:spPr>
            <a:solidFill>
              <a:schemeClr val="accent3"/>
            </a:solidFill>
            <a:ln>
              <a:noFill/>
            </a:ln>
            <a:effectLst/>
          </c:spPr>
          <c:invertIfNegative val="0"/>
          <c:cat>
            <c:strRef>
              <c:f>'GDP - Fully Predicted'!$C$3:$C$13</c:f>
              <c:strCache>
                <c:ptCount val="11"/>
                <c:pt idx="0">
                  <c:v>Q4 2016</c:v>
                </c:pt>
                <c:pt idx="1">
                  <c:v>Q1 2017</c:v>
                </c:pt>
                <c:pt idx="2">
                  <c:v>Q2 2017</c:v>
                </c:pt>
                <c:pt idx="3">
                  <c:v>Q3 2017</c:v>
                </c:pt>
                <c:pt idx="4">
                  <c:v>Q4 2017</c:v>
                </c:pt>
                <c:pt idx="5">
                  <c:v>Q1 2018</c:v>
                </c:pt>
                <c:pt idx="6">
                  <c:v>Q2 2018</c:v>
                </c:pt>
                <c:pt idx="7">
                  <c:v>Q3 2018</c:v>
                </c:pt>
                <c:pt idx="8">
                  <c:v>Q4 2018</c:v>
                </c:pt>
                <c:pt idx="9">
                  <c:v>Q1 2019</c:v>
                </c:pt>
                <c:pt idx="10">
                  <c:v>Q2 2019</c:v>
                </c:pt>
              </c:strCache>
            </c:strRef>
          </c:cat>
          <c:val>
            <c:numRef>
              <c:f>'GDP - Fully Predicted'!$J$3:$J$13</c:f>
              <c:numCache>
                <c:formatCode>General</c:formatCode>
                <c:ptCount val="11"/>
                <c:pt idx="0">
                  <c:v>1660</c:v>
                </c:pt>
                <c:pt idx="1">
                  <c:v>1895</c:v>
                </c:pt>
                <c:pt idx="2">
                  <c:v>2133</c:v>
                </c:pt>
                <c:pt idx="3">
                  <c:v>2309</c:v>
                </c:pt>
                <c:pt idx="4">
                  <c:v>2572</c:v>
                </c:pt>
                <c:pt idx="5">
                  <c:v>2681</c:v>
                </c:pt>
                <c:pt idx="6" formatCode="0">
                  <c:v>2853.2500255407067</c:v>
                </c:pt>
                <c:pt idx="7" formatCode="0">
                  <c:v>3080.637796760886</c:v>
                </c:pt>
                <c:pt idx="8" formatCode="0">
                  <c:v>3200.6408716697479</c:v>
                </c:pt>
                <c:pt idx="9" formatCode="0">
                  <c:v>3308.0721216109814</c:v>
                </c:pt>
                <c:pt idx="10" formatCode="0">
                  <c:v>3402.8161237180466</c:v>
                </c:pt>
              </c:numCache>
            </c:numRef>
          </c:val>
          <c:extLst>
            <c:ext xmlns:c16="http://schemas.microsoft.com/office/drawing/2014/chart" uri="{C3380CC4-5D6E-409C-BE32-E72D297353CC}">
              <c16:uniqueId val="{00000002-DF71-4765-9AE2-F276219B95C7}"/>
            </c:ext>
          </c:extLst>
        </c:ser>
        <c:dLbls>
          <c:showLegendKey val="0"/>
          <c:showVal val="0"/>
          <c:showCatName val="0"/>
          <c:showSerName val="0"/>
          <c:showPercent val="0"/>
          <c:showBubbleSize val="0"/>
        </c:dLbls>
        <c:gapWidth val="0"/>
        <c:axId val="564006144"/>
        <c:axId val="535918120"/>
      </c:barChart>
      <c:lineChart>
        <c:grouping val="stacked"/>
        <c:varyColors val="0"/>
        <c:ser>
          <c:idx val="3"/>
          <c:order val="3"/>
          <c:tx>
            <c:strRef>
              <c:f>'GDP - Fully Predicted'!$E$2</c:f>
              <c:strCache>
                <c:ptCount val="1"/>
                <c:pt idx="0">
                  <c:v>Gross domestic product per head Refencerce 2015 IHXW</c:v>
                </c:pt>
              </c:strCache>
            </c:strRef>
          </c:tx>
          <c:spPr>
            <a:ln w="28575" cap="rnd">
              <a:solidFill>
                <a:schemeClr val="accent4"/>
              </a:solidFill>
              <a:round/>
            </a:ln>
            <a:effectLst/>
          </c:spPr>
          <c:marker>
            <c:symbol val="none"/>
          </c:marker>
          <c:cat>
            <c:strRef>
              <c:f>'GDP - Fully Predicted'!$C$3:$C$13</c:f>
              <c:strCache>
                <c:ptCount val="11"/>
                <c:pt idx="0">
                  <c:v>Q4 2016</c:v>
                </c:pt>
                <c:pt idx="1">
                  <c:v>Q1 2017</c:v>
                </c:pt>
                <c:pt idx="2">
                  <c:v>Q2 2017</c:v>
                </c:pt>
                <c:pt idx="3">
                  <c:v>Q3 2017</c:v>
                </c:pt>
                <c:pt idx="4">
                  <c:v>Q4 2017</c:v>
                </c:pt>
                <c:pt idx="5">
                  <c:v>Q1 2018</c:v>
                </c:pt>
                <c:pt idx="6">
                  <c:v>Q2 2018</c:v>
                </c:pt>
                <c:pt idx="7">
                  <c:v>Q3 2018</c:v>
                </c:pt>
                <c:pt idx="8">
                  <c:v>Q4 2018</c:v>
                </c:pt>
                <c:pt idx="9">
                  <c:v>Q1 2019</c:v>
                </c:pt>
                <c:pt idx="10">
                  <c:v>Q2 2019</c:v>
                </c:pt>
              </c:strCache>
            </c:strRef>
          </c:cat>
          <c:val>
            <c:numRef>
              <c:f>'GDP - Fully Predicted'!$E$3:$E$13</c:f>
              <c:numCache>
                <c:formatCode>#\ ###\ ##0</c:formatCode>
                <c:ptCount val="11"/>
                <c:pt idx="0">
                  <c:v>485897</c:v>
                </c:pt>
                <c:pt idx="1">
                  <c:v>487422</c:v>
                </c:pt>
                <c:pt idx="2">
                  <c:v>488624</c:v>
                </c:pt>
                <c:pt idx="3">
                  <c:v>490876</c:v>
                </c:pt>
                <c:pt idx="4">
                  <c:v>492785</c:v>
                </c:pt>
                <c:pt idx="5">
                  <c:v>493278</c:v>
                </c:pt>
                <c:pt idx="6" formatCode="0">
                  <c:v>495251.11200000002</c:v>
                </c:pt>
                <c:pt idx="7" formatCode="0">
                  <c:v>497727.36755999998</c:v>
                </c:pt>
                <c:pt idx="8" formatCode="0">
                  <c:v>499220.54966267996</c:v>
                </c:pt>
                <c:pt idx="9" formatCode="0">
                  <c:v>500718.21131166792</c:v>
                </c:pt>
                <c:pt idx="10" formatCode="0">
                  <c:v>502220.36594560288</c:v>
                </c:pt>
              </c:numCache>
            </c:numRef>
          </c:val>
          <c:smooth val="0"/>
          <c:extLst>
            <c:ext xmlns:c16="http://schemas.microsoft.com/office/drawing/2014/chart" uri="{C3380CC4-5D6E-409C-BE32-E72D297353CC}">
              <c16:uniqueId val="{00000003-DF71-4765-9AE2-F276219B95C7}"/>
            </c:ext>
          </c:extLst>
        </c:ser>
        <c:dLbls>
          <c:showLegendKey val="0"/>
          <c:showVal val="0"/>
          <c:showCatName val="0"/>
          <c:showSerName val="0"/>
          <c:showPercent val="0"/>
          <c:showBubbleSize val="0"/>
        </c:dLbls>
        <c:marker val="1"/>
        <c:smooth val="0"/>
        <c:axId val="538269232"/>
        <c:axId val="538264640"/>
      </c:lineChart>
      <c:catAx>
        <c:axId val="53826923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64640"/>
        <c:crosses val="autoZero"/>
        <c:auto val="1"/>
        <c:lblAlgn val="ctr"/>
        <c:lblOffset val="100"/>
        <c:noMultiLvlLbl val="0"/>
      </c:catAx>
      <c:valAx>
        <c:axId val="53826464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69232"/>
        <c:crosses val="autoZero"/>
        <c:crossBetween val="between"/>
      </c:valAx>
      <c:valAx>
        <c:axId val="5359181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006144"/>
        <c:crosses val="max"/>
        <c:crossBetween val="between"/>
      </c:valAx>
      <c:catAx>
        <c:axId val="564006144"/>
        <c:scaling>
          <c:orientation val="minMax"/>
        </c:scaling>
        <c:delete val="1"/>
        <c:axPos val="b"/>
        <c:numFmt formatCode="General" sourceLinked="1"/>
        <c:majorTickMark val="out"/>
        <c:minorTickMark val="none"/>
        <c:tickLblPos val="nextTo"/>
        <c:crossAx val="53591812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Inflation Rate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'Car Sector'!$J$7</c:f>
              <c:strCache>
                <c:ptCount val="1"/>
                <c:pt idx="0">
                  <c:v>Tesla Model X 75D</c:v>
                </c:pt>
              </c:strCache>
            </c:strRef>
          </c:tx>
          <c:spPr>
            <a:solidFill>
              <a:schemeClr val="accent2"/>
            </a:solidFill>
            <a:ln>
              <a:noFill/>
            </a:ln>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Sector'!$J$8:$J$14</c:f>
              <c:numCache>
                <c:formatCode>General</c:formatCode>
                <c:ptCount val="7"/>
                <c:pt idx="0">
                  <c:v>2</c:v>
                </c:pt>
                <c:pt idx="1">
                  <c:v>96</c:v>
                </c:pt>
                <c:pt idx="2">
                  <c:v>184</c:v>
                </c:pt>
                <c:pt idx="3">
                  <c:v>363</c:v>
                </c:pt>
                <c:pt idx="4">
                  <c:v>534</c:v>
                </c:pt>
                <c:pt idx="5">
                  <c:v>671</c:v>
                </c:pt>
                <c:pt idx="6">
                  <c:v>785</c:v>
                </c:pt>
              </c:numCache>
            </c:numRef>
          </c:val>
          <c:extLst>
            <c:ext xmlns:c16="http://schemas.microsoft.com/office/drawing/2014/chart" uri="{C3380CC4-5D6E-409C-BE32-E72D297353CC}">
              <c16:uniqueId val="{00000000-E95D-4251-AE14-36149ABAB762}"/>
            </c:ext>
          </c:extLst>
        </c:ser>
        <c:ser>
          <c:idx val="2"/>
          <c:order val="2"/>
          <c:tx>
            <c:strRef>
              <c:f>'Car Sector'!$K$7</c:f>
              <c:strCache>
                <c:ptCount val="1"/>
                <c:pt idx="0">
                  <c:v>Tesla model X P100D</c:v>
                </c:pt>
              </c:strCache>
            </c:strRef>
          </c:tx>
          <c:spPr>
            <a:solidFill>
              <a:schemeClr val="accent3"/>
            </a:solidFill>
            <a:ln>
              <a:noFill/>
            </a:ln>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Sector'!$K$8:$K$14</c:f>
              <c:numCache>
                <c:formatCode>General</c:formatCode>
                <c:ptCount val="7"/>
                <c:pt idx="0">
                  <c:v>8</c:v>
                </c:pt>
                <c:pt idx="1">
                  <c:v>120</c:v>
                </c:pt>
                <c:pt idx="2">
                  <c:v>161</c:v>
                </c:pt>
                <c:pt idx="3">
                  <c:v>205</c:v>
                </c:pt>
                <c:pt idx="4">
                  <c:v>246</c:v>
                </c:pt>
                <c:pt idx="5">
                  <c:v>274</c:v>
                </c:pt>
                <c:pt idx="6">
                  <c:v>301</c:v>
                </c:pt>
              </c:numCache>
            </c:numRef>
          </c:val>
          <c:extLst>
            <c:ext xmlns:c16="http://schemas.microsoft.com/office/drawing/2014/chart" uri="{C3380CC4-5D6E-409C-BE32-E72D297353CC}">
              <c16:uniqueId val="{00000001-E95D-4251-AE14-36149ABAB762}"/>
            </c:ext>
          </c:extLst>
        </c:ser>
        <c:ser>
          <c:idx val="3"/>
          <c:order val="5"/>
          <c:tx>
            <c:strRef>
              <c:f>'Car Sector'!$M$7:$M$14</c:f>
              <c:strCache>
                <c:ptCount val="8"/>
                <c:pt idx="0">
                  <c:v>BMW</c:v>
                </c:pt>
                <c:pt idx="1">
                  <c:v>1660</c:v>
                </c:pt>
                <c:pt idx="2">
                  <c:v>1895</c:v>
                </c:pt>
                <c:pt idx="3">
                  <c:v>2133</c:v>
                </c:pt>
                <c:pt idx="4">
                  <c:v>2309</c:v>
                </c:pt>
                <c:pt idx="5">
                  <c:v>2572</c:v>
                </c:pt>
                <c:pt idx="6">
                  <c:v>2681</c:v>
                </c:pt>
                <c:pt idx="7">
                  <c:v>2779</c:v>
                </c:pt>
              </c:strCache>
            </c:strRef>
          </c:tx>
          <c:spPr>
            <a:solidFill>
              <a:schemeClr val="accent4"/>
            </a:solidFill>
            <a:ln>
              <a:noFill/>
            </a:ln>
            <a:effectLst/>
          </c:spPr>
          <c:invertIfNegative val="0"/>
          <c:val>
            <c:numLit>
              <c:formatCode>General</c:formatCode>
              <c:ptCount val="1"/>
              <c:pt idx="0">
                <c:v>1</c:v>
              </c:pt>
            </c:numLit>
          </c:val>
          <c:extLst>
            <c:ext xmlns:c16="http://schemas.microsoft.com/office/drawing/2014/chart" uri="{C3380CC4-5D6E-409C-BE32-E72D297353CC}">
              <c16:uniqueId val="{00000000-6FE1-440D-95C6-A0B87D8E79AA}"/>
            </c:ext>
          </c:extLst>
        </c:ser>
        <c:dLbls>
          <c:showLegendKey val="0"/>
          <c:showVal val="0"/>
          <c:showCatName val="0"/>
          <c:showSerName val="0"/>
          <c:showPercent val="0"/>
          <c:showBubbleSize val="0"/>
        </c:dLbls>
        <c:gapWidth val="150"/>
        <c:axId val="525704296"/>
        <c:axId val="525704624"/>
        <c:extLst>
          <c:ext xmlns:c15="http://schemas.microsoft.com/office/drawing/2012/chart" uri="{02D57815-91ED-43cb-92C2-25804820EDAC}">
            <c15:filteredBarSeries>
              <c15:ser>
                <c:idx val="5"/>
                <c:order val="3"/>
                <c:spPr>
                  <a:solidFill>
                    <a:schemeClr val="accent6"/>
                  </a:solidFill>
                  <a:ln>
                    <a:noFill/>
                  </a:ln>
                  <a:effectLst/>
                </c:spPr>
                <c:invertIfNegative val="0"/>
                <c:cat>
                  <c:strRef>
                    <c:extLst>
                      <c:ext uri="{02D57815-91ED-43cb-92C2-25804820EDAC}">
                        <c15:formulaRef>
                          <c15:sqref>'Car Sector'!$B$8:$B$14</c15:sqref>
                        </c15:formulaRef>
                      </c:ext>
                    </c:extLst>
                    <c:strCache>
                      <c:ptCount val="7"/>
                      <c:pt idx="0">
                        <c:v>Oct-Dec 2016</c:v>
                      </c:pt>
                      <c:pt idx="1">
                        <c:v>Jan-Mar 2017</c:v>
                      </c:pt>
                      <c:pt idx="2">
                        <c:v>Apr-June 2017</c:v>
                      </c:pt>
                      <c:pt idx="3">
                        <c:v>Jul-Sep 2017</c:v>
                      </c:pt>
                      <c:pt idx="4">
                        <c:v>Oct-Dec 2017</c:v>
                      </c:pt>
                      <c:pt idx="5">
                        <c:v>Jan-Mar 2018</c:v>
                      </c:pt>
                      <c:pt idx="6">
                        <c:v>Apr-June 2018</c:v>
                      </c:pt>
                    </c:strCache>
                  </c:strRef>
                </c:cat>
                <c:val>
                  <c:numRef>
                    <c:extLst>
                      <c:ext uri="{02D57815-91ED-43cb-92C2-25804820EDAC}">
                        <c15:formulaRef>
                          <c15:sqref>'Car Sector'!#REF!</c15:sqref>
                        </c15:formulaRef>
                      </c:ext>
                    </c:extLst>
                    <c:numCache>
                      <c:formatCode>General</c:formatCode>
                      <c:ptCount val="1"/>
                      <c:pt idx="0">
                        <c:v>1</c:v>
                      </c:pt>
                    </c:numCache>
                  </c:numRef>
                </c:val>
                <c:extLst>
                  <c:ext xmlns:c16="http://schemas.microsoft.com/office/drawing/2014/chart" uri="{C3380CC4-5D6E-409C-BE32-E72D297353CC}">
                    <c16:uniqueId val="{00000003-E95D-4251-AE14-36149ABAB762}"/>
                  </c:ext>
                </c:extLst>
              </c15:ser>
            </c15:filteredBarSeries>
            <c15:filteredBarSeries>
              <c15:ser>
                <c:idx val="8"/>
                <c:order val="4"/>
                <c:tx>
                  <c:strRef>
                    <c:extLst xmlns:c15="http://schemas.microsoft.com/office/drawing/2012/chart">
                      <c:ext xmlns:c15="http://schemas.microsoft.com/office/drawing/2012/chart" uri="{02D57815-91ED-43cb-92C2-25804820EDAC}">
                        <c15:formulaRef>
                          <c15:sqref>'Car Sector'!#REF!</c15:sqref>
                        </c15:formulaRef>
                      </c:ext>
                    </c:extLst>
                    <c:strCache>
                      <c:ptCount val="1"/>
                      <c:pt idx="0">
                        <c:v>#REF!</c:v>
                      </c:pt>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'Car Sector'!$B$8:$B$14</c15:sqref>
                        </c15:formulaRef>
                      </c:ext>
                    </c:extLst>
                    <c:strCache>
                      <c:ptCount val="7"/>
                      <c:pt idx="0">
                        <c:v>Oct-Dec 2016</c:v>
                      </c:pt>
                      <c:pt idx="1">
                        <c:v>Jan-Mar 2017</c:v>
                      </c:pt>
                      <c:pt idx="2">
                        <c:v>Apr-June 2017</c:v>
                      </c:pt>
                      <c:pt idx="3">
                        <c:v>Jul-Sep 2017</c:v>
                      </c:pt>
                      <c:pt idx="4">
                        <c:v>Oct-Dec 2017</c:v>
                      </c:pt>
                      <c:pt idx="5">
                        <c:v>Jan-Mar 2018</c:v>
                      </c:pt>
                      <c:pt idx="6">
                        <c:v>Apr-June 2018</c:v>
                      </c:pt>
                    </c:strCache>
                  </c:strRef>
                </c:cat>
                <c:val>
                  <c:numRef>
                    <c:extLst xmlns:c15="http://schemas.microsoft.com/office/drawing/2012/chart">
                      <c:ext xmlns:c15="http://schemas.microsoft.com/office/drawing/2012/chart" uri="{02D57815-91ED-43cb-92C2-25804820EDAC}">
                        <c15:formulaRef>
                          <c15:sqref>'Car Sector'!#REF!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4-E95D-4251-AE14-36149ABAB762}"/>
                  </c:ext>
                </c:extLst>
              </c15:ser>
            </c15:filteredBarSeries>
          </c:ext>
        </c:extLst>
      </c:barChart>
      <c:lineChart>
        <c:grouping val="standard"/>
        <c:varyColors val="0"/>
        <c:ser>
          <c:idx val="0"/>
          <c:order val="0"/>
          <c:tx>
            <c:strRef>
              <c:f>'Car Sector'!$E$7</c:f>
              <c:strCache>
                <c:ptCount val="1"/>
                <c:pt idx="0">
                  <c:v>Inflatipon Rate</c:v>
                </c:pt>
              </c:strCache>
            </c:strRef>
          </c:tx>
          <c:spPr>
            <a:ln w="28575" cap="rnd">
              <a:solidFill>
                <a:schemeClr val="accent1"/>
              </a:solidFill>
              <a:round/>
            </a:ln>
            <a:effectLst/>
          </c:spPr>
          <c:marker>
            <c:symbol val="none"/>
          </c:marker>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Sector'!$E$8:$E$14</c:f>
              <c:numCache>
                <c:formatCode>General</c:formatCode>
                <c:ptCount val="7"/>
                <c:pt idx="0">
                  <c:v>1.2</c:v>
                </c:pt>
                <c:pt idx="1">
                  <c:v>2.1</c:v>
                </c:pt>
                <c:pt idx="2">
                  <c:v>2.8</c:v>
                </c:pt>
                <c:pt idx="3">
                  <c:v>2.8</c:v>
                </c:pt>
                <c:pt idx="4">
                  <c:v>3</c:v>
                </c:pt>
                <c:pt idx="5">
                  <c:v>2.7</c:v>
                </c:pt>
                <c:pt idx="6">
                  <c:v>2.4</c:v>
                </c:pt>
              </c:numCache>
            </c:numRef>
          </c:val>
          <c:smooth val="0"/>
          <c:extLst>
            <c:ext xmlns:c16="http://schemas.microsoft.com/office/drawing/2014/chart" uri="{C3380CC4-5D6E-409C-BE32-E72D297353CC}">
              <c16:uniqueId val="{00000005-E95D-4251-AE14-36149ABAB762}"/>
            </c:ext>
          </c:extLst>
        </c:ser>
        <c:dLbls>
          <c:showLegendKey val="0"/>
          <c:showVal val="0"/>
          <c:showCatName val="0"/>
          <c:showSerName val="0"/>
          <c:showPercent val="0"/>
          <c:showBubbleSize val="0"/>
        </c:dLbls>
        <c:marker val="1"/>
        <c:smooth val="0"/>
        <c:axId val="611574040"/>
        <c:axId val="611573712"/>
      </c:lineChart>
      <c:catAx>
        <c:axId val="525704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04624"/>
        <c:crosses val="autoZero"/>
        <c:auto val="1"/>
        <c:lblAlgn val="ctr"/>
        <c:lblOffset val="100"/>
        <c:noMultiLvlLbl val="0"/>
      </c:catAx>
      <c:valAx>
        <c:axId val="52570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04296"/>
        <c:crosses val="autoZero"/>
        <c:crossBetween val="between"/>
      </c:valAx>
      <c:valAx>
        <c:axId val="6115737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574040"/>
        <c:crosses val="max"/>
        <c:crossBetween val="between"/>
      </c:valAx>
      <c:catAx>
        <c:axId val="611574040"/>
        <c:scaling>
          <c:orientation val="minMax"/>
        </c:scaling>
        <c:delete val="1"/>
        <c:axPos val="b"/>
        <c:numFmt formatCode="General" sourceLinked="1"/>
        <c:majorTickMark val="out"/>
        <c:minorTickMark val="none"/>
        <c:tickLblPos val="nextTo"/>
        <c:crossAx val="611573712"/>
        <c:crosses val="autoZero"/>
        <c:auto val="1"/>
        <c:lblAlgn val="ctr"/>
        <c:lblOffset val="100"/>
        <c:noMultiLvlLbl val="0"/>
      </c:catAx>
      <c:spPr>
        <a:noFill/>
        <a:ln w="25400">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disposable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'Car Sector'!$J$7</c:f>
              <c:strCache>
                <c:ptCount val="1"/>
                <c:pt idx="0">
                  <c:v>Tesla Model X 75D</c:v>
                </c:pt>
              </c:strCache>
            </c:strRef>
          </c:tx>
          <c:spPr>
            <a:solidFill>
              <a:schemeClr val="accent2"/>
            </a:solidFill>
            <a:ln>
              <a:noFill/>
            </a:ln>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Sector'!$J$8:$J$14</c:f>
              <c:numCache>
                <c:formatCode>General</c:formatCode>
                <c:ptCount val="7"/>
                <c:pt idx="0">
                  <c:v>2</c:v>
                </c:pt>
                <c:pt idx="1">
                  <c:v>96</c:v>
                </c:pt>
                <c:pt idx="2">
                  <c:v>184</c:v>
                </c:pt>
                <c:pt idx="3">
                  <c:v>363</c:v>
                </c:pt>
                <c:pt idx="4">
                  <c:v>534</c:v>
                </c:pt>
                <c:pt idx="5">
                  <c:v>671</c:v>
                </c:pt>
                <c:pt idx="6">
                  <c:v>785</c:v>
                </c:pt>
              </c:numCache>
            </c:numRef>
          </c:val>
          <c:extLst>
            <c:ext xmlns:c16="http://schemas.microsoft.com/office/drawing/2014/chart" uri="{C3380CC4-5D6E-409C-BE32-E72D297353CC}">
              <c16:uniqueId val="{00000000-B0D4-40D1-9E2E-B6C24E097E2B}"/>
            </c:ext>
          </c:extLst>
        </c:ser>
        <c:ser>
          <c:idx val="2"/>
          <c:order val="2"/>
          <c:tx>
            <c:strRef>
              <c:f>'Car Sector'!$K$7</c:f>
              <c:strCache>
                <c:ptCount val="1"/>
                <c:pt idx="0">
                  <c:v>Tesla model X P100D</c:v>
                </c:pt>
              </c:strCache>
            </c:strRef>
          </c:tx>
          <c:spPr>
            <a:solidFill>
              <a:schemeClr val="accent3"/>
            </a:solidFill>
            <a:ln>
              <a:noFill/>
            </a:ln>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Sector'!$K$8:$K$14</c:f>
              <c:numCache>
                <c:formatCode>General</c:formatCode>
                <c:ptCount val="7"/>
                <c:pt idx="0">
                  <c:v>8</c:v>
                </c:pt>
                <c:pt idx="1">
                  <c:v>120</c:v>
                </c:pt>
                <c:pt idx="2">
                  <c:v>161</c:v>
                </c:pt>
                <c:pt idx="3">
                  <c:v>205</c:v>
                </c:pt>
                <c:pt idx="4">
                  <c:v>246</c:v>
                </c:pt>
                <c:pt idx="5">
                  <c:v>274</c:v>
                </c:pt>
                <c:pt idx="6">
                  <c:v>301</c:v>
                </c:pt>
              </c:numCache>
            </c:numRef>
          </c:val>
          <c:extLst>
            <c:ext xmlns:c16="http://schemas.microsoft.com/office/drawing/2014/chart" uri="{C3380CC4-5D6E-409C-BE32-E72D297353CC}">
              <c16:uniqueId val="{00000001-B0D4-40D1-9E2E-B6C24E097E2B}"/>
            </c:ext>
          </c:extLst>
        </c:ser>
        <c:ser>
          <c:idx val="4"/>
          <c:order val="3"/>
          <c:tx>
            <c:strRef>
              <c:f>'Car Sector'!#REF!</c:f>
              <c:strCache>
                <c:ptCount val="1"/>
                <c:pt idx="0">
                  <c:v>#REF!</c:v>
                </c:pt>
              </c:strCache>
            </c:strRef>
          </c:tx>
          <c:spPr>
            <a:solidFill>
              <a:schemeClr val="accent5"/>
            </a:solidFill>
            <a:ln>
              <a:noFill/>
            </a:ln>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Sector'!#REF!</c:f>
              <c:numCache>
                <c:formatCode>General</c:formatCode>
                <c:ptCount val="1"/>
                <c:pt idx="0">
                  <c:v>1</c:v>
                </c:pt>
              </c:numCache>
            </c:numRef>
          </c:val>
          <c:extLst>
            <c:ext xmlns:c16="http://schemas.microsoft.com/office/drawing/2014/chart" uri="{C3380CC4-5D6E-409C-BE32-E72D297353CC}">
              <c16:uniqueId val="{00000002-B0D4-40D1-9E2E-B6C24E097E2B}"/>
            </c:ext>
          </c:extLst>
        </c:ser>
        <c:ser>
          <c:idx val="5"/>
          <c:order val="4"/>
          <c:tx>
            <c:strRef>
              <c:f>'Car Sector'!$M$7</c:f>
              <c:strCache>
                <c:ptCount val="1"/>
                <c:pt idx="0">
                  <c:v>BMW</c:v>
                </c:pt>
              </c:strCache>
            </c:strRef>
          </c:tx>
          <c:spPr>
            <a:solidFill>
              <a:schemeClr val="accent6"/>
            </a:solidFill>
            <a:ln>
              <a:noFill/>
            </a:ln>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Sector'!$M$8:$M$14</c:f>
              <c:numCache>
                <c:formatCode>General</c:formatCode>
                <c:ptCount val="7"/>
                <c:pt idx="0">
                  <c:v>1660</c:v>
                </c:pt>
                <c:pt idx="1">
                  <c:v>1895</c:v>
                </c:pt>
                <c:pt idx="2">
                  <c:v>2133</c:v>
                </c:pt>
                <c:pt idx="3">
                  <c:v>2309</c:v>
                </c:pt>
                <c:pt idx="4">
                  <c:v>2572</c:v>
                </c:pt>
                <c:pt idx="5">
                  <c:v>2681</c:v>
                </c:pt>
                <c:pt idx="6">
                  <c:v>2779</c:v>
                </c:pt>
              </c:numCache>
            </c:numRef>
          </c:val>
          <c:extLst>
            <c:ext xmlns:c16="http://schemas.microsoft.com/office/drawing/2014/chart" uri="{C3380CC4-5D6E-409C-BE32-E72D297353CC}">
              <c16:uniqueId val="{00000003-B0D4-40D1-9E2E-B6C24E097E2B}"/>
            </c:ext>
          </c:extLst>
        </c:ser>
        <c:dLbls>
          <c:showLegendKey val="0"/>
          <c:showVal val="0"/>
          <c:showCatName val="0"/>
          <c:showSerName val="0"/>
          <c:showPercent val="0"/>
          <c:showBubbleSize val="0"/>
        </c:dLbls>
        <c:gapWidth val="75"/>
        <c:axId val="597314048"/>
        <c:axId val="597315360"/>
      </c:barChart>
      <c:lineChart>
        <c:grouping val="standard"/>
        <c:varyColors val="0"/>
        <c:ser>
          <c:idx val="0"/>
          <c:order val="0"/>
          <c:tx>
            <c:strRef>
              <c:f>'Car Sector'!$C$7</c:f>
              <c:strCache>
                <c:ptCount val="1"/>
                <c:pt idx="0">
                  <c:v>UK Real net national disposable income per capita CVM SA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0"/>
            <c:dispEq val="0"/>
          </c:trendline>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Sector'!$C$8:$C$14</c:f>
              <c:numCache>
                <c:formatCode>0.0</c:formatCode>
                <c:ptCount val="7"/>
                <c:pt idx="0">
                  <c:v>6430</c:v>
                </c:pt>
                <c:pt idx="1">
                  <c:v>6499</c:v>
                </c:pt>
                <c:pt idx="2" formatCode="General">
                  <c:v>6398</c:v>
                </c:pt>
                <c:pt idx="3" formatCode="General">
                  <c:v>6446</c:v>
                </c:pt>
                <c:pt idx="4" formatCode="General">
                  <c:v>6433</c:v>
                </c:pt>
                <c:pt idx="5" formatCode="General">
                  <c:v>6489</c:v>
                </c:pt>
                <c:pt idx="6" formatCode="General">
                  <c:v>6478</c:v>
                </c:pt>
              </c:numCache>
            </c:numRef>
          </c:val>
          <c:smooth val="0"/>
          <c:extLst>
            <c:ext xmlns:c16="http://schemas.microsoft.com/office/drawing/2014/chart" uri="{C3380CC4-5D6E-409C-BE32-E72D297353CC}">
              <c16:uniqueId val="{00000004-B0D4-40D1-9E2E-B6C24E097E2B}"/>
            </c:ext>
          </c:extLst>
        </c:ser>
        <c:dLbls>
          <c:showLegendKey val="0"/>
          <c:showVal val="0"/>
          <c:showCatName val="0"/>
          <c:showSerName val="0"/>
          <c:showPercent val="0"/>
          <c:showBubbleSize val="0"/>
        </c:dLbls>
        <c:marker val="1"/>
        <c:smooth val="0"/>
        <c:axId val="549543096"/>
        <c:axId val="549542768"/>
        <c:extLst>
          <c:ext xmlns:c15="http://schemas.microsoft.com/office/drawing/2012/chart" uri="{02D57815-91ED-43cb-92C2-25804820EDAC}">
            <c15:filteredLineSeries>
              <c15:ser>
                <c:idx val="3"/>
                <c:order val="5"/>
                <c:tx>
                  <c:strRef>
                    <c:extLst>
                      <c:ext uri="{02D57815-91ED-43cb-92C2-25804820EDAC}">
                        <c15:formulaRef>
                          <c15:sqref>'Car Sector'!$M$7:$M$14</c15:sqref>
                        </c15:formulaRef>
                      </c:ext>
                    </c:extLst>
                    <c:strCache>
                      <c:ptCount val="8"/>
                      <c:pt idx="0">
                        <c:v>BMW</c:v>
                      </c:pt>
                      <c:pt idx="1">
                        <c:v>1660</c:v>
                      </c:pt>
                      <c:pt idx="2">
                        <c:v>1895</c:v>
                      </c:pt>
                      <c:pt idx="3">
                        <c:v>2133</c:v>
                      </c:pt>
                      <c:pt idx="4">
                        <c:v>2309</c:v>
                      </c:pt>
                      <c:pt idx="5">
                        <c:v>2572</c:v>
                      </c:pt>
                      <c:pt idx="6">
                        <c:v>2681</c:v>
                      </c:pt>
                      <c:pt idx="7">
                        <c:v>2779</c:v>
                      </c:pt>
                    </c:strCache>
                  </c:strRef>
                </c:tx>
                <c:spPr>
                  <a:ln w="28575" cap="rnd">
                    <a:solidFill>
                      <a:schemeClr val="accent4"/>
                    </a:solidFill>
                    <a:round/>
                  </a:ln>
                  <a:effectLst/>
                </c:spPr>
                <c:marker>
                  <c:symbol val="none"/>
                </c:marker>
                <c:val>
                  <c:numLit>
                    <c:formatCode>General</c:formatCode>
                    <c:ptCount val="1"/>
                    <c:pt idx="0">
                      <c:v>1</c:v>
                    </c:pt>
                  </c:numLit>
                </c:val>
                <c:smooth val="0"/>
                <c:extLst>
                  <c:ext xmlns:c16="http://schemas.microsoft.com/office/drawing/2014/chart" uri="{C3380CC4-5D6E-409C-BE32-E72D297353CC}">
                    <c16:uniqueId val="{00000000-77C9-4C31-8BE4-8F251F02E61A}"/>
                  </c:ext>
                </c:extLst>
              </c15:ser>
            </c15:filteredLineSeries>
          </c:ext>
        </c:extLst>
      </c:lineChart>
      <c:catAx>
        <c:axId val="59731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15360"/>
        <c:crosses val="autoZero"/>
        <c:auto val="1"/>
        <c:lblAlgn val="ctr"/>
        <c:lblOffset val="100"/>
        <c:noMultiLvlLbl val="0"/>
      </c:catAx>
      <c:valAx>
        <c:axId val="59731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14048"/>
        <c:crosses val="autoZero"/>
        <c:crossBetween val="between"/>
      </c:valAx>
      <c:valAx>
        <c:axId val="549542768"/>
        <c:scaling>
          <c:orientation val="minMax"/>
          <c:max val="6500"/>
          <c:min val="6200"/>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543096"/>
        <c:crosses val="max"/>
        <c:crossBetween val="between"/>
      </c:valAx>
      <c:catAx>
        <c:axId val="549543096"/>
        <c:scaling>
          <c:orientation val="minMax"/>
        </c:scaling>
        <c:delete val="1"/>
        <c:axPos val="b"/>
        <c:numFmt formatCode="General" sourceLinked="1"/>
        <c:majorTickMark val="out"/>
        <c:minorTickMark val="none"/>
        <c:tickLblPos val="nextTo"/>
        <c:crossAx val="54954276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GDP</a:t>
            </a:r>
            <a:r>
              <a:rPr lang="en-GB" baseline="0"/>
              <a:t> against</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'Car Sector'!$J$7</c:f>
              <c:strCache>
                <c:ptCount val="1"/>
                <c:pt idx="0">
                  <c:v>Tesla Model X 75D</c:v>
                </c:pt>
              </c:strCache>
            </c:strRef>
          </c:tx>
          <c:spPr>
            <a:solidFill>
              <a:schemeClr val="accent2"/>
            </a:solidFill>
            <a:ln>
              <a:noFill/>
            </a:ln>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Sector'!$J$8:$J$14</c:f>
              <c:numCache>
                <c:formatCode>General</c:formatCode>
                <c:ptCount val="7"/>
                <c:pt idx="0">
                  <c:v>2</c:v>
                </c:pt>
                <c:pt idx="1">
                  <c:v>96</c:v>
                </c:pt>
                <c:pt idx="2">
                  <c:v>184</c:v>
                </c:pt>
                <c:pt idx="3">
                  <c:v>363</c:v>
                </c:pt>
                <c:pt idx="4">
                  <c:v>534</c:v>
                </c:pt>
                <c:pt idx="5">
                  <c:v>671</c:v>
                </c:pt>
                <c:pt idx="6">
                  <c:v>785</c:v>
                </c:pt>
              </c:numCache>
            </c:numRef>
          </c:val>
          <c:extLst>
            <c:ext xmlns:c16="http://schemas.microsoft.com/office/drawing/2014/chart" uri="{C3380CC4-5D6E-409C-BE32-E72D297353CC}">
              <c16:uniqueId val="{00000000-490F-46E8-9D6F-14A018739A70}"/>
            </c:ext>
          </c:extLst>
        </c:ser>
        <c:ser>
          <c:idx val="2"/>
          <c:order val="2"/>
          <c:tx>
            <c:strRef>
              <c:f>'Car Sector'!$K$7</c:f>
              <c:strCache>
                <c:ptCount val="1"/>
                <c:pt idx="0">
                  <c:v>Tesla model X P100D</c:v>
                </c:pt>
              </c:strCache>
            </c:strRef>
          </c:tx>
          <c:spPr>
            <a:solidFill>
              <a:schemeClr val="accent3"/>
            </a:solidFill>
            <a:ln>
              <a:noFill/>
            </a:ln>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Sector'!$K$8:$K$14</c:f>
              <c:numCache>
                <c:formatCode>General</c:formatCode>
                <c:ptCount val="7"/>
                <c:pt idx="0">
                  <c:v>8</c:v>
                </c:pt>
                <c:pt idx="1">
                  <c:v>120</c:v>
                </c:pt>
                <c:pt idx="2">
                  <c:v>161</c:v>
                </c:pt>
                <c:pt idx="3">
                  <c:v>205</c:v>
                </c:pt>
                <c:pt idx="4">
                  <c:v>246</c:v>
                </c:pt>
                <c:pt idx="5">
                  <c:v>274</c:v>
                </c:pt>
                <c:pt idx="6">
                  <c:v>301</c:v>
                </c:pt>
              </c:numCache>
            </c:numRef>
          </c:val>
          <c:extLst>
            <c:ext xmlns:c16="http://schemas.microsoft.com/office/drawing/2014/chart" uri="{C3380CC4-5D6E-409C-BE32-E72D297353CC}">
              <c16:uniqueId val="{00000001-490F-46E8-9D6F-14A018739A70}"/>
            </c:ext>
          </c:extLst>
        </c:ser>
        <c:ser>
          <c:idx val="5"/>
          <c:order val="4"/>
          <c:tx>
            <c:strRef>
              <c:f>'Car Sector'!$M$7</c:f>
              <c:strCache>
                <c:ptCount val="1"/>
                <c:pt idx="0">
                  <c:v>BMW</c:v>
                </c:pt>
              </c:strCache>
              <c:extLst xmlns:c15="http://schemas.microsoft.com/office/drawing/2012/chart"/>
            </c:strRef>
          </c:tx>
          <c:spPr>
            <a:solidFill>
              <a:schemeClr val="accent6"/>
            </a:solidFill>
            <a:ln>
              <a:noFill/>
            </a:ln>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extLst xmlns:c15="http://schemas.microsoft.com/office/drawing/2012/chart"/>
            </c:strRef>
          </c:cat>
          <c:val>
            <c:numRef>
              <c:f>'Car Sector'!$M$8:$M$14</c:f>
              <c:numCache>
                <c:formatCode>General</c:formatCode>
                <c:ptCount val="7"/>
                <c:pt idx="0">
                  <c:v>1660</c:v>
                </c:pt>
                <c:pt idx="1">
                  <c:v>1895</c:v>
                </c:pt>
                <c:pt idx="2">
                  <c:v>2133</c:v>
                </c:pt>
                <c:pt idx="3">
                  <c:v>2309</c:v>
                </c:pt>
                <c:pt idx="4">
                  <c:v>2572</c:v>
                </c:pt>
                <c:pt idx="5">
                  <c:v>2681</c:v>
                </c:pt>
                <c:pt idx="6">
                  <c:v>2779</c:v>
                </c:pt>
              </c:numCache>
              <c:extLst xmlns:c15="http://schemas.microsoft.com/office/drawing/2012/chart"/>
            </c:numRef>
          </c:val>
          <c:extLst xmlns:c15="http://schemas.microsoft.com/office/drawing/2012/chart">
            <c:ext xmlns:c16="http://schemas.microsoft.com/office/drawing/2014/chart" uri="{C3380CC4-5D6E-409C-BE32-E72D297353CC}">
              <c16:uniqueId val="{00000002-490F-46E8-9D6F-14A018739A70}"/>
            </c:ext>
          </c:extLst>
        </c:ser>
        <c:dLbls>
          <c:showLegendKey val="0"/>
          <c:showVal val="0"/>
          <c:showCatName val="0"/>
          <c:showSerName val="0"/>
          <c:showPercent val="0"/>
          <c:showBubbleSize val="0"/>
        </c:dLbls>
        <c:gapWidth val="75"/>
        <c:axId val="603720664"/>
        <c:axId val="603722960"/>
        <c:extLst>
          <c:ext xmlns:c15="http://schemas.microsoft.com/office/drawing/2012/chart" uri="{02D57815-91ED-43cb-92C2-25804820EDAC}">
            <c15:filteredBarSeries>
              <c15:ser>
                <c:idx val="3"/>
                <c:order val="3"/>
                <c:tx>
                  <c:strRef>
                    <c:extLst>
                      <c:ext uri="{02D57815-91ED-43cb-92C2-25804820EDAC}">
                        <c15:formulaRef>
                          <c15:sqref>'Car Sector'!$L$7</c15:sqref>
                        </c15:formulaRef>
                      </c:ext>
                    </c:extLst>
                    <c:strCache>
                      <c:ptCount val="1"/>
                      <c:pt idx="0">
                        <c:v>Ipace</c:v>
                      </c:pt>
                    </c:strCache>
                  </c:strRef>
                </c:tx>
                <c:spPr>
                  <a:solidFill>
                    <a:schemeClr val="accent4"/>
                  </a:solidFill>
                  <a:ln>
                    <a:noFill/>
                  </a:ln>
                  <a:effectLst/>
                </c:spPr>
                <c:invertIfNegative val="0"/>
                <c:cat>
                  <c:strRef>
                    <c:extLst>
                      <c:ext uri="{02D57815-91ED-43cb-92C2-25804820EDAC}">
                        <c15:formulaRef>
                          <c15:sqref>'Car Sector'!$B$8:$B$14</c15:sqref>
                        </c15:formulaRef>
                      </c:ext>
                    </c:extLst>
                    <c:strCache>
                      <c:ptCount val="7"/>
                      <c:pt idx="0">
                        <c:v>Oct-Dec 2016</c:v>
                      </c:pt>
                      <c:pt idx="1">
                        <c:v>Jan-Mar 2017</c:v>
                      </c:pt>
                      <c:pt idx="2">
                        <c:v>Apr-June 2017</c:v>
                      </c:pt>
                      <c:pt idx="3">
                        <c:v>Jul-Sep 2017</c:v>
                      </c:pt>
                      <c:pt idx="4">
                        <c:v>Oct-Dec 2017</c:v>
                      </c:pt>
                      <c:pt idx="5">
                        <c:v>Jan-Mar 2018</c:v>
                      </c:pt>
                      <c:pt idx="6">
                        <c:v>Apr-June 2018</c:v>
                      </c:pt>
                    </c:strCache>
                  </c:strRef>
                </c:cat>
                <c:val>
                  <c:numRef>
                    <c:extLst>
                      <c:ext uri="{02D57815-91ED-43cb-92C2-25804820EDAC}">
                        <c15:formulaRef>
                          <c15:sqref>'Car Sector'!$L$8:$L$14</c15:sqref>
                        </c15:formulaRef>
                      </c:ext>
                    </c:extLst>
                    <c:numCache>
                      <c:formatCode>General</c:formatCode>
                      <c:ptCount val="7"/>
                      <c:pt idx="6">
                        <c:v>46</c:v>
                      </c:pt>
                    </c:numCache>
                  </c:numRef>
                </c:val>
                <c:extLst>
                  <c:ext xmlns:c16="http://schemas.microsoft.com/office/drawing/2014/chart" uri="{C3380CC4-5D6E-409C-BE32-E72D297353CC}">
                    <c16:uniqueId val="{00000004-490F-46E8-9D6F-14A018739A70}"/>
                  </c:ext>
                </c:extLst>
              </c15:ser>
            </c15:filteredBarSeries>
          </c:ext>
        </c:extLst>
      </c:barChart>
      <c:lineChart>
        <c:grouping val="standard"/>
        <c:varyColors val="0"/>
        <c:ser>
          <c:idx val="0"/>
          <c:order val="0"/>
          <c:tx>
            <c:strRef>
              <c:f>'Car Sector'!$D$7</c:f>
              <c:strCache>
                <c:ptCount val="1"/>
                <c:pt idx="0">
                  <c:v>Gross domestic product per head Refencerce 2015 IHXW</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linear"/>
            <c:dispRSqr val="0"/>
            <c:dispEq val="0"/>
          </c:trendline>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Sector'!$D$8:$D$14</c:f>
              <c:numCache>
                <c:formatCode>General</c:formatCode>
                <c:ptCount val="7"/>
                <c:pt idx="0">
                  <c:v>485897</c:v>
                </c:pt>
                <c:pt idx="1">
                  <c:v>487422</c:v>
                </c:pt>
                <c:pt idx="2">
                  <c:v>488624</c:v>
                </c:pt>
                <c:pt idx="3">
                  <c:v>490876</c:v>
                </c:pt>
                <c:pt idx="4">
                  <c:v>492785</c:v>
                </c:pt>
                <c:pt idx="5">
                  <c:v>493278</c:v>
                </c:pt>
                <c:pt idx="6">
                  <c:v>495251</c:v>
                </c:pt>
              </c:numCache>
            </c:numRef>
          </c:val>
          <c:smooth val="0"/>
          <c:extLst>
            <c:ext xmlns:c16="http://schemas.microsoft.com/office/drawing/2014/chart" uri="{C3380CC4-5D6E-409C-BE32-E72D297353CC}">
              <c16:uniqueId val="{00000003-490F-46E8-9D6F-14A018739A70}"/>
            </c:ext>
          </c:extLst>
        </c:ser>
        <c:dLbls>
          <c:showLegendKey val="0"/>
          <c:showVal val="0"/>
          <c:showCatName val="0"/>
          <c:showSerName val="0"/>
          <c:showPercent val="0"/>
          <c:showBubbleSize val="0"/>
        </c:dLbls>
        <c:marker val="1"/>
        <c:smooth val="0"/>
        <c:axId val="393037256"/>
        <c:axId val="393035944"/>
      </c:lineChart>
      <c:catAx>
        <c:axId val="60372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22960"/>
        <c:crosses val="autoZero"/>
        <c:auto val="1"/>
        <c:lblAlgn val="ctr"/>
        <c:lblOffset val="100"/>
        <c:noMultiLvlLbl val="0"/>
      </c:catAx>
      <c:valAx>
        <c:axId val="60372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20664"/>
        <c:crosses val="autoZero"/>
        <c:crossBetween val="between"/>
      </c:valAx>
      <c:valAx>
        <c:axId val="3930359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037256"/>
        <c:crosses val="max"/>
        <c:crossBetween val="between"/>
      </c:valAx>
      <c:catAx>
        <c:axId val="393037256"/>
        <c:scaling>
          <c:orientation val="minMax"/>
        </c:scaling>
        <c:delete val="1"/>
        <c:axPos val="b"/>
        <c:numFmt formatCode="General" sourceLinked="1"/>
        <c:majorTickMark val="out"/>
        <c:minorTickMark val="none"/>
        <c:tickLblPos val="nextTo"/>
        <c:crossAx val="39303594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Against</a:t>
            </a:r>
            <a:r>
              <a:rPr lang="en-GB" baseline="0"/>
              <a:t> fuel cost</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'Car Sector'!$J$7</c:f>
              <c:strCache>
                <c:ptCount val="1"/>
                <c:pt idx="0">
                  <c:v>Tesla Model X 75D</c:v>
                </c:pt>
              </c:strCache>
            </c:strRef>
          </c:tx>
          <c:spPr>
            <a:solidFill>
              <a:schemeClr val="accent2"/>
            </a:solidFill>
            <a:ln>
              <a:noFill/>
            </a:ln>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Sector'!$J$8:$J$14</c:f>
              <c:numCache>
                <c:formatCode>General</c:formatCode>
                <c:ptCount val="7"/>
                <c:pt idx="0">
                  <c:v>2</c:v>
                </c:pt>
                <c:pt idx="1">
                  <c:v>96</c:v>
                </c:pt>
                <c:pt idx="2">
                  <c:v>184</c:v>
                </c:pt>
                <c:pt idx="3">
                  <c:v>363</c:v>
                </c:pt>
                <c:pt idx="4">
                  <c:v>534</c:v>
                </c:pt>
                <c:pt idx="5">
                  <c:v>671</c:v>
                </c:pt>
                <c:pt idx="6">
                  <c:v>785</c:v>
                </c:pt>
              </c:numCache>
            </c:numRef>
          </c:val>
          <c:extLst>
            <c:ext xmlns:c16="http://schemas.microsoft.com/office/drawing/2014/chart" uri="{C3380CC4-5D6E-409C-BE32-E72D297353CC}">
              <c16:uniqueId val="{00000000-5099-48A5-8ACD-7E21EFF67E25}"/>
            </c:ext>
          </c:extLst>
        </c:ser>
        <c:ser>
          <c:idx val="2"/>
          <c:order val="1"/>
          <c:tx>
            <c:strRef>
              <c:f>'Car Sector'!$K$7</c:f>
              <c:strCache>
                <c:ptCount val="1"/>
                <c:pt idx="0">
                  <c:v>Tesla model X P100D</c:v>
                </c:pt>
              </c:strCache>
            </c:strRef>
          </c:tx>
          <c:spPr>
            <a:solidFill>
              <a:schemeClr val="accent3"/>
            </a:solidFill>
            <a:ln>
              <a:noFill/>
            </a:ln>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Sector'!$K$8:$K$14</c:f>
              <c:numCache>
                <c:formatCode>General</c:formatCode>
                <c:ptCount val="7"/>
                <c:pt idx="0">
                  <c:v>8</c:v>
                </c:pt>
                <c:pt idx="1">
                  <c:v>120</c:v>
                </c:pt>
                <c:pt idx="2">
                  <c:v>161</c:v>
                </c:pt>
                <c:pt idx="3">
                  <c:v>205</c:v>
                </c:pt>
                <c:pt idx="4">
                  <c:v>246</c:v>
                </c:pt>
                <c:pt idx="5">
                  <c:v>274</c:v>
                </c:pt>
                <c:pt idx="6">
                  <c:v>301</c:v>
                </c:pt>
              </c:numCache>
            </c:numRef>
          </c:val>
          <c:extLst>
            <c:ext xmlns:c16="http://schemas.microsoft.com/office/drawing/2014/chart" uri="{C3380CC4-5D6E-409C-BE32-E72D297353CC}">
              <c16:uniqueId val="{00000001-5099-48A5-8ACD-7E21EFF67E25}"/>
            </c:ext>
          </c:extLst>
        </c:ser>
        <c:ser>
          <c:idx val="5"/>
          <c:order val="4"/>
          <c:tx>
            <c:strRef>
              <c:f>'Car Sector'!$M$7</c:f>
              <c:strCache>
                <c:ptCount val="1"/>
                <c:pt idx="0">
                  <c:v>BMW</c:v>
                </c:pt>
              </c:strCache>
            </c:strRef>
          </c:tx>
          <c:spPr>
            <a:solidFill>
              <a:schemeClr val="accent6"/>
            </a:solidFill>
            <a:ln>
              <a:noFill/>
            </a:ln>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Sector'!$M$8:$M$14</c:f>
              <c:numCache>
                <c:formatCode>General</c:formatCode>
                <c:ptCount val="7"/>
                <c:pt idx="0">
                  <c:v>1660</c:v>
                </c:pt>
                <c:pt idx="1">
                  <c:v>1895</c:v>
                </c:pt>
                <c:pt idx="2">
                  <c:v>2133</c:v>
                </c:pt>
                <c:pt idx="3">
                  <c:v>2309</c:v>
                </c:pt>
                <c:pt idx="4">
                  <c:v>2572</c:v>
                </c:pt>
                <c:pt idx="5">
                  <c:v>2681</c:v>
                </c:pt>
                <c:pt idx="6">
                  <c:v>2779</c:v>
                </c:pt>
              </c:numCache>
            </c:numRef>
          </c:val>
          <c:extLst>
            <c:ext xmlns:c16="http://schemas.microsoft.com/office/drawing/2014/chart" uri="{C3380CC4-5D6E-409C-BE32-E72D297353CC}">
              <c16:uniqueId val="{00000002-5099-48A5-8ACD-7E21EFF67E25}"/>
            </c:ext>
          </c:extLst>
        </c:ser>
        <c:dLbls>
          <c:showLegendKey val="0"/>
          <c:showVal val="0"/>
          <c:showCatName val="0"/>
          <c:showSerName val="0"/>
          <c:showPercent val="0"/>
          <c:showBubbleSize val="0"/>
        </c:dLbls>
        <c:gapWidth val="75"/>
        <c:axId val="603720664"/>
        <c:axId val="603722960"/>
        <c:extLst>
          <c:ext xmlns:c15="http://schemas.microsoft.com/office/drawing/2012/chart" uri="{02D57815-91ED-43cb-92C2-25804820EDAC}">
            <c15:filteredBarSeries>
              <c15:ser>
                <c:idx val="3"/>
                <c:order val="2"/>
                <c:tx>
                  <c:strRef>
                    <c:extLst>
                      <c:ext uri="{02D57815-91ED-43cb-92C2-25804820EDAC}">
                        <c15:formulaRef>
                          <c15:sqref>'Car Sector'!$L$7</c15:sqref>
                        </c15:formulaRef>
                      </c:ext>
                    </c:extLst>
                    <c:strCache>
                      <c:ptCount val="1"/>
                      <c:pt idx="0">
                        <c:v>Ipace</c:v>
                      </c:pt>
                    </c:strCache>
                  </c:strRef>
                </c:tx>
                <c:spPr>
                  <a:solidFill>
                    <a:schemeClr val="accent4"/>
                  </a:solidFill>
                  <a:ln>
                    <a:noFill/>
                  </a:ln>
                  <a:effectLst/>
                </c:spPr>
                <c:invertIfNegative val="0"/>
                <c:cat>
                  <c:strRef>
                    <c:extLst>
                      <c:ext uri="{02D57815-91ED-43cb-92C2-25804820EDAC}">
                        <c15:formulaRef>
                          <c15:sqref>'Car Sector'!$B$8:$B$14</c15:sqref>
                        </c15:formulaRef>
                      </c:ext>
                    </c:extLst>
                    <c:strCache>
                      <c:ptCount val="7"/>
                      <c:pt idx="0">
                        <c:v>Oct-Dec 2016</c:v>
                      </c:pt>
                      <c:pt idx="1">
                        <c:v>Jan-Mar 2017</c:v>
                      </c:pt>
                      <c:pt idx="2">
                        <c:v>Apr-June 2017</c:v>
                      </c:pt>
                      <c:pt idx="3">
                        <c:v>Jul-Sep 2017</c:v>
                      </c:pt>
                      <c:pt idx="4">
                        <c:v>Oct-Dec 2017</c:v>
                      </c:pt>
                      <c:pt idx="5">
                        <c:v>Jan-Mar 2018</c:v>
                      </c:pt>
                      <c:pt idx="6">
                        <c:v>Apr-June 2018</c:v>
                      </c:pt>
                    </c:strCache>
                  </c:strRef>
                </c:cat>
                <c:val>
                  <c:numRef>
                    <c:extLst>
                      <c:ext uri="{02D57815-91ED-43cb-92C2-25804820EDAC}">
                        <c15:formulaRef>
                          <c15:sqref>'Car Sector'!$L$8:$L$14</c15:sqref>
                        </c15:formulaRef>
                      </c:ext>
                    </c:extLst>
                    <c:numCache>
                      <c:formatCode>General</c:formatCode>
                      <c:ptCount val="7"/>
                      <c:pt idx="6">
                        <c:v>46</c:v>
                      </c:pt>
                    </c:numCache>
                  </c:numRef>
                </c:val>
                <c:extLst>
                  <c:ext xmlns:c16="http://schemas.microsoft.com/office/drawing/2014/chart" uri="{C3380CC4-5D6E-409C-BE32-E72D297353CC}">
                    <c16:uniqueId val="{00000005-5099-48A5-8ACD-7E21EFF67E25}"/>
                  </c:ext>
                </c:extLst>
              </c15:ser>
            </c15:filteredBarSeries>
          </c:ext>
        </c:extLst>
      </c:barChart>
      <c:lineChart>
        <c:grouping val="standard"/>
        <c:varyColors val="0"/>
        <c:ser>
          <c:idx val="4"/>
          <c:order val="3"/>
          <c:tx>
            <c:strRef>
              <c:f>'Car Sector'!#REF!</c:f>
              <c:strCache>
                <c:ptCount val="1"/>
                <c:pt idx="0">
                  <c:v>#REF!</c:v>
                </c:pt>
              </c:strCache>
              <c:extLst xmlns:c15="http://schemas.microsoft.com/office/drawing/2012/chart"/>
            </c:strRef>
          </c:tx>
          <c:spPr>
            <a:ln w="28575" cap="rnd">
              <a:solidFill>
                <a:schemeClr val="accent5"/>
              </a:solidFill>
              <a:round/>
            </a:ln>
            <a:effectLst/>
          </c:spPr>
          <c:marker>
            <c:symbol val="none"/>
          </c:marker>
          <c:cat>
            <c:strRef>
              <c:f>'Car Sector'!$B$8:$B$14</c:f>
              <c:strCache>
                <c:ptCount val="7"/>
                <c:pt idx="0">
                  <c:v>Oct-Dec 2016</c:v>
                </c:pt>
                <c:pt idx="1">
                  <c:v>Jan-Mar 2017</c:v>
                </c:pt>
                <c:pt idx="2">
                  <c:v>Apr-June 2017</c:v>
                </c:pt>
                <c:pt idx="3">
                  <c:v>Jul-Sep 2017</c:v>
                </c:pt>
                <c:pt idx="4">
                  <c:v>Oct-Dec 2017</c:v>
                </c:pt>
                <c:pt idx="5">
                  <c:v>Jan-Mar 2018</c:v>
                </c:pt>
                <c:pt idx="6">
                  <c:v>Apr-June 2018</c:v>
                </c:pt>
              </c:strCache>
              <c:extLst xmlns:c15="http://schemas.microsoft.com/office/drawing/2012/chart"/>
            </c:strRef>
          </c:cat>
          <c:val>
            <c:numRef>
              <c:f>'Car Sector'!#REF!</c:f>
              <c:numCache>
                <c:formatCode>General</c:formatCode>
                <c:ptCount val="1"/>
                <c:pt idx="0">
                  <c:v>1</c:v>
                </c:pt>
              </c:numCache>
              <c:extLst xmlns:c15="http://schemas.microsoft.com/office/drawing/2012/chart"/>
            </c:numRef>
          </c:val>
          <c:smooth val="0"/>
          <c:extLst>
            <c:ext xmlns:c16="http://schemas.microsoft.com/office/drawing/2014/chart" uri="{C3380CC4-5D6E-409C-BE32-E72D297353CC}">
              <c16:uniqueId val="{00000006-5099-48A5-8ACD-7E21EFF67E25}"/>
            </c:ext>
          </c:extLst>
        </c:ser>
        <c:ser>
          <c:idx val="0"/>
          <c:order val="5"/>
          <c:tx>
            <c:strRef>
              <c:f>'Car Sector'!$F$7</c:f>
              <c:strCache>
                <c:ptCount val="1"/>
                <c:pt idx="0">
                  <c:v>Petrol Cost ppl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Sector'!$F$8:$F$14</c:f>
              <c:numCache>
                <c:formatCode>General</c:formatCode>
                <c:ptCount val="7"/>
                <c:pt idx="0">
                  <c:v>115.6</c:v>
                </c:pt>
                <c:pt idx="1">
                  <c:v>119.8</c:v>
                </c:pt>
                <c:pt idx="2">
                  <c:v>117.1</c:v>
                </c:pt>
                <c:pt idx="3">
                  <c:v>117</c:v>
                </c:pt>
                <c:pt idx="4">
                  <c:v>119.6</c:v>
                </c:pt>
                <c:pt idx="5">
                  <c:v>121.1</c:v>
                </c:pt>
                <c:pt idx="6">
                  <c:v>125.2</c:v>
                </c:pt>
              </c:numCache>
            </c:numRef>
          </c:val>
          <c:smooth val="0"/>
          <c:extLst>
            <c:ext xmlns:c16="http://schemas.microsoft.com/office/drawing/2014/chart" uri="{C3380CC4-5D6E-409C-BE32-E72D297353CC}">
              <c16:uniqueId val="{00000003-5099-48A5-8ACD-7E21EFF67E25}"/>
            </c:ext>
          </c:extLst>
        </c:ser>
        <c:ser>
          <c:idx val="6"/>
          <c:order val="6"/>
          <c:tx>
            <c:strRef>
              <c:f>'Car Sector'!$G$7</c:f>
              <c:strCache>
                <c:ptCount val="1"/>
                <c:pt idx="0">
                  <c:v>Diesel Rate ppl</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exp"/>
            <c:dispRSqr val="0"/>
            <c:dispEq val="0"/>
          </c:trendline>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Sector'!$G$8:$G$14</c:f>
              <c:numCache>
                <c:formatCode>General</c:formatCode>
                <c:ptCount val="7"/>
                <c:pt idx="0">
                  <c:v>117.6</c:v>
                </c:pt>
                <c:pt idx="1">
                  <c:v>122</c:v>
                </c:pt>
                <c:pt idx="2">
                  <c:v>118.4</c:v>
                </c:pt>
                <c:pt idx="3">
                  <c:v>117.8</c:v>
                </c:pt>
                <c:pt idx="4">
                  <c:v>122</c:v>
                </c:pt>
                <c:pt idx="5">
                  <c:v>123.8</c:v>
                </c:pt>
                <c:pt idx="6">
                  <c:v>128.1</c:v>
                </c:pt>
              </c:numCache>
            </c:numRef>
          </c:val>
          <c:smooth val="0"/>
          <c:extLst>
            <c:ext xmlns:c16="http://schemas.microsoft.com/office/drawing/2014/chart" uri="{C3380CC4-5D6E-409C-BE32-E72D297353CC}">
              <c16:uniqueId val="{00000004-5099-48A5-8ACD-7E21EFF67E25}"/>
            </c:ext>
          </c:extLst>
        </c:ser>
        <c:dLbls>
          <c:showLegendKey val="0"/>
          <c:showVal val="0"/>
          <c:showCatName val="0"/>
          <c:showSerName val="0"/>
          <c:showPercent val="0"/>
          <c:showBubbleSize val="0"/>
        </c:dLbls>
        <c:marker val="1"/>
        <c:smooth val="0"/>
        <c:axId val="597320280"/>
        <c:axId val="597319952"/>
        <c:extLst/>
      </c:lineChart>
      <c:catAx>
        <c:axId val="60372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22960"/>
        <c:crosses val="autoZero"/>
        <c:auto val="1"/>
        <c:lblAlgn val="ctr"/>
        <c:lblOffset val="100"/>
        <c:noMultiLvlLbl val="0"/>
      </c:catAx>
      <c:valAx>
        <c:axId val="60372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20664"/>
        <c:crosses val="autoZero"/>
        <c:crossBetween val="between"/>
      </c:valAx>
      <c:valAx>
        <c:axId val="5973199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20280"/>
        <c:crosses val="max"/>
        <c:crossBetween val="between"/>
      </c:valAx>
      <c:catAx>
        <c:axId val="597320280"/>
        <c:scaling>
          <c:orientation val="minMax"/>
        </c:scaling>
        <c:delete val="1"/>
        <c:axPos val="b"/>
        <c:numFmt formatCode="General" sourceLinked="1"/>
        <c:majorTickMark val="out"/>
        <c:minorTickMark val="none"/>
        <c:tickLblPos val="nextTo"/>
        <c:crossAx val="59731995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'[1]Consumer-Awareness-2 (1)'!$B$3</c:f>
              <c:strCache>
                <c:ptCount val="1"/>
                <c:pt idx="0">
                  <c:v>Tesla, Inc.: (United Kingdom)</c:v>
                </c:pt>
              </c:strCache>
            </c:strRef>
          </c:tx>
          <c:spPr>
            <a:ln w="28575" cap="rnd">
              <a:solidFill>
                <a:schemeClr val="accent1"/>
              </a:solidFill>
              <a:round/>
            </a:ln>
            <a:effectLst/>
          </c:spPr>
          <c:marker>
            <c:symbol val="none"/>
          </c:marker>
          <c:cat>
            <c:numRef>
              <c:f>'[1]Consumer-Awareness-2 (1)'!$A$4:$A$132</c:f>
              <c:numCache>
                <c:formatCode>General</c:formatCode>
                <c:ptCount val="129"/>
                <c:pt idx="0">
                  <c:v>42379</c:v>
                </c:pt>
                <c:pt idx="1">
                  <c:v>42386</c:v>
                </c:pt>
                <c:pt idx="2">
                  <c:v>42393</c:v>
                </c:pt>
                <c:pt idx="3">
                  <c:v>42400</c:v>
                </c:pt>
                <c:pt idx="4">
                  <c:v>42407</c:v>
                </c:pt>
                <c:pt idx="5">
                  <c:v>42414</c:v>
                </c:pt>
                <c:pt idx="6">
                  <c:v>42421</c:v>
                </c:pt>
                <c:pt idx="7">
                  <c:v>42428</c:v>
                </c:pt>
                <c:pt idx="8">
                  <c:v>42435</c:v>
                </c:pt>
                <c:pt idx="9">
                  <c:v>42442</c:v>
                </c:pt>
                <c:pt idx="10">
                  <c:v>42449</c:v>
                </c:pt>
                <c:pt idx="11">
                  <c:v>42456</c:v>
                </c:pt>
                <c:pt idx="12">
                  <c:v>42463</c:v>
                </c:pt>
                <c:pt idx="13">
                  <c:v>42470</c:v>
                </c:pt>
                <c:pt idx="14">
                  <c:v>42477</c:v>
                </c:pt>
                <c:pt idx="15">
                  <c:v>42484</c:v>
                </c:pt>
                <c:pt idx="16">
                  <c:v>42491</c:v>
                </c:pt>
                <c:pt idx="17">
                  <c:v>42498</c:v>
                </c:pt>
                <c:pt idx="18">
                  <c:v>42505</c:v>
                </c:pt>
                <c:pt idx="19">
                  <c:v>42512</c:v>
                </c:pt>
                <c:pt idx="20">
                  <c:v>42519</c:v>
                </c:pt>
                <c:pt idx="21">
                  <c:v>42526</c:v>
                </c:pt>
                <c:pt idx="22">
                  <c:v>42533</c:v>
                </c:pt>
                <c:pt idx="23">
                  <c:v>42540</c:v>
                </c:pt>
                <c:pt idx="24">
                  <c:v>42547</c:v>
                </c:pt>
                <c:pt idx="25">
                  <c:v>42554</c:v>
                </c:pt>
                <c:pt idx="26">
                  <c:v>42561</c:v>
                </c:pt>
                <c:pt idx="27">
                  <c:v>42568</c:v>
                </c:pt>
                <c:pt idx="28">
                  <c:v>42575</c:v>
                </c:pt>
                <c:pt idx="29">
                  <c:v>42582</c:v>
                </c:pt>
                <c:pt idx="30">
                  <c:v>42589</c:v>
                </c:pt>
                <c:pt idx="31">
                  <c:v>42596</c:v>
                </c:pt>
                <c:pt idx="32">
                  <c:v>42603</c:v>
                </c:pt>
                <c:pt idx="33">
                  <c:v>42610</c:v>
                </c:pt>
                <c:pt idx="34">
                  <c:v>42617</c:v>
                </c:pt>
                <c:pt idx="35">
                  <c:v>42624</c:v>
                </c:pt>
                <c:pt idx="36">
                  <c:v>42631</c:v>
                </c:pt>
                <c:pt idx="37">
                  <c:v>42638</c:v>
                </c:pt>
                <c:pt idx="38">
                  <c:v>42645</c:v>
                </c:pt>
                <c:pt idx="39">
                  <c:v>42652</c:v>
                </c:pt>
                <c:pt idx="40">
                  <c:v>42659</c:v>
                </c:pt>
                <c:pt idx="41">
                  <c:v>42666</c:v>
                </c:pt>
                <c:pt idx="42">
                  <c:v>42673</c:v>
                </c:pt>
                <c:pt idx="43">
                  <c:v>42680</c:v>
                </c:pt>
                <c:pt idx="44">
                  <c:v>42687</c:v>
                </c:pt>
                <c:pt idx="45">
                  <c:v>42694</c:v>
                </c:pt>
                <c:pt idx="46">
                  <c:v>42701</c:v>
                </c:pt>
                <c:pt idx="47">
                  <c:v>42708</c:v>
                </c:pt>
                <c:pt idx="48">
                  <c:v>42715</c:v>
                </c:pt>
                <c:pt idx="49">
                  <c:v>42722</c:v>
                </c:pt>
                <c:pt idx="50">
                  <c:v>42729</c:v>
                </c:pt>
                <c:pt idx="51">
                  <c:v>42736</c:v>
                </c:pt>
                <c:pt idx="52">
                  <c:v>42743</c:v>
                </c:pt>
                <c:pt idx="53">
                  <c:v>42750</c:v>
                </c:pt>
                <c:pt idx="54">
                  <c:v>42757</c:v>
                </c:pt>
                <c:pt idx="55">
                  <c:v>42764</c:v>
                </c:pt>
                <c:pt idx="56">
                  <c:v>42771</c:v>
                </c:pt>
                <c:pt idx="57">
                  <c:v>42778</c:v>
                </c:pt>
                <c:pt idx="58">
                  <c:v>42785</c:v>
                </c:pt>
                <c:pt idx="59">
                  <c:v>42792</c:v>
                </c:pt>
                <c:pt idx="60">
                  <c:v>42799</c:v>
                </c:pt>
                <c:pt idx="61">
                  <c:v>42806</c:v>
                </c:pt>
                <c:pt idx="62">
                  <c:v>42813</c:v>
                </c:pt>
                <c:pt idx="63">
                  <c:v>42820</c:v>
                </c:pt>
                <c:pt idx="64">
                  <c:v>42827</c:v>
                </c:pt>
                <c:pt idx="65">
                  <c:v>42834</c:v>
                </c:pt>
                <c:pt idx="66">
                  <c:v>42841</c:v>
                </c:pt>
                <c:pt idx="67">
                  <c:v>42848</c:v>
                </c:pt>
                <c:pt idx="68">
                  <c:v>42855</c:v>
                </c:pt>
                <c:pt idx="69">
                  <c:v>42862</c:v>
                </c:pt>
                <c:pt idx="70">
                  <c:v>42869</c:v>
                </c:pt>
                <c:pt idx="71">
                  <c:v>42876</c:v>
                </c:pt>
                <c:pt idx="72">
                  <c:v>42883</c:v>
                </c:pt>
                <c:pt idx="73">
                  <c:v>42890</c:v>
                </c:pt>
                <c:pt idx="74">
                  <c:v>42897</c:v>
                </c:pt>
                <c:pt idx="75">
                  <c:v>42904</c:v>
                </c:pt>
                <c:pt idx="76">
                  <c:v>42911</c:v>
                </c:pt>
                <c:pt idx="77">
                  <c:v>42918</c:v>
                </c:pt>
                <c:pt idx="78">
                  <c:v>42925</c:v>
                </c:pt>
                <c:pt idx="79">
                  <c:v>42932</c:v>
                </c:pt>
                <c:pt idx="80">
                  <c:v>42939</c:v>
                </c:pt>
                <c:pt idx="81">
                  <c:v>42946</c:v>
                </c:pt>
                <c:pt idx="82">
                  <c:v>42953</c:v>
                </c:pt>
                <c:pt idx="83">
                  <c:v>42960</c:v>
                </c:pt>
                <c:pt idx="84">
                  <c:v>42967</c:v>
                </c:pt>
                <c:pt idx="85">
                  <c:v>42974</c:v>
                </c:pt>
                <c:pt idx="86">
                  <c:v>42981</c:v>
                </c:pt>
                <c:pt idx="87">
                  <c:v>42988</c:v>
                </c:pt>
                <c:pt idx="88">
                  <c:v>42995</c:v>
                </c:pt>
                <c:pt idx="89">
                  <c:v>43002</c:v>
                </c:pt>
                <c:pt idx="90">
                  <c:v>43009</c:v>
                </c:pt>
                <c:pt idx="91">
                  <c:v>43016</c:v>
                </c:pt>
                <c:pt idx="92">
                  <c:v>43023</c:v>
                </c:pt>
                <c:pt idx="93">
                  <c:v>43030</c:v>
                </c:pt>
                <c:pt idx="94">
                  <c:v>43037</c:v>
                </c:pt>
                <c:pt idx="95">
                  <c:v>43044</c:v>
                </c:pt>
                <c:pt idx="96">
                  <c:v>43051</c:v>
                </c:pt>
                <c:pt idx="97">
                  <c:v>43058</c:v>
                </c:pt>
                <c:pt idx="98">
                  <c:v>43065</c:v>
                </c:pt>
                <c:pt idx="99">
                  <c:v>43072</c:v>
                </c:pt>
                <c:pt idx="100">
                  <c:v>43079</c:v>
                </c:pt>
                <c:pt idx="101">
                  <c:v>43086</c:v>
                </c:pt>
                <c:pt idx="102">
                  <c:v>43093</c:v>
                </c:pt>
                <c:pt idx="103">
                  <c:v>43100</c:v>
                </c:pt>
                <c:pt idx="104">
                  <c:v>43107</c:v>
                </c:pt>
                <c:pt idx="105">
                  <c:v>43114</c:v>
                </c:pt>
                <c:pt idx="106">
                  <c:v>43121</c:v>
                </c:pt>
                <c:pt idx="107">
                  <c:v>43128</c:v>
                </c:pt>
                <c:pt idx="108">
                  <c:v>43135</c:v>
                </c:pt>
                <c:pt idx="109">
                  <c:v>43142</c:v>
                </c:pt>
                <c:pt idx="110">
                  <c:v>43149</c:v>
                </c:pt>
                <c:pt idx="111">
                  <c:v>43156</c:v>
                </c:pt>
                <c:pt idx="112">
                  <c:v>43163</c:v>
                </c:pt>
                <c:pt idx="113">
                  <c:v>43170</c:v>
                </c:pt>
                <c:pt idx="114">
                  <c:v>43177</c:v>
                </c:pt>
                <c:pt idx="115">
                  <c:v>43184</c:v>
                </c:pt>
                <c:pt idx="116">
                  <c:v>43191</c:v>
                </c:pt>
                <c:pt idx="117">
                  <c:v>43198</c:v>
                </c:pt>
                <c:pt idx="118">
                  <c:v>43205</c:v>
                </c:pt>
                <c:pt idx="119">
                  <c:v>43212</c:v>
                </c:pt>
                <c:pt idx="120">
                  <c:v>43219</c:v>
                </c:pt>
                <c:pt idx="121">
                  <c:v>43226</c:v>
                </c:pt>
                <c:pt idx="122">
                  <c:v>43233</c:v>
                </c:pt>
                <c:pt idx="123">
                  <c:v>43240</c:v>
                </c:pt>
                <c:pt idx="124">
                  <c:v>43247</c:v>
                </c:pt>
                <c:pt idx="125">
                  <c:v>43254</c:v>
                </c:pt>
                <c:pt idx="126">
                  <c:v>43261</c:v>
                </c:pt>
                <c:pt idx="127">
                  <c:v>43268</c:v>
                </c:pt>
                <c:pt idx="128">
                  <c:v>43275</c:v>
                </c:pt>
              </c:numCache>
            </c:numRef>
          </c:cat>
          <c:val>
            <c:numRef>
              <c:f>'[1]Consumer-Awareness-2 (1)'!$B$4:$B$132</c:f>
              <c:numCache>
                <c:formatCode>General</c:formatCode>
                <c:ptCount val="129"/>
                <c:pt idx="0">
                  <c:v>7</c:v>
                </c:pt>
                <c:pt idx="1">
                  <c:v>7</c:v>
                </c:pt>
                <c:pt idx="2">
                  <c:v>7</c:v>
                </c:pt>
                <c:pt idx="3">
                  <c:v>8</c:v>
                </c:pt>
                <c:pt idx="4">
                  <c:v>9</c:v>
                </c:pt>
                <c:pt idx="5">
                  <c:v>7</c:v>
                </c:pt>
                <c:pt idx="6">
                  <c:v>6</c:v>
                </c:pt>
                <c:pt idx="7">
                  <c:v>6</c:v>
                </c:pt>
                <c:pt idx="8">
                  <c:v>7</c:v>
                </c:pt>
                <c:pt idx="9">
                  <c:v>7</c:v>
                </c:pt>
                <c:pt idx="10">
                  <c:v>7</c:v>
                </c:pt>
                <c:pt idx="11">
                  <c:v>29</c:v>
                </c:pt>
                <c:pt idx="12">
                  <c:v>21</c:v>
                </c:pt>
                <c:pt idx="13">
                  <c:v>12</c:v>
                </c:pt>
                <c:pt idx="14">
                  <c:v>10</c:v>
                </c:pt>
                <c:pt idx="15">
                  <c:v>9</c:v>
                </c:pt>
                <c:pt idx="16">
                  <c:v>9</c:v>
                </c:pt>
                <c:pt idx="17">
                  <c:v>8</c:v>
                </c:pt>
                <c:pt idx="18">
                  <c:v>8</c:v>
                </c:pt>
                <c:pt idx="19">
                  <c:v>8</c:v>
                </c:pt>
                <c:pt idx="20">
                  <c:v>8</c:v>
                </c:pt>
                <c:pt idx="21">
                  <c:v>8</c:v>
                </c:pt>
                <c:pt idx="22">
                  <c:v>7</c:v>
                </c:pt>
                <c:pt idx="23">
                  <c:v>11</c:v>
                </c:pt>
                <c:pt idx="24">
                  <c:v>10</c:v>
                </c:pt>
                <c:pt idx="25">
                  <c:v>9</c:v>
                </c:pt>
                <c:pt idx="26">
                  <c:v>8</c:v>
                </c:pt>
                <c:pt idx="27">
                  <c:v>8</c:v>
                </c:pt>
                <c:pt idx="28">
                  <c:v>9</c:v>
                </c:pt>
                <c:pt idx="29">
                  <c:v>8</c:v>
                </c:pt>
                <c:pt idx="30">
                  <c:v>7</c:v>
                </c:pt>
                <c:pt idx="31">
                  <c:v>6</c:v>
                </c:pt>
                <c:pt idx="32">
                  <c:v>9</c:v>
                </c:pt>
                <c:pt idx="33">
                  <c:v>8</c:v>
                </c:pt>
                <c:pt idx="34">
                  <c:v>8</c:v>
                </c:pt>
                <c:pt idx="35">
                  <c:v>8</c:v>
                </c:pt>
                <c:pt idx="36">
                  <c:v>8</c:v>
                </c:pt>
                <c:pt idx="37">
                  <c:v>8</c:v>
                </c:pt>
                <c:pt idx="38">
                  <c:v>8</c:v>
                </c:pt>
                <c:pt idx="39">
                  <c:v>9</c:v>
                </c:pt>
                <c:pt idx="40">
                  <c:v>11</c:v>
                </c:pt>
                <c:pt idx="41">
                  <c:v>11</c:v>
                </c:pt>
                <c:pt idx="42">
                  <c:v>12</c:v>
                </c:pt>
                <c:pt idx="43">
                  <c:v>9</c:v>
                </c:pt>
                <c:pt idx="44">
                  <c:v>9</c:v>
                </c:pt>
                <c:pt idx="45">
                  <c:v>8</c:v>
                </c:pt>
                <c:pt idx="46">
                  <c:v>8</c:v>
                </c:pt>
                <c:pt idx="47">
                  <c:v>8</c:v>
                </c:pt>
                <c:pt idx="48">
                  <c:v>8</c:v>
                </c:pt>
                <c:pt idx="49">
                  <c:v>8</c:v>
                </c:pt>
                <c:pt idx="50">
                  <c:v>10</c:v>
                </c:pt>
                <c:pt idx="51">
                  <c:v>10</c:v>
                </c:pt>
                <c:pt idx="52">
                  <c:v>8</c:v>
                </c:pt>
                <c:pt idx="53">
                  <c:v>8</c:v>
                </c:pt>
                <c:pt idx="54">
                  <c:v>9</c:v>
                </c:pt>
                <c:pt idx="55">
                  <c:v>9</c:v>
                </c:pt>
                <c:pt idx="56">
                  <c:v>9</c:v>
                </c:pt>
                <c:pt idx="57">
                  <c:v>9</c:v>
                </c:pt>
                <c:pt idx="58">
                  <c:v>9</c:v>
                </c:pt>
                <c:pt idx="59">
                  <c:v>9</c:v>
                </c:pt>
                <c:pt idx="60">
                  <c:v>10</c:v>
                </c:pt>
                <c:pt idx="61">
                  <c:v>9</c:v>
                </c:pt>
                <c:pt idx="62">
                  <c:v>9</c:v>
                </c:pt>
                <c:pt idx="63">
                  <c:v>10</c:v>
                </c:pt>
                <c:pt idx="64">
                  <c:v>13</c:v>
                </c:pt>
                <c:pt idx="65">
                  <c:v>11</c:v>
                </c:pt>
                <c:pt idx="66">
                  <c:v>11</c:v>
                </c:pt>
                <c:pt idx="67">
                  <c:v>10</c:v>
                </c:pt>
                <c:pt idx="68">
                  <c:v>11</c:v>
                </c:pt>
                <c:pt idx="69">
                  <c:v>11</c:v>
                </c:pt>
                <c:pt idx="70">
                  <c:v>10</c:v>
                </c:pt>
                <c:pt idx="71">
                  <c:v>9</c:v>
                </c:pt>
                <c:pt idx="72">
                  <c:v>9</c:v>
                </c:pt>
                <c:pt idx="73">
                  <c:v>10</c:v>
                </c:pt>
                <c:pt idx="74">
                  <c:v>9</c:v>
                </c:pt>
                <c:pt idx="75">
                  <c:v>10</c:v>
                </c:pt>
                <c:pt idx="76">
                  <c:v>10</c:v>
                </c:pt>
                <c:pt idx="77">
                  <c:v>19</c:v>
                </c:pt>
                <c:pt idx="78">
                  <c:v>17</c:v>
                </c:pt>
                <c:pt idx="79">
                  <c:v>12</c:v>
                </c:pt>
                <c:pt idx="80">
                  <c:v>23</c:v>
                </c:pt>
                <c:pt idx="81">
                  <c:v>23</c:v>
                </c:pt>
                <c:pt idx="82">
                  <c:v>15</c:v>
                </c:pt>
                <c:pt idx="83">
                  <c:v>13</c:v>
                </c:pt>
                <c:pt idx="84">
                  <c:v>14</c:v>
                </c:pt>
                <c:pt idx="85">
                  <c:v>12</c:v>
                </c:pt>
                <c:pt idx="86">
                  <c:v>13</c:v>
                </c:pt>
                <c:pt idx="87">
                  <c:v>13</c:v>
                </c:pt>
                <c:pt idx="88">
                  <c:v>12</c:v>
                </c:pt>
                <c:pt idx="89">
                  <c:v>11</c:v>
                </c:pt>
                <c:pt idx="90">
                  <c:v>12</c:v>
                </c:pt>
                <c:pt idx="91">
                  <c:v>12</c:v>
                </c:pt>
                <c:pt idx="92">
                  <c:v>11</c:v>
                </c:pt>
                <c:pt idx="93">
                  <c:v>11</c:v>
                </c:pt>
                <c:pt idx="94">
                  <c:v>13</c:v>
                </c:pt>
                <c:pt idx="95">
                  <c:v>12</c:v>
                </c:pt>
                <c:pt idx="96">
                  <c:v>32</c:v>
                </c:pt>
                <c:pt idx="97">
                  <c:v>24</c:v>
                </c:pt>
                <c:pt idx="98">
                  <c:v>17</c:v>
                </c:pt>
                <c:pt idx="99">
                  <c:v>14</c:v>
                </c:pt>
                <c:pt idx="100">
                  <c:v>13</c:v>
                </c:pt>
                <c:pt idx="101">
                  <c:v>12</c:v>
                </c:pt>
                <c:pt idx="102">
                  <c:v>13</c:v>
                </c:pt>
                <c:pt idx="103">
                  <c:v>12</c:v>
                </c:pt>
                <c:pt idx="104">
                  <c:v>12</c:v>
                </c:pt>
                <c:pt idx="105">
                  <c:v>11</c:v>
                </c:pt>
                <c:pt idx="106">
                  <c:v>12</c:v>
                </c:pt>
                <c:pt idx="107">
                  <c:v>12</c:v>
                </c:pt>
                <c:pt idx="108">
                  <c:v>29</c:v>
                </c:pt>
                <c:pt idx="109">
                  <c:v>18</c:v>
                </c:pt>
                <c:pt idx="110">
                  <c:v>15</c:v>
                </c:pt>
                <c:pt idx="111">
                  <c:v>12</c:v>
                </c:pt>
                <c:pt idx="112">
                  <c:v>13</c:v>
                </c:pt>
                <c:pt idx="113">
                  <c:v>13</c:v>
                </c:pt>
                <c:pt idx="114">
                  <c:v>13</c:v>
                </c:pt>
                <c:pt idx="115">
                  <c:v>14</c:v>
                </c:pt>
                <c:pt idx="116">
                  <c:v>15</c:v>
                </c:pt>
                <c:pt idx="117">
                  <c:v>11</c:v>
                </c:pt>
                <c:pt idx="118">
                  <c:v>12</c:v>
                </c:pt>
                <c:pt idx="119">
                  <c:v>11</c:v>
                </c:pt>
                <c:pt idx="120">
                  <c:v>14</c:v>
                </c:pt>
                <c:pt idx="121">
                  <c:v>12</c:v>
                </c:pt>
                <c:pt idx="122">
                  <c:v>12</c:v>
                </c:pt>
                <c:pt idx="123">
                  <c:v>11</c:v>
                </c:pt>
                <c:pt idx="124">
                  <c:v>10</c:v>
                </c:pt>
                <c:pt idx="125">
                  <c:v>12</c:v>
                </c:pt>
                <c:pt idx="126">
                  <c:v>11</c:v>
                </c:pt>
                <c:pt idx="127">
                  <c:v>12</c:v>
                </c:pt>
                <c:pt idx="128">
                  <c:v>11</c:v>
                </c:pt>
              </c:numCache>
            </c:numRef>
          </c:val>
          <c:smooth val="0"/>
          <c:extLst>
            <c:ext xmlns:c16="http://schemas.microsoft.com/office/drawing/2014/chart" uri="{C3380CC4-5D6E-409C-BE32-E72D297353CC}">
              <c16:uniqueId val="{00000000-88E6-472D-BB9F-0CE90B52FB54}"/>
            </c:ext>
          </c:extLst>
        </c:ser>
        <c:ser>
          <c:idx val="1"/>
          <c:order val="1"/>
          <c:tx>
            <c:strRef>
              <c:f>'[1]Consumer-Awareness-2 (1)'!$C$3</c:f>
              <c:strCache>
                <c:ptCount val="1"/>
                <c:pt idx="0">
                  <c:v>Jaguar Cars: (United Kingdom)</c:v>
                </c:pt>
              </c:strCache>
            </c:strRef>
          </c:tx>
          <c:spPr>
            <a:ln w="28575" cap="rnd">
              <a:solidFill>
                <a:schemeClr val="accent2"/>
              </a:solidFill>
              <a:round/>
            </a:ln>
            <a:effectLst/>
          </c:spPr>
          <c:marker>
            <c:symbol val="none"/>
          </c:marker>
          <c:cat>
            <c:numRef>
              <c:f>'[1]Consumer-Awareness-2 (1)'!$A$4:$A$132</c:f>
              <c:numCache>
                <c:formatCode>General</c:formatCode>
                <c:ptCount val="129"/>
                <c:pt idx="0">
                  <c:v>42379</c:v>
                </c:pt>
                <c:pt idx="1">
                  <c:v>42386</c:v>
                </c:pt>
                <c:pt idx="2">
                  <c:v>42393</c:v>
                </c:pt>
                <c:pt idx="3">
                  <c:v>42400</c:v>
                </c:pt>
                <c:pt idx="4">
                  <c:v>42407</c:v>
                </c:pt>
                <c:pt idx="5">
                  <c:v>42414</c:v>
                </c:pt>
                <c:pt idx="6">
                  <c:v>42421</c:v>
                </c:pt>
                <c:pt idx="7">
                  <c:v>42428</c:v>
                </c:pt>
                <c:pt idx="8">
                  <c:v>42435</c:v>
                </c:pt>
                <c:pt idx="9">
                  <c:v>42442</c:v>
                </c:pt>
                <c:pt idx="10">
                  <c:v>42449</c:v>
                </c:pt>
                <c:pt idx="11">
                  <c:v>42456</c:v>
                </c:pt>
                <c:pt idx="12">
                  <c:v>42463</c:v>
                </c:pt>
                <c:pt idx="13">
                  <c:v>42470</c:v>
                </c:pt>
                <c:pt idx="14">
                  <c:v>42477</c:v>
                </c:pt>
                <c:pt idx="15">
                  <c:v>42484</c:v>
                </c:pt>
                <c:pt idx="16">
                  <c:v>42491</c:v>
                </c:pt>
                <c:pt idx="17">
                  <c:v>42498</c:v>
                </c:pt>
                <c:pt idx="18">
                  <c:v>42505</c:v>
                </c:pt>
                <c:pt idx="19">
                  <c:v>42512</c:v>
                </c:pt>
                <c:pt idx="20">
                  <c:v>42519</c:v>
                </c:pt>
                <c:pt idx="21">
                  <c:v>42526</c:v>
                </c:pt>
                <c:pt idx="22">
                  <c:v>42533</c:v>
                </c:pt>
                <c:pt idx="23">
                  <c:v>42540</c:v>
                </c:pt>
                <c:pt idx="24">
                  <c:v>42547</c:v>
                </c:pt>
                <c:pt idx="25">
                  <c:v>42554</c:v>
                </c:pt>
                <c:pt idx="26">
                  <c:v>42561</c:v>
                </c:pt>
                <c:pt idx="27">
                  <c:v>42568</c:v>
                </c:pt>
                <c:pt idx="28">
                  <c:v>42575</c:v>
                </c:pt>
                <c:pt idx="29">
                  <c:v>42582</c:v>
                </c:pt>
                <c:pt idx="30">
                  <c:v>42589</c:v>
                </c:pt>
                <c:pt idx="31">
                  <c:v>42596</c:v>
                </c:pt>
                <c:pt idx="32">
                  <c:v>42603</c:v>
                </c:pt>
                <c:pt idx="33">
                  <c:v>42610</c:v>
                </c:pt>
                <c:pt idx="34">
                  <c:v>42617</c:v>
                </c:pt>
                <c:pt idx="35">
                  <c:v>42624</c:v>
                </c:pt>
                <c:pt idx="36">
                  <c:v>42631</c:v>
                </c:pt>
                <c:pt idx="37">
                  <c:v>42638</c:v>
                </c:pt>
                <c:pt idx="38">
                  <c:v>42645</c:v>
                </c:pt>
                <c:pt idx="39">
                  <c:v>42652</c:v>
                </c:pt>
                <c:pt idx="40">
                  <c:v>42659</c:v>
                </c:pt>
                <c:pt idx="41">
                  <c:v>42666</c:v>
                </c:pt>
                <c:pt idx="42">
                  <c:v>42673</c:v>
                </c:pt>
                <c:pt idx="43">
                  <c:v>42680</c:v>
                </c:pt>
                <c:pt idx="44">
                  <c:v>42687</c:v>
                </c:pt>
                <c:pt idx="45">
                  <c:v>42694</c:v>
                </c:pt>
                <c:pt idx="46">
                  <c:v>42701</c:v>
                </c:pt>
                <c:pt idx="47">
                  <c:v>42708</c:v>
                </c:pt>
                <c:pt idx="48">
                  <c:v>42715</c:v>
                </c:pt>
                <c:pt idx="49">
                  <c:v>42722</c:v>
                </c:pt>
                <c:pt idx="50">
                  <c:v>42729</c:v>
                </c:pt>
                <c:pt idx="51">
                  <c:v>42736</c:v>
                </c:pt>
                <c:pt idx="52">
                  <c:v>42743</c:v>
                </c:pt>
                <c:pt idx="53">
                  <c:v>42750</c:v>
                </c:pt>
                <c:pt idx="54">
                  <c:v>42757</c:v>
                </c:pt>
                <c:pt idx="55">
                  <c:v>42764</c:v>
                </c:pt>
                <c:pt idx="56">
                  <c:v>42771</c:v>
                </c:pt>
                <c:pt idx="57">
                  <c:v>42778</c:v>
                </c:pt>
                <c:pt idx="58">
                  <c:v>42785</c:v>
                </c:pt>
                <c:pt idx="59">
                  <c:v>42792</c:v>
                </c:pt>
                <c:pt idx="60">
                  <c:v>42799</c:v>
                </c:pt>
                <c:pt idx="61">
                  <c:v>42806</c:v>
                </c:pt>
                <c:pt idx="62">
                  <c:v>42813</c:v>
                </c:pt>
                <c:pt idx="63">
                  <c:v>42820</c:v>
                </c:pt>
                <c:pt idx="64">
                  <c:v>42827</c:v>
                </c:pt>
                <c:pt idx="65">
                  <c:v>42834</c:v>
                </c:pt>
                <c:pt idx="66">
                  <c:v>42841</c:v>
                </c:pt>
                <c:pt idx="67">
                  <c:v>42848</c:v>
                </c:pt>
                <c:pt idx="68">
                  <c:v>42855</c:v>
                </c:pt>
                <c:pt idx="69">
                  <c:v>42862</c:v>
                </c:pt>
                <c:pt idx="70">
                  <c:v>42869</c:v>
                </c:pt>
                <c:pt idx="71">
                  <c:v>42876</c:v>
                </c:pt>
                <c:pt idx="72">
                  <c:v>42883</c:v>
                </c:pt>
                <c:pt idx="73">
                  <c:v>42890</c:v>
                </c:pt>
                <c:pt idx="74">
                  <c:v>42897</c:v>
                </c:pt>
                <c:pt idx="75">
                  <c:v>42904</c:v>
                </c:pt>
                <c:pt idx="76">
                  <c:v>42911</c:v>
                </c:pt>
                <c:pt idx="77">
                  <c:v>42918</c:v>
                </c:pt>
                <c:pt idx="78">
                  <c:v>42925</c:v>
                </c:pt>
                <c:pt idx="79">
                  <c:v>42932</c:v>
                </c:pt>
                <c:pt idx="80">
                  <c:v>42939</c:v>
                </c:pt>
                <c:pt idx="81">
                  <c:v>42946</c:v>
                </c:pt>
                <c:pt idx="82">
                  <c:v>42953</c:v>
                </c:pt>
                <c:pt idx="83">
                  <c:v>42960</c:v>
                </c:pt>
                <c:pt idx="84">
                  <c:v>42967</c:v>
                </c:pt>
                <c:pt idx="85">
                  <c:v>42974</c:v>
                </c:pt>
                <c:pt idx="86">
                  <c:v>42981</c:v>
                </c:pt>
                <c:pt idx="87">
                  <c:v>42988</c:v>
                </c:pt>
                <c:pt idx="88">
                  <c:v>42995</c:v>
                </c:pt>
                <c:pt idx="89">
                  <c:v>43002</c:v>
                </c:pt>
                <c:pt idx="90">
                  <c:v>43009</c:v>
                </c:pt>
                <c:pt idx="91">
                  <c:v>43016</c:v>
                </c:pt>
                <c:pt idx="92">
                  <c:v>43023</c:v>
                </c:pt>
                <c:pt idx="93">
                  <c:v>43030</c:v>
                </c:pt>
                <c:pt idx="94">
                  <c:v>43037</c:v>
                </c:pt>
                <c:pt idx="95">
                  <c:v>43044</c:v>
                </c:pt>
                <c:pt idx="96">
                  <c:v>43051</c:v>
                </c:pt>
                <c:pt idx="97">
                  <c:v>43058</c:v>
                </c:pt>
                <c:pt idx="98">
                  <c:v>43065</c:v>
                </c:pt>
                <c:pt idx="99">
                  <c:v>43072</c:v>
                </c:pt>
                <c:pt idx="100">
                  <c:v>43079</c:v>
                </c:pt>
                <c:pt idx="101">
                  <c:v>43086</c:v>
                </c:pt>
                <c:pt idx="102">
                  <c:v>43093</c:v>
                </c:pt>
                <c:pt idx="103">
                  <c:v>43100</c:v>
                </c:pt>
                <c:pt idx="104">
                  <c:v>43107</c:v>
                </c:pt>
                <c:pt idx="105">
                  <c:v>43114</c:v>
                </c:pt>
                <c:pt idx="106">
                  <c:v>43121</c:v>
                </c:pt>
                <c:pt idx="107">
                  <c:v>43128</c:v>
                </c:pt>
                <c:pt idx="108">
                  <c:v>43135</c:v>
                </c:pt>
                <c:pt idx="109">
                  <c:v>43142</c:v>
                </c:pt>
                <c:pt idx="110">
                  <c:v>43149</c:v>
                </c:pt>
                <c:pt idx="111">
                  <c:v>43156</c:v>
                </c:pt>
                <c:pt idx="112">
                  <c:v>43163</c:v>
                </c:pt>
                <c:pt idx="113">
                  <c:v>43170</c:v>
                </c:pt>
                <c:pt idx="114">
                  <c:v>43177</c:v>
                </c:pt>
                <c:pt idx="115">
                  <c:v>43184</c:v>
                </c:pt>
                <c:pt idx="116">
                  <c:v>43191</c:v>
                </c:pt>
                <c:pt idx="117">
                  <c:v>43198</c:v>
                </c:pt>
                <c:pt idx="118">
                  <c:v>43205</c:v>
                </c:pt>
                <c:pt idx="119">
                  <c:v>43212</c:v>
                </c:pt>
                <c:pt idx="120">
                  <c:v>43219</c:v>
                </c:pt>
                <c:pt idx="121">
                  <c:v>43226</c:v>
                </c:pt>
                <c:pt idx="122">
                  <c:v>43233</c:v>
                </c:pt>
                <c:pt idx="123">
                  <c:v>43240</c:v>
                </c:pt>
                <c:pt idx="124">
                  <c:v>43247</c:v>
                </c:pt>
                <c:pt idx="125">
                  <c:v>43254</c:v>
                </c:pt>
                <c:pt idx="126">
                  <c:v>43261</c:v>
                </c:pt>
                <c:pt idx="127">
                  <c:v>43268</c:v>
                </c:pt>
                <c:pt idx="128">
                  <c:v>43275</c:v>
                </c:pt>
              </c:numCache>
            </c:numRef>
          </c:cat>
          <c:val>
            <c:numRef>
              <c:f>'[1]Consumer-Awareness-2 (1)'!$C$4:$C$132</c:f>
              <c:numCache>
                <c:formatCode>General</c:formatCode>
                <c:ptCount val="129"/>
                <c:pt idx="0">
                  <c:v>18</c:v>
                </c:pt>
                <c:pt idx="1">
                  <c:v>20</c:v>
                </c:pt>
                <c:pt idx="2">
                  <c:v>20</c:v>
                </c:pt>
                <c:pt idx="3">
                  <c:v>21</c:v>
                </c:pt>
                <c:pt idx="4">
                  <c:v>20</c:v>
                </c:pt>
                <c:pt idx="5">
                  <c:v>21</c:v>
                </c:pt>
                <c:pt idx="6">
                  <c:v>21</c:v>
                </c:pt>
                <c:pt idx="7">
                  <c:v>20</c:v>
                </c:pt>
                <c:pt idx="8">
                  <c:v>21</c:v>
                </c:pt>
                <c:pt idx="9">
                  <c:v>19</c:v>
                </c:pt>
                <c:pt idx="10">
                  <c:v>22</c:v>
                </c:pt>
                <c:pt idx="11">
                  <c:v>19</c:v>
                </c:pt>
                <c:pt idx="12">
                  <c:v>20</c:v>
                </c:pt>
                <c:pt idx="13">
                  <c:v>21</c:v>
                </c:pt>
                <c:pt idx="14">
                  <c:v>21</c:v>
                </c:pt>
                <c:pt idx="15">
                  <c:v>20</c:v>
                </c:pt>
                <c:pt idx="16">
                  <c:v>20</c:v>
                </c:pt>
                <c:pt idx="17">
                  <c:v>21</c:v>
                </c:pt>
                <c:pt idx="18">
                  <c:v>21</c:v>
                </c:pt>
                <c:pt idx="19">
                  <c:v>20</c:v>
                </c:pt>
                <c:pt idx="20">
                  <c:v>21</c:v>
                </c:pt>
                <c:pt idx="21">
                  <c:v>22</c:v>
                </c:pt>
                <c:pt idx="22">
                  <c:v>19</c:v>
                </c:pt>
                <c:pt idx="23">
                  <c:v>20</c:v>
                </c:pt>
                <c:pt idx="24">
                  <c:v>21</c:v>
                </c:pt>
                <c:pt idx="25">
                  <c:v>20</c:v>
                </c:pt>
                <c:pt idx="26">
                  <c:v>19</c:v>
                </c:pt>
                <c:pt idx="27">
                  <c:v>21</c:v>
                </c:pt>
                <c:pt idx="28">
                  <c:v>20</c:v>
                </c:pt>
                <c:pt idx="29">
                  <c:v>20</c:v>
                </c:pt>
                <c:pt idx="30">
                  <c:v>19</c:v>
                </c:pt>
                <c:pt idx="31">
                  <c:v>18</c:v>
                </c:pt>
                <c:pt idx="32">
                  <c:v>19</c:v>
                </c:pt>
                <c:pt idx="33">
                  <c:v>21</c:v>
                </c:pt>
                <c:pt idx="34">
                  <c:v>22</c:v>
                </c:pt>
                <c:pt idx="35">
                  <c:v>23</c:v>
                </c:pt>
                <c:pt idx="36">
                  <c:v>22</c:v>
                </c:pt>
                <c:pt idx="37">
                  <c:v>22</c:v>
                </c:pt>
                <c:pt idx="38">
                  <c:v>21</c:v>
                </c:pt>
                <c:pt idx="39">
                  <c:v>20</c:v>
                </c:pt>
                <c:pt idx="40">
                  <c:v>20</c:v>
                </c:pt>
                <c:pt idx="41">
                  <c:v>19</c:v>
                </c:pt>
                <c:pt idx="42">
                  <c:v>19</c:v>
                </c:pt>
                <c:pt idx="43">
                  <c:v>18</c:v>
                </c:pt>
                <c:pt idx="44">
                  <c:v>22</c:v>
                </c:pt>
                <c:pt idx="45">
                  <c:v>19</c:v>
                </c:pt>
                <c:pt idx="46">
                  <c:v>17</c:v>
                </c:pt>
                <c:pt idx="47">
                  <c:v>17</c:v>
                </c:pt>
                <c:pt idx="48">
                  <c:v>17</c:v>
                </c:pt>
                <c:pt idx="49">
                  <c:v>18</c:v>
                </c:pt>
                <c:pt idx="50">
                  <c:v>17</c:v>
                </c:pt>
                <c:pt idx="51">
                  <c:v>17</c:v>
                </c:pt>
                <c:pt idx="52">
                  <c:v>20</c:v>
                </c:pt>
                <c:pt idx="53">
                  <c:v>19</c:v>
                </c:pt>
                <c:pt idx="54">
                  <c:v>22</c:v>
                </c:pt>
                <c:pt idx="55">
                  <c:v>23</c:v>
                </c:pt>
                <c:pt idx="56">
                  <c:v>22</c:v>
                </c:pt>
                <c:pt idx="57">
                  <c:v>23</c:v>
                </c:pt>
                <c:pt idx="58">
                  <c:v>22</c:v>
                </c:pt>
                <c:pt idx="59">
                  <c:v>22</c:v>
                </c:pt>
                <c:pt idx="60">
                  <c:v>21</c:v>
                </c:pt>
                <c:pt idx="61">
                  <c:v>22</c:v>
                </c:pt>
                <c:pt idx="62">
                  <c:v>21</c:v>
                </c:pt>
                <c:pt idx="63">
                  <c:v>21</c:v>
                </c:pt>
                <c:pt idx="64">
                  <c:v>20</c:v>
                </c:pt>
                <c:pt idx="65">
                  <c:v>20</c:v>
                </c:pt>
                <c:pt idx="66">
                  <c:v>19</c:v>
                </c:pt>
                <c:pt idx="67">
                  <c:v>19</c:v>
                </c:pt>
                <c:pt idx="68">
                  <c:v>20</c:v>
                </c:pt>
                <c:pt idx="69">
                  <c:v>19</c:v>
                </c:pt>
                <c:pt idx="70">
                  <c:v>19</c:v>
                </c:pt>
                <c:pt idx="71">
                  <c:v>18</c:v>
                </c:pt>
                <c:pt idx="72">
                  <c:v>19</c:v>
                </c:pt>
                <c:pt idx="73">
                  <c:v>19</c:v>
                </c:pt>
                <c:pt idx="74">
                  <c:v>21</c:v>
                </c:pt>
                <c:pt idx="75">
                  <c:v>22</c:v>
                </c:pt>
                <c:pt idx="76">
                  <c:v>22</c:v>
                </c:pt>
                <c:pt idx="77">
                  <c:v>21</c:v>
                </c:pt>
                <c:pt idx="78">
                  <c:v>26</c:v>
                </c:pt>
                <c:pt idx="79">
                  <c:v>22</c:v>
                </c:pt>
                <c:pt idx="80">
                  <c:v>21</c:v>
                </c:pt>
                <c:pt idx="81">
                  <c:v>20</c:v>
                </c:pt>
                <c:pt idx="82">
                  <c:v>20</c:v>
                </c:pt>
                <c:pt idx="83">
                  <c:v>19</c:v>
                </c:pt>
                <c:pt idx="84">
                  <c:v>20</c:v>
                </c:pt>
                <c:pt idx="85">
                  <c:v>19</c:v>
                </c:pt>
                <c:pt idx="86">
                  <c:v>21</c:v>
                </c:pt>
                <c:pt idx="87">
                  <c:v>20</c:v>
                </c:pt>
                <c:pt idx="88">
                  <c:v>20</c:v>
                </c:pt>
                <c:pt idx="89">
                  <c:v>20</c:v>
                </c:pt>
                <c:pt idx="90">
                  <c:v>19</c:v>
                </c:pt>
                <c:pt idx="91">
                  <c:v>20</c:v>
                </c:pt>
                <c:pt idx="92">
                  <c:v>18</c:v>
                </c:pt>
                <c:pt idx="93">
                  <c:v>18</c:v>
                </c:pt>
                <c:pt idx="94">
                  <c:v>19</c:v>
                </c:pt>
                <c:pt idx="95">
                  <c:v>20</c:v>
                </c:pt>
                <c:pt idx="96">
                  <c:v>19</c:v>
                </c:pt>
                <c:pt idx="97">
                  <c:v>17</c:v>
                </c:pt>
                <c:pt idx="98">
                  <c:v>19</c:v>
                </c:pt>
                <c:pt idx="99">
                  <c:v>17</c:v>
                </c:pt>
                <c:pt idx="100">
                  <c:v>17</c:v>
                </c:pt>
                <c:pt idx="101">
                  <c:v>19</c:v>
                </c:pt>
                <c:pt idx="102">
                  <c:v>17</c:v>
                </c:pt>
                <c:pt idx="103">
                  <c:v>18</c:v>
                </c:pt>
                <c:pt idx="104">
                  <c:v>21</c:v>
                </c:pt>
                <c:pt idx="105">
                  <c:v>22</c:v>
                </c:pt>
                <c:pt idx="106">
                  <c:v>23</c:v>
                </c:pt>
                <c:pt idx="107">
                  <c:v>25</c:v>
                </c:pt>
                <c:pt idx="108">
                  <c:v>27</c:v>
                </c:pt>
                <c:pt idx="109">
                  <c:v>25</c:v>
                </c:pt>
                <c:pt idx="110">
                  <c:v>24</c:v>
                </c:pt>
                <c:pt idx="111">
                  <c:v>25</c:v>
                </c:pt>
                <c:pt idx="112">
                  <c:v>24</c:v>
                </c:pt>
                <c:pt idx="113">
                  <c:v>22</c:v>
                </c:pt>
                <c:pt idx="114">
                  <c:v>23</c:v>
                </c:pt>
                <c:pt idx="115">
                  <c:v>25</c:v>
                </c:pt>
                <c:pt idx="116">
                  <c:v>22</c:v>
                </c:pt>
                <c:pt idx="117">
                  <c:v>20</c:v>
                </c:pt>
                <c:pt idx="118">
                  <c:v>21</c:v>
                </c:pt>
                <c:pt idx="119">
                  <c:v>20</c:v>
                </c:pt>
                <c:pt idx="120">
                  <c:v>21</c:v>
                </c:pt>
                <c:pt idx="121">
                  <c:v>20</c:v>
                </c:pt>
                <c:pt idx="122">
                  <c:v>21</c:v>
                </c:pt>
                <c:pt idx="123">
                  <c:v>23</c:v>
                </c:pt>
                <c:pt idx="124">
                  <c:v>20</c:v>
                </c:pt>
                <c:pt idx="125">
                  <c:v>21</c:v>
                </c:pt>
                <c:pt idx="126">
                  <c:v>20</c:v>
                </c:pt>
                <c:pt idx="127">
                  <c:v>20</c:v>
                </c:pt>
                <c:pt idx="128">
                  <c:v>18</c:v>
                </c:pt>
              </c:numCache>
            </c:numRef>
          </c:val>
          <c:smooth val="0"/>
          <c:extLst>
            <c:ext xmlns:c16="http://schemas.microsoft.com/office/drawing/2014/chart" uri="{C3380CC4-5D6E-409C-BE32-E72D297353CC}">
              <c16:uniqueId val="{00000001-88E6-472D-BB9F-0CE90B52FB54}"/>
            </c:ext>
          </c:extLst>
        </c:ser>
        <c:ser>
          <c:idx val="2"/>
          <c:order val="2"/>
          <c:tx>
            <c:strRef>
              <c:f>'[1]Consumer-Awareness-2 (1)'!$D$3</c:f>
              <c:strCache>
                <c:ptCount val="1"/>
                <c:pt idx="0">
                  <c:v>BMW: (United Kingdom)</c:v>
                </c:pt>
              </c:strCache>
            </c:strRef>
          </c:tx>
          <c:spPr>
            <a:ln w="28575" cap="rnd">
              <a:solidFill>
                <a:schemeClr val="accent3"/>
              </a:solidFill>
              <a:round/>
            </a:ln>
            <a:effectLst/>
          </c:spPr>
          <c:marker>
            <c:symbol val="none"/>
          </c:marker>
          <c:cat>
            <c:numRef>
              <c:f>'[1]Consumer-Awareness-2 (1)'!$A$4:$A$132</c:f>
              <c:numCache>
                <c:formatCode>General</c:formatCode>
                <c:ptCount val="129"/>
                <c:pt idx="0">
                  <c:v>42379</c:v>
                </c:pt>
                <c:pt idx="1">
                  <c:v>42386</c:v>
                </c:pt>
                <c:pt idx="2">
                  <c:v>42393</c:v>
                </c:pt>
                <c:pt idx="3">
                  <c:v>42400</c:v>
                </c:pt>
                <c:pt idx="4">
                  <c:v>42407</c:v>
                </c:pt>
                <c:pt idx="5">
                  <c:v>42414</c:v>
                </c:pt>
                <c:pt idx="6">
                  <c:v>42421</c:v>
                </c:pt>
                <c:pt idx="7">
                  <c:v>42428</c:v>
                </c:pt>
                <c:pt idx="8">
                  <c:v>42435</c:v>
                </c:pt>
                <c:pt idx="9">
                  <c:v>42442</c:v>
                </c:pt>
                <c:pt idx="10">
                  <c:v>42449</c:v>
                </c:pt>
                <c:pt idx="11">
                  <c:v>42456</c:v>
                </c:pt>
                <c:pt idx="12">
                  <c:v>42463</c:v>
                </c:pt>
                <c:pt idx="13">
                  <c:v>42470</c:v>
                </c:pt>
                <c:pt idx="14">
                  <c:v>42477</c:v>
                </c:pt>
                <c:pt idx="15">
                  <c:v>42484</c:v>
                </c:pt>
                <c:pt idx="16">
                  <c:v>42491</c:v>
                </c:pt>
                <c:pt idx="17">
                  <c:v>42498</c:v>
                </c:pt>
                <c:pt idx="18">
                  <c:v>42505</c:v>
                </c:pt>
                <c:pt idx="19">
                  <c:v>42512</c:v>
                </c:pt>
                <c:pt idx="20">
                  <c:v>42519</c:v>
                </c:pt>
                <c:pt idx="21">
                  <c:v>42526</c:v>
                </c:pt>
                <c:pt idx="22">
                  <c:v>42533</c:v>
                </c:pt>
                <c:pt idx="23">
                  <c:v>42540</c:v>
                </c:pt>
                <c:pt idx="24">
                  <c:v>42547</c:v>
                </c:pt>
                <c:pt idx="25">
                  <c:v>42554</c:v>
                </c:pt>
                <c:pt idx="26">
                  <c:v>42561</c:v>
                </c:pt>
                <c:pt idx="27">
                  <c:v>42568</c:v>
                </c:pt>
                <c:pt idx="28">
                  <c:v>42575</c:v>
                </c:pt>
                <c:pt idx="29">
                  <c:v>42582</c:v>
                </c:pt>
                <c:pt idx="30">
                  <c:v>42589</c:v>
                </c:pt>
                <c:pt idx="31">
                  <c:v>42596</c:v>
                </c:pt>
                <c:pt idx="32">
                  <c:v>42603</c:v>
                </c:pt>
                <c:pt idx="33">
                  <c:v>42610</c:v>
                </c:pt>
                <c:pt idx="34">
                  <c:v>42617</c:v>
                </c:pt>
                <c:pt idx="35">
                  <c:v>42624</c:v>
                </c:pt>
                <c:pt idx="36">
                  <c:v>42631</c:v>
                </c:pt>
                <c:pt idx="37">
                  <c:v>42638</c:v>
                </c:pt>
                <c:pt idx="38">
                  <c:v>42645</c:v>
                </c:pt>
                <c:pt idx="39">
                  <c:v>42652</c:v>
                </c:pt>
                <c:pt idx="40">
                  <c:v>42659</c:v>
                </c:pt>
                <c:pt idx="41">
                  <c:v>42666</c:v>
                </c:pt>
                <c:pt idx="42">
                  <c:v>42673</c:v>
                </c:pt>
                <c:pt idx="43">
                  <c:v>42680</c:v>
                </c:pt>
                <c:pt idx="44">
                  <c:v>42687</c:v>
                </c:pt>
                <c:pt idx="45">
                  <c:v>42694</c:v>
                </c:pt>
                <c:pt idx="46">
                  <c:v>42701</c:v>
                </c:pt>
                <c:pt idx="47">
                  <c:v>42708</c:v>
                </c:pt>
                <c:pt idx="48">
                  <c:v>42715</c:v>
                </c:pt>
                <c:pt idx="49">
                  <c:v>42722</c:v>
                </c:pt>
                <c:pt idx="50">
                  <c:v>42729</c:v>
                </c:pt>
                <c:pt idx="51">
                  <c:v>42736</c:v>
                </c:pt>
                <c:pt idx="52">
                  <c:v>42743</c:v>
                </c:pt>
                <c:pt idx="53">
                  <c:v>42750</c:v>
                </c:pt>
                <c:pt idx="54">
                  <c:v>42757</c:v>
                </c:pt>
                <c:pt idx="55">
                  <c:v>42764</c:v>
                </c:pt>
                <c:pt idx="56">
                  <c:v>42771</c:v>
                </c:pt>
                <c:pt idx="57">
                  <c:v>42778</c:v>
                </c:pt>
                <c:pt idx="58">
                  <c:v>42785</c:v>
                </c:pt>
                <c:pt idx="59">
                  <c:v>42792</c:v>
                </c:pt>
                <c:pt idx="60">
                  <c:v>42799</c:v>
                </c:pt>
                <c:pt idx="61">
                  <c:v>42806</c:v>
                </c:pt>
                <c:pt idx="62">
                  <c:v>42813</c:v>
                </c:pt>
                <c:pt idx="63">
                  <c:v>42820</c:v>
                </c:pt>
                <c:pt idx="64">
                  <c:v>42827</c:v>
                </c:pt>
                <c:pt idx="65">
                  <c:v>42834</c:v>
                </c:pt>
                <c:pt idx="66">
                  <c:v>42841</c:v>
                </c:pt>
                <c:pt idx="67">
                  <c:v>42848</c:v>
                </c:pt>
                <c:pt idx="68">
                  <c:v>42855</c:v>
                </c:pt>
                <c:pt idx="69">
                  <c:v>42862</c:v>
                </c:pt>
                <c:pt idx="70">
                  <c:v>42869</c:v>
                </c:pt>
                <c:pt idx="71">
                  <c:v>42876</c:v>
                </c:pt>
                <c:pt idx="72">
                  <c:v>42883</c:v>
                </c:pt>
                <c:pt idx="73">
                  <c:v>42890</c:v>
                </c:pt>
                <c:pt idx="74">
                  <c:v>42897</c:v>
                </c:pt>
                <c:pt idx="75">
                  <c:v>42904</c:v>
                </c:pt>
                <c:pt idx="76">
                  <c:v>42911</c:v>
                </c:pt>
                <c:pt idx="77">
                  <c:v>42918</c:v>
                </c:pt>
                <c:pt idx="78">
                  <c:v>42925</c:v>
                </c:pt>
                <c:pt idx="79">
                  <c:v>42932</c:v>
                </c:pt>
                <c:pt idx="80">
                  <c:v>42939</c:v>
                </c:pt>
                <c:pt idx="81">
                  <c:v>42946</c:v>
                </c:pt>
                <c:pt idx="82">
                  <c:v>42953</c:v>
                </c:pt>
                <c:pt idx="83">
                  <c:v>42960</c:v>
                </c:pt>
                <c:pt idx="84">
                  <c:v>42967</c:v>
                </c:pt>
                <c:pt idx="85">
                  <c:v>42974</c:v>
                </c:pt>
                <c:pt idx="86">
                  <c:v>42981</c:v>
                </c:pt>
                <c:pt idx="87">
                  <c:v>42988</c:v>
                </c:pt>
                <c:pt idx="88">
                  <c:v>42995</c:v>
                </c:pt>
                <c:pt idx="89">
                  <c:v>43002</c:v>
                </c:pt>
                <c:pt idx="90">
                  <c:v>43009</c:v>
                </c:pt>
                <c:pt idx="91">
                  <c:v>43016</c:v>
                </c:pt>
                <c:pt idx="92">
                  <c:v>43023</c:v>
                </c:pt>
                <c:pt idx="93">
                  <c:v>43030</c:v>
                </c:pt>
                <c:pt idx="94">
                  <c:v>43037</c:v>
                </c:pt>
                <c:pt idx="95">
                  <c:v>43044</c:v>
                </c:pt>
                <c:pt idx="96">
                  <c:v>43051</c:v>
                </c:pt>
                <c:pt idx="97">
                  <c:v>43058</c:v>
                </c:pt>
                <c:pt idx="98">
                  <c:v>43065</c:v>
                </c:pt>
                <c:pt idx="99">
                  <c:v>43072</c:v>
                </c:pt>
                <c:pt idx="100">
                  <c:v>43079</c:v>
                </c:pt>
                <c:pt idx="101">
                  <c:v>43086</c:v>
                </c:pt>
                <c:pt idx="102">
                  <c:v>43093</c:v>
                </c:pt>
                <c:pt idx="103">
                  <c:v>43100</c:v>
                </c:pt>
                <c:pt idx="104">
                  <c:v>43107</c:v>
                </c:pt>
                <c:pt idx="105">
                  <c:v>43114</c:v>
                </c:pt>
                <c:pt idx="106">
                  <c:v>43121</c:v>
                </c:pt>
                <c:pt idx="107">
                  <c:v>43128</c:v>
                </c:pt>
                <c:pt idx="108">
                  <c:v>43135</c:v>
                </c:pt>
                <c:pt idx="109">
                  <c:v>43142</c:v>
                </c:pt>
                <c:pt idx="110">
                  <c:v>43149</c:v>
                </c:pt>
                <c:pt idx="111">
                  <c:v>43156</c:v>
                </c:pt>
                <c:pt idx="112">
                  <c:v>43163</c:v>
                </c:pt>
                <c:pt idx="113">
                  <c:v>43170</c:v>
                </c:pt>
                <c:pt idx="114">
                  <c:v>43177</c:v>
                </c:pt>
                <c:pt idx="115">
                  <c:v>43184</c:v>
                </c:pt>
                <c:pt idx="116">
                  <c:v>43191</c:v>
                </c:pt>
                <c:pt idx="117">
                  <c:v>43198</c:v>
                </c:pt>
                <c:pt idx="118">
                  <c:v>43205</c:v>
                </c:pt>
                <c:pt idx="119">
                  <c:v>43212</c:v>
                </c:pt>
                <c:pt idx="120">
                  <c:v>43219</c:v>
                </c:pt>
                <c:pt idx="121">
                  <c:v>43226</c:v>
                </c:pt>
                <c:pt idx="122">
                  <c:v>43233</c:v>
                </c:pt>
                <c:pt idx="123">
                  <c:v>43240</c:v>
                </c:pt>
                <c:pt idx="124">
                  <c:v>43247</c:v>
                </c:pt>
                <c:pt idx="125">
                  <c:v>43254</c:v>
                </c:pt>
                <c:pt idx="126">
                  <c:v>43261</c:v>
                </c:pt>
                <c:pt idx="127">
                  <c:v>43268</c:v>
                </c:pt>
                <c:pt idx="128">
                  <c:v>43275</c:v>
                </c:pt>
              </c:numCache>
            </c:numRef>
          </c:cat>
          <c:val>
            <c:numRef>
              <c:f>'[1]Consumer-Awareness-2 (1)'!$D$4:$D$132</c:f>
              <c:numCache>
                <c:formatCode>General</c:formatCode>
                <c:ptCount val="129"/>
                <c:pt idx="0">
                  <c:v>81</c:v>
                </c:pt>
                <c:pt idx="1">
                  <c:v>84</c:v>
                </c:pt>
                <c:pt idx="2">
                  <c:v>84</c:v>
                </c:pt>
                <c:pt idx="3">
                  <c:v>84</c:v>
                </c:pt>
                <c:pt idx="4">
                  <c:v>84</c:v>
                </c:pt>
                <c:pt idx="5">
                  <c:v>89</c:v>
                </c:pt>
                <c:pt idx="6">
                  <c:v>87</c:v>
                </c:pt>
                <c:pt idx="7">
                  <c:v>86</c:v>
                </c:pt>
                <c:pt idx="8">
                  <c:v>89</c:v>
                </c:pt>
                <c:pt idx="9">
                  <c:v>89</c:v>
                </c:pt>
                <c:pt idx="10">
                  <c:v>86</c:v>
                </c:pt>
                <c:pt idx="11">
                  <c:v>85</c:v>
                </c:pt>
                <c:pt idx="12">
                  <c:v>85</c:v>
                </c:pt>
                <c:pt idx="13">
                  <c:v>88</c:v>
                </c:pt>
                <c:pt idx="14">
                  <c:v>86</c:v>
                </c:pt>
                <c:pt idx="15">
                  <c:v>85</c:v>
                </c:pt>
                <c:pt idx="16">
                  <c:v>83</c:v>
                </c:pt>
                <c:pt idx="17">
                  <c:v>83</c:v>
                </c:pt>
                <c:pt idx="18">
                  <c:v>85</c:v>
                </c:pt>
                <c:pt idx="19">
                  <c:v>91</c:v>
                </c:pt>
                <c:pt idx="20">
                  <c:v>87</c:v>
                </c:pt>
                <c:pt idx="21">
                  <c:v>83</c:v>
                </c:pt>
                <c:pt idx="22">
                  <c:v>81</c:v>
                </c:pt>
                <c:pt idx="23">
                  <c:v>80</c:v>
                </c:pt>
                <c:pt idx="24">
                  <c:v>80</c:v>
                </c:pt>
                <c:pt idx="25">
                  <c:v>80</c:v>
                </c:pt>
                <c:pt idx="26">
                  <c:v>80</c:v>
                </c:pt>
                <c:pt idx="27">
                  <c:v>82</c:v>
                </c:pt>
                <c:pt idx="28">
                  <c:v>82</c:v>
                </c:pt>
                <c:pt idx="29">
                  <c:v>85</c:v>
                </c:pt>
                <c:pt idx="30">
                  <c:v>82</c:v>
                </c:pt>
                <c:pt idx="31">
                  <c:v>76</c:v>
                </c:pt>
                <c:pt idx="32">
                  <c:v>81</c:v>
                </c:pt>
                <c:pt idx="33">
                  <c:v>81</c:v>
                </c:pt>
                <c:pt idx="34">
                  <c:v>90</c:v>
                </c:pt>
                <c:pt idx="35">
                  <c:v>85</c:v>
                </c:pt>
                <c:pt idx="36">
                  <c:v>81</c:v>
                </c:pt>
                <c:pt idx="37">
                  <c:v>82</c:v>
                </c:pt>
                <c:pt idx="38">
                  <c:v>80</c:v>
                </c:pt>
                <c:pt idx="39">
                  <c:v>82</c:v>
                </c:pt>
                <c:pt idx="40">
                  <c:v>78</c:v>
                </c:pt>
                <c:pt idx="41">
                  <c:v>77</c:v>
                </c:pt>
                <c:pt idx="42">
                  <c:v>77</c:v>
                </c:pt>
                <c:pt idx="43">
                  <c:v>77</c:v>
                </c:pt>
                <c:pt idx="44">
                  <c:v>77</c:v>
                </c:pt>
                <c:pt idx="45">
                  <c:v>74</c:v>
                </c:pt>
                <c:pt idx="46">
                  <c:v>73</c:v>
                </c:pt>
                <c:pt idx="47">
                  <c:v>70</c:v>
                </c:pt>
                <c:pt idx="48">
                  <c:v>73</c:v>
                </c:pt>
                <c:pt idx="49">
                  <c:v>75</c:v>
                </c:pt>
                <c:pt idx="50">
                  <c:v>70</c:v>
                </c:pt>
                <c:pt idx="51">
                  <c:v>77</c:v>
                </c:pt>
                <c:pt idx="52">
                  <c:v>79</c:v>
                </c:pt>
                <c:pt idx="53">
                  <c:v>81</c:v>
                </c:pt>
                <c:pt idx="54">
                  <c:v>84</c:v>
                </c:pt>
                <c:pt idx="55">
                  <c:v>82</c:v>
                </c:pt>
                <c:pt idx="56">
                  <c:v>84</c:v>
                </c:pt>
                <c:pt idx="57">
                  <c:v>86</c:v>
                </c:pt>
                <c:pt idx="58">
                  <c:v>86</c:v>
                </c:pt>
                <c:pt idx="59">
                  <c:v>86</c:v>
                </c:pt>
                <c:pt idx="60">
                  <c:v>89</c:v>
                </c:pt>
                <c:pt idx="61">
                  <c:v>86</c:v>
                </c:pt>
                <c:pt idx="62">
                  <c:v>84</c:v>
                </c:pt>
                <c:pt idx="63">
                  <c:v>86</c:v>
                </c:pt>
                <c:pt idx="64">
                  <c:v>82</c:v>
                </c:pt>
                <c:pt idx="65">
                  <c:v>85</c:v>
                </c:pt>
                <c:pt idx="66">
                  <c:v>85</c:v>
                </c:pt>
                <c:pt idx="67">
                  <c:v>80</c:v>
                </c:pt>
                <c:pt idx="68">
                  <c:v>80</c:v>
                </c:pt>
                <c:pt idx="69">
                  <c:v>82</c:v>
                </c:pt>
                <c:pt idx="70">
                  <c:v>81</c:v>
                </c:pt>
                <c:pt idx="71">
                  <c:v>86</c:v>
                </c:pt>
                <c:pt idx="72">
                  <c:v>83</c:v>
                </c:pt>
                <c:pt idx="73">
                  <c:v>73</c:v>
                </c:pt>
                <c:pt idx="74">
                  <c:v>77</c:v>
                </c:pt>
                <c:pt idx="75">
                  <c:v>83</c:v>
                </c:pt>
                <c:pt idx="76">
                  <c:v>83</c:v>
                </c:pt>
                <c:pt idx="77">
                  <c:v>81</c:v>
                </c:pt>
                <c:pt idx="78">
                  <c:v>83</c:v>
                </c:pt>
                <c:pt idx="79">
                  <c:v>80</c:v>
                </c:pt>
                <c:pt idx="80">
                  <c:v>84</c:v>
                </c:pt>
                <c:pt idx="81">
                  <c:v>79</c:v>
                </c:pt>
                <c:pt idx="82">
                  <c:v>81</c:v>
                </c:pt>
                <c:pt idx="83">
                  <c:v>80</c:v>
                </c:pt>
                <c:pt idx="84">
                  <c:v>83</c:v>
                </c:pt>
                <c:pt idx="85">
                  <c:v>79</c:v>
                </c:pt>
                <c:pt idx="86">
                  <c:v>82</c:v>
                </c:pt>
                <c:pt idx="87">
                  <c:v>84</c:v>
                </c:pt>
                <c:pt idx="88">
                  <c:v>84</c:v>
                </c:pt>
                <c:pt idx="89">
                  <c:v>77</c:v>
                </c:pt>
                <c:pt idx="90">
                  <c:v>75</c:v>
                </c:pt>
                <c:pt idx="91">
                  <c:v>75</c:v>
                </c:pt>
                <c:pt idx="92">
                  <c:v>75</c:v>
                </c:pt>
                <c:pt idx="93">
                  <c:v>74</c:v>
                </c:pt>
                <c:pt idx="94">
                  <c:v>76</c:v>
                </c:pt>
                <c:pt idx="95">
                  <c:v>73</c:v>
                </c:pt>
                <c:pt idx="96">
                  <c:v>74</c:v>
                </c:pt>
                <c:pt idx="97">
                  <c:v>68</c:v>
                </c:pt>
                <c:pt idx="98">
                  <c:v>70</c:v>
                </c:pt>
                <c:pt idx="99">
                  <c:v>67</c:v>
                </c:pt>
                <c:pt idx="100">
                  <c:v>67</c:v>
                </c:pt>
                <c:pt idx="101">
                  <c:v>67</c:v>
                </c:pt>
                <c:pt idx="102">
                  <c:v>66</c:v>
                </c:pt>
                <c:pt idx="103">
                  <c:v>71</c:v>
                </c:pt>
                <c:pt idx="104">
                  <c:v>77</c:v>
                </c:pt>
                <c:pt idx="105">
                  <c:v>79</c:v>
                </c:pt>
                <c:pt idx="106">
                  <c:v>81</c:v>
                </c:pt>
                <c:pt idx="107">
                  <c:v>80</c:v>
                </c:pt>
                <c:pt idx="108">
                  <c:v>83</c:v>
                </c:pt>
                <c:pt idx="109">
                  <c:v>81</c:v>
                </c:pt>
                <c:pt idx="110">
                  <c:v>85</c:v>
                </c:pt>
                <c:pt idx="111">
                  <c:v>78</c:v>
                </c:pt>
                <c:pt idx="112">
                  <c:v>86</c:v>
                </c:pt>
                <c:pt idx="113">
                  <c:v>87</c:v>
                </c:pt>
                <c:pt idx="114">
                  <c:v>88</c:v>
                </c:pt>
                <c:pt idx="115">
                  <c:v>88</c:v>
                </c:pt>
                <c:pt idx="116">
                  <c:v>83</c:v>
                </c:pt>
                <c:pt idx="117">
                  <c:v>82</c:v>
                </c:pt>
                <c:pt idx="118">
                  <c:v>81</c:v>
                </c:pt>
                <c:pt idx="119">
                  <c:v>79</c:v>
                </c:pt>
                <c:pt idx="120">
                  <c:v>82</c:v>
                </c:pt>
                <c:pt idx="121">
                  <c:v>95</c:v>
                </c:pt>
                <c:pt idx="122">
                  <c:v>85</c:v>
                </c:pt>
                <c:pt idx="123">
                  <c:v>100</c:v>
                </c:pt>
                <c:pt idx="124">
                  <c:v>87</c:v>
                </c:pt>
                <c:pt idx="125">
                  <c:v>85</c:v>
                </c:pt>
                <c:pt idx="126">
                  <c:v>83</c:v>
                </c:pt>
                <c:pt idx="127">
                  <c:v>82</c:v>
                </c:pt>
                <c:pt idx="128">
                  <c:v>79</c:v>
                </c:pt>
              </c:numCache>
            </c:numRef>
          </c:val>
          <c:smooth val="0"/>
          <c:extLst>
            <c:ext xmlns:c16="http://schemas.microsoft.com/office/drawing/2014/chart" uri="{C3380CC4-5D6E-409C-BE32-E72D297353CC}">
              <c16:uniqueId val="{00000002-88E6-472D-BB9F-0CE90B52FB54}"/>
            </c:ext>
          </c:extLst>
        </c:ser>
        <c:dLbls>
          <c:showLegendKey val="0"/>
          <c:showVal val="0"/>
          <c:showCatName val="0"/>
          <c:showSerName val="0"/>
          <c:showPercent val="0"/>
          <c:showBubbleSize val="0"/>
        </c:dLbls>
        <c:smooth val="0"/>
        <c:axId val="528015936"/>
        <c:axId val="528014624"/>
      </c:lineChart>
      <c:catAx>
        <c:axId val="52801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14624"/>
        <c:crosses val="autoZero"/>
        <c:auto val="1"/>
        <c:lblAlgn val="ctr"/>
        <c:lblOffset val="100"/>
        <c:noMultiLvlLbl val="1"/>
      </c:catAx>
      <c:valAx>
        <c:axId val="52801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15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00373322899855"/>
          <c:y val="2.3777141493676927E-2"/>
          <c:w val="0.88983616178412483"/>
          <c:h val="0.69046835054709066"/>
        </c:manualLayout>
      </c:layout>
      <c:lineChart>
        <c:grouping val="standard"/>
        <c:varyColors val="0"/>
        <c:ser>
          <c:idx val="0"/>
          <c:order val="0"/>
          <c:tx>
            <c:strRef>
              <c:f>'GDP Forcast Data'!$B$1</c:f>
              <c:strCache>
                <c:ptCount val="1"/>
                <c:pt idx="0">
                  <c:v>GDP</c:v>
                </c:pt>
              </c:strCache>
            </c:strRef>
          </c:tx>
          <c:spPr>
            <a:ln w="28575" cap="rnd">
              <a:solidFill>
                <a:schemeClr val="accent1"/>
              </a:solidFill>
              <a:round/>
            </a:ln>
            <a:effectLst/>
          </c:spPr>
          <c:marker>
            <c:symbol val="none"/>
          </c:marker>
          <c:val>
            <c:numRef>
              <c:f>'GDP Forcast Data'!$B$2:$B$24</c:f>
              <c:numCache>
                <c:formatCode>General</c:formatCode>
                <c:ptCount val="23"/>
                <c:pt idx="0">
                  <c:v>455814</c:v>
                </c:pt>
                <c:pt idx="1">
                  <c:v>459702</c:v>
                </c:pt>
                <c:pt idx="2">
                  <c:v>463201</c:v>
                </c:pt>
                <c:pt idx="3">
                  <c:v>466727</c:v>
                </c:pt>
                <c:pt idx="4">
                  <c:v>468326</c:v>
                </c:pt>
                <c:pt idx="5">
                  <c:v>471018</c:v>
                </c:pt>
                <c:pt idx="6">
                  <c:v>472980</c:v>
                </c:pt>
                <c:pt idx="7">
                  <c:v>476413</c:v>
                </c:pt>
                <c:pt idx="8">
                  <c:v>477421</c:v>
                </c:pt>
                <c:pt idx="9">
                  <c:v>479693</c:v>
                </c:pt>
                <c:pt idx="10">
                  <c:v>482288</c:v>
                </c:pt>
                <c:pt idx="11">
                  <c:v>485897</c:v>
                </c:pt>
                <c:pt idx="12">
                  <c:v>487422</c:v>
                </c:pt>
                <c:pt idx="13">
                  <c:v>488624</c:v>
                </c:pt>
                <c:pt idx="14">
                  <c:v>490876</c:v>
                </c:pt>
                <c:pt idx="15">
                  <c:v>492785</c:v>
                </c:pt>
                <c:pt idx="16">
                  <c:v>493278</c:v>
                </c:pt>
                <c:pt idx="17">
                  <c:v>495251</c:v>
                </c:pt>
              </c:numCache>
            </c:numRef>
          </c:val>
          <c:smooth val="0"/>
          <c:extLst>
            <c:ext xmlns:c16="http://schemas.microsoft.com/office/drawing/2014/chart" uri="{C3380CC4-5D6E-409C-BE32-E72D297353CC}">
              <c16:uniqueId val="{00000000-3586-49E8-9C99-833CFF3E8A75}"/>
            </c:ext>
          </c:extLst>
        </c:ser>
        <c:ser>
          <c:idx val="1"/>
          <c:order val="1"/>
          <c:tx>
            <c:strRef>
              <c:f>'GDP Forcast Data'!$C$1</c:f>
              <c:strCache>
                <c:ptCount val="1"/>
                <c:pt idx="0">
                  <c:v>Forecast(GDP)</c:v>
                </c:pt>
              </c:strCache>
            </c:strRef>
          </c:tx>
          <c:spPr>
            <a:ln w="25400" cap="rnd">
              <a:solidFill>
                <a:schemeClr val="accent2"/>
              </a:solidFill>
              <a:round/>
            </a:ln>
            <a:effectLst/>
          </c:spPr>
          <c:marker>
            <c:symbol val="none"/>
          </c:marker>
          <c:cat>
            <c:numRef>
              <c:f>'GDP Forcast Data'!$A$2:$A$24</c:f>
              <c:numCache>
                <c:formatCode>mmm\-yy</c:formatCode>
                <c:ptCount val="23"/>
                <c:pt idx="0">
                  <c:v>41640</c:v>
                </c:pt>
                <c:pt idx="1">
                  <c:v>41730</c:v>
                </c:pt>
                <c:pt idx="2">
                  <c:v>41821</c:v>
                </c:pt>
                <c:pt idx="3">
                  <c:v>41913</c:v>
                </c:pt>
                <c:pt idx="4">
                  <c:v>42005</c:v>
                </c:pt>
                <c:pt idx="5">
                  <c:v>42095</c:v>
                </c:pt>
                <c:pt idx="6">
                  <c:v>42186</c:v>
                </c:pt>
                <c:pt idx="7">
                  <c:v>42278</c:v>
                </c:pt>
                <c:pt idx="8">
                  <c:v>42370</c:v>
                </c:pt>
                <c:pt idx="9">
                  <c:v>42461</c:v>
                </c:pt>
                <c:pt idx="10">
                  <c:v>42552</c:v>
                </c:pt>
                <c:pt idx="11">
                  <c:v>42644</c:v>
                </c:pt>
                <c:pt idx="12">
                  <c:v>42736</c:v>
                </c:pt>
                <c:pt idx="13">
                  <c:v>42826</c:v>
                </c:pt>
                <c:pt idx="14">
                  <c:v>42917</c:v>
                </c:pt>
                <c:pt idx="15">
                  <c:v>43009</c:v>
                </c:pt>
                <c:pt idx="16">
                  <c:v>43101</c:v>
                </c:pt>
                <c:pt idx="17">
                  <c:v>43191</c:v>
                </c:pt>
                <c:pt idx="18">
                  <c:v>43282</c:v>
                </c:pt>
                <c:pt idx="19">
                  <c:v>43374</c:v>
                </c:pt>
                <c:pt idx="20">
                  <c:v>43466</c:v>
                </c:pt>
                <c:pt idx="21">
                  <c:v>43556</c:v>
                </c:pt>
                <c:pt idx="22">
                  <c:v>43647</c:v>
                </c:pt>
              </c:numCache>
            </c:numRef>
          </c:cat>
          <c:val>
            <c:numRef>
              <c:f>'GDP Forcast Data'!$C$2:$C$24</c:f>
              <c:numCache>
                <c:formatCode>General</c:formatCode>
                <c:ptCount val="23"/>
                <c:pt idx="17">
                  <c:v>495251</c:v>
                </c:pt>
                <c:pt idx="18">
                  <c:v>496837.24474042846</c:v>
                </c:pt>
                <c:pt idx="19">
                  <c:v>498261.09993204003</c:v>
                </c:pt>
                <c:pt idx="20">
                  <c:v>499684.9551236516</c:v>
                </c:pt>
                <c:pt idx="21">
                  <c:v>501108.81031526322</c:v>
                </c:pt>
                <c:pt idx="22">
                  <c:v>502532.66550687479</c:v>
                </c:pt>
              </c:numCache>
            </c:numRef>
          </c:val>
          <c:smooth val="0"/>
          <c:extLst>
            <c:ext xmlns:c16="http://schemas.microsoft.com/office/drawing/2014/chart" uri="{C3380CC4-5D6E-409C-BE32-E72D297353CC}">
              <c16:uniqueId val="{00000001-3586-49E8-9C99-833CFF3E8A75}"/>
            </c:ext>
          </c:extLst>
        </c:ser>
        <c:ser>
          <c:idx val="2"/>
          <c:order val="2"/>
          <c:tx>
            <c:strRef>
              <c:f>'GDP Forcast Data'!$D$1</c:f>
              <c:strCache>
                <c:ptCount val="1"/>
                <c:pt idx="0">
                  <c:v>Lower Confidence Bound(GDP)</c:v>
                </c:pt>
              </c:strCache>
            </c:strRef>
          </c:tx>
          <c:spPr>
            <a:ln w="12700" cap="rnd">
              <a:solidFill>
                <a:srgbClr val="ED7D31"/>
              </a:solidFill>
              <a:prstDash val="solid"/>
              <a:round/>
            </a:ln>
            <a:effectLst/>
          </c:spPr>
          <c:marker>
            <c:symbol val="none"/>
          </c:marker>
          <c:cat>
            <c:numRef>
              <c:f>'GDP Forcast Data'!$A$2:$A$24</c:f>
              <c:numCache>
                <c:formatCode>mmm\-yy</c:formatCode>
                <c:ptCount val="23"/>
                <c:pt idx="0">
                  <c:v>41640</c:v>
                </c:pt>
                <c:pt idx="1">
                  <c:v>41730</c:v>
                </c:pt>
                <c:pt idx="2">
                  <c:v>41821</c:v>
                </c:pt>
                <c:pt idx="3">
                  <c:v>41913</c:v>
                </c:pt>
                <c:pt idx="4">
                  <c:v>42005</c:v>
                </c:pt>
                <c:pt idx="5">
                  <c:v>42095</c:v>
                </c:pt>
                <c:pt idx="6">
                  <c:v>42186</c:v>
                </c:pt>
                <c:pt idx="7">
                  <c:v>42278</c:v>
                </c:pt>
                <c:pt idx="8">
                  <c:v>42370</c:v>
                </c:pt>
                <c:pt idx="9">
                  <c:v>42461</c:v>
                </c:pt>
                <c:pt idx="10">
                  <c:v>42552</c:v>
                </c:pt>
                <c:pt idx="11">
                  <c:v>42644</c:v>
                </c:pt>
                <c:pt idx="12">
                  <c:v>42736</c:v>
                </c:pt>
                <c:pt idx="13">
                  <c:v>42826</c:v>
                </c:pt>
                <c:pt idx="14">
                  <c:v>42917</c:v>
                </c:pt>
                <c:pt idx="15">
                  <c:v>43009</c:v>
                </c:pt>
                <c:pt idx="16">
                  <c:v>43101</c:v>
                </c:pt>
                <c:pt idx="17">
                  <c:v>43191</c:v>
                </c:pt>
                <c:pt idx="18">
                  <c:v>43282</c:v>
                </c:pt>
                <c:pt idx="19">
                  <c:v>43374</c:v>
                </c:pt>
                <c:pt idx="20">
                  <c:v>43466</c:v>
                </c:pt>
                <c:pt idx="21">
                  <c:v>43556</c:v>
                </c:pt>
                <c:pt idx="22">
                  <c:v>43647</c:v>
                </c:pt>
              </c:numCache>
            </c:numRef>
          </c:cat>
          <c:val>
            <c:numRef>
              <c:f>'GDP Forcast Data'!$D$2:$D$24</c:f>
              <c:numCache>
                <c:formatCode>General</c:formatCode>
                <c:ptCount val="23"/>
                <c:pt idx="17" formatCode="0.00">
                  <c:v>495251</c:v>
                </c:pt>
                <c:pt idx="18" formatCode="0.00">
                  <c:v>494707.54366738151</c:v>
                </c:pt>
                <c:pt idx="19" formatCode="0.00">
                  <c:v>495598.97359073133</c:v>
                </c:pt>
                <c:pt idx="20" formatCode="0.00">
                  <c:v>496275.76998382318</c:v>
                </c:pt>
                <c:pt idx="21" formatCode="0.00">
                  <c:v>496783.36698830628</c:v>
                </c:pt>
                <c:pt idx="22" formatCode="0.00">
                  <c:v>497155.43388075661</c:v>
                </c:pt>
              </c:numCache>
            </c:numRef>
          </c:val>
          <c:smooth val="0"/>
          <c:extLst>
            <c:ext xmlns:c16="http://schemas.microsoft.com/office/drawing/2014/chart" uri="{C3380CC4-5D6E-409C-BE32-E72D297353CC}">
              <c16:uniqueId val="{00000002-3586-49E8-9C99-833CFF3E8A75}"/>
            </c:ext>
          </c:extLst>
        </c:ser>
        <c:ser>
          <c:idx val="3"/>
          <c:order val="3"/>
          <c:tx>
            <c:strRef>
              <c:f>'GDP Forcast Data'!$E$1</c:f>
              <c:strCache>
                <c:ptCount val="1"/>
                <c:pt idx="0">
                  <c:v>Upper Confidence Bound(GDP)</c:v>
                </c:pt>
              </c:strCache>
            </c:strRef>
          </c:tx>
          <c:spPr>
            <a:ln w="12700" cap="rnd">
              <a:solidFill>
                <a:srgbClr val="ED7D31"/>
              </a:solidFill>
              <a:prstDash val="solid"/>
              <a:round/>
            </a:ln>
            <a:effectLst/>
          </c:spPr>
          <c:marker>
            <c:symbol val="none"/>
          </c:marker>
          <c:cat>
            <c:numRef>
              <c:f>'GDP Forcast Data'!$A$2:$A$24</c:f>
              <c:numCache>
                <c:formatCode>mmm\-yy</c:formatCode>
                <c:ptCount val="23"/>
                <c:pt idx="0">
                  <c:v>41640</c:v>
                </c:pt>
                <c:pt idx="1">
                  <c:v>41730</c:v>
                </c:pt>
                <c:pt idx="2">
                  <c:v>41821</c:v>
                </c:pt>
                <c:pt idx="3">
                  <c:v>41913</c:v>
                </c:pt>
                <c:pt idx="4">
                  <c:v>42005</c:v>
                </c:pt>
                <c:pt idx="5">
                  <c:v>42095</c:v>
                </c:pt>
                <c:pt idx="6">
                  <c:v>42186</c:v>
                </c:pt>
                <c:pt idx="7">
                  <c:v>42278</c:v>
                </c:pt>
                <c:pt idx="8">
                  <c:v>42370</c:v>
                </c:pt>
                <c:pt idx="9">
                  <c:v>42461</c:v>
                </c:pt>
                <c:pt idx="10">
                  <c:v>42552</c:v>
                </c:pt>
                <c:pt idx="11">
                  <c:v>42644</c:v>
                </c:pt>
                <c:pt idx="12">
                  <c:v>42736</c:v>
                </c:pt>
                <c:pt idx="13">
                  <c:v>42826</c:v>
                </c:pt>
                <c:pt idx="14">
                  <c:v>42917</c:v>
                </c:pt>
                <c:pt idx="15">
                  <c:v>43009</c:v>
                </c:pt>
                <c:pt idx="16">
                  <c:v>43101</c:v>
                </c:pt>
                <c:pt idx="17">
                  <c:v>43191</c:v>
                </c:pt>
                <c:pt idx="18">
                  <c:v>43282</c:v>
                </c:pt>
                <c:pt idx="19">
                  <c:v>43374</c:v>
                </c:pt>
                <c:pt idx="20">
                  <c:v>43466</c:v>
                </c:pt>
                <c:pt idx="21">
                  <c:v>43556</c:v>
                </c:pt>
                <c:pt idx="22">
                  <c:v>43647</c:v>
                </c:pt>
              </c:numCache>
            </c:numRef>
          </c:cat>
          <c:val>
            <c:numRef>
              <c:f>'GDP Forcast Data'!$E$2:$E$24</c:f>
              <c:numCache>
                <c:formatCode>General</c:formatCode>
                <c:ptCount val="23"/>
                <c:pt idx="17" formatCode="0.00">
                  <c:v>495251</c:v>
                </c:pt>
                <c:pt idx="18" formatCode="0.00">
                  <c:v>498966.94581347541</c:v>
                </c:pt>
                <c:pt idx="19" formatCode="0.00">
                  <c:v>500923.22627334873</c:v>
                </c:pt>
                <c:pt idx="20" formatCode="0.00">
                  <c:v>503094.14026348002</c:v>
                </c:pt>
                <c:pt idx="21" formatCode="0.00">
                  <c:v>505434.25364222017</c:v>
                </c:pt>
                <c:pt idx="22" formatCode="0.00">
                  <c:v>507909.89713299298</c:v>
                </c:pt>
              </c:numCache>
            </c:numRef>
          </c:val>
          <c:smooth val="0"/>
          <c:extLst>
            <c:ext xmlns:c16="http://schemas.microsoft.com/office/drawing/2014/chart" uri="{C3380CC4-5D6E-409C-BE32-E72D297353CC}">
              <c16:uniqueId val="{00000003-3586-49E8-9C99-833CFF3E8A75}"/>
            </c:ext>
          </c:extLst>
        </c:ser>
        <c:dLbls>
          <c:showLegendKey val="0"/>
          <c:showVal val="0"/>
          <c:showCatName val="0"/>
          <c:showSerName val="0"/>
          <c:showPercent val="0"/>
          <c:showBubbleSize val="0"/>
        </c:dLbls>
        <c:smooth val="0"/>
        <c:axId val="573994264"/>
        <c:axId val="574001152"/>
      </c:lineChart>
      <c:catAx>
        <c:axId val="573994264"/>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01152"/>
        <c:crosses val="autoZero"/>
        <c:auto val="1"/>
        <c:lblAlgn val="ctr"/>
        <c:lblOffset val="100"/>
        <c:noMultiLvlLbl val="0"/>
      </c:catAx>
      <c:valAx>
        <c:axId val="57400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994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'GDP Lower Confidence'!$D$2</c:f>
              <c:strCache>
                <c:ptCount val="1"/>
                <c:pt idx="0">
                  <c:v>Tesla Model X 75D</c:v>
                </c:pt>
              </c:strCache>
            </c:strRef>
          </c:tx>
          <c:spPr>
            <a:solidFill>
              <a:schemeClr val="accent2"/>
            </a:solidFill>
            <a:ln>
              <a:noFill/>
            </a:ln>
            <a:effectLst/>
          </c:spPr>
          <c:invertIfNegative val="0"/>
          <c:cat>
            <c:strRef>
              <c:f>'GDP Lower Confidence'!$B$3:$B$13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Lower Confidence'!$D$3:$D$13</c:f>
              <c:numCache>
                <c:formatCode>General</c:formatCode>
                <c:ptCount val="11"/>
                <c:pt idx="0">
                  <c:v>2</c:v>
                </c:pt>
                <c:pt idx="1">
                  <c:v>96</c:v>
                </c:pt>
                <c:pt idx="2">
                  <c:v>184</c:v>
                </c:pt>
                <c:pt idx="3">
                  <c:v>363</c:v>
                </c:pt>
                <c:pt idx="4">
                  <c:v>534</c:v>
                </c:pt>
                <c:pt idx="5">
                  <c:v>671</c:v>
                </c:pt>
                <c:pt idx="6">
                  <c:v>785</c:v>
                </c:pt>
                <c:pt idx="7">
                  <c:v>823.58014860004187</c:v>
                </c:pt>
                <c:pt idx="8">
                  <c:v>952.22510090470314</c:v>
                </c:pt>
                <c:pt idx="9">
                  <c:v>1055.5712993103079</c:v>
                </c:pt>
                <c:pt idx="10">
                  <c:v>1136.2957832836546</c:v>
                </c:pt>
              </c:numCache>
            </c:numRef>
          </c:val>
          <c:extLst>
            <c:ext xmlns:c16="http://schemas.microsoft.com/office/drawing/2014/chart" uri="{C3380CC4-5D6E-409C-BE32-E72D297353CC}">
              <c16:uniqueId val="{00000001-709E-4CB2-B684-CEBB33A5F30F}"/>
            </c:ext>
          </c:extLst>
        </c:ser>
        <c:ser>
          <c:idx val="2"/>
          <c:order val="2"/>
          <c:tx>
            <c:strRef>
              <c:f>'GDP Lower Confidence'!$G$2</c:f>
              <c:strCache>
                <c:ptCount val="1"/>
                <c:pt idx="0">
                  <c:v>Tesla model X P100D</c:v>
                </c:pt>
              </c:strCache>
            </c:strRef>
          </c:tx>
          <c:spPr>
            <a:solidFill>
              <a:schemeClr val="accent3"/>
            </a:solidFill>
            <a:ln>
              <a:noFill/>
            </a:ln>
            <a:effectLst/>
          </c:spPr>
          <c:invertIfNegative val="0"/>
          <c:cat>
            <c:strRef>
              <c:f>'GDP Lower Confidence'!$B$3:$B$13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Lower Confidence'!$G$3:$G$13</c:f>
              <c:numCache>
                <c:formatCode>General</c:formatCode>
                <c:ptCount val="11"/>
                <c:pt idx="0">
                  <c:v>8</c:v>
                </c:pt>
                <c:pt idx="1">
                  <c:v>120</c:v>
                </c:pt>
                <c:pt idx="2">
                  <c:v>161</c:v>
                </c:pt>
                <c:pt idx="3">
                  <c:v>205</c:v>
                </c:pt>
                <c:pt idx="4">
                  <c:v>246</c:v>
                </c:pt>
                <c:pt idx="5">
                  <c:v>274</c:v>
                </c:pt>
                <c:pt idx="6">
                  <c:v>301</c:v>
                </c:pt>
                <c:pt idx="7">
                  <c:v>319.10650325384995</c:v>
                </c:pt>
                <c:pt idx="8">
                  <c:v>344.6905420539897</c:v>
                </c:pt>
                <c:pt idx="9">
                  <c:v>364.11459853572524</c:v>
                </c:pt>
                <c:pt idx="10">
                  <c:v>378.68263256439059</c:v>
                </c:pt>
              </c:numCache>
            </c:numRef>
          </c:val>
          <c:extLst>
            <c:ext xmlns:c16="http://schemas.microsoft.com/office/drawing/2014/chart" uri="{C3380CC4-5D6E-409C-BE32-E72D297353CC}">
              <c16:uniqueId val="{00000002-709E-4CB2-B684-CEBB33A5F30F}"/>
            </c:ext>
          </c:extLst>
        </c:ser>
        <c:ser>
          <c:idx val="3"/>
          <c:order val="3"/>
          <c:tx>
            <c:strRef>
              <c:f>'GDP Lower Confidence'!$H$2</c:f>
              <c:strCache>
                <c:ptCount val="1"/>
                <c:pt idx="0">
                  <c:v>BMW</c:v>
                </c:pt>
              </c:strCache>
            </c:strRef>
          </c:tx>
          <c:spPr>
            <a:solidFill>
              <a:schemeClr val="accent4"/>
            </a:solidFill>
            <a:ln>
              <a:noFill/>
            </a:ln>
            <a:effectLst/>
          </c:spPr>
          <c:invertIfNegative val="0"/>
          <c:cat>
            <c:strRef>
              <c:f>'GDP Lower Confidence'!$B$3:$B$13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Lower Confidence'!$H$3:$H$13</c:f>
              <c:numCache>
                <c:formatCode>General</c:formatCode>
                <c:ptCount val="11"/>
                <c:pt idx="0">
                  <c:v>1660</c:v>
                </c:pt>
                <c:pt idx="1">
                  <c:v>1895</c:v>
                </c:pt>
                <c:pt idx="2">
                  <c:v>2133</c:v>
                </c:pt>
                <c:pt idx="3">
                  <c:v>2309</c:v>
                </c:pt>
                <c:pt idx="4">
                  <c:v>2572</c:v>
                </c:pt>
                <c:pt idx="5">
                  <c:v>2681</c:v>
                </c:pt>
                <c:pt idx="6">
                  <c:v>2779</c:v>
                </c:pt>
                <c:pt idx="7">
                  <c:v>2786.4958012201096</c:v>
                </c:pt>
                <c:pt idx="8">
                  <c:v>2894.7153939147829</c:v>
                </c:pt>
                <c:pt idx="9">
                  <c:v>2976.8784760361305</c:v>
                </c:pt>
                <c:pt idx="10">
                  <c:v>3038.5007523803797</c:v>
                </c:pt>
              </c:numCache>
            </c:numRef>
          </c:val>
          <c:extLst>
            <c:ext xmlns:c16="http://schemas.microsoft.com/office/drawing/2014/chart" uri="{C3380CC4-5D6E-409C-BE32-E72D297353CC}">
              <c16:uniqueId val="{00000003-709E-4CB2-B684-CEBB33A5F30F}"/>
            </c:ext>
          </c:extLst>
        </c:ser>
        <c:dLbls>
          <c:showLegendKey val="0"/>
          <c:showVal val="0"/>
          <c:showCatName val="0"/>
          <c:showSerName val="0"/>
          <c:showPercent val="0"/>
          <c:showBubbleSize val="0"/>
        </c:dLbls>
        <c:gapWidth val="150"/>
        <c:axId val="671560376"/>
        <c:axId val="671559720"/>
      </c:barChart>
      <c:lineChart>
        <c:grouping val="standard"/>
        <c:varyColors val="0"/>
        <c:ser>
          <c:idx val="0"/>
          <c:order val="0"/>
          <c:tx>
            <c:strRef>
              <c:f>'GDP Lower Confidence'!$C$2</c:f>
              <c:strCache>
                <c:ptCount val="1"/>
                <c:pt idx="0">
                  <c:v>Gross domestic product at market prices</c:v>
                </c:pt>
              </c:strCache>
            </c:strRef>
          </c:tx>
          <c:spPr>
            <a:ln w="28575" cap="rnd">
              <a:solidFill>
                <a:schemeClr val="accent1"/>
              </a:solidFill>
              <a:round/>
            </a:ln>
            <a:effectLst/>
          </c:spPr>
          <c:marker>
            <c:symbol val="none"/>
          </c:marker>
          <c:cat>
            <c:strRef>
              <c:f>'GDP Lower Confidence'!$B$3:$B$13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Lower Confidence'!$C$3:$C$13</c:f>
              <c:numCache>
                <c:formatCode>General</c:formatCode>
                <c:ptCount val="11"/>
                <c:pt idx="0">
                  <c:v>485897</c:v>
                </c:pt>
                <c:pt idx="1">
                  <c:v>487422</c:v>
                </c:pt>
                <c:pt idx="2">
                  <c:v>488624</c:v>
                </c:pt>
                <c:pt idx="3">
                  <c:v>490876</c:v>
                </c:pt>
                <c:pt idx="4">
                  <c:v>492785</c:v>
                </c:pt>
                <c:pt idx="5">
                  <c:v>493278</c:v>
                </c:pt>
                <c:pt idx="6">
                  <c:v>495251</c:v>
                </c:pt>
                <c:pt idx="7">
                  <c:v>494707.54366738151</c:v>
                </c:pt>
                <c:pt idx="8">
                  <c:v>495598.97359073133</c:v>
                </c:pt>
                <c:pt idx="9">
                  <c:v>496275.76998382318</c:v>
                </c:pt>
                <c:pt idx="10">
                  <c:v>496783.36698830628</c:v>
                </c:pt>
              </c:numCache>
            </c:numRef>
          </c:val>
          <c:smooth val="0"/>
          <c:extLst>
            <c:ext xmlns:c16="http://schemas.microsoft.com/office/drawing/2014/chart" uri="{C3380CC4-5D6E-409C-BE32-E72D297353CC}">
              <c16:uniqueId val="{00000000-709E-4CB2-B684-CEBB33A5F30F}"/>
            </c:ext>
          </c:extLst>
        </c:ser>
        <c:dLbls>
          <c:showLegendKey val="0"/>
          <c:showVal val="0"/>
          <c:showCatName val="0"/>
          <c:showSerName val="0"/>
          <c:showPercent val="0"/>
          <c:showBubbleSize val="0"/>
        </c:dLbls>
        <c:marker val="1"/>
        <c:smooth val="0"/>
        <c:axId val="584071288"/>
        <c:axId val="584067024"/>
      </c:lineChart>
      <c:catAx>
        <c:axId val="671560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559720"/>
        <c:crosses val="autoZero"/>
        <c:auto val="1"/>
        <c:lblAlgn val="ctr"/>
        <c:lblOffset val="100"/>
        <c:noMultiLvlLbl val="0"/>
      </c:catAx>
      <c:valAx>
        <c:axId val="67155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560376"/>
        <c:crosses val="autoZero"/>
        <c:crossBetween val="between"/>
      </c:valAx>
      <c:valAx>
        <c:axId val="5840670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71288"/>
        <c:crosses val="max"/>
        <c:crossBetween val="between"/>
      </c:valAx>
      <c:catAx>
        <c:axId val="584071288"/>
        <c:scaling>
          <c:orientation val="minMax"/>
        </c:scaling>
        <c:delete val="1"/>
        <c:axPos val="b"/>
        <c:numFmt formatCode="General" sourceLinked="1"/>
        <c:majorTickMark val="out"/>
        <c:minorTickMark val="none"/>
        <c:tickLblPos val="nextTo"/>
        <c:crossAx val="5840670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'GDP Upper Confidence'!$D$2</c:f>
              <c:strCache>
                <c:ptCount val="1"/>
                <c:pt idx="0">
                  <c:v>Tesla Model X 75D</c:v>
                </c:pt>
              </c:strCache>
            </c:strRef>
          </c:tx>
          <c:spPr>
            <a:solidFill>
              <a:schemeClr val="accent2"/>
            </a:solidFill>
            <a:ln>
              <a:noFill/>
            </a:ln>
            <a:effectLst/>
          </c:spPr>
          <c:invertIfNegative val="0"/>
          <c:cat>
            <c:strRef>
              <c:f>'GDP Upper Confidence'!$B$3:$B$13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Upper Confidence'!$D$3:$D$13</c:f>
              <c:numCache>
                <c:formatCode>General</c:formatCode>
                <c:ptCount val="11"/>
                <c:pt idx="0">
                  <c:v>2</c:v>
                </c:pt>
                <c:pt idx="1">
                  <c:v>96</c:v>
                </c:pt>
                <c:pt idx="2">
                  <c:v>184</c:v>
                </c:pt>
                <c:pt idx="3">
                  <c:v>363</c:v>
                </c:pt>
                <c:pt idx="4">
                  <c:v>534</c:v>
                </c:pt>
                <c:pt idx="5">
                  <c:v>671</c:v>
                </c:pt>
                <c:pt idx="6">
                  <c:v>785</c:v>
                </c:pt>
                <c:pt idx="7">
                  <c:v>1514.9799940793309</c:v>
                </c:pt>
                <c:pt idx="8">
                  <c:v>1897.5531171343755</c:v>
                </c:pt>
                <c:pt idx="9">
                  <c:v>2370.0126154411118</c:v>
                </c:pt>
                <c:pt idx="10">
                  <c:v>2935.7449997623917</c:v>
                </c:pt>
              </c:numCache>
            </c:numRef>
          </c:val>
          <c:extLst>
            <c:ext xmlns:c16="http://schemas.microsoft.com/office/drawing/2014/chart" uri="{C3380CC4-5D6E-409C-BE32-E72D297353CC}">
              <c16:uniqueId val="{00000001-E447-43DB-A7AD-799199FFFA57}"/>
            </c:ext>
          </c:extLst>
        </c:ser>
        <c:ser>
          <c:idx val="2"/>
          <c:order val="2"/>
          <c:tx>
            <c:strRef>
              <c:f>'GDP Upper Confidence'!$G$2</c:f>
              <c:strCache>
                <c:ptCount val="1"/>
                <c:pt idx="0">
                  <c:v>Tesla model X P100D</c:v>
                </c:pt>
              </c:strCache>
            </c:strRef>
          </c:tx>
          <c:spPr>
            <a:solidFill>
              <a:schemeClr val="accent3"/>
            </a:solidFill>
            <a:ln>
              <a:noFill/>
            </a:ln>
            <a:effectLst/>
          </c:spPr>
          <c:invertIfNegative val="0"/>
          <c:cat>
            <c:strRef>
              <c:f>'GDP Upper Confidence'!$B$3:$B$13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Upper Confidence'!$G$3:$G$13</c:f>
              <c:numCache>
                <c:formatCode>General</c:formatCode>
                <c:ptCount val="11"/>
                <c:pt idx="0">
                  <c:v>8</c:v>
                </c:pt>
                <c:pt idx="1">
                  <c:v>120</c:v>
                </c:pt>
                <c:pt idx="2">
                  <c:v>161</c:v>
                </c:pt>
                <c:pt idx="3">
                  <c:v>205</c:v>
                </c:pt>
                <c:pt idx="4">
                  <c:v>246</c:v>
                </c:pt>
                <c:pt idx="5">
                  <c:v>274</c:v>
                </c:pt>
                <c:pt idx="6">
                  <c:v>301</c:v>
                </c:pt>
                <c:pt idx="7">
                  <c:v>441.35134484674381</c:v>
                </c:pt>
                <c:pt idx="8">
                  <c:v>497.4965940451093</c:v>
                </c:pt>
                <c:pt idx="9">
                  <c:v>559.80182556187719</c:v>
                </c:pt>
                <c:pt idx="10">
                  <c:v>626.9630795317189</c:v>
                </c:pt>
              </c:numCache>
            </c:numRef>
          </c:val>
          <c:extLst>
            <c:ext xmlns:c16="http://schemas.microsoft.com/office/drawing/2014/chart" uri="{C3380CC4-5D6E-409C-BE32-E72D297353CC}">
              <c16:uniqueId val="{00000002-E447-43DB-A7AD-799199FFFA57}"/>
            </c:ext>
          </c:extLst>
        </c:ser>
        <c:ser>
          <c:idx val="3"/>
          <c:order val="3"/>
          <c:tx>
            <c:strRef>
              <c:f>'GDP Upper Confidence'!$H$2</c:f>
              <c:strCache>
                <c:ptCount val="1"/>
                <c:pt idx="0">
                  <c:v>BMW</c:v>
                </c:pt>
              </c:strCache>
            </c:strRef>
          </c:tx>
          <c:spPr>
            <a:solidFill>
              <a:schemeClr val="accent4"/>
            </a:solidFill>
            <a:ln>
              <a:noFill/>
            </a:ln>
            <a:effectLst/>
          </c:spPr>
          <c:invertIfNegative val="0"/>
          <c:cat>
            <c:strRef>
              <c:f>'GDP Upper Confidence'!$B$3:$B$13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Upper Confidence'!$H$3:$H$13</c:f>
              <c:numCache>
                <c:formatCode>General</c:formatCode>
                <c:ptCount val="11"/>
                <c:pt idx="0">
                  <c:v>1660</c:v>
                </c:pt>
                <c:pt idx="1">
                  <c:v>1895</c:v>
                </c:pt>
                <c:pt idx="2">
                  <c:v>2133</c:v>
                </c:pt>
                <c:pt idx="3">
                  <c:v>2309</c:v>
                </c:pt>
                <c:pt idx="4">
                  <c:v>2572</c:v>
                </c:pt>
                <c:pt idx="5">
                  <c:v>2681</c:v>
                </c:pt>
                <c:pt idx="6">
                  <c:v>2779</c:v>
                </c:pt>
                <c:pt idx="7">
                  <c:v>3303.5872217559081</c:v>
                </c:pt>
                <c:pt idx="8">
                  <c:v>3541.0796695845347</c:v>
                </c:pt>
                <c:pt idx="9">
                  <c:v>3804.6286279864726</c:v>
                </c:pt>
                <c:pt idx="10">
                  <c:v>4088.7183921655233</c:v>
                </c:pt>
              </c:numCache>
            </c:numRef>
          </c:val>
          <c:extLst>
            <c:ext xmlns:c16="http://schemas.microsoft.com/office/drawing/2014/chart" uri="{C3380CC4-5D6E-409C-BE32-E72D297353CC}">
              <c16:uniqueId val="{00000003-E447-43DB-A7AD-799199FFFA57}"/>
            </c:ext>
          </c:extLst>
        </c:ser>
        <c:dLbls>
          <c:showLegendKey val="0"/>
          <c:showVal val="0"/>
          <c:showCatName val="0"/>
          <c:showSerName val="0"/>
          <c:showPercent val="0"/>
          <c:showBubbleSize val="0"/>
        </c:dLbls>
        <c:gapWidth val="219"/>
        <c:axId val="581578680"/>
        <c:axId val="581580320"/>
      </c:barChart>
      <c:lineChart>
        <c:grouping val="standard"/>
        <c:varyColors val="0"/>
        <c:ser>
          <c:idx val="0"/>
          <c:order val="0"/>
          <c:tx>
            <c:strRef>
              <c:f>'GDP Upper Confidence'!$C$2</c:f>
              <c:strCache>
                <c:ptCount val="1"/>
                <c:pt idx="0">
                  <c:v>Gross domestic product at market prices</c:v>
                </c:pt>
              </c:strCache>
            </c:strRef>
          </c:tx>
          <c:spPr>
            <a:ln w="28575" cap="rnd">
              <a:solidFill>
                <a:schemeClr val="accent1"/>
              </a:solidFill>
              <a:round/>
            </a:ln>
            <a:effectLst/>
          </c:spPr>
          <c:marker>
            <c:symbol val="none"/>
          </c:marker>
          <c:cat>
            <c:strRef>
              <c:f>'GDP Upper Confidence'!$B$3:$B$13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Upper Confidence'!$C$3:$C$13</c:f>
              <c:numCache>
                <c:formatCode>General</c:formatCode>
                <c:ptCount val="11"/>
                <c:pt idx="0">
                  <c:v>485897</c:v>
                </c:pt>
                <c:pt idx="1">
                  <c:v>487422</c:v>
                </c:pt>
                <c:pt idx="2">
                  <c:v>488624</c:v>
                </c:pt>
                <c:pt idx="3">
                  <c:v>490876</c:v>
                </c:pt>
                <c:pt idx="4">
                  <c:v>492785</c:v>
                </c:pt>
                <c:pt idx="5">
                  <c:v>493278</c:v>
                </c:pt>
                <c:pt idx="6">
                  <c:v>495251</c:v>
                </c:pt>
                <c:pt idx="7">
                  <c:v>498966.94581347541</c:v>
                </c:pt>
                <c:pt idx="8">
                  <c:v>500923.22627334873</c:v>
                </c:pt>
                <c:pt idx="9">
                  <c:v>503094.14026348002</c:v>
                </c:pt>
                <c:pt idx="10">
                  <c:v>505434.25364222017</c:v>
                </c:pt>
              </c:numCache>
            </c:numRef>
          </c:val>
          <c:smooth val="0"/>
          <c:extLst>
            <c:ext xmlns:c16="http://schemas.microsoft.com/office/drawing/2014/chart" uri="{C3380CC4-5D6E-409C-BE32-E72D297353CC}">
              <c16:uniqueId val="{00000000-E447-43DB-A7AD-799199FFFA57}"/>
            </c:ext>
          </c:extLst>
        </c:ser>
        <c:dLbls>
          <c:showLegendKey val="0"/>
          <c:showVal val="0"/>
          <c:showCatName val="0"/>
          <c:showSerName val="0"/>
          <c:showPercent val="0"/>
          <c:showBubbleSize val="0"/>
        </c:dLbls>
        <c:marker val="1"/>
        <c:smooth val="0"/>
        <c:axId val="551059056"/>
        <c:axId val="551062992"/>
      </c:lineChart>
      <c:catAx>
        <c:axId val="581578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580320"/>
        <c:crosses val="autoZero"/>
        <c:auto val="1"/>
        <c:lblAlgn val="ctr"/>
        <c:lblOffset val="100"/>
        <c:noMultiLvlLbl val="0"/>
      </c:catAx>
      <c:valAx>
        <c:axId val="58158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578680"/>
        <c:crosses val="autoZero"/>
        <c:crossBetween val="between"/>
      </c:valAx>
      <c:valAx>
        <c:axId val="5510629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59056"/>
        <c:crosses val="max"/>
        <c:crossBetween val="between"/>
      </c:valAx>
      <c:catAx>
        <c:axId val="551059056"/>
        <c:scaling>
          <c:orientation val="minMax"/>
        </c:scaling>
        <c:delete val="1"/>
        <c:axPos val="b"/>
        <c:numFmt formatCode="General" sourceLinked="1"/>
        <c:majorTickMark val="out"/>
        <c:minorTickMark val="none"/>
        <c:tickLblPos val="nextTo"/>
        <c:crossAx val="5510629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14</xdr:col>
      <xdr:colOff>304800</xdr:colOff>
      <xdr:row>22</xdr:row>
      <xdr:rowOff>171450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23</xdr:row>
      <xdr:rowOff>152401</xdr:rowOff>
    </xdr:from>
    <xdr:to>
      <xdr:col>18</xdr:col>
      <xdr:colOff>28574</xdr:colOff>
      <xdr:row>43</xdr:row>
      <xdr:rowOff>152401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48</xdr:row>
      <xdr:rowOff>0</xdr:rowOff>
    </xdr:from>
    <xdr:to>
      <xdr:col>17</xdr:col>
      <xdr:colOff>552450</xdr:colOff>
      <xdr:row>75</xdr:row>
      <xdr:rowOff>104775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77</xdr:row>
      <xdr:rowOff>0</xdr:rowOff>
    </xdr:from>
    <xdr:to>
      <xdr:col>17</xdr:col>
      <xdr:colOff>519113</xdr:colOff>
      <xdr:row>99</xdr:row>
      <xdr:rowOff>104775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101</xdr:row>
      <xdr:rowOff>0</xdr:rowOff>
    </xdr:from>
    <xdr:to>
      <xdr:col>17</xdr:col>
      <xdr:colOff>519113</xdr:colOff>
      <xdr:row>123</xdr:row>
      <xdr:rowOff>104775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0</xdr:colOff>
      <xdr:row>126</xdr:row>
      <xdr:rowOff>19050</xdr:rowOff>
    </xdr:from>
    <xdr:to>
      <xdr:col>10</xdr:col>
      <xdr:colOff>335785</xdr:colOff>
      <xdr:row>144</xdr:row>
      <xdr:rowOff>187002</xdr:rowOff>
    </xdr:to>
    <xdr:pic>
      <xdr:nvPicPr>
        <xdr:cNvPr id="17" name="Picture 16"/>
        <xdr:cNvPicPr>
          <a:picLocks noChangeAspect="1"/>
        </xdr:cNvPicPr>
      </xdr:nvPicPr>
      <xdr:blipFill>
        <a:blip xmlns:r="http://schemas.openxmlformats.org/officeDocument/2006/relationships" r:embed="rId6"/>
        <a:stretch>
          <a:fillRect/>
        </a:stretch>
      </xdr:blipFill>
      <xdr:spPr>
        <a:xfrm>
          <a:off x="609600" y="24022050"/>
          <a:ext cx="5822185" cy="3596952"/>
        </a:xfrm>
        <a:prstGeom prst="rect">
          <a:avLst/>
        </a:prstGeom>
      </xdr:spPr>
    </xdr:pic>
    <xdr:clientData/>
  </xdr:twoCellAnchor>
  <xdr:twoCellAnchor>
    <xdr:from>
      <xdr:col>2</xdr:col>
      <xdr:colOff>0</xdr:colOff>
      <xdr:row>147</xdr:row>
      <xdr:rowOff>0</xdr:rowOff>
    </xdr:from>
    <xdr:to>
      <xdr:col>11</xdr:col>
      <xdr:colOff>0</xdr:colOff>
      <xdr:row>161</xdr:row>
      <xdr:rowOff>76200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261937</xdr:colOff>
      <xdr:row>6</xdr:row>
      <xdr:rowOff>133350</xdr:rowOff>
    </xdr:from>
    <xdr:to>
      <xdr:col>17</xdr:col>
      <xdr:colOff>300037</xdr:colOff>
      <xdr:row>22</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219075</xdr:colOff>
      <xdr:row>22</xdr:row>
      <xdr:rowOff>171449</xdr:rowOff>
    </xdr:from>
    <xdr:to>
      <xdr:col>7</xdr:col>
      <xdr:colOff>90487</xdr:colOff>
      <xdr:row>47</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538162</xdr:colOff>
      <xdr:row>5</xdr:row>
      <xdr:rowOff>47625</xdr:rowOff>
    </xdr:from>
    <xdr:to>
      <xdr:col>16</xdr:col>
      <xdr:colOff>233362</xdr:colOff>
      <xdr:row>20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2319337</xdr:colOff>
      <xdr:row>21</xdr:row>
      <xdr:rowOff>66675</xdr:rowOff>
    </xdr:from>
    <xdr:to>
      <xdr:col>6</xdr:col>
      <xdr:colOff>919162</xdr:colOff>
      <xdr:row>37</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17</xdr:col>
      <xdr:colOff>624416</xdr:colOff>
      <xdr:row>1</xdr:row>
      <xdr:rowOff>187326</xdr:rowOff>
    </xdr:from>
    <xdr:to>
      <xdr:col>21</xdr:col>
      <xdr:colOff>105834</xdr:colOff>
      <xdr:row>14</xdr:row>
      <xdr:rowOff>148167</xdr:rowOff>
    </xdr:to>
    <xdr:sp macro="" textlink="">
      <xdr:nvSpPr>
        <xdr:cNvPr id="2" name="TextBox 1"/>
        <xdr:cNvSpPr txBox="1"/>
      </xdr:nvSpPr>
      <xdr:spPr>
        <a:xfrm>
          <a:off x="10968566" y="377826"/>
          <a:ext cx="1938868" cy="24373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UK GDP growth is expected to slow further in 2018 as public spending cuts and Brexit-related uncertainty weigh on the economy. Still, the unemployment rate is expected to remain close to its equilibrium rate of around 4.5 percent in the near term although wage growth is likely to remain low, resulting in falling real wages. Inflation is forecast to fall towards the Bank of England's 2 percent target until the end of the year, easing the squeeze on households' finances, and house price inflation is seen to average just over 3 percent. In addition, business investment and exports are likely to be supported by the pickup in global growth. Interest rates are set to rise slowly. This page has economic forecasts for the United Kingdom including a long-term outlook for the next decades, plus medium-term expectations for the next four quarters and short-term market predictions for the next release affecting the the United Kingdom economy.</a:t>
          </a:r>
        </a:p>
        <a:p>
          <a:endParaRPr lang="en-GB" sz="1100"/>
        </a:p>
      </xdr:txBody>
    </xdr:sp>
    <xdr:clientData/>
  </xdr:twoCellAnchor>
  <xdr:twoCellAnchor>
    <xdr:from>
      <xdr:col>0</xdr:col>
      <xdr:colOff>600075</xdr:colOff>
      <xdr:row>15</xdr:row>
      <xdr:rowOff>9524</xdr:rowOff>
    </xdr:from>
    <xdr:to>
      <xdr:col>11</xdr:col>
      <xdr:colOff>47626</xdr:colOff>
      <xdr:row>36</xdr:row>
      <xdr:rowOff>114299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564770</xdr:colOff>
      <xdr:row>14</xdr:row>
      <xdr:rowOff>180976</xdr:rowOff>
    </xdr:from>
    <xdr:to>
      <xdr:col>14</xdr:col>
      <xdr:colOff>1201209</xdr:colOff>
      <xdr:row>29</xdr:row>
      <xdr:rowOff>5212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2152710</xdr:colOff>
      <xdr:row>16</xdr:row>
      <xdr:rowOff>163384</xdr:rowOff>
    </xdr:from>
    <xdr:to>
      <xdr:col>17</xdr:col>
      <xdr:colOff>2423583</xdr:colOff>
      <xdr:row>30</xdr:row>
      <xdr:rowOff>148168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55211</xdr:colOff>
      <xdr:row>32</xdr:row>
      <xdr:rowOff>66732</xdr:rowOff>
    </xdr:from>
    <xdr:to>
      <xdr:col>14</xdr:col>
      <xdr:colOff>1841500</xdr:colOff>
      <xdr:row>47</xdr:row>
      <xdr:rowOff>84667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466725</xdr:colOff>
      <xdr:row>8</xdr:row>
      <xdr:rowOff>114301</xdr:rowOff>
    </xdr:from>
    <xdr:to>
      <xdr:col>21</xdr:col>
      <xdr:colOff>600075</xdr:colOff>
      <xdr:row>16</xdr:row>
      <xdr:rowOff>104776</xdr:rowOff>
    </xdr:to>
    <xdr:sp macro="" textlink="">
      <xdr:nvSpPr>
        <xdr:cNvPr id="2" name="TextBox 1"/>
        <xdr:cNvSpPr txBox="1"/>
      </xdr:nvSpPr>
      <xdr:spPr>
        <a:xfrm>
          <a:off x="7172325" y="1638301"/>
          <a:ext cx="6229350" cy="151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UK GDP growth is expected to slow further in 2018 as public spending cuts and Brexit-related uncertainty weigh on the economy. Still, the unemployment rate is expected to remain close to its equilibrium rate of around 4.5 percent in the near term although wage growth is likely to remain low, resulting in falling real wages. Inflation is forecast to fall towards the Bank of England's 2 percent target until the end of the year, easing the squeeze on households' finances, and house price inflation is seen to average just over 3 percent. In addition, business investment and exports are likely to be supported by the pickup in global growth. Interest rates are set to rise slowly. This page has economic forecasts for the United Kingdom including a long-term outlook for the next decades, plus medium-term expectations for the next four quarters and short-term market predictions for the next release affecting the the United Kingdom economy.</a:t>
          </a:r>
        </a:p>
        <a:p>
          <a:endParaRPr lang="en-GB" sz="1100"/>
        </a:p>
      </xdr:txBody>
    </xdr:sp>
    <xdr:clientData/>
  </xdr:twoCellAnchor>
  <xdr:twoCellAnchor>
    <xdr:from>
      <xdr:col>0</xdr:col>
      <xdr:colOff>600075</xdr:colOff>
      <xdr:row>16</xdr:row>
      <xdr:rowOff>9524</xdr:rowOff>
    </xdr:from>
    <xdr:to>
      <xdr:col>10</xdr:col>
      <xdr:colOff>47626</xdr:colOff>
      <xdr:row>37</xdr:row>
      <xdr:rowOff>114299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mberRigg/Downloads/Consumer-Awareness-2%20(1).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umer-Awareness-2 (1)"/>
    </sheetNames>
    <sheetDataSet>
      <sheetData sheetId="0">
        <row r="3">
          <cell r="B3" t="str">
            <v>Tesla, Inc.: (United Kingdom)</v>
          </cell>
          <cell r="C3" t="str">
            <v>Jaguar Cars: (United Kingdom)</v>
          </cell>
          <cell r="D3" t="str">
            <v>BMW: (United Kingdom)</v>
          </cell>
        </row>
        <row r="4">
          <cell r="A4">
            <v>42379</v>
          </cell>
          <cell r="B4">
            <v>7</v>
          </cell>
          <cell r="C4">
            <v>18</v>
          </cell>
          <cell r="D4">
            <v>81</v>
          </cell>
        </row>
        <row r="5">
          <cell r="A5">
            <v>42386</v>
          </cell>
          <cell r="B5">
            <v>7</v>
          </cell>
          <cell r="C5">
            <v>20</v>
          </cell>
          <cell r="D5">
            <v>84</v>
          </cell>
        </row>
        <row r="6">
          <cell r="A6">
            <v>42393</v>
          </cell>
          <cell r="B6">
            <v>7</v>
          </cell>
          <cell r="C6">
            <v>20</v>
          </cell>
          <cell r="D6">
            <v>84</v>
          </cell>
        </row>
        <row r="7">
          <cell r="A7">
            <v>42400</v>
          </cell>
          <cell r="B7">
            <v>8</v>
          </cell>
          <cell r="C7">
            <v>21</v>
          </cell>
          <cell r="D7">
            <v>84</v>
          </cell>
        </row>
        <row r="8">
          <cell r="A8">
            <v>42407</v>
          </cell>
          <cell r="B8">
            <v>9</v>
          </cell>
          <cell r="C8">
            <v>20</v>
          </cell>
          <cell r="D8">
            <v>84</v>
          </cell>
        </row>
        <row r="9">
          <cell r="A9">
            <v>42414</v>
          </cell>
          <cell r="B9">
            <v>7</v>
          </cell>
          <cell r="C9">
            <v>21</v>
          </cell>
          <cell r="D9">
            <v>89</v>
          </cell>
        </row>
        <row r="10">
          <cell r="A10">
            <v>42421</v>
          </cell>
          <cell r="B10">
            <v>6</v>
          </cell>
          <cell r="C10">
            <v>21</v>
          </cell>
          <cell r="D10">
            <v>87</v>
          </cell>
        </row>
        <row r="11">
          <cell r="A11">
            <v>42428</v>
          </cell>
          <cell r="B11">
            <v>6</v>
          </cell>
          <cell r="C11">
            <v>20</v>
          </cell>
          <cell r="D11">
            <v>86</v>
          </cell>
        </row>
        <row r="12">
          <cell r="A12">
            <v>42435</v>
          </cell>
          <cell r="B12">
            <v>7</v>
          </cell>
          <cell r="C12">
            <v>21</v>
          </cell>
          <cell r="D12">
            <v>89</v>
          </cell>
        </row>
        <row r="13">
          <cell r="A13">
            <v>42442</v>
          </cell>
          <cell r="B13">
            <v>7</v>
          </cell>
          <cell r="C13">
            <v>19</v>
          </cell>
          <cell r="D13">
            <v>89</v>
          </cell>
        </row>
        <row r="14">
          <cell r="A14">
            <v>42449</v>
          </cell>
          <cell r="B14">
            <v>7</v>
          </cell>
          <cell r="C14">
            <v>22</v>
          </cell>
          <cell r="D14">
            <v>86</v>
          </cell>
        </row>
        <row r="15">
          <cell r="A15">
            <v>42456</v>
          </cell>
          <cell r="B15">
            <v>29</v>
          </cell>
          <cell r="C15">
            <v>19</v>
          </cell>
          <cell r="D15">
            <v>85</v>
          </cell>
        </row>
        <row r="16">
          <cell r="A16">
            <v>42463</v>
          </cell>
          <cell r="B16">
            <v>21</v>
          </cell>
          <cell r="C16">
            <v>20</v>
          </cell>
          <cell r="D16">
            <v>85</v>
          </cell>
        </row>
        <row r="17">
          <cell r="A17">
            <v>42470</v>
          </cell>
          <cell r="B17">
            <v>12</v>
          </cell>
          <cell r="C17">
            <v>21</v>
          </cell>
          <cell r="D17">
            <v>88</v>
          </cell>
        </row>
        <row r="18">
          <cell r="A18">
            <v>42477</v>
          </cell>
          <cell r="B18">
            <v>10</v>
          </cell>
          <cell r="C18">
            <v>21</v>
          </cell>
          <cell r="D18">
            <v>86</v>
          </cell>
        </row>
        <row r="19">
          <cell r="A19">
            <v>42484</v>
          </cell>
          <cell r="B19">
            <v>9</v>
          </cell>
          <cell r="C19">
            <v>20</v>
          </cell>
          <cell r="D19">
            <v>85</v>
          </cell>
        </row>
        <row r="20">
          <cell r="A20">
            <v>42491</v>
          </cell>
          <cell r="B20">
            <v>9</v>
          </cell>
          <cell r="C20">
            <v>20</v>
          </cell>
          <cell r="D20">
            <v>83</v>
          </cell>
        </row>
        <row r="21">
          <cell r="A21">
            <v>42498</v>
          </cell>
          <cell r="B21">
            <v>8</v>
          </cell>
          <cell r="C21">
            <v>21</v>
          </cell>
          <cell r="D21">
            <v>83</v>
          </cell>
        </row>
        <row r="22">
          <cell r="A22">
            <v>42505</v>
          </cell>
          <cell r="B22">
            <v>8</v>
          </cell>
          <cell r="C22">
            <v>21</v>
          </cell>
          <cell r="D22">
            <v>85</v>
          </cell>
        </row>
        <row r="23">
          <cell r="A23">
            <v>42512</v>
          </cell>
          <cell r="B23">
            <v>8</v>
          </cell>
          <cell r="C23">
            <v>20</v>
          </cell>
          <cell r="D23">
            <v>91</v>
          </cell>
        </row>
        <row r="24">
          <cell r="A24">
            <v>42519</v>
          </cell>
          <cell r="B24">
            <v>8</v>
          </cell>
          <cell r="C24">
            <v>21</v>
          </cell>
          <cell r="D24">
            <v>87</v>
          </cell>
        </row>
        <row r="25">
          <cell r="A25">
            <v>42526</v>
          </cell>
          <cell r="B25">
            <v>8</v>
          </cell>
          <cell r="C25">
            <v>22</v>
          </cell>
          <cell r="D25">
            <v>83</v>
          </cell>
        </row>
        <row r="26">
          <cell r="A26">
            <v>42533</v>
          </cell>
          <cell r="B26">
            <v>7</v>
          </cell>
          <cell r="C26">
            <v>19</v>
          </cell>
          <cell r="D26">
            <v>81</v>
          </cell>
        </row>
        <row r="27">
          <cell r="A27">
            <v>42540</v>
          </cell>
          <cell r="B27">
            <v>11</v>
          </cell>
          <cell r="C27">
            <v>20</v>
          </cell>
          <cell r="D27">
            <v>80</v>
          </cell>
        </row>
        <row r="28">
          <cell r="A28">
            <v>42547</v>
          </cell>
          <cell r="B28">
            <v>10</v>
          </cell>
          <cell r="C28">
            <v>21</v>
          </cell>
          <cell r="D28">
            <v>80</v>
          </cell>
        </row>
        <row r="29">
          <cell r="A29">
            <v>42554</v>
          </cell>
          <cell r="B29">
            <v>9</v>
          </cell>
          <cell r="C29">
            <v>20</v>
          </cell>
          <cell r="D29">
            <v>80</v>
          </cell>
        </row>
        <row r="30">
          <cell r="A30">
            <v>42561</v>
          </cell>
          <cell r="B30">
            <v>8</v>
          </cell>
          <cell r="C30">
            <v>19</v>
          </cell>
          <cell r="D30">
            <v>80</v>
          </cell>
        </row>
        <row r="31">
          <cell r="A31">
            <v>42568</v>
          </cell>
          <cell r="B31">
            <v>8</v>
          </cell>
          <cell r="C31">
            <v>21</v>
          </cell>
          <cell r="D31">
            <v>82</v>
          </cell>
        </row>
        <row r="32">
          <cell r="A32">
            <v>42575</v>
          </cell>
          <cell r="B32">
            <v>9</v>
          </cell>
          <cell r="C32">
            <v>20</v>
          </cell>
          <cell r="D32">
            <v>82</v>
          </cell>
        </row>
        <row r="33">
          <cell r="A33">
            <v>42582</v>
          </cell>
          <cell r="B33">
            <v>8</v>
          </cell>
          <cell r="C33">
            <v>20</v>
          </cell>
          <cell r="D33">
            <v>85</v>
          </cell>
        </row>
        <row r="34">
          <cell r="A34">
            <v>42589</v>
          </cell>
          <cell r="B34">
            <v>7</v>
          </cell>
          <cell r="C34">
            <v>19</v>
          </cell>
          <cell r="D34">
            <v>82</v>
          </cell>
        </row>
        <row r="35">
          <cell r="A35">
            <v>42596</v>
          </cell>
          <cell r="B35">
            <v>6</v>
          </cell>
          <cell r="C35">
            <v>18</v>
          </cell>
          <cell r="D35">
            <v>76</v>
          </cell>
        </row>
        <row r="36">
          <cell r="A36">
            <v>42603</v>
          </cell>
          <cell r="B36">
            <v>9</v>
          </cell>
          <cell r="C36">
            <v>19</v>
          </cell>
          <cell r="D36">
            <v>81</v>
          </cell>
        </row>
        <row r="37">
          <cell r="A37">
            <v>42610</v>
          </cell>
          <cell r="B37">
            <v>8</v>
          </cell>
          <cell r="C37">
            <v>21</v>
          </cell>
          <cell r="D37">
            <v>81</v>
          </cell>
        </row>
        <row r="38">
          <cell r="A38">
            <v>42617</v>
          </cell>
          <cell r="B38">
            <v>8</v>
          </cell>
          <cell r="C38">
            <v>22</v>
          </cell>
          <cell r="D38">
            <v>90</v>
          </cell>
        </row>
        <row r="39">
          <cell r="A39">
            <v>42624</v>
          </cell>
          <cell r="B39">
            <v>8</v>
          </cell>
          <cell r="C39">
            <v>23</v>
          </cell>
          <cell r="D39">
            <v>85</v>
          </cell>
        </row>
        <row r="40">
          <cell r="A40">
            <v>42631</v>
          </cell>
          <cell r="B40">
            <v>8</v>
          </cell>
          <cell r="C40">
            <v>22</v>
          </cell>
          <cell r="D40">
            <v>81</v>
          </cell>
        </row>
        <row r="41">
          <cell r="A41">
            <v>42638</v>
          </cell>
          <cell r="B41">
            <v>8</v>
          </cell>
          <cell r="C41">
            <v>22</v>
          </cell>
          <cell r="D41">
            <v>82</v>
          </cell>
        </row>
        <row r="42">
          <cell r="A42">
            <v>42645</v>
          </cell>
          <cell r="B42">
            <v>8</v>
          </cell>
          <cell r="C42">
            <v>21</v>
          </cell>
          <cell r="D42">
            <v>80</v>
          </cell>
        </row>
        <row r="43">
          <cell r="A43">
            <v>42652</v>
          </cell>
          <cell r="B43">
            <v>9</v>
          </cell>
          <cell r="C43">
            <v>20</v>
          </cell>
          <cell r="D43">
            <v>82</v>
          </cell>
        </row>
        <row r="44">
          <cell r="A44">
            <v>42659</v>
          </cell>
          <cell r="B44">
            <v>11</v>
          </cell>
          <cell r="C44">
            <v>20</v>
          </cell>
          <cell r="D44">
            <v>78</v>
          </cell>
        </row>
        <row r="45">
          <cell r="A45">
            <v>42666</v>
          </cell>
          <cell r="B45">
            <v>11</v>
          </cell>
          <cell r="C45">
            <v>19</v>
          </cell>
          <cell r="D45">
            <v>77</v>
          </cell>
        </row>
        <row r="46">
          <cell r="A46">
            <v>42673</v>
          </cell>
          <cell r="B46">
            <v>12</v>
          </cell>
          <cell r="C46">
            <v>19</v>
          </cell>
          <cell r="D46">
            <v>77</v>
          </cell>
        </row>
        <row r="47">
          <cell r="A47">
            <v>42680</v>
          </cell>
          <cell r="B47">
            <v>9</v>
          </cell>
          <cell r="C47">
            <v>18</v>
          </cell>
          <cell r="D47">
            <v>77</v>
          </cell>
        </row>
        <row r="48">
          <cell r="A48">
            <v>42687</v>
          </cell>
          <cell r="B48">
            <v>9</v>
          </cell>
          <cell r="C48">
            <v>22</v>
          </cell>
          <cell r="D48">
            <v>77</v>
          </cell>
        </row>
        <row r="49">
          <cell r="A49">
            <v>42694</v>
          </cell>
          <cell r="B49">
            <v>8</v>
          </cell>
          <cell r="C49">
            <v>19</v>
          </cell>
          <cell r="D49">
            <v>74</v>
          </cell>
        </row>
        <row r="50">
          <cell r="A50">
            <v>42701</v>
          </cell>
          <cell r="B50">
            <v>8</v>
          </cell>
          <cell r="C50">
            <v>17</v>
          </cell>
          <cell r="D50">
            <v>73</v>
          </cell>
        </row>
        <row r="51">
          <cell r="A51">
            <v>42708</v>
          </cell>
          <cell r="B51">
            <v>8</v>
          </cell>
          <cell r="C51">
            <v>17</v>
          </cell>
          <cell r="D51">
            <v>70</v>
          </cell>
        </row>
        <row r="52">
          <cell r="A52">
            <v>42715</v>
          </cell>
          <cell r="B52">
            <v>8</v>
          </cell>
          <cell r="C52">
            <v>17</v>
          </cell>
          <cell r="D52">
            <v>73</v>
          </cell>
        </row>
        <row r="53">
          <cell r="A53">
            <v>42722</v>
          </cell>
          <cell r="B53">
            <v>8</v>
          </cell>
          <cell r="C53">
            <v>18</v>
          </cell>
          <cell r="D53">
            <v>75</v>
          </cell>
        </row>
        <row r="54">
          <cell r="A54">
            <v>42729</v>
          </cell>
          <cell r="B54">
            <v>10</v>
          </cell>
          <cell r="C54">
            <v>17</v>
          </cell>
          <cell r="D54">
            <v>70</v>
          </cell>
        </row>
        <row r="55">
          <cell r="A55">
            <v>42736</v>
          </cell>
          <cell r="B55">
            <v>10</v>
          </cell>
          <cell r="C55">
            <v>17</v>
          </cell>
          <cell r="D55">
            <v>77</v>
          </cell>
        </row>
        <row r="56">
          <cell r="A56">
            <v>42743</v>
          </cell>
          <cell r="B56">
            <v>8</v>
          </cell>
          <cell r="C56">
            <v>20</v>
          </cell>
          <cell r="D56">
            <v>79</v>
          </cell>
        </row>
        <row r="57">
          <cell r="A57">
            <v>42750</v>
          </cell>
          <cell r="B57">
            <v>8</v>
          </cell>
          <cell r="C57">
            <v>19</v>
          </cell>
          <cell r="D57">
            <v>81</v>
          </cell>
        </row>
        <row r="58">
          <cell r="A58">
            <v>42757</v>
          </cell>
          <cell r="B58">
            <v>9</v>
          </cell>
          <cell r="C58">
            <v>22</v>
          </cell>
          <cell r="D58">
            <v>84</v>
          </cell>
        </row>
        <row r="59">
          <cell r="A59">
            <v>42764</v>
          </cell>
          <cell r="B59">
            <v>9</v>
          </cell>
          <cell r="C59">
            <v>23</v>
          </cell>
          <cell r="D59">
            <v>82</v>
          </cell>
        </row>
        <row r="60">
          <cell r="A60">
            <v>42771</v>
          </cell>
          <cell r="B60">
            <v>9</v>
          </cell>
          <cell r="C60">
            <v>22</v>
          </cell>
          <cell r="D60">
            <v>84</v>
          </cell>
        </row>
        <row r="61">
          <cell r="A61">
            <v>42778</v>
          </cell>
          <cell r="B61">
            <v>9</v>
          </cell>
          <cell r="C61">
            <v>23</v>
          </cell>
          <cell r="D61">
            <v>86</v>
          </cell>
        </row>
        <row r="62">
          <cell r="A62">
            <v>42785</v>
          </cell>
          <cell r="B62">
            <v>9</v>
          </cell>
          <cell r="C62">
            <v>22</v>
          </cell>
          <cell r="D62">
            <v>86</v>
          </cell>
        </row>
        <row r="63">
          <cell r="A63">
            <v>42792</v>
          </cell>
          <cell r="B63">
            <v>9</v>
          </cell>
          <cell r="C63">
            <v>22</v>
          </cell>
          <cell r="D63">
            <v>86</v>
          </cell>
        </row>
        <row r="64">
          <cell r="A64">
            <v>42799</v>
          </cell>
          <cell r="B64">
            <v>10</v>
          </cell>
          <cell r="C64">
            <v>21</v>
          </cell>
          <cell r="D64">
            <v>89</v>
          </cell>
        </row>
        <row r="65">
          <cell r="A65">
            <v>42806</v>
          </cell>
          <cell r="B65">
            <v>9</v>
          </cell>
          <cell r="C65">
            <v>22</v>
          </cell>
          <cell r="D65">
            <v>86</v>
          </cell>
        </row>
        <row r="66">
          <cell r="A66">
            <v>42813</v>
          </cell>
          <cell r="B66">
            <v>9</v>
          </cell>
          <cell r="C66">
            <v>21</v>
          </cell>
          <cell r="D66">
            <v>84</v>
          </cell>
        </row>
        <row r="67">
          <cell r="A67">
            <v>42820</v>
          </cell>
          <cell r="B67">
            <v>10</v>
          </cell>
          <cell r="C67">
            <v>21</v>
          </cell>
          <cell r="D67">
            <v>86</v>
          </cell>
        </row>
        <row r="68">
          <cell r="A68">
            <v>42827</v>
          </cell>
          <cell r="B68">
            <v>13</v>
          </cell>
          <cell r="C68">
            <v>20</v>
          </cell>
          <cell r="D68">
            <v>82</v>
          </cell>
        </row>
        <row r="69">
          <cell r="A69">
            <v>42834</v>
          </cell>
          <cell r="B69">
            <v>11</v>
          </cell>
          <cell r="C69">
            <v>20</v>
          </cell>
          <cell r="D69">
            <v>85</v>
          </cell>
        </row>
        <row r="70">
          <cell r="A70">
            <v>42841</v>
          </cell>
          <cell r="B70">
            <v>11</v>
          </cell>
          <cell r="C70">
            <v>19</v>
          </cell>
          <cell r="D70">
            <v>85</v>
          </cell>
        </row>
        <row r="71">
          <cell r="A71">
            <v>42848</v>
          </cell>
          <cell r="B71">
            <v>10</v>
          </cell>
          <cell r="C71">
            <v>19</v>
          </cell>
          <cell r="D71">
            <v>80</v>
          </cell>
        </row>
        <row r="72">
          <cell r="A72">
            <v>42855</v>
          </cell>
          <cell r="B72">
            <v>11</v>
          </cell>
          <cell r="C72">
            <v>20</v>
          </cell>
          <cell r="D72">
            <v>80</v>
          </cell>
        </row>
        <row r="73">
          <cell r="A73">
            <v>42862</v>
          </cell>
          <cell r="B73">
            <v>11</v>
          </cell>
          <cell r="C73">
            <v>19</v>
          </cell>
          <cell r="D73">
            <v>82</v>
          </cell>
        </row>
        <row r="74">
          <cell r="A74">
            <v>42869</v>
          </cell>
          <cell r="B74">
            <v>10</v>
          </cell>
          <cell r="C74">
            <v>19</v>
          </cell>
          <cell r="D74">
            <v>81</v>
          </cell>
        </row>
        <row r="75">
          <cell r="A75">
            <v>42876</v>
          </cell>
          <cell r="B75">
            <v>9</v>
          </cell>
          <cell r="C75">
            <v>18</v>
          </cell>
          <cell r="D75">
            <v>86</v>
          </cell>
        </row>
        <row r="76">
          <cell r="A76">
            <v>42883</v>
          </cell>
          <cell r="B76">
            <v>9</v>
          </cell>
          <cell r="C76">
            <v>19</v>
          </cell>
          <cell r="D76">
            <v>83</v>
          </cell>
        </row>
        <row r="77">
          <cell r="A77">
            <v>42890</v>
          </cell>
          <cell r="B77">
            <v>10</v>
          </cell>
          <cell r="C77">
            <v>19</v>
          </cell>
          <cell r="D77">
            <v>73</v>
          </cell>
        </row>
        <row r="78">
          <cell r="A78">
            <v>42897</v>
          </cell>
          <cell r="B78">
            <v>9</v>
          </cell>
          <cell r="C78">
            <v>21</v>
          </cell>
          <cell r="D78">
            <v>77</v>
          </cell>
        </row>
        <row r="79">
          <cell r="A79">
            <v>42904</v>
          </cell>
          <cell r="B79">
            <v>10</v>
          </cell>
          <cell r="C79">
            <v>22</v>
          </cell>
          <cell r="D79">
            <v>83</v>
          </cell>
        </row>
        <row r="80">
          <cell r="A80">
            <v>42911</v>
          </cell>
          <cell r="B80">
            <v>10</v>
          </cell>
          <cell r="C80">
            <v>22</v>
          </cell>
          <cell r="D80">
            <v>83</v>
          </cell>
        </row>
        <row r="81">
          <cell r="A81">
            <v>42918</v>
          </cell>
          <cell r="B81">
            <v>19</v>
          </cell>
          <cell r="C81">
            <v>21</v>
          </cell>
          <cell r="D81">
            <v>81</v>
          </cell>
        </row>
        <row r="82">
          <cell r="A82">
            <v>42925</v>
          </cell>
          <cell r="B82">
            <v>17</v>
          </cell>
          <cell r="C82">
            <v>26</v>
          </cell>
          <cell r="D82">
            <v>83</v>
          </cell>
        </row>
        <row r="83">
          <cell r="A83">
            <v>42932</v>
          </cell>
          <cell r="B83">
            <v>12</v>
          </cell>
          <cell r="C83">
            <v>22</v>
          </cell>
          <cell r="D83">
            <v>80</v>
          </cell>
        </row>
        <row r="84">
          <cell r="A84">
            <v>42939</v>
          </cell>
          <cell r="B84">
            <v>23</v>
          </cell>
          <cell r="C84">
            <v>21</v>
          </cell>
          <cell r="D84">
            <v>84</v>
          </cell>
        </row>
        <row r="85">
          <cell r="A85">
            <v>42946</v>
          </cell>
          <cell r="B85">
            <v>23</v>
          </cell>
          <cell r="C85">
            <v>20</v>
          </cell>
          <cell r="D85">
            <v>79</v>
          </cell>
        </row>
        <row r="86">
          <cell r="A86">
            <v>42953</v>
          </cell>
          <cell r="B86">
            <v>15</v>
          </cell>
          <cell r="C86">
            <v>20</v>
          </cell>
          <cell r="D86">
            <v>81</v>
          </cell>
        </row>
        <row r="87">
          <cell r="A87">
            <v>42960</v>
          </cell>
          <cell r="B87">
            <v>13</v>
          </cell>
          <cell r="C87">
            <v>19</v>
          </cell>
          <cell r="D87">
            <v>80</v>
          </cell>
        </row>
        <row r="88">
          <cell r="A88">
            <v>42967</v>
          </cell>
          <cell r="B88">
            <v>14</v>
          </cell>
          <cell r="C88">
            <v>20</v>
          </cell>
          <cell r="D88">
            <v>83</v>
          </cell>
        </row>
        <row r="89">
          <cell r="A89">
            <v>42974</v>
          </cell>
          <cell r="B89">
            <v>12</v>
          </cell>
          <cell r="C89">
            <v>19</v>
          </cell>
          <cell r="D89">
            <v>79</v>
          </cell>
        </row>
        <row r="90">
          <cell r="A90">
            <v>42981</v>
          </cell>
          <cell r="B90">
            <v>13</v>
          </cell>
          <cell r="C90">
            <v>21</v>
          </cell>
          <cell r="D90">
            <v>82</v>
          </cell>
        </row>
        <row r="91">
          <cell r="A91">
            <v>42988</v>
          </cell>
          <cell r="B91">
            <v>13</v>
          </cell>
          <cell r="C91">
            <v>20</v>
          </cell>
          <cell r="D91">
            <v>84</v>
          </cell>
        </row>
        <row r="92">
          <cell r="A92">
            <v>42995</v>
          </cell>
          <cell r="B92">
            <v>12</v>
          </cell>
          <cell r="C92">
            <v>20</v>
          </cell>
          <cell r="D92">
            <v>84</v>
          </cell>
        </row>
        <row r="93">
          <cell r="A93">
            <v>43002</v>
          </cell>
          <cell r="B93">
            <v>11</v>
          </cell>
          <cell r="C93">
            <v>20</v>
          </cell>
          <cell r="D93">
            <v>77</v>
          </cell>
        </row>
        <row r="94">
          <cell r="A94">
            <v>43009</v>
          </cell>
          <cell r="B94">
            <v>12</v>
          </cell>
          <cell r="C94">
            <v>19</v>
          </cell>
          <cell r="D94">
            <v>75</v>
          </cell>
        </row>
        <row r="95">
          <cell r="A95">
            <v>43016</v>
          </cell>
          <cell r="B95">
            <v>12</v>
          </cell>
          <cell r="C95">
            <v>20</v>
          </cell>
          <cell r="D95">
            <v>75</v>
          </cell>
        </row>
        <row r="96">
          <cell r="A96">
            <v>43023</v>
          </cell>
          <cell r="B96">
            <v>11</v>
          </cell>
          <cell r="C96">
            <v>18</v>
          </cell>
          <cell r="D96">
            <v>75</v>
          </cell>
        </row>
        <row r="97">
          <cell r="A97">
            <v>43030</v>
          </cell>
          <cell r="B97">
            <v>11</v>
          </cell>
          <cell r="C97">
            <v>18</v>
          </cell>
          <cell r="D97">
            <v>74</v>
          </cell>
        </row>
        <row r="98">
          <cell r="A98">
            <v>43037</v>
          </cell>
          <cell r="B98">
            <v>13</v>
          </cell>
          <cell r="C98">
            <v>19</v>
          </cell>
          <cell r="D98">
            <v>76</v>
          </cell>
        </row>
        <row r="99">
          <cell r="A99">
            <v>43044</v>
          </cell>
          <cell r="B99">
            <v>12</v>
          </cell>
          <cell r="C99">
            <v>20</v>
          </cell>
          <cell r="D99">
            <v>73</v>
          </cell>
        </row>
        <row r="100">
          <cell r="A100">
            <v>43051</v>
          </cell>
          <cell r="B100">
            <v>32</v>
          </cell>
          <cell r="C100">
            <v>19</v>
          </cell>
          <cell r="D100">
            <v>74</v>
          </cell>
        </row>
        <row r="101">
          <cell r="A101">
            <v>43058</v>
          </cell>
          <cell r="B101">
            <v>24</v>
          </cell>
          <cell r="C101">
            <v>17</v>
          </cell>
          <cell r="D101">
            <v>68</v>
          </cell>
        </row>
        <row r="102">
          <cell r="A102">
            <v>43065</v>
          </cell>
          <cell r="B102">
            <v>17</v>
          </cell>
          <cell r="C102">
            <v>19</v>
          </cell>
          <cell r="D102">
            <v>70</v>
          </cell>
        </row>
        <row r="103">
          <cell r="A103">
            <v>43072</v>
          </cell>
          <cell r="B103">
            <v>14</v>
          </cell>
          <cell r="C103">
            <v>17</v>
          </cell>
          <cell r="D103">
            <v>67</v>
          </cell>
        </row>
        <row r="104">
          <cell r="A104">
            <v>43079</v>
          </cell>
          <cell r="B104">
            <v>13</v>
          </cell>
          <cell r="C104">
            <v>17</v>
          </cell>
          <cell r="D104">
            <v>67</v>
          </cell>
        </row>
        <row r="105">
          <cell r="A105">
            <v>43086</v>
          </cell>
          <cell r="B105">
            <v>12</v>
          </cell>
          <cell r="C105">
            <v>19</v>
          </cell>
          <cell r="D105">
            <v>67</v>
          </cell>
        </row>
        <row r="106">
          <cell r="A106">
            <v>43093</v>
          </cell>
          <cell r="B106">
            <v>13</v>
          </cell>
          <cell r="C106">
            <v>17</v>
          </cell>
          <cell r="D106">
            <v>66</v>
          </cell>
        </row>
        <row r="107">
          <cell r="A107">
            <v>43100</v>
          </cell>
          <cell r="B107">
            <v>12</v>
          </cell>
          <cell r="C107">
            <v>18</v>
          </cell>
          <cell r="D107">
            <v>71</v>
          </cell>
        </row>
        <row r="108">
          <cell r="A108">
            <v>43107</v>
          </cell>
          <cell r="B108">
            <v>12</v>
          </cell>
          <cell r="C108">
            <v>21</v>
          </cell>
          <cell r="D108">
            <v>77</v>
          </cell>
        </row>
        <row r="109">
          <cell r="A109">
            <v>43114</v>
          </cell>
          <cell r="B109">
            <v>11</v>
          </cell>
          <cell r="C109">
            <v>22</v>
          </cell>
          <cell r="D109">
            <v>79</v>
          </cell>
        </row>
        <row r="110">
          <cell r="A110">
            <v>43121</v>
          </cell>
          <cell r="B110">
            <v>12</v>
          </cell>
          <cell r="C110">
            <v>23</v>
          </cell>
          <cell r="D110">
            <v>81</v>
          </cell>
        </row>
        <row r="111">
          <cell r="A111">
            <v>43128</v>
          </cell>
          <cell r="B111">
            <v>12</v>
          </cell>
          <cell r="C111">
            <v>25</v>
          </cell>
          <cell r="D111">
            <v>80</v>
          </cell>
        </row>
        <row r="112">
          <cell r="A112">
            <v>43135</v>
          </cell>
          <cell r="B112">
            <v>29</v>
          </cell>
          <cell r="C112">
            <v>27</v>
          </cell>
          <cell r="D112">
            <v>83</v>
          </cell>
        </row>
        <row r="113">
          <cell r="A113">
            <v>43142</v>
          </cell>
          <cell r="B113">
            <v>18</v>
          </cell>
          <cell r="C113">
            <v>25</v>
          </cell>
          <cell r="D113">
            <v>81</v>
          </cell>
        </row>
        <row r="114">
          <cell r="A114">
            <v>43149</v>
          </cell>
          <cell r="B114">
            <v>15</v>
          </cell>
          <cell r="C114">
            <v>24</v>
          </cell>
          <cell r="D114">
            <v>85</v>
          </cell>
        </row>
        <row r="115">
          <cell r="A115">
            <v>43156</v>
          </cell>
          <cell r="B115">
            <v>12</v>
          </cell>
          <cell r="C115">
            <v>25</v>
          </cell>
          <cell r="D115">
            <v>78</v>
          </cell>
        </row>
        <row r="116">
          <cell r="A116">
            <v>43163</v>
          </cell>
          <cell r="B116">
            <v>13</v>
          </cell>
          <cell r="C116">
            <v>24</v>
          </cell>
          <cell r="D116">
            <v>86</v>
          </cell>
        </row>
        <row r="117">
          <cell r="A117">
            <v>43170</v>
          </cell>
          <cell r="B117">
            <v>13</v>
          </cell>
          <cell r="C117">
            <v>22</v>
          </cell>
          <cell r="D117">
            <v>87</v>
          </cell>
        </row>
        <row r="118">
          <cell r="A118">
            <v>43177</v>
          </cell>
          <cell r="B118">
            <v>13</v>
          </cell>
          <cell r="C118">
            <v>23</v>
          </cell>
          <cell r="D118">
            <v>88</v>
          </cell>
        </row>
        <row r="119">
          <cell r="A119">
            <v>43184</v>
          </cell>
          <cell r="B119">
            <v>14</v>
          </cell>
          <cell r="C119">
            <v>25</v>
          </cell>
          <cell r="D119">
            <v>88</v>
          </cell>
        </row>
        <row r="120">
          <cell r="A120">
            <v>43191</v>
          </cell>
          <cell r="B120">
            <v>15</v>
          </cell>
          <cell r="C120">
            <v>22</v>
          </cell>
          <cell r="D120">
            <v>83</v>
          </cell>
        </row>
        <row r="121">
          <cell r="A121">
            <v>43198</v>
          </cell>
          <cell r="B121">
            <v>11</v>
          </cell>
          <cell r="C121">
            <v>20</v>
          </cell>
          <cell r="D121">
            <v>82</v>
          </cell>
        </row>
        <row r="122">
          <cell r="A122">
            <v>43205</v>
          </cell>
          <cell r="B122">
            <v>12</v>
          </cell>
          <cell r="C122">
            <v>21</v>
          </cell>
          <cell r="D122">
            <v>81</v>
          </cell>
        </row>
        <row r="123">
          <cell r="A123">
            <v>43212</v>
          </cell>
          <cell r="B123">
            <v>11</v>
          </cell>
          <cell r="C123">
            <v>20</v>
          </cell>
          <cell r="D123">
            <v>79</v>
          </cell>
        </row>
        <row r="124">
          <cell r="A124">
            <v>43219</v>
          </cell>
          <cell r="B124">
            <v>14</v>
          </cell>
          <cell r="C124">
            <v>21</v>
          </cell>
          <cell r="D124">
            <v>82</v>
          </cell>
        </row>
        <row r="125">
          <cell r="A125">
            <v>43226</v>
          </cell>
          <cell r="B125">
            <v>12</v>
          </cell>
          <cell r="C125">
            <v>20</v>
          </cell>
          <cell r="D125">
            <v>95</v>
          </cell>
        </row>
        <row r="126">
          <cell r="A126">
            <v>43233</v>
          </cell>
          <cell r="B126">
            <v>12</v>
          </cell>
          <cell r="C126">
            <v>21</v>
          </cell>
          <cell r="D126">
            <v>85</v>
          </cell>
        </row>
        <row r="127">
          <cell r="A127">
            <v>43240</v>
          </cell>
          <cell r="B127">
            <v>11</v>
          </cell>
          <cell r="C127">
            <v>23</v>
          </cell>
          <cell r="D127">
            <v>100</v>
          </cell>
        </row>
        <row r="128">
          <cell r="A128">
            <v>43247</v>
          </cell>
          <cell r="B128">
            <v>10</v>
          </cell>
          <cell r="C128">
            <v>20</v>
          </cell>
          <cell r="D128">
            <v>87</v>
          </cell>
        </row>
        <row r="129">
          <cell r="A129">
            <v>43254</v>
          </cell>
          <cell r="B129">
            <v>12</v>
          </cell>
          <cell r="C129">
            <v>21</v>
          </cell>
          <cell r="D129">
            <v>85</v>
          </cell>
        </row>
        <row r="130">
          <cell r="A130">
            <v>43261</v>
          </cell>
          <cell r="B130">
            <v>11</v>
          </cell>
          <cell r="C130">
            <v>20</v>
          </cell>
          <cell r="D130">
            <v>83</v>
          </cell>
        </row>
        <row r="131">
          <cell r="A131">
            <v>43268</v>
          </cell>
          <cell r="B131">
            <v>12</v>
          </cell>
          <cell r="C131">
            <v>20</v>
          </cell>
          <cell r="D131">
            <v>82</v>
          </cell>
        </row>
        <row r="132">
          <cell r="A132">
            <v>43275</v>
          </cell>
          <cell r="B132">
            <v>11</v>
          </cell>
          <cell r="C132">
            <v>18</v>
          </cell>
          <cell r="D132">
            <v>79</v>
          </cell>
        </row>
      </sheetData>
    </sheetDataSet>
  </externalBook>
</externalLink>
</file>

<file path=xl/tables/table1.xml><?xml version="1.0" encoding="utf-8"?>
<table xmlns="http://schemas.openxmlformats.org/spreadsheetml/2006/main" id="1" name="Table1" displayName="Table1" ref="B7:O32" totalsRowShown="0" dataDxfId="105">
  <autoFilter ref="B7:O32"/>
  <tableColumns count="14">
    <tableColumn id="1" name="Month" dataDxfId="104"/>
    <tableColumn id="2" name="UK Real net national disposable income per capita CVM SA" dataDxfId="103"/>
    <tableColumn id="3" name="Gross domestic product per head Refencerce 2015 IHXW" dataDxfId="102"/>
    <tableColumn id="4" name="Inlfation Rate" dataDxfId="101"/>
    <tableColumn id="5" name="Petrol Cost ppl" dataDxfId="100"/>
    <tableColumn id="6" name="Diesel Rate ppl" dataDxfId="99"/>
    <tableColumn id="7" name="Car Registrations" dataDxfId="98"/>
    <tableColumn id="8" name="Battery Electric Vehicles" dataDxfId="97"/>
    <tableColumn id="14" name="Column1" dataDxfId="96">
      <calculatedColumnFormula>Table1[[#This Row],[Car Registrations]]-Table1[[#This Row],[Battery Electric Vehicles]]</calculatedColumnFormula>
    </tableColumn>
    <tableColumn id="13" name="Electric car  percentage" dataDxfId="95">
      <calculatedColumnFormula>Table1[[#This Row],[Battery Electric Vehicles]]/Table1[[#This Row],[Car Registrations]]*100</calculatedColumnFormula>
    </tableColumn>
    <tableColumn id="9" name="Tesla Model X 75D" dataDxfId="94"/>
    <tableColumn id="11" name="Tesla model X P100D" dataDxfId="93"/>
    <tableColumn id="12" name="Ipace" dataDxfId="92"/>
    <tableColumn id="10" name="BMW" dataDxfId="91"/>
  </tableColumns>
  <tableStyleInfo name="TableStyleMedium2" showFirstColumn="0" showLastColumn="0" showRowStripes="1" showColumnStripes="0"/>
</table>
</file>

<file path=xl/tables/table10.xml><?xml version="1.0" encoding="utf-8"?>
<table xmlns="http://schemas.openxmlformats.org/spreadsheetml/2006/main" id="15" name="Table916" displayName="Table916" ref="B17:C20" totalsRowShown="0">
  <autoFilter ref="B17:C20"/>
  <tableColumns count="2">
    <tableColumn id="1" name="Equations"/>
    <tableColumn id="2" name="y=sales x=GDP" dataDxfId="38"/>
  </tableColumns>
  <tableStyleInfo name="TableStyleMedium2" showFirstColumn="0" showLastColumn="0" showRowStripes="1" showColumnStripes="0"/>
</table>
</file>

<file path=xl/tables/table11.xml><?xml version="1.0" encoding="utf-8"?>
<table xmlns="http://schemas.openxmlformats.org/spreadsheetml/2006/main" id="18" name="Table161319" displayName="Table161319" ref="B2:H15" totalsRowCount="1" dataDxfId="37">
  <autoFilter ref="B2:H14"/>
  <tableColumns count="7">
    <tableColumn id="1" name="Month" dataDxfId="36" totalsRowDxfId="35"/>
    <tableColumn id="3" name="Gross domestic product at market prices" dataDxfId="34" totalsRowDxfId="33"/>
    <tableColumn id="9" name="Tesla Model X 75D" totalsRowFunction="custom" dataDxfId="32" totalsRowDxfId="31">
      <totalsRowFormula>SUM(D9:D12)/SUM(D5:D8)</totalsRowFormula>
    </tableColumn>
    <tableColumn id="12" name="Percentage Increase" dataDxfId="30" totalsRowDxfId="29">
      <calculatedColumnFormula>Table161319[[#This Row],[Tesla Model X 75D]]/D2</calculatedColumnFormula>
    </tableColumn>
    <tableColumn id="8" name="I PACE" dataDxfId="28" totalsRowDxfId="27"/>
    <tableColumn id="11" name="Tesla model X P100D" totalsRowFunction="custom" dataDxfId="26" totalsRowDxfId="25">
      <totalsRowFormula>SUM(G9:G12)/SUM(G5:G8)</totalsRowFormula>
    </tableColumn>
    <tableColumn id="10" name="BMW" totalsRowFunction="custom" dataDxfId="24" totalsRowDxfId="23">
      <totalsRowFormula>SUM(H9:H12)/SUM(H5:H8)</totalsRowFormula>
    </tableColumn>
  </tableColumns>
  <tableStyleInfo name="TableStyleMedium2" showFirstColumn="0" showLastColumn="0" showRowStripes="1" showColumnStripes="0"/>
</table>
</file>

<file path=xl/tables/table12.xml><?xml version="1.0" encoding="utf-8"?>
<table xmlns="http://schemas.openxmlformats.org/spreadsheetml/2006/main" id="19" name="Table91620" displayName="Table91620" ref="B17:C20" totalsRowShown="0">
  <autoFilter ref="B17:C20"/>
  <tableColumns count="2">
    <tableColumn id="1" name="Equations"/>
    <tableColumn id="2" name="y=sales x=GDP" dataDxfId="22"/>
  </tableColumns>
  <tableStyleInfo name="TableStyleMedium2" showFirstColumn="0" showLastColumn="0" showRowStripes="1" showColumnStripes="0"/>
</table>
</file>

<file path=xl/tables/table13.xml><?xml version="1.0" encoding="utf-8"?>
<table xmlns="http://schemas.openxmlformats.org/spreadsheetml/2006/main" id="21" name="Table9162022" displayName="Table9162022" ref="B17:C20" totalsRowShown="0">
  <autoFilter ref="B17:C20"/>
  <tableColumns count="2">
    <tableColumn id="1" name="Equations"/>
    <tableColumn id="2" name="y=sales x=GDP" dataDxfId="21"/>
  </tableColumns>
  <tableStyleInfo name="TableStyleMedium2" showFirstColumn="0" showLastColumn="0" showRowStripes="1" showColumnStripes="0"/>
</table>
</file>

<file path=xl/tables/table14.xml><?xml version="1.0" encoding="utf-8"?>
<table xmlns="http://schemas.openxmlformats.org/spreadsheetml/2006/main" id="28" name="Table3" displayName="Table3" ref="B2:J14" totalsRowShown="0" headerRowBorderDxfId="20" tableBorderDxfId="19">
  <autoFilter ref="B2:J14"/>
  <tableColumns count="9">
    <tableColumn id="1" name="Month"/>
    <tableColumn id="2" name="Quarter" dataDxfId="18"/>
    <tableColumn id="5" name="Growth (%)" dataDxfId="17"/>
    <tableColumn id="4" name="Gross domestic product per head Refencerce 2015 IHXW" dataDxfId="16"/>
    <tableColumn id="6" name="Tesla Model X 75D" dataDxfId="15"/>
    <tableColumn id="9" name="Percentage Increase" dataDxfId="14">
      <calculatedColumnFormula>Table3[[#This Row],[Tesla Model X 75D]]/F2</calculatedColumnFormula>
    </tableColumn>
    <tableColumn id="10" name="I-PACE" dataDxfId="13" dataCellStyle="Percent"/>
    <tableColumn id="7" name="Tesla Model X P100D" dataDxfId="12"/>
    <tableColumn id="8" name="BMW" dataDxfId="11"/>
  </tableColumns>
  <tableStyleInfo name="TableStyleMedium2" showFirstColumn="0" showLastColumn="0" showRowStripes="1" showColumnStripes="0"/>
</table>
</file>

<file path=xl/tables/table15.xml><?xml version="1.0" encoding="utf-8"?>
<table xmlns="http://schemas.openxmlformats.org/spreadsheetml/2006/main" id="29" name="Table830" displayName="Table830" ref="M48:N51" totalsRowShown="0">
  <autoFilter ref="M48:N51"/>
  <tableColumns count="2">
    <tableColumn id="1" name="Model" dataDxfId="10"/>
    <tableColumn id="2" name="Equation"/>
  </tableColumns>
  <tableStyleInfo name="TableStyleMedium2" showFirstColumn="0" showLastColumn="0" showRowStripes="1" showColumnStripes="0"/>
</table>
</file>

<file path=xl/tables/table16.xml><?xml version="1.0" encoding="utf-8"?>
<table xmlns="http://schemas.openxmlformats.org/spreadsheetml/2006/main" id="30" name="Table310" displayName="Table310" ref="B2:J13" totalsRowShown="0" headerRowBorderDxfId="9" tableBorderDxfId="8">
  <autoFilter ref="B2:J13"/>
  <tableColumns count="9">
    <tableColumn id="1" name="Month"/>
    <tableColumn id="2" name="Quarter" dataDxfId="7"/>
    <tableColumn id="5" name="Growth (%)" dataDxfId="6"/>
    <tableColumn id="4" name="Gross domestic product per head Refencerce 2015 IHXW" dataDxfId="5"/>
    <tableColumn id="6" name="Tesla Model X 75D" dataDxfId="4"/>
    <tableColumn id="10" name="% Change" dataDxfId="3" dataCellStyle="Percent">
      <calculatedColumnFormula>Table310[[#This Row],[Tesla Model X 75D]]/F2</calculatedColumnFormula>
    </tableColumn>
    <tableColumn id="9" name="I-PACE" dataDxfId="2"/>
    <tableColumn id="7" name="Tesla Model X P100D" dataDxfId="1"/>
    <tableColumn id="8" name="BMW" dataDxfId="0"/>
  </tableColumns>
  <tableStyleInfo name="TableStyleMedium2" showFirstColumn="0" showLastColumn="0" showRowStripes="1" showColumnStripes="0"/>
</table>
</file>

<file path=xl/tables/table17.xml><?xml version="1.0" encoding="utf-8"?>
<table xmlns="http://schemas.openxmlformats.org/spreadsheetml/2006/main" id="31" name="Table811" displayName="Table811" ref="M3:N6" totalsRowShown="0">
  <autoFilter ref="M3:N6"/>
  <tableColumns count="2">
    <tableColumn id="1" name="Model"/>
    <tableColumn id="2" name="Equatio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E5" totalsRowShown="0" headerRowDxfId="90" dataDxfId="89">
  <autoFilter ref="A1:E5"/>
  <tableColumns count="5">
    <tableColumn id="1" name="Column1" dataDxfId="88"/>
    <tableColumn id="2" name="Price" dataDxfId="87"/>
    <tableColumn id="3" name="Battery Capacity" dataDxfId="86"/>
    <tableColumn id="4" name="Real Range" dataDxfId="85"/>
    <tableColumn id="5" name="Efficiency" dataDxfId="84"/>
  </tableColumns>
  <tableStyleInfo name="TableStyleMedium2" showFirstColumn="0" showLastColumn="0" showRowStripes="1" showColumnStripes="0"/>
</table>
</file>

<file path=xl/tables/table3.xml><?xml version="1.0" encoding="utf-8"?>
<table xmlns="http://schemas.openxmlformats.org/spreadsheetml/2006/main" id="5" name="Table16" displayName="Table16" ref="B7:M14" totalsRowShown="0" dataDxfId="83">
  <autoFilter ref="B7:M14"/>
  <tableColumns count="12">
    <tableColumn id="1" name="Month" dataDxfId="82"/>
    <tableColumn id="2" name="UK Real net national disposable income per capita CVM SA" dataDxfId="81"/>
    <tableColumn id="3" name="Gross domestic product per head Refencerce 2015 IHXW" dataDxfId="80"/>
    <tableColumn id="4" name="Inflatipon Rate" dataDxfId="79"/>
    <tableColumn id="5" name="Petrol Cost ppl" dataDxfId="78"/>
    <tableColumn id="6" name="Diesel Rate ppl" dataDxfId="77"/>
    <tableColumn id="7" name="Car Registrations" dataDxfId="76"/>
    <tableColumn id="8" name="Battery Electric Vehicles" dataDxfId="75"/>
    <tableColumn id="9" name="Tesla Model X 75D" dataDxfId="74"/>
    <tableColumn id="11" name="Tesla model X P100D" dataDxfId="73"/>
    <tableColumn id="12" name="Ipace" dataDxfId="72"/>
    <tableColumn id="10" name="BMW" dataDxfId="71"/>
  </tableColumns>
  <tableStyleInfo name="TableStyleMedium2" showFirstColumn="0" showLastColumn="0" showRowStripes="1" showColumnStripes="0"/>
</table>
</file>

<file path=xl/tables/table4.xml><?xml version="1.0" encoding="utf-8"?>
<table xmlns="http://schemas.openxmlformats.org/spreadsheetml/2006/main" id="6" name="Table27" displayName="Table27" ref="A1:E5" totalsRowShown="0" headerRowDxfId="70" dataDxfId="69">
  <autoFilter ref="A1:E5"/>
  <tableColumns count="5">
    <tableColumn id="1" name="Column1" dataDxfId="68"/>
    <tableColumn id="2" name="Price" dataDxfId="67"/>
    <tableColumn id="3" name="Battery Capacity" dataDxfId="66"/>
    <tableColumn id="4" name="Real Range" dataDxfId="65"/>
    <tableColumn id="5" name="Efficiency" dataDxfId="64"/>
  </tableColumns>
  <tableStyleInfo name="TableStyleMedium2" showFirstColumn="0" showLastColumn="0" showRowStripes="1" showColumnStripes="0"/>
</table>
</file>

<file path=xl/tables/table5.xml><?xml version="1.0" encoding="utf-8"?>
<table xmlns="http://schemas.openxmlformats.org/spreadsheetml/2006/main" id="7" name="Table7" displayName="Table7" ref="B16:E21" totalsRowShown="0">
  <autoFilter ref="B16:E21"/>
  <tableColumns count="4">
    <tableColumn id="1" name="Data Correlations"/>
    <tableColumn id="2" name="Tesla Model X 75D" dataDxfId="63">
      <calculatedColumnFormula>CORREL(C8:C14,J8:J14)</calculatedColumnFormula>
    </tableColumn>
    <tableColumn id="3" name="Tesla model X P100D" dataDxfId="62">
      <calculatedColumnFormula>CORREL(C8:C14,K8:K14)</calculatedColumnFormula>
    </tableColumn>
    <tableColumn id="4" name="BMW i3 120Ah" dataDxfId="61">
      <calculatedColumnFormula>CORREL(C8:C14,M8:M14)</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9" name="Table9" displayName="Table9" ref="B24:C27" totalsRowShown="0">
  <autoFilter ref="B24:C27"/>
  <tableColumns count="2">
    <tableColumn id="1" name="Equations"/>
    <tableColumn id="2" name="y=sales x=GDP" dataDxfId="60"/>
  </tableColumns>
  <tableStyleInfo name="TableStyleMedium2" showFirstColumn="0" showLastColumn="0" showRowStripes="1" showColumnStripes="0"/>
</table>
</file>

<file path=xl/tables/table7.xml><?xml version="1.0" encoding="utf-8"?>
<table xmlns="http://schemas.openxmlformats.org/spreadsheetml/2006/main" id="27" name="Table28" displayName="Table28" ref="B11:E19" totalsRowCount="1">
  <autoFilter ref="B11:E18"/>
  <tableColumns count="4">
    <tableColumn id="1" name="Car Type"/>
    <tableColumn id="2" name="Q1"/>
    <tableColumn id="3" name="Q2"/>
    <tableColumn id="4" name="Percentage" totalsRowFunction="custom" dataDxfId="59" totalsRowDxfId="58" dataCellStyle="Percent">
      <calculatedColumnFormula>D12/C12</calculatedColumnFormula>
      <totalsRowFormula>AVERAGE(Table28[Percentage])</totalsRowFormula>
    </tableColumn>
  </tableColumns>
  <tableStyleInfo name="TableStyleMedium2" showFirstColumn="0" showLastColumn="0" showRowStripes="1" showColumnStripes="0"/>
</table>
</file>

<file path=xl/tables/table8.xml><?xml version="1.0" encoding="utf-8"?>
<table xmlns="http://schemas.openxmlformats.org/spreadsheetml/2006/main" id="22" name="Table22" displayName="Table22" ref="A1:E24" totalsRowShown="0">
  <autoFilter ref="A1:E24"/>
  <tableColumns count="5">
    <tableColumn id="1" name="Date" dataDxfId="57"/>
    <tableColumn id="2" name="GDP"/>
    <tableColumn id="3" name="Forecast(GDP)" dataDxfId="56">
      <calculatedColumnFormula>_xlfn.FORECAST.ETS(A2,$B$2:$B$19,$A$2:$A$19,1,1)</calculatedColumnFormula>
    </tableColumn>
    <tableColumn id="4" name="Lower Confidence Bound(GDP)" dataDxfId="55">
      <calculatedColumnFormula>C2-_xlfn.FORECAST.ETS.CONFINT(A2,$B$2:$B$19,$A$2:$A$19,0.95,1,1)</calculatedColumnFormula>
    </tableColumn>
    <tableColumn id="5" name="Upper Confidence Bound(GDP)" dataDxfId="54">
      <calculatedColumnFormula>C2+_xlfn.FORECAST.ETS.CONFINT(A2,$B$2:$B$19,$A$2:$A$19,0.95,1,1)</calculatedColumnFormula>
    </tableColumn>
  </tableColumns>
  <tableStyleInfo name="TableStyleMedium2" showFirstColumn="0" showLastColumn="0" showRowStripes="1" showColumnStripes="0"/>
</table>
</file>

<file path=xl/tables/table9.xml><?xml version="1.0" encoding="utf-8"?>
<table xmlns="http://schemas.openxmlformats.org/spreadsheetml/2006/main" id="12" name="Table1613" displayName="Table1613" ref="B2:H15" totalsRowCount="1" dataDxfId="53">
  <autoFilter ref="B2:H14"/>
  <tableColumns count="7">
    <tableColumn id="1" name="Month" dataDxfId="52" totalsRowDxfId="51"/>
    <tableColumn id="3" name="Gross domestic product at market prices" dataDxfId="50" totalsRowDxfId="49"/>
    <tableColumn id="9" name="Tesla Model X 75D" totalsRowFunction="custom" dataDxfId="48" totalsRowDxfId="47">
      <totalsRowFormula>SUM(D9:D12)/SUM(D5:D8)</totalsRowFormula>
    </tableColumn>
    <tableColumn id="12" name="Percentage Increase" dataDxfId="46" totalsRowDxfId="45">
      <calculatedColumnFormula>Table1613[[#This Row],[Tesla Model X 75D]]/D2</calculatedColumnFormula>
    </tableColumn>
    <tableColumn id="8" name="I-PACE" dataDxfId="44" totalsRowDxfId="43"/>
    <tableColumn id="11" name="Tesla model X P100D" totalsRowFunction="custom" dataDxfId="42" totalsRowDxfId="41">
      <totalsRowFormula>SUM(G9:G12)/SUM(G5:G8)</totalsRowFormula>
    </tableColumn>
    <tableColumn id="10" name="BMW" totalsRowFunction="custom" dataDxfId="40" totalsRowDxfId="39">
      <totalsRowFormula>SUM(H9:H12)/SUM(H5:H8)</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vml"/><Relationship Id="rId1" Type="http://schemas.openxmlformats.org/officeDocument/2006/relationships/drawing" Target="../drawings/drawing7.xml"/><Relationship Id="rId5" Type="http://schemas.openxmlformats.org/officeDocument/2006/relationships/comments" Target="../comments1.xml"/><Relationship Id="rId4"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workbookViewId="0">
      <selection activeCell="D1" sqref="D1:D1048576"/>
    </sheetView>
  </sheetViews>
  <sheetFormatPr defaultRowHeight="15" x14ac:dyDescent="0.25"/>
  <cols>
    <col min="1" max="1" width="17.7109375" bestFit="1" customWidth="1"/>
    <col min="2" max="2" width="9.5703125" bestFit="1" customWidth="1"/>
    <col min="3" max="3" width="45.85546875" bestFit="1" customWidth="1"/>
    <col min="4" max="4" width="47.28515625" bestFit="1" customWidth="1"/>
    <col min="5" max="5" width="15.140625" customWidth="1"/>
    <col min="6" max="6" width="16.42578125" bestFit="1" customWidth="1"/>
    <col min="7" max="7" width="16.7109375" bestFit="1" customWidth="1"/>
    <col min="8" max="8" width="18.28515625" bestFit="1" customWidth="1"/>
    <col min="9" max="9" width="25" bestFit="1" customWidth="1"/>
    <col min="10" max="11" width="25" customWidth="1"/>
    <col min="12" max="12" width="20.140625" bestFit="1" customWidth="1"/>
    <col min="13" max="13" width="21.7109375" bestFit="1" customWidth="1"/>
    <col min="14" max="14" width="12.42578125" customWidth="1"/>
  </cols>
  <sheetData>
    <row r="1" spans="1:15" x14ac:dyDescent="0.25">
      <c r="A1" s="12" t="s">
        <v>17</v>
      </c>
      <c r="B1" s="12" t="s">
        <v>2</v>
      </c>
      <c r="C1" s="12" t="s">
        <v>3</v>
      </c>
      <c r="D1" s="12" t="s">
        <v>5</v>
      </c>
      <c r="E1" s="12" t="s">
        <v>6</v>
      </c>
    </row>
    <row r="2" spans="1:15" x14ac:dyDescent="0.25">
      <c r="A2" s="12" t="s">
        <v>16</v>
      </c>
      <c r="B2" s="13">
        <v>78000</v>
      </c>
      <c r="C2" s="12" t="s">
        <v>4</v>
      </c>
      <c r="D2" s="12" t="s">
        <v>7</v>
      </c>
      <c r="E2" s="12" t="s">
        <v>8</v>
      </c>
    </row>
    <row r="3" spans="1:15" x14ac:dyDescent="0.25">
      <c r="A3" s="12" t="s">
        <v>21</v>
      </c>
      <c r="B3" s="14">
        <v>31675</v>
      </c>
      <c r="C3" s="12" t="s">
        <v>22</v>
      </c>
      <c r="D3" s="12" t="s">
        <v>28</v>
      </c>
      <c r="E3" s="12" t="s">
        <v>23</v>
      </c>
    </row>
    <row r="4" spans="1:15" x14ac:dyDescent="0.25">
      <c r="A4" s="12" t="s">
        <v>11</v>
      </c>
      <c r="B4" s="14">
        <v>59995</v>
      </c>
      <c r="C4" s="12" t="s">
        <v>12</v>
      </c>
      <c r="D4" s="12" t="s">
        <v>13</v>
      </c>
      <c r="E4" s="12" t="s">
        <v>14</v>
      </c>
    </row>
    <row r="5" spans="1:15" x14ac:dyDescent="0.25">
      <c r="A5" s="12" t="s">
        <v>29</v>
      </c>
      <c r="B5" s="14">
        <v>95150</v>
      </c>
      <c r="C5" s="12" t="s">
        <v>25</v>
      </c>
      <c r="D5" s="12" t="s">
        <v>26</v>
      </c>
      <c r="E5" s="12" t="s">
        <v>27</v>
      </c>
    </row>
    <row r="7" spans="1:15" x14ac:dyDescent="0.25">
      <c r="B7" t="s">
        <v>0</v>
      </c>
      <c r="C7" t="s">
        <v>18</v>
      </c>
      <c r="D7" t="s">
        <v>19</v>
      </c>
      <c r="E7" t="s">
        <v>1</v>
      </c>
      <c r="F7" t="s">
        <v>9</v>
      </c>
      <c r="G7" t="s">
        <v>10</v>
      </c>
      <c r="H7" t="s">
        <v>15</v>
      </c>
      <c r="I7" t="s">
        <v>20</v>
      </c>
      <c r="J7" t="s">
        <v>17</v>
      </c>
      <c r="K7" t="s">
        <v>41</v>
      </c>
      <c r="L7" t="s">
        <v>32</v>
      </c>
      <c r="M7" t="s">
        <v>30</v>
      </c>
      <c r="N7" t="s">
        <v>31</v>
      </c>
      <c r="O7" t="s">
        <v>24</v>
      </c>
    </row>
    <row r="8" spans="1:15" x14ac:dyDescent="0.25">
      <c r="B8" s="7">
        <v>42644</v>
      </c>
      <c r="C8" s="8">
        <v>6430</v>
      </c>
      <c r="D8" s="9">
        <v>7379</v>
      </c>
      <c r="E8" s="10">
        <v>0.9</v>
      </c>
      <c r="F8" s="10">
        <v>115.1</v>
      </c>
      <c r="G8" s="9">
        <v>116.9</v>
      </c>
      <c r="H8" s="9">
        <v>180168</v>
      </c>
      <c r="I8" s="9">
        <v>394</v>
      </c>
      <c r="J8" s="9">
        <f>Table1[[#This Row],[Car Registrations]]-Table1[[#This Row],[Battery Electric Vehicles]]</f>
        <v>179774</v>
      </c>
      <c r="K8" s="9">
        <f>Table1[[#This Row],[Battery Electric Vehicles]]/Table1[[#This Row],[Car Registrations]]*100</f>
        <v>0.21868478309133699</v>
      </c>
      <c r="L8" s="9">
        <v>0</v>
      </c>
      <c r="M8" s="9">
        <v>0</v>
      </c>
      <c r="N8" s="9"/>
      <c r="O8" s="9">
        <v>0</v>
      </c>
    </row>
    <row r="9" spans="1:15" x14ac:dyDescent="0.25">
      <c r="B9" s="7">
        <v>42675</v>
      </c>
      <c r="C9" s="8">
        <v>6430</v>
      </c>
      <c r="D9" s="9">
        <v>7379</v>
      </c>
      <c r="E9" s="10">
        <v>1.2</v>
      </c>
      <c r="F9" s="10">
        <v>116.6</v>
      </c>
      <c r="G9" s="9">
        <v>118.4</v>
      </c>
      <c r="H9" s="9">
        <v>184101</v>
      </c>
      <c r="I9" s="9">
        <v>605</v>
      </c>
      <c r="J9" s="9">
        <f>Table1[[#This Row],[Car Registrations]]-Table1[[#This Row],[Battery Electric Vehicles]]</f>
        <v>183496</v>
      </c>
      <c r="K9" s="9">
        <f>Table1[[#This Row],[Battery Electric Vehicles]]/Table1[[#This Row],[Car Registrations]]*100</f>
        <v>0.32862396184702963</v>
      </c>
      <c r="L9" s="9">
        <v>0</v>
      </c>
      <c r="M9" s="9">
        <v>0</v>
      </c>
      <c r="N9" s="9"/>
      <c r="O9" s="9">
        <v>0</v>
      </c>
    </row>
    <row r="10" spans="1:15" x14ac:dyDescent="0.25">
      <c r="B10" s="7">
        <v>42705</v>
      </c>
      <c r="C10" s="8">
        <v>6430</v>
      </c>
      <c r="D10" s="9">
        <v>7379</v>
      </c>
      <c r="E10" s="10">
        <v>1.6</v>
      </c>
      <c r="F10" s="10">
        <v>115.1</v>
      </c>
      <c r="G10" s="9">
        <v>117.5</v>
      </c>
      <c r="H10" s="9">
        <v>178022</v>
      </c>
      <c r="I10" s="9">
        <v>1158</v>
      </c>
      <c r="J10" s="9">
        <f>Table1[[#This Row],[Car Registrations]]-Table1[[#This Row],[Battery Electric Vehicles]]</f>
        <v>176864</v>
      </c>
      <c r="K10" s="9">
        <f>Table1[[#This Row],[Battery Electric Vehicles]]/Table1[[#This Row],[Car Registrations]]*100</f>
        <v>0.65048140117513564</v>
      </c>
      <c r="L10" s="9">
        <v>2</v>
      </c>
      <c r="M10" s="9">
        <v>8</v>
      </c>
      <c r="N10" s="9"/>
      <c r="O10" s="9">
        <v>1660</v>
      </c>
    </row>
    <row r="11" spans="1:15" x14ac:dyDescent="0.25">
      <c r="B11" s="7">
        <v>42736</v>
      </c>
      <c r="C11" s="8">
        <v>6499</v>
      </c>
      <c r="D11" s="9">
        <v>7391</v>
      </c>
      <c r="E11" s="10">
        <v>1.8</v>
      </c>
      <c r="F11" s="10">
        <v>119.5</v>
      </c>
      <c r="G11" s="9">
        <v>122</v>
      </c>
      <c r="H11" s="9">
        <v>174564</v>
      </c>
      <c r="I11" s="9">
        <v>1010</v>
      </c>
      <c r="J11" s="9">
        <f>Table1[[#This Row],[Car Registrations]]-Table1[[#This Row],[Battery Electric Vehicles]]</f>
        <v>173554</v>
      </c>
      <c r="K11" s="9">
        <f>Table1[[#This Row],[Battery Electric Vehicles]]/Table1[[#This Row],[Car Registrations]]*100</f>
        <v>0.57858435874521663</v>
      </c>
      <c r="L11" s="9">
        <v>0</v>
      </c>
      <c r="M11" s="9">
        <v>0</v>
      </c>
      <c r="N11" s="9"/>
      <c r="O11" s="9">
        <v>0</v>
      </c>
    </row>
    <row r="12" spans="1:15" x14ac:dyDescent="0.25">
      <c r="B12" s="7">
        <v>42767</v>
      </c>
      <c r="C12" s="8">
        <v>6499</v>
      </c>
      <c r="D12" s="9">
        <v>7391</v>
      </c>
      <c r="E12" s="10">
        <v>2.2999999999999998</v>
      </c>
      <c r="F12" s="10">
        <v>120.1</v>
      </c>
      <c r="G12" s="9">
        <v>122.3</v>
      </c>
      <c r="H12" s="9">
        <v>83115</v>
      </c>
      <c r="I12" s="9">
        <v>483</v>
      </c>
      <c r="J12" s="9">
        <f>Table1[[#This Row],[Car Registrations]]-Table1[[#This Row],[Battery Electric Vehicles]]</f>
        <v>82632</v>
      </c>
      <c r="K12" s="9">
        <f>Table1[[#This Row],[Battery Electric Vehicles]]/Table1[[#This Row],[Car Registrations]]*100</f>
        <v>0.58112254105757088</v>
      </c>
      <c r="L12" s="9">
        <v>0</v>
      </c>
      <c r="M12" s="9">
        <v>0</v>
      </c>
      <c r="N12" s="9"/>
      <c r="O12" s="9">
        <v>0</v>
      </c>
    </row>
    <row r="13" spans="1:15" x14ac:dyDescent="0.25">
      <c r="B13" s="7">
        <v>42795</v>
      </c>
      <c r="C13" s="8">
        <v>6499</v>
      </c>
      <c r="D13" s="9">
        <v>7391</v>
      </c>
      <c r="E13" s="10">
        <v>2.2999999999999998</v>
      </c>
      <c r="F13" s="10">
        <v>119.7</v>
      </c>
      <c r="G13" s="9">
        <v>121.8</v>
      </c>
      <c r="H13" s="9">
        <v>562337</v>
      </c>
      <c r="I13" s="9">
        <v>3141</v>
      </c>
      <c r="J13" s="9">
        <f>Table1[[#This Row],[Car Registrations]]-Table1[[#This Row],[Battery Electric Vehicles]]</f>
        <v>559196</v>
      </c>
      <c r="K13" s="9">
        <f>Table1[[#This Row],[Battery Electric Vehicles]]/Table1[[#This Row],[Car Registrations]]*100</f>
        <v>0.55856185881419862</v>
      </c>
      <c r="L13" s="9">
        <v>96</v>
      </c>
      <c r="M13" s="9">
        <v>120</v>
      </c>
      <c r="N13" s="9"/>
      <c r="O13" s="9">
        <v>1895</v>
      </c>
    </row>
    <row r="14" spans="1:15" x14ac:dyDescent="0.25">
      <c r="B14" s="7">
        <v>42826</v>
      </c>
      <c r="C14" s="9">
        <v>6398</v>
      </c>
      <c r="D14" s="9">
        <v>7398</v>
      </c>
      <c r="E14" s="10">
        <v>2.7</v>
      </c>
      <c r="F14" s="10">
        <v>118.7</v>
      </c>
      <c r="G14" s="9">
        <v>120.5</v>
      </c>
      <c r="H14" s="9">
        <v>152076</v>
      </c>
      <c r="I14" s="9">
        <v>668</v>
      </c>
      <c r="J14" s="9">
        <f>Table1[[#This Row],[Car Registrations]]-Table1[[#This Row],[Battery Electric Vehicles]]</f>
        <v>151408</v>
      </c>
      <c r="K14" s="9">
        <f>Table1[[#This Row],[Battery Electric Vehicles]]/Table1[[#This Row],[Car Registrations]]*100</f>
        <v>0.43925405718193533</v>
      </c>
      <c r="L14" s="9">
        <v>0</v>
      </c>
      <c r="M14" s="9">
        <v>0</v>
      </c>
      <c r="N14" s="9"/>
      <c r="O14" s="9">
        <v>0</v>
      </c>
    </row>
    <row r="15" spans="1:15" x14ac:dyDescent="0.25">
      <c r="B15" s="7">
        <v>42856</v>
      </c>
      <c r="C15" s="9">
        <v>6398</v>
      </c>
      <c r="D15" s="9">
        <v>7398</v>
      </c>
      <c r="E15" s="10">
        <v>2.9</v>
      </c>
      <c r="F15" s="10">
        <v>116.3</v>
      </c>
      <c r="G15" s="9">
        <v>117.4</v>
      </c>
      <c r="H15" s="9">
        <v>186265</v>
      </c>
      <c r="I15" s="9">
        <v>926</v>
      </c>
      <c r="J15" s="9">
        <f>Table1[[#This Row],[Car Registrations]]-Table1[[#This Row],[Battery Electric Vehicles]]</f>
        <v>185339</v>
      </c>
      <c r="K15" s="9">
        <f>Table1[[#This Row],[Battery Electric Vehicles]]/Table1[[#This Row],[Car Registrations]]*100</f>
        <v>0.49714116983867074</v>
      </c>
      <c r="L15" s="9">
        <v>0</v>
      </c>
      <c r="M15" s="9">
        <v>0</v>
      </c>
      <c r="N15" s="9"/>
      <c r="O15" s="9">
        <v>0</v>
      </c>
    </row>
    <row r="16" spans="1:15" x14ac:dyDescent="0.25">
      <c r="B16" s="7">
        <v>42887</v>
      </c>
      <c r="C16" s="9">
        <v>6398</v>
      </c>
      <c r="D16" s="9">
        <v>7398</v>
      </c>
      <c r="E16" s="10">
        <v>2.7</v>
      </c>
      <c r="F16" s="10">
        <v>116.4</v>
      </c>
      <c r="G16" s="9">
        <v>117.4</v>
      </c>
      <c r="H16" s="9">
        <v>243454</v>
      </c>
      <c r="I16" s="9">
        <v>1466</v>
      </c>
      <c r="J16" s="9">
        <f>Table1[[#This Row],[Car Registrations]]-Table1[[#This Row],[Battery Electric Vehicles]]</f>
        <v>241988</v>
      </c>
      <c r="K16" s="9">
        <f>Table1[[#This Row],[Battery Electric Vehicles]]/Table1[[#This Row],[Car Registrations]]*100</f>
        <v>0.60216714451189957</v>
      </c>
      <c r="L16" s="9">
        <v>184</v>
      </c>
      <c r="M16" s="9">
        <v>161</v>
      </c>
      <c r="N16" s="9"/>
      <c r="O16" s="9">
        <v>2133</v>
      </c>
    </row>
    <row r="17" spans="2:15" x14ac:dyDescent="0.25">
      <c r="B17" s="7">
        <v>42917</v>
      </c>
      <c r="C17" s="9">
        <v>6446</v>
      </c>
      <c r="D17" s="9">
        <v>7420</v>
      </c>
      <c r="E17" s="10">
        <v>2.6</v>
      </c>
      <c r="F17" s="10">
        <v>114.7</v>
      </c>
      <c r="G17" s="9">
        <v>115.4</v>
      </c>
      <c r="H17" s="9">
        <v>161997</v>
      </c>
      <c r="I17" s="9">
        <v>860</v>
      </c>
      <c r="J17" s="9">
        <f>Table1[[#This Row],[Car Registrations]]-Table1[[#This Row],[Battery Electric Vehicles]]</f>
        <v>161137</v>
      </c>
      <c r="K17" s="9">
        <f>Table1[[#This Row],[Battery Electric Vehicles]]/Table1[[#This Row],[Car Registrations]]*100</f>
        <v>0.53087402853139254</v>
      </c>
      <c r="L17" s="9">
        <v>0</v>
      </c>
      <c r="M17" s="9">
        <v>0</v>
      </c>
      <c r="N17" s="9"/>
      <c r="O17" s="9">
        <v>0</v>
      </c>
    </row>
    <row r="18" spans="2:15" x14ac:dyDescent="0.25">
      <c r="B18" s="7">
        <v>42948</v>
      </c>
      <c r="C18" s="9">
        <v>6446</v>
      </c>
      <c r="D18" s="9">
        <v>7420</v>
      </c>
      <c r="E18" s="10">
        <v>2.9</v>
      </c>
      <c r="F18" s="10">
        <v>116.5</v>
      </c>
      <c r="G18" s="9">
        <v>117.4</v>
      </c>
      <c r="H18" s="9">
        <v>76443</v>
      </c>
      <c r="I18" s="9">
        <v>476</v>
      </c>
      <c r="J18" s="9">
        <f>Table1[[#This Row],[Car Registrations]]-Table1[[#This Row],[Battery Electric Vehicles]]</f>
        <v>75967</v>
      </c>
      <c r="K18" s="9">
        <f>Table1[[#This Row],[Battery Electric Vehicles]]/Table1[[#This Row],[Car Registrations]]*100</f>
        <v>0.62268618447732293</v>
      </c>
      <c r="L18" s="9">
        <v>0</v>
      </c>
      <c r="M18" s="9">
        <v>0</v>
      </c>
      <c r="N18" s="9"/>
      <c r="O18" s="9">
        <v>0</v>
      </c>
    </row>
    <row r="19" spans="2:15" x14ac:dyDescent="0.25">
      <c r="B19" s="7">
        <v>42979</v>
      </c>
      <c r="C19" s="9">
        <v>6446</v>
      </c>
      <c r="D19" s="9">
        <v>7420</v>
      </c>
      <c r="E19" s="10">
        <v>2.9</v>
      </c>
      <c r="F19" s="10">
        <v>119.8</v>
      </c>
      <c r="G19" s="9">
        <v>120.5</v>
      </c>
      <c r="H19" s="9">
        <v>426170</v>
      </c>
      <c r="I19" s="9">
        <v>2097</v>
      </c>
      <c r="J19" s="9">
        <f>Table1[[#This Row],[Car Registrations]]-Table1[[#This Row],[Battery Electric Vehicles]]</f>
        <v>424073</v>
      </c>
      <c r="K19" s="9">
        <f>Table1[[#This Row],[Battery Electric Vehicles]]/Table1[[#This Row],[Car Registrations]]*100</f>
        <v>0.49205716028814794</v>
      </c>
      <c r="L19" s="9">
        <v>363</v>
      </c>
      <c r="M19" s="9">
        <v>205</v>
      </c>
      <c r="N19" s="9"/>
      <c r="O19" s="9">
        <v>2309</v>
      </c>
    </row>
    <row r="20" spans="2:15" x14ac:dyDescent="0.25">
      <c r="B20" s="7">
        <v>43009</v>
      </c>
      <c r="C20" s="9">
        <v>6433</v>
      </c>
      <c r="D20" s="9">
        <v>7437</v>
      </c>
      <c r="E20" s="10">
        <v>3</v>
      </c>
      <c r="F20" s="10">
        <v>118</v>
      </c>
      <c r="G20" s="9">
        <v>120.3</v>
      </c>
      <c r="H20" s="9">
        <v>158192</v>
      </c>
      <c r="I20" s="9">
        <v>672</v>
      </c>
      <c r="J20" s="9">
        <f>Table1[[#This Row],[Car Registrations]]-Table1[[#This Row],[Battery Electric Vehicles]]</f>
        <v>157520</v>
      </c>
      <c r="K20" s="9">
        <f>Table1[[#This Row],[Battery Electric Vehicles]]/Table1[[#This Row],[Car Registrations]]*100</f>
        <v>0.42480024274299583</v>
      </c>
      <c r="L20" s="9">
        <v>0</v>
      </c>
      <c r="M20" s="9">
        <v>0</v>
      </c>
      <c r="N20" s="9"/>
      <c r="O20" s="9">
        <v>0</v>
      </c>
    </row>
    <row r="21" spans="2:15" x14ac:dyDescent="0.25">
      <c r="B21" s="7">
        <v>43040</v>
      </c>
      <c r="C21" s="9">
        <v>6433</v>
      </c>
      <c r="D21" s="9">
        <v>7437</v>
      </c>
      <c r="E21" s="10">
        <v>3.1</v>
      </c>
      <c r="F21" s="10">
        <v>120.2</v>
      </c>
      <c r="G21" s="9">
        <v>122.6</v>
      </c>
      <c r="H21" s="9">
        <v>163541</v>
      </c>
      <c r="I21" s="9">
        <v>834</v>
      </c>
      <c r="J21" s="9">
        <f>Table1[[#This Row],[Car Registrations]]-Table1[[#This Row],[Battery Electric Vehicles]]</f>
        <v>162707</v>
      </c>
      <c r="K21" s="9">
        <f>Table1[[#This Row],[Battery Electric Vehicles]]/Table1[[#This Row],[Car Registrations]]*100</f>
        <v>0.50996386227306922</v>
      </c>
      <c r="L21" s="9">
        <v>0</v>
      </c>
      <c r="M21" s="9">
        <v>0</v>
      </c>
      <c r="N21" s="9"/>
      <c r="O21" s="9">
        <v>0</v>
      </c>
    </row>
    <row r="22" spans="2:15" x14ac:dyDescent="0.25">
      <c r="B22" s="7">
        <v>43070</v>
      </c>
      <c r="C22" s="9">
        <v>6433</v>
      </c>
      <c r="D22" s="9">
        <v>7437</v>
      </c>
      <c r="E22" s="10">
        <v>2.9</v>
      </c>
      <c r="F22" s="10">
        <v>120.7</v>
      </c>
      <c r="G22" s="9">
        <v>123.2</v>
      </c>
      <c r="H22" s="9">
        <v>152473</v>
      </c>
      <c r="I22" s="9">
        <v>964</v>
      </c>
      <c r="J22" s="9">
        <f>Table1[[#This Row],[Car Registrations]]-Table1[[#This Row],[Battery Electric Vehicles]]</f>
        <v>151509</v>
      </c>
      <c r="K22" s="9">
        <f>Table1[[#This Row],[Battery Electric Vehicles]]/Table1[[#This Row],[Car Registrations]]*100</f>
        <v>0.63224308566106791</v>
      </c>
      <c r="L22" s="9">
        <v>534</v>
      </c>
      <c r="M22" s="9">
        <v>246</v>
      </c>
      <c r="N22" s="9"/>
      <c r="O22" s="9">
        <v>2572</v>
      </c>
    </row>
    <row r="23" spans="2:15" x14ac:dyDescent="0.25">
      <c r="B23" s="7">
        <v>43101</v>
      </c>
      <c r="C23" s="9">
        <v>6489</v>
      </c>
      <c r="D23" s="9">
        <v>7433</v>
      </c>
      <c r="E23" s="10">
        <v>3</v>
      </c>
      <c r="F23" s="10">
        <v>121.7</v>
      </c>
      <c r="G23" s="9">
        <v>124.4</v>
      </c>
      <c r="H23" s="9">
        <v>163615</v>
      </c>
      <c r="I23" s="9">
        <v>635</v>
      </c>
      <c r="J23" s="9">
        <f>Table1[[#This Row],[Car Registrations]]-Table1[[#This Row],[Battery Electric Vehicles]]</f>
        <v>162980</v>
      </c>
      <c r="K23" s="9">
        <f>Table1[[#This Row],[Battery Electric Vehicles]]/Table1[[#This Row],[Car Registrations]]*100</f>
        <v>0.38810622497937231</v>
      </c>
      <c r="L23" s="9">
        <v>0</v>
      </c>
      <c r="M23" s="9">
        <v>0</v>
      </c>
      <c r="N23" s="9"/>
      <c r="O23" s="9">
        <v>0</v>
      </c>
    </row>
    <row r="24" spans="2:15" x14ac:dyDescent="0.25">
      <c r="B24" s="7">
        <v>43132</v>
      </c>
      <c r="C24" s="9">
        <v>6489</v>
      </c>
      <c r="D24" s="9">
        <v>7433</v>
      </c>
      <c r="E24" s="10">
        <v>2.7</v>
      </c>
      <c r="F24" s="10">
        <v>121.9</v>
      </c>
      <c r="G24" s="9">
        <v>124.4</v>
      </c>
      <c r="H24" s="9">
        <v>80805</v>
      </c>
      <c r="I24" s="9">
        <v>355</v>
      </c>
      <c r="J24" s="9">
        <f>Table1[[#This Row],[Car Registrations]]-Table1[[#This Row],[Battery Electric Vehicles]]</f>
        <v>80450</v>
      </c>
      <c r="K24" s="9">
        <f>Table1[[#This Row],[Battery Electric Vehicles]]/Table1[[#This Row],[Car Registrations]]*100</f>
        <v>0.43932924942763446</v>
      </c>
      <c r="L24" s="9">
        <v>0</v>
      </c>
      <c r="M24" s="9">
        <v>0</v>
      </c>
      <c r="N24" s="9"/>
      <c r="O24" s="9">
        <v>0</v>
      </c>
    </row>
    <row r="25" spans="2:15" x14ac:dyDescent="0.25">
      <c r="B25" s="7">
        <v>43160</v>
      </c>
      <c r="C25" s="9">
        <v>6489</v>
      </c>
      <c r="D25" s="9">
        <v>7433</v>
      </c>
      <c r="E25" s="10">
        <v>2.4</v>
      </c>
      <c r="F25" s="10">
        <v>119.7</v>
      </c>
      <c r="G25" s="9">
        <v>122.6</v>
      </c>
      <c r="H25" s="9">
        <v>474069</v>
      </c>
      <c r="I25" s="9">
        <v>2904</v>
      </c>
      <c r="J25" s="9">
        <f>Table1[[#This Row],[Car Registrations]]-Table1[[#This Row],[Battery Electric Vehicles]]</f>
        <v>471165</v>
      </c>
      <c r="K25" s="9">
        <f>Table1[[#This Row],[Battery Electric Vehicles]]/Table1[[#This Row],[Car Registrations]]*100</f>
        <v>0.61256905640318182</v>
      </c>
      <c r="L25" s="9">
        <v>671</v>
      </c>
      <c r="M25" s="9">
        <v>274</v>
      </c>
      <c r="N25" s="9"/>
      <c r="O25" s="9">
        <v>2681</v>
      </c>
    </row>
    <row r="26" spans="2:15" x14ac:dyDescent="0.25">
      <c r="B26" s="7">
        <v>43191</v>
      </c>
      <c r="C26" s="9">
        <v>6478</v>
      </c>
      <c r="D26" s="9"/>
      <c r="E26" s="10">
        <v>2.4</v>
      </c>
      <c r="F26" s="10">
        <v>121.4</v>
      </c>
      <c r="G26" s="9">
        <v>124.2</v>
      </c>
      <c r="H26" s="9">
        <v>167911</v>
      </c>
      <c r="I26" s="9">
        <v>929</v>
      </c>
      <c r="J26" s="9">
        <f>Table1[[#This Row],[Car Registrations]]-Table1[[#This Row],[Battery Electric Vehicles]]</f>
        <v>166982</v>
      </c>
      <c r="K26" s="9">
        <f>Table1[[#This Row],[Battery Electric Vehicles]]/Table1[[#This Row],[Car Registrations]]*100</f>
        <v>0.55326929146988579</v>
      </c>
      <c r="L26" s="9">
        <v>0</v>
      </c>
      <c r="M26" s="9">
        <v>0</v>
      </c>
      <c r="N26" s="9"/>
      <c r="O26" s="9">
        <v>0</v>
      </c>
    </row>
    <row r="27" spans="2:15" x14ac:dyDescent="0.25">
      <c r="B27" s="7">
        <v>43221</v>
      </c>
      <c r="C27" s="9">
        <v>6478</v>
      </c>
      <c r="D27" s="9"/>
      <c r="E27" s="10">
        <v>2.4</v>
      </c>
      <c r="F27" s="10">
        <v>125.5</v>
      </c>
      <c r="G27" s="9">
        <v>128.30000000000001</v>
      </c>
      <c r="H27" s="9">
        <v>192649</v>
      </c>
      <c r="I27" s="9">
        <v>1099</v>
      </c>
      <c r="J27" s="9">
        <f>Table1[[#This Row],[Car Registrations]]-Table1[[#This Row],[Battery Electric Vehicles]]</f>
        <v>191550</v>
      </c>
      <c r="K27" s="9">
        <f>Table1[[#This Row],[Battery Electric Vehicles]]/Table1[[#This Row],[Car Registrations]]*100</f>
        <v>0.57046753422026586</v>
      </c>
      <c r="L27" s="9">
        <v>0</v>
      </c>
      <c r="M27" s="9">
        <v>0</v>
      </c>
      <c r="N27" s="9"/>
      <c r="O27" s="9">
        <v>0</v>
      </c>
    </row>
    <row r="28" spans="2:15" x14ac:dyDescent="0.25">
      <c r="B28" s="7">
        <v>43252</v>
      </c>
      <c r="C28" s="9">
        <v>6478</v>
      </c>
      <c r="D28" s="9"/>
      <c r="E28" s="10">
        <v>2.4</v>
      </c>
      <c r="F28" s="10">
        <v>128.80000000000001</v>
      </c>
      <c r="G28" s="9">
        <v>131.69999999999999</v>
      </c>
      <c r="H28" s="9">
        <v>234945</v>
      </c>
      <c r="I28" s="9">
        <v>1519</v>
      </c>
      <c r="J28" s="9">
        <f>Table1[[#This Row],[Car Registrations]]-Table1[[#This Row],[Battery Electric Vehicles]]</f>
        <v>233426</v>
      </c>
      <c r="K28" s="9">
        <f>Table1[[#This Row],[Battery Electric Vehicles]]/Table1[[#This Row],[Car Registrations]]*100</f>
        <v>0.64653429526059292</v>
      </c>
      <c r="L28" s="9">
        <v>785</v>
      </c>
      <c r="M28" s="9">
        <v>301</v>
      </c>
      <c r="N28" s="9">
        <v>46</v>
      </c>
      <c r="O28" s="9">
        <v>2779</v>
      </c>
    </row>
    <row r="29" spans="2:15" x14ac:dyDescent="0.25">
      <c r="B29" s="7">
        <v>43282</v>
      </c>
      <c r="C29" s="9"/>
      <c r="D29" s="9"/>
      <c r="E29" s="10">
        <v>2.5</v>
      </c>
      <c r="F29" s="10">
        <v>128.4</v>
      </c>
      <c r="G29" s="9">
        <v>131.6</v>
      </c>
      <c r="H29" s="9">
        <v>163898</v>
      </c>
      <c r="I29" s="9">
        <v>881</v>
      </c>
      <c r="J29" s="9">
        <f>Table1[[#This Row],[Car Registrations]]-Table1[[#This Row],[Battery Electric Vehicles]]</f>
        <v>163017</v>
      </c>
      <c r="K29" s="9">
        <f>Table1[[#This Row],[Battery Electric Vehicles]]/Table1[[#This Row],[Car Registrations]]*100</f>
        <v>0.53752943904135497</v>
      </c>
      <c r="L29" s="9"/>
      <c r="M29" s="9"/>
      <c r="N29" s="9"/>
      <c r="O29" s="9"/>
    </row>
    <row r="30" spans="2:15" x14ac:dyDescent="0.25">
      <c r="B30" s="7">
        <v>43313</v>
      </c>
      <c r="C30" s="9"/>
      <c r="D30" s="9"/>
      <c r="E30" s="10">
        <v>2.6</v>
      </c>
      <c r="F30" s="10">
        <v>129.5</v>
      </c>
      <c r="G30" s="9">
        <v>132.30000000000001</v>
      </c>
      <c r="H30" s="9">
        <v>94094</v>
      </c>
      <c r="I30" s="9">
        <v>659</v>
      </c>
      <c r="J30" s="9">
        <f>Table1[[#This Row],[Car Registrations]]-Table1[[#This Row],[Battery Electric Vehicles]]</f>
        <v>93435</v>
      </c>
      <c r="K30" s="9">
        <f>Table1[[#This Row],[Battery Electric Vehicles]]/Table1[[#This Row],[Car Registrations]]*100</f>
        <v>0.70036346632091317</v>
      </c>
      <c r="L30" s="9"/>
      <c r="M30" s="9"/>
      <c r="N30" s="9"/>
      <c r="O30" s="9"/>
    </row>
    <row r="31" spans="2:15" x14ac:dyDescent="0.25">
      <c r="B31" s="7">
        <v>43344</v>
      </c>
      <c r="C31" s="9"/>
      <c r="D31" s="9"/>
      <c r="E31" s="10">
        <v>2.4</v>
      </c>
      <c r="F31" s="10">
        <v>131.30000000000001</v>
      </c>
      <c r="G31" s="9">
        <v>134.4</v>
      </c>
      <c r="H31" s="9">
        <v>338834</v>
      </c>
      <c r="I31" s="9">
        <v>2290</v>
      </c>
      <c r="J31" s="9">
        <f>Table1[[#This Row],[Car Registrations]]-Table1[[#This Row],[Battery Electric Vehicles]]</f>
        <v>336544</v>
      </c>
      <c r="K31" s="9">
        <f>Table1[[#This Row],[Battery Electric Vehicles]]/Table1[[#This Row],[Car Registrations]]*100</f>
        <v>0.67584717000064931</v>
      </c>
      <c r="L31" s="9"/>
      <c r="M31" s="9"/>
      <c r="N31" s="9"/>
      <c r="O31" s="9"/>
    </row>
    <row r="32" spans="2:15" x14ac:dyDescent="0.25">
      <c r="B32" s="7">
        <v>43374</v>
      </c>
      <c r="C32" s="9"/>
      <c r="D32" s="9"/>
      <c r="E32" s="11">
        <v>2.2000000000000002</v>
      </c>
      <c r="F32" s="11">
        <v>131.6</v>
      </c>
      <c r="G32" s="9">
        <v>136.69999999999999</v>
      </c>
      <c r="H32" s="9">
        <v>153599</v>
      </c>
      <c r="I32" s="9">
        <v>1256</v>
      </c>
      <c r="J32" s="9">
        <f>Table1[[#This Row],[Car Registrations]]-Table1[[#This Row],[Battery Electric Vehicles]]</f>
        <v>152343</v>
      </c>
      <c r="K32" s="9">
        <f>Table1[[#This Row],[Battery Electric Vehicles]]/Table1[[#This Row],[Car Registrations]]*100</f>
        <v>0.81771365698995435</v>
      </c>
      <c r="L32" s="9"/>
      <c r="M32" s="9"/>
      <c r="N32" s="9"/>
      <c r="O32" s="9"/>
    </row>
    <row r="39" spans="1:3" x14ac:dyDescent="0.25">
      <c r="A39" s="1" t="s">
        <v>0</v>
      </c>
      <c r="B39" s="2" t="s">
        <v>20</v>
      </c>
      <c r="C39" s="2" t="s">
        <v>17</v>
      </c>
    </row>
    <row r="40" spans="1:3" x14ac:dyDescent="0.25">
      <c r="A40" s="3">
        <v>42644</v>
      </c>
      <c r="B40" s="4">
        <v>394</v>
      </c>
      <c r="C40" s="4">
        <v>179774</v>
      </c>
    </row>
    <row r="41" spans="1:3" x14ac:dyDescent="0.25">
      <c r="A41" s="5">
        <v>42675</v>
      </c>
      <c r="B41" s="6">
        <v>605</v>
      </c>
      <c r="C41" s="6">
        <v>183496</v>
      </c>
    </row>
    <row r="42" spans="1:3" x14ac:dyDescent="0.25">
      <c r="A42" s="3">
        <v>42705</v>
      </c>
      <c r="B42" s="4">
        <v>1158</v>
      </c>
      <c r="C42" s="4">
        <v>176864</v>
      </c>
    </row>
    <row r="43" spans="1:3" x14ac:dyDescent="0.25">
      <c r="A43" s="5">
        <v>42736</v>
      </c>
      <c r="B43" s="6">
        <v>1010</v>
      </c>
      <c r="C43" s="6">
        <v>173554</v>
      </c>
    </row>
    <row r="44" spans="1:3" x14ac:dyDescent="0.25">
      <c r="A44" s="3">
        <v>42767</v>
      </c>
      <c r="B44" s="4">
        <v>483</v>
      </c>
      <c r="C44" s="4">
        <v>82632</v>
      </c>
    </row>
    <row r="45" spans="1:3" x14ac:dyDescent="0.25">
      <c r="A45" s="5">
        <v>42795</v>
      </c>
      <c r="B45" s="6">
        <v>3141</v>
      </c>
      <c r="C45" s="6">
        <v>559196</v>
      </c>
    </row>
    <row r="46" spans="1:3" x14ac:dyDescent="0.25">
      <c r="A46" s="3">
        <v>42826</v>
      </c>
      <c r="B46" s="4">
        <v>668</v>
      </c>
      <c r="C46" s="4">
        <v>151408</v>
      </c>
    </row>
    <row r="47" spans="1:3" x14ac:dyDescent="0.25">
      <c r="A47" s="5">
        <v>42856</v>
      </c>
      <c r="B47" s="6">
        <v>926</v>
      </c>
      <c r="C47" s="6">
        <v>185339</v>
      </c>
    </row>
    <row r="48" spans="1:3" x14ac:dyDescent="0.25">
      <c r="A48" s="3">
        <v>42887</v>
      </c>
      <c r="B48" s="4">
        <v>1466</v>
      </c>
      <c r="C48" s="4">
        <v>241988</v>
      </c>
    </row>
    <row r="49" spans="1:3" x14ac:dyDescent="0.25">
      <c r="A49" s="5">
        <v>42917</v>
      </c>
      <c r="B49" s="6">
        <v>860</v>
      </c>
      <c r="C49" s="6">
        <v>161137</v>
      </c>
    </row>
    <row r="50" spans="1:3" x14ac:dyDescent="0.25">
      <c r="A50" s="3">
        <v>42948</v>
      </c>
      <c r="B50" s="4">
        <v>476</v>
      </c>
      <c r="C50" s="4">
        <v>75967</v>
      </c>
    </row>
    <row r="51" spans="1:3" x14ac:dyDescent="0.25">
      <c r="A51" s="5">
        <v>42979</v>
      </c>
      <c r="B51" s="6">
        <v>2097</v>
      </c>
      <c r="C51" s="6">
        <v>424073</v>
      </c>
    </row>
    <row r="52" spans="1:3" x14ac:dyDescent="0.25">
      <c r="A52" s="3">
        <v>43009</v>
      </c>
      <c r="B52" s="4">
        <v>672</v>
      </c>
      <c r="C52" s="4">
        <v>157520</v>
      </c>
    </row>
    <row r="53" spans="1:3" x14ac:dyDescent="0.25">
      <c r="A53" s="5">
        <v>43040</v>
      </c>
      <c r="B53" s="6">
        <v>834</v>
      </c>
      <c r="C53" s="6">
        <v>162707</v>
      </c>
    </row>
    <row r="54" spans="1:3" x14ac:dyDescent="0.25">
      <c r="A54" s="3">
        <v>43070</v>
      </c>
      <c r="B54" s="4">
        <v>964</v>
      </c>
      <c r="C54" s="4">
        <v>151509</v>
      </c>
    </row>
    <row r="55" spans="1:3" x14ac:dyDescent="0.25">
      <c r="A55" s="5">
        <v>43101</v>
      </c>
      <c r="B55" s="6">
        <v>635</v>
      </c>
      <c r="C55" s="6">
        <v>162980</v>
      </c>
    </row>
    <row r="56" spans="1:3" x14ac:dyDescent="0.25">
      <c r="A56" s="3">
        <v>43132</v>
      </c>
      <c r="B56" s="4">
        <v>355</v>
      </c>
      <c r="C56" s="4">
        <v>80450</v>
      </c>
    </row>
    <row r="57" spans="1:3" x14ac:dyDescent="0.25">
      <c r="A57" s="5">
        <v>43160</v>
      </c>
      <c r="B57" s="6">
        <v>2904</v>
      </c>
      <c r="C57" s="6">
        <v>471165</v>
      </c>
    </row>
    <row r="58" spans="1:3" x14ac:dyDescent="0.25">
      <c r="A58" s="3">
        <v>43191</v>
      </c>
      <c r="B58" s="4">
        <v>929</v>
      </c>
      <c r="C58" s="4">
        <v>166982</v>
      </c>
    </row>
    <row r="59" spans="1:3" x14ac:dyDescent="0.25">
      <c r="A59" s="5">
        <v>43221</v>
      </c>
      <c r="B59" s="6">
        <v>1099</v>
      </c>
      <c r="C59" s="6">
        <v>191550</v>
      </c>
    </row>
    <row r="60" spans="1:3" x14ac:dyDescent="0.25">
      <c r="A60" s="3">
        <v>43252</v>
      </c>
      <c r="B60" s="4">
        <v>1519</v>
      </c>
      <c r="C60" s="4">
        <v>233426</v>
      </c>
    </row>
    <row r="61" spans="1:3" x14ac:dyDescent="0.25">
      <c r="A61" s="5">
        <v>43282</v>
      </c>
      <c r="B61" s="6">
        <v>881</v>
      </c>
      <c r="C61" s="6">
        <v>163017</v>
      </c>
    </row>
    <row r="62" spans="1:3" x14ac:dyDescent="0.25">
      <c r="A62" s="3">
        <v>43313</v>
      </c>
      <c r="B62" s="4">
        <v>659</v>
      </c>
      <c r="C62" s="4">
        <v>93435</v>
      </c>
    </row>
    <row r="63" spans="1:3" x14ac:dyDescent="0.25">
      <c r="A63" s="5">
        <v>43344</v>
      </c>
      <c r="B63" s="6">
        <v>2290</v>
      </c>
      <c r="C63" s="6">
        <v>336544</v>
      </c>
    </row>
    <row r="64" spans="1:3" x14ac:dyDescent="0.25">
      <c r="A64" s="3">
        <v>43374</v>
      </c>
      <c r="B64" s="4">
        <v>1256</v>
      </c>
      <c r="C64" s="4">
        <v>152343</v>
      </c>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17"/>
  <sheetViews>
    <sheetView workbookViewId="0">
      <selection activeCell="N31" sqref="N31"/>
    </sheetView>
  </sheetViews>
  <sheetFormatPr defaultRowHeight="15" x14ac:dyDescent="0.25"/>
  <cols>
    <col min="2" max="2" width="13.5703125" bestFit="1" customWidth="1"/>
    <col min="3" max="3" width="10.42578125" style="37" customWidth="1"/>
    <col min="4" max="4" width="23.28515625" customWidth="1"/>
    <col min="5" max="5" width="22.42578125" customWidth="1"/>
    <col min="6" max="6" width="11.7109375" customWidth="1"/>
    <col min="7" max="7" width="11.7109375" style="29" customWidth="1"/>
    <col min="8" max="8" width="11.7109375" customWidth="1"/>
    <col min="9" max="9" width="11.85546875" customWidth="1"/>
    <col min="10" max="10" width="10.5703125" bestFit="1" customWidth="1"/>
    <col min="13" max="13" width="13.140625" bestFit="1" customWidth="1"/>
    <col min="14" max="14" width="16.7109375" bestFit="1" customWidth="1"/>
  </cols>
  <sheetData>
    <row r="2" spans="2:17" ht="45.75" customHeight="1" x14ac:dyDescent="0.25">
      <c r="B2" s="78" t="s">
        <v>0</v>
      </c>
      <c r="C2" s="78" t="s">
        <v>114</v>
      </c>
      <c r="D2" s="77" t="s">
        <v>113</v>
      </c>
      <c r="E2" s="77" t="s">
        <v>19</v>
      </c>
      <c r="F2" s="76" t="s">
        <v>32</v>
      </c>
      <c r="G2" s="96" t="s">
        <v>120</v>
      </c>
      <c r="H2" s="75" t="s">
        <v>86</v>
      </c>
      <c r="I2" s="73" t="s">
        <v>112</v>
      </c>
      <c r="J2" s="72" t="s">
        <v>24</v>
      </c>
    </row>
    <row r="3" spans="2:17" x14ac:dyDescent="0.25">
      <c r="B3" s="21" t="s">
        <v>33</v>
      </c>
      <c r="C3" s="69" t="s">
        <v>105</v>
      </c>
      <c r="D3" s="67">
        <v>0.7</v>
      </c>
      <c r="E3" s="66">
        <v>485897</v>
      </c>
      <c r="F3" s="65">
        <v>2</v>
      </c>
      <c r="G3" s="95"/>
      <c r="H3" s="65"/>
      <c r="I3" s="9">
        <v>8</v>
      </c>
      <c r="J3" s="62">
        <v>1660</v>
      </c>
      <c r="M3" t="s">
        <v>79</v>
      </c>
      <c r="N3" t="s">
        <v>94</v>
      </c>
      <c r="Q3" t="s">
        <v>119</v>
      </c>
    </row>
    <row r="4" spans="2:17" x14ac:dyDescent="0.25">
      <c r="B4" s="22" t="s">
        <v>34</v>
      </c>
      <c r="C4" s="68" t="s">
        <v>104</v>
      </c>
      <c r="D4" s="67">
        <v>0.3</v>
      </c>
      <c r="E4" s="66">
        <v>487422</v>
      </c>
      <c r="F4" s="65">
        <v>96</v>
      </c>
      <c r="G4" s="95"/>
      <c r="H4" s="65"/>
      <c r="I4" s="9">
        <v>120</v>
      </c>
      <c r="J4" s="62">
        <v>1895</v>
      </c>
      <c r="M4" t="s">
        <v>93</v>
      </c>
      <c r="N4" t="s">
        <v>55</v>
      </c>
      <c r="Q4" t="s">
        <v>118</v>
      </c>
    </row>
    <row r="5" spans="2:17" x14ac:dyDescent="0.25">
      <c r="B5" s="21" t="s">
        <v>35</v>
      </c>
      <c r="C5" s="68" t="s">
        <v>103</v>
      </c>
      <c r="D5" s="67">
        <v>0.2</v>
      </c>
      <c r="E5" s="66">
        <v>488624</v>
      </c>
      <c r="F5" s="65">
        <v>184</v>
      </c>
      <c r="G5" s="95"/>
      <c r="H5" s="65"/>
      <c r="I5" s="9">
        <v>161</v>
      </c>
      <c r="J5" s="62">
        <v>2133</v>
      </c>
      <c r="M5" t="s">
        <v>91</v>
      </c>
      <c r="N5" t="s">
        <v>56</v>
      </c>
      <c r="Q5" t="s">
        <v>117</v>
      </c>
    </row>
    <row r="6" spans="2:17" x14ac:dyDescent="0.25">
      <c r="B6" s="22" t="s">
        <v>36</v>
      </c>
      <c r="C6" s="68" t="s">
        <v>102</v>
      </c>
      <c r="D6" s="67">
        <v>0.5</v>
      </c>
      <c r="E6" s="66">
        <v>490876</v>
      </c>
      <c r="F6" s="65">
        <v>363</v>
      </c>
      <c r="G6" s="95"/>
      <c r="H6" s="65"/>
      <c r="I6" s="9">
        <v>205</v>
      </c>
      <c r="J6" s="62">
        <v>2309</v>
      </c>
      <c r="M6" t="s">
        <v>24</v>
      </c>
      <c r="N6" t="s">
        <v>57</v>
      </c>
      <c r="Q6" t="s">
        <v>116</v>
      </c>
    </row>
    <row r="7" spans="2:17" x14ac:dyDescent="0.25">
      <c r="B7" s="21" t="s">
        <v>37</v>
      </c>
      <c r="C7" s="68" t="s">
        <v>101</v>
      </c>
      <c r="D7" s="67">
        <v>0.4</v>
      </c>
      <c r="E7" s="66">
        <v>492785</v>
      </c>
      <c r="F7" s="65">
        <v>534</v>
      </c>
      <c r="G7" s="95"/>
      <c r="H7" s="65"/>
      <c r="I7" s="9">
        <v>246</v>
      </c>
      <c r="J7" s="62">
        <v>2572</v>
      </c>
    </row>
    <row r="8" spans="2:17" ht="15.75" thickBot="1" x14ac:dyDescent="0.3">
      <c r="B8" s="22" t="s">
        <v>38</v>
      </c>
      <c r="C8" s="68" t="s">
        <v>100</v>
      </c>
      <c r="D8" s="67">
        <v>0.1</v>
      </c>
      <c r="E8" s="66">
        <v>493278</v>
      </c>
      <c r="F8" s="65">
        <v>671</v>
      </c>
      <c r="G8" s="95"/>
      <c r="H8" s="65"/>
      <c r="I8" s="9">
        <v>274</v>
      </c>
      <c r="J8" s="62">
        <v>2681</v>
      </c>
    </row>
    <row r="9" spans="2:17" x14ac:dyDescent="0.25">
      <c r="B9" s="94" t="s">
        <v>39</v>
      </c>
      <c r="C9" s="87" t="s">
        <v>99</v>
      </c>
      <c r="D9" s="93">
        <v>0.4</v>
      </c>
      <c r="E9" s="92">
        <f>E8*1.004</f>
        <v>495251.11200000002</v>
      </c>
      <c r="F9" s="91">
        <v>785</v>
      </c>
      <c r="G9" s="90"/>
      <c r="H9" s="89">
        <v>48</v>
      </c>
      <c r="I9" s="12">
        <v>301</v>
      </c>
      <c r="J9" s="86">
        <v>2779</v>
      </c>
    </row>
    <row r="10" spans="2:17" x14ac:dyDescent="0.25">
      <c r="B10" s="88" t="s">
        <v>59</v>
      </c>
      <c r="C10" s="87" t="s">
        <v>98</v>
      </c>
      <c r="D10" s="86">
        <v>0.6</v>
      </c>
      <c r="E10" s="84">
        <f>E9*1.006</f>
        <v>498222.61867200001</v>
      </c>
      <c r="F10" s="48">
        <f>(5.34748618854819E-06)*(E10^2)-(5.15133739455078*E10)+1240509.05562289</f>
        <v>1380.1674407043029</v>
      </c>
      <c r="G10" s="81">
        <f>Table310[[#This Row],[Tesla Model X 75D]]/F9</f>
        <v>1.758175083699749</v>
      </c>
      <c r="H10" s="83">
        <f>H9*185%</f>
        <v>88.800000000000011</v>
      </c>
      <c r="I10" s="85">
        <f>(0.0287*Table310[[#This Row],[Gross domestic product per head Refencerce 2015 IHXW]])-13897</f>
        <v>401.98915588640011</v>
      </c>
      <c r="J10" s="84">
        <f>(0.1214*Table310[[#This Row],[Gross domestic product per head Refencerce 2015 IHXW]])-57271</f>
        <v>3213.2259067807972</v>
      </c>
    </row>
    <row r="11" spans="2:17" x14ac:dyDescent="0.25">
      <c r="B11" s="58" t="s">
        <v>60</v>
      </c>
      <c r="C11" s="56" t="s">
        <v>97</v>
      </c>
      <c r="D11" s="52">
        <v>0.3</v>
      </c>
      <c r="E11" s="48">
        <f>E10*1.003</f>
        <v>499717.28652801597</v>
      </c>
      <c r="F11" s="48">
        <f>(5.34748618854819E-06)*(E11^2)-(5.15133739455078*E11)+1240509.05562289</f>
        <v>1656.878986003343</v>
      </c>
      <c r="G11" s="81">
        <f>Table310[[#This Row],[Tesla Model X 75D]]/F10</f>
        <v>1.2004912861571591</v>
      </c>
      <c r="H11" s="83">
        <f>H10*Table310[[#This Row],[% Change]]</f>
        <v>106.60362621075573</v>
      </c>
      <c r="I11" s="79">
        <f>(0.0287*Table310[[#This Row],[Gross domestic product per head Refencerce 2015 IHXW]])-13897</f>
        <v>444.88612335405924</v>
      </c>
      <c r="J11" s="48">
        <f>(0.1214*Table310[[#This Row],[Gross domestic product per head Refencerce 2015 IHXW]])-57271</f>
        <v>3394.67858450114</v>
      </c>
    </row>
    <row r="12" spans="2:17" ht="15.75" thickBot="1" x14ac:dyDescent="0.3">
      <c r="B12" s="57" t="s">
        <v>61</v>
      </c>
      <c r="C12" s="56" t="s">
        <v>96</v>
      </c>
      <c r="D12" s="52">
        <v>0.3</v>
      </c>
      <c r="E12" s="48">
        <f>E11*1.003</f>
        <v>501216.43838759995</v>
      </c>
      <c r="F12" s="48">
        <f>(5.34748618854819E-06)*(E12^2)-(5.15133739455078*E12)+1240509.05562289</f>
        <v>1958.4212020810228</v>
      </c>
      <c r="G12" s="81">
        <f>Table310[[#This Row],[Tesla Model X 75D]]/F11</f>
        <v>1.1819941097841116</v>
      </c>
      <c r="H12" s="82">
        <f>H11*Table310[[#This Row],[% Change]]</f>
        <v>126.00485826274041</v>
      </c>
      <c r="I12" s="79">
        <f>(0.0287*Table310[[#This Row],[Gross domestic product per head Refencerce 2015 IHXW]])-13897</f>
        <v>487.91178172411855</v>
      </c>
      <c r="J12" s="48">
        <f>(0.1214*Table310[[#This Row],[Gross domestic product per head Refencerce 2015 IHXW]])-57271</f>
        <v>3576.6756202546312</v>
      </c>
    </row>
    <row r="13" spans="2:17" x14ac:dyDescent="0.25">
      <c r="B13" s="54" t="s">
        <v>62</v>
      </c>
      <c r="C13" s="53" t="s">
        <v>95</v>
      </c>
      <c r="D13" s="52">
        <v>0.3</v>
      </c>
      <c r="E13" s="48">
        <f>E12*1.003</f>
        <v>502720.08770276268</v>
      </c>
      <c r="F13" s="48">
        <f>(5.34748618854819E-06)*(E13^2)-(5.15133739455078*E13)+1240509.05562289</f>
        <v>2285.0128001717385</v>
      </c>
      <c r="G13" s="81">
        <f>Table310[[#This Row],[Tesla Model X 75D]]/F12</f>
        <v>1.1667626952484371</v>
      </c>
      <c r="H13" s="80">
        <f>H12*Table310[[#This Row],[% Change]]</f>
        <v>147.0177680410323</v>
      </c>
      <c r="I13" s="79">
        <f>(0.0287*Table310[[#This Row],[Gross domestic product per head Refencerce 2015 IHXW]])-13897</f>
        <v>531.06651706928824</v>
      </c>
      <c r="J13" s="48">
        <f>(0.1214*Table310[[#This Row],[Gross domestic product per head Refencerce 2015 IHXW]])-57271</f>
        <v>3759.2186471153836</v>
      </c>
    </row>
    <row r="17" spans="17:17" x14ac:dyDescent="0.25">
      <c r="Q17" s="42"/>
    </row>
  </sheetData>
  <pageMargins left="0.7" right="0.7" top="0.75" bottom="0.75" header="0.3" footer="0.3"/>
  <drawing r:id="rId1"/>
  <legacy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workbookViewId="0">
      <selection activeCell="D28" sqref="D28"/>
    </sheetView>
  </sheetViews>
  <sheetFormatPr defaultRowHeight="15" x14ac:dyDescent="0.25"/>
  <cols>
    <col min="1" max="1" width="19.42578125" bestFit="1" customWidth="1"/>
    <col min="2" max="2" width="53.7109375" bestFit="1" customWidth="1"/>
    <col min="3" max="3" width="64.85546875" bestFit="1" customWidth="1"/>
    <col min="4" max="4" width="47.28515625" bestFit="1" customWidth="1"/>
    <col min="5" max="5" width="15.140625" customWidth="1"/>
    <col min="6" max="6" width="16.42578125" bestFit="1" customWidth="1"/>
    <col min="7" max="7" width="16.7109375" bestFit="1" customWidth="1"/>
    <col min="8" max="8" width="18.28515625" bestFit="1" customWidth="1"/>
    <col min="9" max="9" width="25" bestFit="1" customWidth="1"/>
    <col min="10" max="10" width="20.140625" bestFit="1" customWidth="1"/>
    <col min="11" max="11" width="21.7109375" bestFit="1" customWidth="1"/>
    <col min="12" max="12" width="12.42578125" customWidth="1"/>
  </cols>
  <sheetData>
    <row r="1" spans="1:13" x14ac:dyDescent="0.25">
      <c r="A1" s="12" t="s">
        <v>17</v>
      </c>
      <c r="B1" s="12" t="s">
        <v>2</v>
      </c>
      <c r="C1" s="12" t="s">
        <v>3</v>
      </c>
      <c r="D1" s="12" t="s">
        <v>5</v>
      </c>
      <c r="E1" s="12" t="s">
        <v>6</v>
      </c>
    </row>
    <row r="2" spans="1:13" x14ac:dyDescent="0.25">
      <c r="A2" s="12" t="s">
        <v>16</v>
      </c>
      <c r="B2" s="13">
        <v>78000</v>
      </c>
      <c r="C2" s="12" t="s">
        <v>4</v>
      </c>
      <c r="D2" s="12" t="s">
        <v>7</v>
      </c>
      <c r="E2" s="12" t="s">
        <v>8</v>
      </c>
    </row>
    <row r="3" spans="1:13" x14ac:dyDescent="0.25">
      <c r="A3" s="12" t="s">
        <v>21</v>
      </c>
      <c r="B3" s="14">
        <v>31675</v>
      </c>
      <c r="C3" s="12" t="s">
        <v>22</v>
      </c>
      <c r="D3" s="12" t="s">
        <v>28</v>
      </c>
      <c r="E3" s="12" t="s">
        <v>23</v>
      </c>
    </row>
    <row r="4" spans="1:13" x14ac:dyDescent="0.25">
      <c r="A4" s="12" t="s">
        <v>11</v>
      </c>
      <c r="B4" s="14">
        <v>59995</v>
      </c>
      <c r="C4" s="12" t="s">
        <v>12</v>
      </c>
      <c r="D4" s="12" t="s">
        <v>13</v>
      </c>
      <c r="E4" s="12" t="s">
        <v>14</v>
      </c>
    </row>
    <row r="5" spans="1:13" x14ac:dyDescent="0.25">
      <c r="A5" s="12" t="s">
        <v>29</v>
      </c>
      <c r="B5" s="14">
        <v>95150</v>
      </c>
      <c r="C5" s="12" t="s">
        <v>25</v>
      </c>
      <c r="D5" s="12" t="s">
        <v>26</v>
      </c>
      <c r="E5" s="12" t="s">
        <v>27</v>
      </c>
    </row>
    <row r="7" spans="1:13" x14ac:dyDescent="0.25">
      <c r="B7" t="s">
        <v>0</v>
      </c>
      <c r="C7" t="s">
        <v>18</v>
      </c>
      <c r="D7" t="s">
        <v>19</v>
      </c>
      <c r="E7" t="s">
        <v>40</v>
      </c>
      <c r="F7" t="s">
        <v>9</v>
      </c>
      <c r="G7" t="s">
        <v>10</v>
      </c>
      <c r="H7" t="s">
        <v>15</v>
      </c>
      <c r="I7" t="s">
        <v>20</v>
      </c>
      <c r="J7" t="s">
        <v>32</v>
      </c>
      <c r="K7" t="s">
        <v>30</v>
      </c>
      <c r="L7" t="s">
        <v>31</v>
      </c>
      <c r="M7" t="s">
        <v>24</v>
      </c>
    </row>
    <row r="8" spans="1:13" x14ac:dyDescent="0.25">
      <c r="B8" s="7" t="s">
        <v>33</v>
      </c>
      <c r="C8" s="8">
        <v>6430</v>
      </c>
      <c r="D8" s="9">
        <v>485897</v>
      </c>
      <c r="E8" s="10">
        <v>1.2</v>
      </c>
      <c r="F8" s="10">
        <v>115.6</v>
      </c>
      <c r="G8" s="9">
        <v>117.6</v>
      </c>
      <c r="H8" s="9">
        <v>542291</v>
      </c>
      <c r="I8" s="9">
        <v>2157</v>
      </c>
      <c r="J8" s="9">
        <v>2</v>
      </c>
      <c r="K8" s="9">
        <v>8</v>
      </c>
      <c r="L8" s="9"/>
      <c r="M8" s="9">
        <v>1660</v>
      </c>
    </row>
    <row r="9" spans="1:13" x14ac:dyDescent="0.25">
      <c r="B9" s="7" t="s">
        <v>34</v>
      </c>
      <c r="C9" s="8">
        <v>6499</v>
      </c>
      <c r="D9" s="9">
        <v>487422</v>
      </c>
      <c r="E9" s="10">
        <v>2.1</v>
      </c>
      <c r="F9" s="10">
        <v>119.8</v>
      </c>
      <c r="G9" s="9">
        <v>122</v>
      </c>
      <c r="H9" s="9">
        <v>820016</v>
      </c>
      <c r="I9" s="9">
        <v>4634</v>
      </c>
      <c r="J9" s="9">
        <v>96</v>
      </c>
      <c r="K9" s="9">
        <v>120</v>
      </c>
      <c r="L9" s="9"/>
      <c r="M9" s="9">
        <v>1895</v>
      </c>
    </row>
    <row r="10" spans="1:13" x14ac:dyDescent="0.25">
      <c r="B10" s="7" t="s">
        <v>35</v>
      </c>
      <c r="C10" s="9">
        <v>6398</v>
      </c>
      <c r="D10" s="9">
        <v>488624</v>
      </c>
      <c r="E10" s="10">
        <v>2.8</v>
      </c>
      <c r="F10" s="10">
        <v>117.1</v>
      </c>
      <c r="G10" s="9">
        <v>118.4</v>
      </c>
      <c r="H10" s="9">
        <v>581795</v>
      </c>
      <c r="I10" s="9">
        <v>3060</v>
      </c>
      <c r="J10" s="9">
        <v>184</v>
      </c>
      <c r="K10" s="9">
        <v>161</v>
      </c>
      <c r="L10" s="9"/>
      <c r="M10" s="9">
        <v>2133</v>
      </c>
    </row>
    <row r="11" spans="1:13" x14ac:dyDescent="0.25">
      <c r="B11" s="7" t="s">
        <v>36</v>
      </c>
      <c r="C11" s="9">
        <v>6446</v>
      </c>
      <c r="D11" s="9">
        <v>490876</v>
      </c>
      <c r="E11" s="10">
        <v>2.8</v>
      </c>
      <c r="F11" s="10">
        <v>117</v>
      </c>
      <c r="G11" s="9">
        <v>117.8</v>
      </c>
      <c r="H11" s="9">
        <v>664610</v>
      </c>
      <c r="I11" s="9">
        <v>3433</v>
      </c>
      <c r="J11" s="9">
        <v>363</v>
      </c>
      <c r="K11" s="9">
        <v>205</v>
      </c>
      <c r="L11" s="9"/>
      <c r="M11" s="9">
        <v>2309</v>
      </c>
    </row>
    <row r="12" spans="1:13" x14ac:dyDescent="0.25">
      <c r="B12" s="7" t="s">
        <v>37</v>
      </c>
      <c r="C12" s="9">
        <v>6433</v>
      </c>
      <c r="D12" s="9">
        <v>492785</v>
      </c>
      <c r="E12" s="10">
        <v>3</v>
      </c>
      <c r="F12" s="10">
        <v>119.6</v>
      </c>
      <c r="G12" s="9">
        <v>122</v>
      </c>
      <c r="H12" s="9">
        <v>474206</v>
      </c>
      <c r="I12" s="9">
        <v>2470</v>
      </c>
      <c r="J12" s="9">
        <v>534</v>
      </c>
      <c r="K12" s="9">
        <v>246</v>
      </c>
      <c r="L12" s="9"/>
      <c r="M12" s="9">
        <v>2572</v>
      </c>
    </row>
    <row r="13" spans="1:13" x14ac:dyDescent="0.25">
      <c r="B13" s="7" t="s">
        <v>38</v>
      </c>
      <c r="C13" s="9">
        <v>6489</v>
      </c>
      <c r="D13" s="9">
        <v>493278</v>
      </c>
      <c r="E13" s="10">
        <v>2.7</v>
      </c>
      <c r="F13" s="10">
        <v>121.1</v>
      </c>
      <c r="G13" s="9">
        <v>123.8</v>
      </c>
      <c r="H13" s="9">
        <v>718489</v>
      </c>
      <c r="I13" s="9">
        <v>3894</v>
      </c>
      <c r="J13" s="9">
        <v>671</v>
      </c>
      <c r="K13" s="9">
        <v>274</v>
      </c>
      <c r="L13" s="9"/>
      <c r="M13" s="9">
        <v>2681</v>
      </c>
    </row>
    <row r="14" spans="1:13" x14ac:dyDescent="0.25">
      <c r="B14" s="7" t="s">
        <v>39</v>
      </c>
      <c r="C14" s="9">
        <v>6478</v>
      </c>
      <c r="D14" s="9">
        <v>495251</v>
      </c>
      <c r="E14" s="10">
        <v>2.4</v>
      </c>
      <c r="F14" s="10">
        <v>125.2</v>
      </c>
      <c r="G14" s="9">
        <v>128.1</v>
      </c>
      <c r="H14" s="9">
        <v>595505</v>
      </c>
      <c r="I14" s="9">
        <v>3547</v>
      </c>
      <c r="J14" s="9">
        <v>785</v>
      </c>
      <c r="K14" s="9">
        <v>301</v>
      </c>
      <c r="L14" s="9">
        <v>46</v>
      </c>
      <c r="M14" s="9">
        <v>2779</v>
      </c>
    </row>
    <row r="16" spans="1:13" x14ac:dyDescent="0.25">
      <c r="B16" t="s">
        <v>50</v>
      </c>
      <c r="C16" t="s">
        <v>32</v>
      </c>
      <c r="D16" t="s">
        <v>30</v>
      </c>
      <c r="E16" t="s">
        <v>21</v>
      </c>
    </row>
    <row r="17" spans="2:9" x14ac:dyDescent="0.25">
      <c r="B17" t="s">
        <v>18</v>
      </c>
      <c r="C17">
        <f>CORREL(C8:C14,J8:J14)</f>
        <v>0.36696617219159988</v>
      </c>
      <c r="D17">
        <f>CORREL(C8:C14,K8:K14)</f>
        <v>0.32088880987819524</v>
      </c>
      <c r="E17">
        <f>CORREL(C8:C14,M8:M14)</f>
        <v>0.27743401728835132</v>
      </c>
    </row>
    <row r="18" spans="2:9" x14ac:dyDescent="0.25">
      <c r="B18" t="s">
        <v>19</v>
      </c>
      <c r="C18">
        <f>CORREL(D8:D13,J8:J13)</f>
        <v>0.98833750268766729</v>
      </c>
      <c r="D18">
        <f>CORREL(D8:D13,K8:K13)</f>
        <v>0.96426033212265416</v>
      </c>
      <c r="E18">
        <f>CORREL(D8:D13,M8:M13)</f>
        <v>0.99334801249058691</v>
      </c>
    </row>
    <row r="19" spans="2:9" x14ac:dyDescent="0.25">
      <c r="B19" t="s">
        <v>51</v>
      </c>
      <c r="C19">
        <f>CORREL(E8:E14,J8:J14)</f>
        <v>0.57249258796089419</v>
      </c>
      <c r="D19">
        <f>CORREL(F8:F14,K8:K14)</f>
        <v>0.762036123671469</v>
      </c>
      <c r="E19">
        <f>CORREL(G8:G14,M8:M14)</f>
        <v>0.72347729989612852</v>
      </c>
    </row>
    <row r="20" spans="2:9" x14ac:dyDescent="0.25">
      <c r="B20" t="s">
        <v>9</v>
      </c>
      <c r="C20">
        <f>CORREL(F8:F14,J8:J14)</f>
        <v>0.81292034205115493</v>
      </c>
      <c r="D20">
        <f>CORREL(G8:G14,K8:K14)</f>
        <v>0.71463982714380392</v>
      </c>
      <c r="E20">
        <f>CORREL(H8:H14,M8:M14)</f>
        <v>-0.12990516414692055</v>
      </c>
      <c r="I20">
        <v>10</v>
      </c>
    </row>
    <row r="21" spans="2:9" x14ac:dyDescent="0.25">
      <c r="B21" t="s">
        <v>10</v>
      </c>
      <c r="C21">
        <f>CORREL(G8:G14,J8:J14)</f>
        <v>0.79114422119944694</v>
      </c>
      <c r="D21">
        <f>CORREL(H8:H14,K8:K14)</f>
        <v>-8.0829229663169112E-3</v>
      </c>
      <c r="E21">
        <f>CORREL(I8:I14,M8:M14)</f>
        <v>0.16659254719619868</v>
      </c>
    </row>
    <row r="24" spans="2:9" x14ac:dyDescent="0.25">
      <c r="B24" t="s">
        <v>52</v>
      </c>
      <c r="C24" t="s">
        <v>58</v>
      </c>
    </row>
    <row r="25" spans="2:9" x14ac:dyDescent="0.25">
      <c r="B25" t="s">
        <v>53</v>
      </c>
      <c r="C25" s="24" t="s">
        <v>85</v>
      </c>
    </row>
    <row r="26" spans="2:9" x14ac:dyDescent="0.25">
      <c r="B26" t="s">
        <v>54</v>
      </c>
      <c r="C26" s="24" t="s">
        <v>56</v>
      </c>
    </row>
    <row r="27" spans="2:9" x14ac:dyDescent="0.25">
      <c r="B27" t="s">
        <v>21</v>
      </c>
      <c r="C27" s="24" t="s">
        <v>57</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9"/>
  <sheetViews>
    <sheetView topLeftCell="A10" workbookViewId="0">
      <selection activeCell="E34" sqref="E34"/>
    </sheetView>
  </sheetViews>
  <sheetFormatPr defaultRowHeight="15" x14ac:dyDescent="0.25"/>
  <cols>
    <col min="2" max="2" width="27.140625" bestFit="1" customWidth="1"/>
    <col min="3" max="3" width="27.140625" customWidth="1"/>
    <col min="4" max="4" width="23.140625" bestFit="1" customWidth="1"/>
    <col min="5" max="5" width="25.28515625" bestFit="1" customWidth="1"/>
    <col min="6" max="6" width="27.140625" bestFit="1" customWidth="1"/>
    <col min="7" max="7" width="25.5703125" bestFit="1" customWidth="1"/>
    <col min="8" max="8" width="24.7109375" bestFit="1" customWidth="1"/>
    <col min="9" max="9" width="13.42578125" bestFit="1" customWidth="1"/>
    <col min="10" max="10" width="15.5703125" bestFit="1" customWidth="1"/>
    <col min="11" max="11" width="17.28515625" bestFit="1" customWidth="1"/>
    <col min="12" max="12" width="16.28515625" bestFit="1" customWidth="1"/>
  </cols>
  <sheetData>
    <row r="2" spans="2:7" x14ac:dyDescent="0.25">
      <c r="C2" t="s">
        <v>2</v>
      </c>
      <c r="D2" t="s">
        <v>64</v>
      </c>
      <c r="E2" t="s">
        <v>65</v>
      </c>
    </row>
    <row r="3" spans="2:7" x14ac:dyDescent="0.25">
      <c r="B3" t="s">
        <v>71</v>
      </c>
      <c r="C3">
        <v>40520</v>
      </c>
      <c r="D3">
        <v>7</v>
      </c>
      <c r="E3">
        <v>120</v>
      </c>
    </row>
    <row r="4" spans="2:7" x14ac:dyDescent="0.25">
      <c r="B4" t="s">
        <v>72</v>
      </c>
      <c r="C4">
        <v>42080</v>
      </c>
      <c r="D4">
        <v>55</v>
      </c>
      <c r="E4">
        <v>295</v>
      </c>
    </row>
    <row r="5" spans="2:7" x14ac:dyDescent="0.25">
      <c r="B5" t="s">
        <v>66</v>
      </c>
      <c r="D5">
        <v>6</v>
      </c>
      <c r="E5">
        <v>79</v>
      </c>
    </row>
    <row r="6" spans="2:7" x14ac:dyDescent="0.25">
      <c r="B6" t="s">
        <v>67</v>
      </c>
      <c r="C6">
        <v>37120</v>
      </c>
      <c r="D6">
        <v>22</v>
      </c>
      <c r="E6">
        <v>275</v>
      </c>
    </row>
    <row r="7" spans="2:7" x14ac:dyDescent="0.25">
      <c r="B7" t="s">
        <v>68</v>
      </c>
      <c r="C7">
        <v>39270</v>
      </c>
      <c r="D7">
        <v>6</v>
      </c>
      <c r="E7">
        <v>145</v>
      </c>
    </row>
    <row r="8" spans="2:7" x14ac:dyDescent="0.25">
      <c r="B8" t="s">
        <v>69</v>
      </c>
      <c r="D8">
        <v>78</v>
      </c>
      <c r="E8">
        <v>195</v>
      </c>
    </row>
    <row r="9" spans="2:7" x14ac:dyDescent="0.25">
      <c r="B9" t="s">
        <v>70</v>
      </c>
      <c r="C9">
        <v>31990</v>
      </c>
      <c r="D9">
        <v>20</v>
      </c>
      <c r="E9">
        <v>406</v>
      </c>
    </row>
    <row r="11" spans="2:7" x14ac:dyDescent="0.25">
      <c r="B11" t="s">
        <v>83</v>
      </c>
      <c r="C11" t="s">
        <v>64</v>
      </c>
      <c r="D11" t="s">
        <v>65</v>
      </c>
      <c r="E11" t="s">
        <v>84</v>
      </c>
    </row>
    <row r="12" spans="2:7" x14ac:dyDescent="0.25">
      <c r="B12" t="s">
        <v>73</v>
      </c>
      <c r="C12">
        <v>53</v>
      </c>
      <c r="D12">
        <v>80</v>
      </c>
      <c r="E12" s="29">
        <f>D12/C12</f>
        <v>1.5094339622641511</v>
      </c>
      <c r="G12" t="s">
        <v>76</v>
      </c>
    </row>
    <row r="13" spans="2:7" x14ac:dyDescent="0.25">
      <c r="B13" t="s">
        <v>74</v>
      </c>
      <c r="C13">
        <v>119</v>
      </c>
      <c r="D13">
        <v>171</v>
      </c>
      <c r="E13" s="29">
        <f t="shared" ref="E13:E18" si="0">D13/C13</f>
        <v>1.4369747899159664</v>
      </c>
      <c r="G13" t="s">
        <v>77</v>
      </c>
    </row>
    <row r="14" spans="2:7" x14ac:dyDescent="0.25">
      <c r="B14" t="s">
        <v>75</v>
      </c>
      <c r="C14">
        <v>42</v>
      </c>
      <c r="D14">
        <v>80</v>
      </c>
      <c r="E14" s="29">
        <f t="shared" si="0"/>
        <v>1.9047619047619047</v>
      </c>
    </row>
    <row r="15" spans="2:7" x14ac:dyDescent="0.25">
      <c r="B15" t="s">
        <v>78</v>
      </c>
      <c r="C15">
        <v>25</v>
      </c>
      <c r="D15">
        <v>50</v>
      </c>
      <c r="E15" s="29">
        <f t="shared" si="0"/>
        <v>2</v>
      </c>
    </row>
    <row r="16" spans="2:7" x14ac:dyDescent="0.25">
      <c r="B16" t="s">
        <v>80</v>
      </c>
      <c r="C16">
        <v>91</v>
      </c>
      <c r="D16">
        <v>193</v>
      </c>
      <c r="E16" s="29">
        <f t="shared" si="0"/>
        <v>2.1208791208791209</v>
      </c>
    </row>
    <row r="17" spans="2:5" x14ac:dyDescent="0.25">
      <c r="B17" t="s">
        <v>81</v>
      </c>
      <c r="C17">
        <v>59</v>
      </c>
      <c r="D17">
        <v>99</v>
      </c>
      <c r="E17" s="29">
        <f t="shared" si="0"/>
        <v>1.6779661016949152</v>
      </c>
    </row>
    <row r="18" spans="2:5" x14ac:dyDescent="0.25">
      <c r="B18" t="s">
        <v>82</v>
      </c>
      <c r="C18">
        <v>42</v>
      </c>
      <c r="D18">
        <v>98</v>
      </c>
      <c r="E18" s="29">
        <f t="shared" si="0"/>
        <v>2.3333333333333335</v>
      </c>
    </row>
    <row r="19" spans="2:5" x14ac:dyDescent="0.25">
      <c r="E19" s="29">
        <f>AVERAGE(Table28[Percentage])</f>
        <v>1.8547641732641988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6:T103"/>
  <sheetViews>
    <sheetView tabSelected="1" topLeftCell="B17" workbookViewId="0">
      <selection activeCell="P16" sqref="P16"/>
    </sheetView>
  </sheetViews>
  <sheetFormatPr defaultRowHeight="15" x14ac:dyDescent="0.25"/>
  <sheetData>
    <row r="6" spans="16:16" x14ac:dyDescent="0.25">
      <c r="P6" t="s">
        <v>44</v>
      </c>
    </row>
    <row r="50" spans="13:13" x14ac:dyDescent="0.25">
      <c r="M50" t="s">
        <v>42</v>
      </c>
    </row>
    <row r="103" spans="20:20" x14ac:dyDescent="0.25">
      <c r="T103" t="s">
        <v>43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A13" sqref="A13:A19"/>
    </sheetView>
  </sheetViews>
  <sheetFormatPr defaultRowHeight="15" x14ac:dyDescent="0.25"/>
  <cols>
    <col min="1" max="2" width="9.28515625" bestFit="1" customWidth="1"/>
    <col min="3" max="3" width="15.85546875" customWidth="1"/>
    <col min="4" max="4" width="30.5703125" customWidth="1"/>
    <col min="5" max="5" width="30.7109375" customWidth="1"/>
  </cols>
  <sheetData>
    <row r="1" spans="1:5" x14ac:dyDescent="0.25">
      <c r="A1" t="s">
        <v>46</v>
      </c>
      <c r="B1" t="s">
        <v>45</v>
      </c>
      <c r="C1" t="s">
        <v>47</v>
      </c>
      <c r="D1" t="s">
        <v>48</v>
      </c>
      <c r="E1" t="s">
        <v>49</v>
      </c>
    </row>
    <row r="2" spans="1:5" x14ac:dyDescent="0.25">
      <c r="A2" s="15">
        <v>41640</v>
      </c>
      <c r="B2" s="16">
        <v>455814</v>
      </c>
    </row>
    <row r="3" spans="1:5" x14ac:dyDescent="0.25">
      <c r="A3" s="15">
        <v>41730</v>
      </c>
      <c r="B3" s="16">
        <v>459702</v>
      </c>
    </row>
    <row r="4" spans="1:5" x14ac:dyDescent="0.25">
      <c r="A4" s="15">
        <v>41821</v>
      </c>
      <c r="B4" s="16">
        <v>463201</v>
      </c>
    </row>
    <row r="5" spans="1:5" x14ac:dyDescent="0.25">
      <c r="A5" s="15">
        <v>41913</v>
      </c>
      <c r="B5" s="16">
        <v>466727</v>
      </c>
    </row>
    <row r="6" spans="1:5" x14ac:dyDescent="0.25">
      <c r="A6" s="15">
        <v>42005</v>
      </c>
      <c r="B6" s="16">
        <v>468326</v>
      </c>
    </row>
    <row r="7" spans="1:5" x14ac:dyDescent="0.25">
      <c r="A7" s="15">
        <v>42095</v>
      </c>
      <c r="B7" s="16">
        <v>471018</v>
      </c>
    </row>
    <row r="8" spans="1:5" x14ac:dyDescent="0.25">
      <c r="A8" s="15">
        <v>42186</v>
      </c>
      <c r="B8" s="16">
        <v>472980</v>
      </c>
    </row>
    <row r="9" spans="1:5" x14ac:dyDescent="0.25">
      <c r="A9" s="15">
        <v>42278</v>
      </c>
      <c r="B9" s="16">
        <v>476413</v>
      </c>
    </row>
    <row r="10" spans="1:5" x14ac:dyDescent="0.25">
      <c r="A10" s="15">
        <v>42370</v>
      </c>
      <c r="B10" s="16">
        <v>477421</v>
      </c>
    </row>
    <row r="11" spans="1:5" x14ac:dyDescent="0.25">
      <c r="A11" s="15">
        <v>42461</v>
      </c>
      <c r="B11" s="16">
        <v>479693</v>
      </c>
    </row>
    <row r="12" spans="1:5" x14ac:dyDescent="0.25">
      <c r="A12" s="15">
        <v>42552</v>
      </c>
      <c r="B12" s="16">
        <v>482288</v>
      </c>
    </row>
    <row r="13" spans="1:5" x14ac:dyDescent="0.25">
      <c r="A13" s="15">
        <v>42644</v>
      </c>
      <c r="B13" s="16">
        <v>485897</v>
      </c>
    </row>
    <row r="14" spans="1:5" x14ac:dyDescent="0.25">
      <c r="A14" s="15">
        <v>42736</v>
      </c>
      <c r="B14" s="16">
        <v>487422</v>
      </c>
    </row>
    <row r="15" spans="1:5" x14ac:dyDescent="0.25">
      <c r="A15" s="15">
        <v>42826</v>
      </c>
      <c r="B15" s="16">
        <v>488624</v>
      </c>
    </row>
    <row r="16" spans="1:5" x14ac:dyDescent="0.25">
      <c r="A16" s="15">
        <v>42917</v>
      </c>
      <c r="B16" s="16">
        <v>490876</v>
      </c>
    </row>
    <row r="17" spans="1:5" x14ac:dyDescent="0.25">
      <c r="A17" s="15">
        <v>43009</v>
      </c>
      <c r="B17" s="16">
        <v>492785</v>
      </c>
    </row>
    <row r="18" spans="1:5" x14ac:dyDescent="0.25">
      <c r="A18" s="15">
        <v>43101</v>
      </c>
      <c r="B18" s="16">
        <v>493278</v>
      </c>
    </row>
    <row r="19" spans="1:5" x14ac:dyDescent="0.25">
      <c r="A19" s="15">
        <v>43191</v>
      </c>
      <c r="B19" s="16">
        <v>495251</v>
      </c>
      <c r="C19" s="16">
        <v>495251</v>
      </c>
      <c r="D19" s="17">
        <v>495251</v>
      </c>
      <c r="E19" s="17">
        <v>495251</v>
      </c>
    </row>
    <row r="20" spans="1:5" x14ac:dyDescent="0.25">
      <c r="A20" s="15">
        <v>43282</v>
      </c>
      <c r="C20" s="16">
        <f>_xlfn.FORECAST.ETS(A20,$B$2:$B$19,$A$2:$A$19,1,1)</f>
        <v>496837.24474042846</v>
      </c>
      <c r="D20" s="17">
        <f>C20-_xlfn.FORECAST.ETS.CONFINT(A20,$B$2:$B$19,$A$2:$A$19,0.95,1,1)</f>
        <v>494707.54366738151</v>
      </c>
      <c r="E20" s="17">
        <f>C20+_xlfn.FORECAST.ETS.CONFINT(A20,$B$2:$B$19,$A$2:$A$19,0.95,1,1)</f>
        <v>498966.94581347541</v>
      </c>
    </row>
    <row r="21" spans="1:5" x14ac:dyDescent="0.25">
      <c r="A21" s="15">
        <v>43374</v>
      </c>
      <c r="C21" s="16">
        <f>_xlfn.FORECAST.ETS(A21,$B$2:$B$19,$A$2:$A$19,1,1)</f>
        <v>498261.09993204003</v>
      </c>
      <c r="D21" s="17">
        <f>C21-_xlfn.FORECAST.ETS.CONFINT(A21,$B$2:$B$19,$A$2:$A$19,0.95,1,1)</f>
        <v>495598.97359073133</v>
      </c>
      <c r="E21" s="17">
        <f>C21+_xlfn.FORECAST.ETS.CONFINT(A21,$B$2:$B$19,$A$2:$A$19,0.95,1,1)</f>
        <v>500923.22627334873</v>
      </c>
    </row>
    <row r="22" spans="1:5" x14ac:dyDescent="0.25">
      <c r="A22" s="15">
        <v>43466</v>
      </c>
      <c r="C22" s="16">
        <f>_xlfn.FORECAST.ETS(A22,$B$2:$B$19,$A$2:$A$19,1,1)</f>
        <v>499684.9551236516</v>
      </c>
      <c r="D22" s="17">
        <f>C22-_xlfn.FORECAST.ETS.CONFINT(A22,$B$2:$B$19,$A$2:$A$19,0.95,1,1)</f>
        <v>496275.76998382318</v>
      </c>
      <c r="E22" s="17">
        <f>C22+_xlfn.FORECAST.ETS.CONFINT(A22,$B$2:$B$19,$A$2:$A$19,0.95,1,1)</f>
        <v>503094.14026348002</v>
      </c>
    </row>
    <row r="23" spans="1:5" x14ac:dyDescent="0.25">
      <c r="A23" s="15">
        <v>43556</v>
      </c>
      <c r="C23" s="16">
        <f>_xlfn.FORECAST.ETS(A23,$B$2:$B$19,$A$2:$A$19,1,1)</f>
        <v>501108.81031526322</v>
      </c>
      <c r="D23" s="17">
        <f>C23-_xlfn.FORECAST.ETS.CONFINT(A23,$B$2:$B$19,$A$2:$A$19,0.95,1,1)</f>
        <v>496783.36698830628</v>
      </c>
      <c r="E23" s="17">
        <f>C23+_xlfn.FORECAST.ETS.CONFINT(A23,$B$2:$B$19,$A$2:$A$19,0.95,1,1)</f>
        <v>505434.25364222017</v>
      </c>
    </row>
    <row r="24" spans="1:5" x14ac:dyDescent="0.25">
      <c r="A24" s="15">
        <v>43647</v>
      </c>
      <c r="C24" s="16">
        <f>_xlfn.FORECAST.ETS(A24,$B$2:$B$19,$A$2:$A$19,1,1)</f>
        <v>502532.66550687479</v>
      </c>
      <c r="D24" s="17">
        <f>C24-_xlfn.FORECAST.ETS.CONFINT(A24,$B$2:$B$19,$A$2:$A$19,0.95,1,1)</f>
        <v>497155.43388075661</v>
      </c>
      <c r="E24" s="17">
        <f>C24+_xlfn.FORECAST.ETS.CONFINT(A24,$B$2:$B$19,$A$2:$A$19,0.95,1,1)</f>
        <v>507909.89713299298</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0"/>
  <sheetViews>
    <sheetView workbookViewId="0">
      <selection activeCell="C18" sqref="C18"/>
    </sheetView>
  </sheetViews>
  <sheetFormatPr defaultRowHeight="15" x14ac:dyDescent="0.25"/>
  <cols>
    <col min="2" max="2" width="13.5703125" bestFit="1" customWidth="1"/>
    <col min="3" max="3" width="64.85546875" bestFit="1" customWidth="1"/>
    <col min="4" max="4" width="19.7109375" bestFit="1" customWidth="1"/>
    <col min="5" max="6" width="19.7109375" customWidth="1"/>
    <col min="7" max="7" width="21.7109375" bestFit="1" customWidth="1"/>
    <col min="8" max="8" width="8.28515625" bestFit="1" customWidth="1"/>
  </cols>
  <sheetData>
    <row r="2" spans="2:8" x14ac:dyDescent="0.25">
      <c r="B2" t="s">
        <v>0</v>
      </c>
      <c r="C2" t="s">
        <v>63</v>
      </c>
      <c r="D2" t="s">
        <v>32</v>
      </c>
      <c r="E2" t="s">
        <v>87</v>
      </c>
      <c r="F2" t="s">
        <v>86</v>
      </c>
      <c r="G2" t="s">
        <v>30</v>
      </c>
      <c r="H2" t="s">
        <v>24</v>
      </c>
    </row>
    <row r="3" spans="2:8" x14ac:dyDescent="0.25">
      <c r="B3" s="7" t="s">
        <v>33</v>
      </c>
      <c r="C3" s="9">
        <v>485897</v>
      </c>
      <c r="D3" s="9">
        <v>2</v>
      </c>
      <c r="E3" s="9"/>
      <c r="F3" s="9"/>
      <c r="G3" s="9">
        <v>8</v>
      </c>
      <c r="H3" s="9">
        <v>1660</v>
      </c>
    </row>
    <row r="4" spans="2:8" x14ac:dyDescent="0.25">
      <c r="B4" s="7" t="s">
        <v>34</v>
      </c>
      <c r="C4" s="9">
        <v>487422</v>
      </c>
      <c r="D4" s="9">
        <v>96</v>
      </c>
      <c r="E4" s="9"/>
      <c r="F4" s="9"/>
      <c r="G4" s="9">
        <v>120</v>
      </c>
      <c r="H4" s="9">
        <v>1895</v>
      </c>
    </row>
    <row r="5" spans="2:8" x14ac:dyDescent="0.25">
      <c r="B5" s="7" t="s">
        <v>35</v>
      </c>
      <c r="C5" s="9">
        <v>488624</v>
      </c>
      <c r="D5" s="9">
        <v>184</v>
      </c>
      <c r="E5" s="9"/>
      <c r="F5" s="9"/>
      <c r="G5" s="9">
        <v>161</v>
      </c>
      <c r="H5" s="9">
        <v>2133</v>
      </c>
    </row>
    <row r="6" spans="2:8" x14ac:dyDescent="0.25">
      <c r="B6" s="7" t="s">
        <v>36</v>
      </c>
      <c r="C6" s="9">
        <v>490876</v>
      </c>
      <c r="D6" s="9">
        <v>363</v>
      </c>
      <c r="E6" s="9"/>
      <c r="F6" s="9"/>
      <c r="G6" s="9">
        <v>205</v>
      </c>
      <c r="H6" s="9">
        <v>2309</v>
      </c>
    </row>
    <row r="7" spans="2:8" x14ac:dyDescent="0.25">
      <c r="B7" s="7" t="s">
        <v>37</v>
      </c>
      <c r="C7" s="9">
        <v>492785</v>
      </c>
      <c r="D7" s="9">
        <v>534</v>
      </c>
      <c r="E7" s="9"/>
      <c r="F7" s="9"/>
      <c r="G7" s="9">
        <v>246</v>
      </c>
      <c r="H7" s="9">
        <v>2572</v>
      </c>
    </row>
    <row r="8" spans="2:8" x14ac:dyDescent="0.25">
      <c r="B8" s="7" t="s">
        <v>38</v>
      </c>
      <c r="C8" s="9">
        <v>493278</v>
      </c>
      <c r="D8" s="9">
        <v>671</v>
      </c>
      <c r="E8" s="9"/>
      <c r="F8" s="9"/>
      <c r="G8" s="9">
        <v>274</v>
      </c>
      <c r="H8" s="9">
        <v>2681</v>
      </c>
    </row>
    <row r="9" spans="2:8" x14ac:dyDescent="0.25">
      <c r="B9" s="7" t="s">
        <v>39</v>
      </c>
      <c r="C9" s="9">
        <v>495251</v>
      </c>
      <c r="D9" s="9">
        <v>785</v>
      </c>
      <c r="E9" s="9"/>
      <c r="F9" s="9">
        <v>48</v>
      </c>
      <c r="G9" s="9">
        <v>301</v>
      </c>
      <c r="H9" s="9">
        <v>2779</v>
      </c>
    </row>
    <row r="10" spans="2:8" x14ac:dyDescent="0.25">
      <c r="B10" s="7" t="s">
        <v>59</v>
      </c>
      <c r="C10" s="9">
        <v>494707.54366738151</v>
      </c>
      <c r="D10" s="25">
        <f>(5.34748618854819E-06)*(C10^2)-(5.15133739455078*C10)+1240509.05562289</f>
        <v>823.58014860004187</v>
      </c>
      <c r="E10" s="35">
        <f>Table1613[[#This Row],[Tesla Model X 75D]]/D9</f>
        <v>1.049146686114703</v>
      </c>
      <c r="F10" s="25">
        <f>F9*Table1613[[#This Row],[Percentage Increase]]</f>
        <v>50.359040933505739</v>
      </c>
      <c r="G10" s="25">
        <f>(0.0287*Table1613[[#This Row],[Gross domestic product at market prices]])-13879</f>
        <v>319.10650325384995</v>
      </c>
      <c r="H10" s="25">
        <f>(0.1214*Table1613[[#This Row],[Gross domestic product at market prices]])-57271</f>
        <v>2786.4958012201096</v>
      </c>
    </row>
    <row r="11" spans="2:8" x14ac:dyDescent="0.25">
      <c r="B11" s="7" t="s">
        <v>60</v>
      </c>
      <c r="C11" s="25">
        <v>495598.97359073133</v>
      </c>
      <c r="D11" s="25">
        <f t="shared" ref="D11:D13" si="0">(5.34748618854819E-06)*(C11^2)-(5.15133739455078*C11)+1240509.05562289</f>
        <v>952.22510090470314</v>
      </c>
      <c r="E11" s="35">
        <f>Table1613[[#This Row],[Tesla Model X 75D]]/D10</f>
        <v>1.1562021043408315</v>
      </c>
      <c r="F11" s="25">
        <f>F10*Table1613[[#This Row],[Percentage Increase]]</f>
        <v>58.225229099905405</v>
      </c>
      <c r="G11" s="25">
        <f>(0.0287*Table1613[[#This Row],[Gross domestic product at market prices]])-13879</f>
        <v>344.6905420539897</v>
      </c>
      <c r="H11" s="25">
        <f>(0.1214*Table1613[[#This Row],[Gross domestic product at market prices]])-57271</f>
        <v>2894.7153939147829</v>
      </c>
    </row>
    <row r="12" spans="2:8" x14ac:dyDescent="0.25">
      <c r="B12" s="7" t="s">
        <v>61</v>
      </c>
      <c r="C12" s="25">
        <v>496275.76998382318</v>
      </c>
      <c r="D12" s="25">
        <f t="shared" si="0"/>
        <v>1055.5712993103079</v>
      </c>
      <c r="E12" s="35">
        <f>Table1613[[#This Row],[Tesla Model X 75D]]/D11</f>
        <v>1.1085312688222735</v>
      </c>
      <c r="F12" s="25">
        <f>F11*Table1613[[#This Row],[Percentage Increase]]</f>
        <v>64.544487091585694</v>
      </c>
      <c r="G12" s="25">
        <f>(0.0287*Table1613[[#This Row],[Gross domestic product at market prices]])-13879</f>
        <v>364.11459853572524</v>
      </c>
      <c r="H12" s="25">
        <f>(0.1214*Table1613[[#This Row],[Gross domestic product at market prices]])-57271</f>
        <v>2976.8784760361305</v>
      </c>
    </row>
    <row r="13" spans="2:8" x14ac:dyDescent="0.25">
      <c r="B13" s="7" t="s">
        <v>62</v>
      </c>
      <c r="C13" s="25">
        <v>496783.36698830628</v>
      </c>
      <c r="D13" s="25">
        <f t="shared" si="0"/>
        <v>1136.2957832836546</v>
      </c>
      <c r="E13" s="35">
        <f>Table1613[[#This Row],[Tesla Model X 75D]]/D12</f>
        <v>1.0764746862917651</v>
      </c>
      <c r="F13" s="25">
        <f>F12*Table1613[[#This Row],[Percentage Increase]]</f>
        <v>69.480506493777597</v>
      </c>
      <c r="G13" s="25">
        <f>(0.0287*Table1613[[#This Row],[Gross domestic product at market prices]])-13879</f>
        <v>378.68263256439059</v>
      </c>
      <c r="H13" s="25">
        <f>(0.1214*Table1613[[#This Row],[Gross domestic product at market prices]])-57271</f>
        <v>3038.5007523803797</v>
      </c>
    </row>
    <row r="14" spans="2:8" x14ac:dyDescent="0.25">
      <c r="B14" s="7"/>
      <c r="C14" s="9"/>
      <c r="D14" s="9"/>
      <c r="E14" s="9">
        <f>Table1613[[#This Row],[Tesla Model X 75D]]/D13</f>
        <v>0</v>
      </c>
      <c r="F14" s="9"/>
      <c r="G14" s="9"/>
      <c r="H14" s="9"/>
    </row>
    <row r="15" spans="2:8" x14ac:dyDescent="0.25">
      <c r="B15" s="7"/>
      <c r="C15" s="9"/>
      <c r="D15" s="34">
        <f>SUM(D9:D12)/SUM(D5:D8)</f>
        <v>2.0641418657620165</v>
      </c>
      <c r="E15" s="34"/>
      <c r="F15" s="34"/>
      <c r="G15" s="34">
        <f t="shared" ref="G15:H15" si="1">SUM(G9:G12)/SUM(G5:G8)</f>
        <v>1.4999002752184705</v>
      </c>
      <c r="H15" s="34">
        <f t="shared" si="1"/>
        <v>1.179689496768543</v>
      </c>
    </row>
    <row r="17" spans="2:3" x14ac:dyDescent="0.25">
      <c r="B17" t="s">
        <v>52</v>
      </c>
      <c r="C17" t="s">
        <v>58</v>
      </c>
    </row>
    <row r="18" spans="2:3" x14ac:dyDescent="0.25">
      <c r="B18" t="s">
        <v>53</v>
      </c>
      <c r="C18" s="24" t="s">
        <v>85</v>
      </c>
    </row>
    <row r="19" spans="2:3" x14ac:dyDescent="0.25">
      <c r="B19" t="s">
        <v>54</v>
      </c>
      <c r="C19" s="24" t="s">
        <v>56</v>
      </c>
    </row>
    <row r="20" spans="2:3" x14ac:dyDescent="0.25">
      <c r="B20" t="s">
        <v>21</v>
      </c>
      <c r="C20" s="24" t="s">
        <v>57</v>
      </c>
    </row>
  </sheetData>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0"/>
  <sheetViews>
    <sheetView workbookViewId="0">
      <selection activeCell="F19" sqref="F19"/>
    </sheetView>
  </sheetViews>
  <sheetFormatPr defaultRowHeight="15" x14ac:dyDescent="0.25"/>
  <cols>
    <col min="2" max="2" width="20" bestFit="1" customWidth="1"/>
    <col min="3" max="3" width="39.5703125" bestFit="1" customWidth="1"/>
    <col min="4" max="4" width="19.7109375" bestFit="1" customWidth="1"/>
    <col min="5" max="6" width="19.7109375" customWidth="1"/>
    <col min="7" max="7" width="21.7109375" bestFit="1" customWidth="1"/>
    <col min="8" max="8" width="12" bestFit="1" customWidth="1"/>
  </cols>
  <sheetData>
    <row r="2" spans="2:8" x14ac:dyDescent="0.25">
      <c r="B2" t="s">
        <v>0</v>
      </c>
      <c r="C2" t="s">
        <v>63</v>
      </c>
      <c r="D2" t="s">
        <v>32</v>
      </c>
      <c r="E2" t="s">
        <v>87</v>
      </c>
      <c r="F2" t="s">
        <v>88</v>
      </c>
      <c r="G2" t="s">
        <v>30</v>
      </c>
      <c r="H2" t="s">
        <v>24</v>
      </c>
    </row>
    <row r="3" spans="2:8" x14ac:dyDescent="0.25">
      <c r="B3" s="7" t="s">
        <v>33</v>
      </c>
      <c r="C3" s="9">
        <v>485897</v>
      </c>
      <c r="D3" s="9">
        <v>2</v>
      </c>
      <c r="E3" s="9"/>
      <c r="F3" s="9"/>
      <c r="G3" s="9">
        <v>8</v>
      </c>
      <c r="H3" s="9">
        <v>1660</v>
      </c>
    </row>
    <row r="4" spans="2:8" x14ac:dyDescent="0.25">
      <c r="B4" s="7" t="s">
        <v>34</v>
      </c>
      <c r="C4" s="9">
        <v>487422</v>
      </c>
      <c r="D4" s="9">
        <v>96</v>
      </c>
      <c r="E4" s="9"/>
      <c r="F4" s="9"/>
      <c r="G4" s="9">
        <v>120</v>
      </c>
      <c r="H4" s="9">
        <v>1895</v>
      </c>
    </row>
    <row r="5" spans="2:8" x14ac:dyDescent="0.25">
      <c r="B5" s="7" t="s">
        <v>35</v>
      </c>
      <c r="C5" s="9">
        <v>488624</v>
      </c>
      <c r="D5" s="9">
        <v>184</v>
      </c>
      <c r="E5" s="9"/>
      <c r="F5" s="9"/>
      <c r="G5" s="9">
        <v>161</v>
      </c>
      <c r="H5" s="9">
        <v>2133</v>
      </c>
    </row>
    <row r="6" spans="2:8" x14ac:dyDescent="0.25">
      <c r="B6" s="7" t="s">
        <v>36</v>
      </c>
      <c r="C6" s="9">
        <v>490876</v>
      </c>
      <c r="D6" s="9">
        <v>363</v>
      </c>
      <c r="E6" s="9"/>
      <c r="F6" s="9"/>
      <c r="G6" s="9">
        <v>205</v>
      </c>
      <c r="H6" s="9">
        <v>2309</v>
      </c>
    </row>
    <row r="7" spans="2:8" x14ac:dyDescent="0.25">
      <c r="B7" s="7" t="s">
        <v>37</v>
      </c>
      <c r="C7" s="9">
        <v>492785</v>
      </c>
      <c r="D7" s="9">
        <v>534</v>
      </c>
      <c r="E7" s="9"/>
      <c r="F7" s="9"/>
      <c r="G7" s="9">
        <v>246</v>
      </c>
      <c r="H7" s="9">
        <v>2572</v>
      </c>
    </row>
    <row r="8" spans="2:8" x14ac:dyDescent="0.25">
      <c r="B8" s="7" t="s">
        <v>38</v>
      </c>
      <c r="C8" s="9">
        <v>493278</v>
      </c>
      <c r="D8" s="9">
        <v>671</v>
      </c>
      <c r="E8" s="9"/>
      <c r="F8" s="9"/>
      <c r="G8" s="9">
        <v>274</v>
      </c>
      <c r="H8" s="9">
        <v>2681</v>
      </c>
    </row>
    <row r="9" spans="2:8" x14ac:dyDescent="0.25">
      <c r="B9" s="7" t="s">
        <v>39</v>
      </c>
      <c r="C9" s="9">
        <v>495251</v>
      </c>
      <c r="D9" s="9">
        <v>785</v>
      </c>
      <c r="E9" s="9"/>
      <c r="F9" s="9">
        <v>43</v>
      </c>
      <c r="G9" s="9">
        <v>301</v>
      </c>
      <c r="H9" s="9">
        <v>2779</v>
      </c>
    </row>
    <row r="10" spans="2:8" x14ac:dyDescent="0.25">
      <c r="B10" s="7" t="s">
        <v>59</v>
      </c>
      <c r="C10" s="25">
        <v>498966.94581347541</v>
      </c>
      <c r="D10" s="25">
        <f>(5.34748618854819E-06)*(C10^2)-(5.15133739455078*C10)+1240509.05562289</f>
        <v>1514.9799940793309</v>
      </c>
      <c r="E10" s="35">
        <f>Table161319[[#This Row],[Tesla Model X 75D]]/D9</f>
        <v>1.929910820483224</v>
      </c>
      <c r="F10" s="25">
        <f>F9*Table161319[[#This Row],[Percentage Increase]]</f>
        <v>82.986165280778636</v>
      </c>
      <c r="G10" s="25">
        <f>(0.0287*Table161319[[#This Row],[Gross domestic product at market prices]])-13879</f>
        <v>441.35134484674381</v>
      </c>
      <c r="H10" s="25">
        <f>(0.1214*Table161319[[#This Row],[Gross domestic product at market prices]])-57271</f>
        <v>3303.5872217559081</v>
      </c>
    </row>
    <row r="11" spans="2:8" x14ac:dyDescent="0.25">
      <c r="B11" s="7" t="s">
        <v>60</v>
      </c>
      <c r="C11" s="25">
        <v>500923.22627334873</v>
      </c>
      <c r="D11" s="25">
        <f t="shared" ref="D11:D13" si="0">(5.34748618854819E-06)*(C11^2)-(5.15133739455078*C11)+1240509.05562289</f>
        <v>1897.5531171343755</v>
      </c>
      <c r="E11" s="35">
        <f>Table161319[[#This Row],[Tesla Model X 75D]]/D10</f>
        <v>1.2525268482423348</v>
      </c>
      <c r="F11" s="25">
        <f>F10*Table161319[[#This Row],[Percentage Increase]]</f>
        <v>103.94240004685113</v>
      </c>
      <c r="G11" s="25">
        <f>(0.0287*Table161319[[#This Row],[Gross domestic product at market prices]])-13879</f>
        <v>497.4965940451093</v>
      </c>
      <c r="H11" s="25">
        <f>(0.1214*Table161319[[#This Row],[Gross domestic product at market prices]])-57271</f>
        <v>3541.0796695845347</v>
      </c>
    </row>
    <row r="12" spans="2:8" x14ac:dyDescent="0.25">
      <c r="B12" s="7" t="s">
        <v>61</v>
      </c>
      <c r="C12" s="25">
        <v>503094.14026348002</v>
      </c>
      <c r="D12" s="25">
        <f t="shared" si="0"/>
        <v>2370.0126154411118</v>
      </c>
      <c r="E12" s="35">
        <f>Table161319[[#This Row],[Tesla Model X 75D]]/D11</f>
        <v>1.2489835430906038</v>
      </c>
      <c r="F12" s="25">
        <f>F11*Table161319[[#This Row],[Percentage Increase]]</f>
        <v>129.82234708785708</v>
      </c>
      <c r="G12" s="25">
        <f>(0.0287*Table161319[[#This Row],[Gross domestic product at market prices]])-13879</f>
        <v>559.80182556187719</v>
      </c>
      <c r="H12" s="25">
        <f>(0.1214*Table161319[[#This Row],[Gross domestic product at market prices]])-57271</f>
        <v>3804.6286279864726</v>
      </c>
    </row>
    <row r="13" spans="2:8" x14ac:dyDescent="0.25">
      <c r="B13" s="7" t="s">
        <v>62</v>
      </c>
      <c r="C13" s="25">
        <v>505434.25364222017</v>
      </c>
      <c r="D13" s="25">
        <f t="shared" si="0"/>
        <v>2935.7449997623917</v>
      </c>
      <c r="E13" s="35">
        <f>Table161319[[#This Row],[Tesla Model X 75D]]/D12</f>
        <v>1.2387043767764858</v>
      </c>
      <c r="F13" s="25">
        <f>F12*Table161319[[#This Row],[Percentage Increase]]</f>
        <v>160.81150954112462</v>
      </c>
      <c r="G13" s="25">
        <f>(0.0287*Table161319[[#This Row],[Gross domestic product at market prices]])-13879</f>
        <v>626.9630795317189</v>
      </c>
      <c r="H13" s="25">
        <f>(0.1214*Table161319[[#This Row],[Gross domestic product at market prices]])-57271</f>
        <v>4088.7183921655233</v>
      </c>
    </row>
    <row r="14" spans="2:8" x14ac:dyDescent="0.25">
      <c r="B14" s="7"/>
      <c r="C14" s="9"/>
      <c r="D14" s="9"/>
      <c r="E14" s="9">
        <f>Table161319[[#This Row],[Tesla Model X 75D]]/D13</f>
        <v>0</v>
      </c>
      <c r="F14" s="9"/>
      <c r="G14" s="9"/>
      <c r="H14" s="9"/>
    </row>
    <row r="15" spans="2:8" x14ac:dyDescent="0.25">
      <c r="B15" s="7"/>
      <c r="C15" s="9"/>
      <c r="D15" s="34">
        <f>SUM(D9:D12)/SUM(D5:D8)</f>
        <v>3.748599159049554</v>
      </c>
      <c r="E15" s="34"/>
      <c r="F15" s="34"/>
      <c r="G15" s="34">
        <f t="shared" ref="G15:H15" si="1">SUM(G9:G12)/SUM(G5:G8)</f>
        <v>2.0312074090899892</v>
      </c>
      <c r="H15" s="34">
        <f t="shared" si="1"/>
        <v>1.3850743186515642</v>
      </c>
    </row>
    <row r="17" spans="2:3" x14ac:dyDescent="0.25">
      <c r="B17" t="s">
        <v>52</v>
      </c>
      <c r="C17" t="s">
        <v>58</v>
      </c>
    </row>
    <row r="18" spans="2:3" x14ac:dyDescent="0.25">
      <c r="B18" t="s">
        <v>53</v>
      </c>
      <c r="C18" s="24" t="s">
        <v>55</v>
      </c>
    </row>
    <row r="19" spans="2:3" x14ac:dyDescent="0.25">
      <c r="B19" t="s">
        <v>54</v>
      </c>
      <c r="C19" s="24" t="s">
        <v>56</v>
      </c>
    </row>
    <row r="20" spans="2:3" x14ac:dyDescent="0.25">
      <c r="B20" t="s">
        <v>21</v>
      </c>
      <c r="C20" s="24" t="s">
        <v>57</v>
      </c>
    </row>
  </sheetData>
  <pageMargins left="0.7" right="0.7" top="0.75" bottom="0.75"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0"/>
  <sheetViews>
    <sheetView workbookViewId="0">
      <selection activeCell="F2" sqref="F2"/>
    </sheetView>
  </sheetViews>
  <sheetFormatPr defaultRowHeight="15" x14ac:dyDescent="0.25"/>
  <cols>
    <col min="2" max="2" width="13.5703125" bestFit="1" customWidth="1"/>
    <col min="3" max="3" width="37.28515625" bestFit="1" customWidth="1"/>
    <col min="4" max="4" width="17.42578125" bestFit="1" customWidth="1"/>
    <col min="5" max="6" width="17.42578125" customWidth="1"/>
    <col min="7" max="7" width="19.42578125" bestFit="1" customWidth="1"/>
  </cols>
  <sheetData>
    <row r="2" spans="2:8" x14ac:dyDescent="0.25">
      <c r="B2" s="1" t="s">
        <v>0</v>
      </c>
      <c r="C2" s="2" t="s">
        <v>63</v>
      </c>
      <c r="D2" s="2" t="s">
        <v>32</v>
      </c>
      <c r="E2" s="2" t="s">
        <v>87</v>
      </c>
      <c r="F2" s="2" t="s">
        <v>88</v>
      </c>
      <c r="G2" s="2" t="s">
        <v>30</v>
      </c>
      <c r="H2" s="18" t="s">
        <v>24</v>
      </c>
    </row>
    <row r="3" spans="2:8" x14ac:dyDescent="0.25">
      <c r="B3" s="3" t="s">
        <v>33</v>
      </c>
      <c r="C3" s="4">
        <v>485897</v>
      </c>
      <c r="D3" s="4">
        <v>2</v>
      </c>
      <c r="E3" s="4"/>
      <c r="F3" s="4"/>
      <c r="G3" s="4">
        <v>8</v>
      </c>
      <c r="H3" s="19">
        <v>1660</v>
      </c>
    </row>
    <row r="4" spans="2:8" x14ac:dyDescent="0.25">
      <c r="B4" s="5" t="s">
        <v>34</v>
      </c>
      <c r="C4" s="6">
        <v>487422</v>
      </c>
      <c r="D4" s="6">
        <v>96</v>
      </c>
      <c r="E4" s="6"/>
      <c r="F4" s="6"/>
      <c r="G4" s="6">
        <v>120</v>
      </c>
      <c r="H4" s="20">
        <v>1895</v>
      </c>
    </row>
    <row r="5" spans="2:8" x14ac:dyDescent="0.25">
      <c r="B5" s="3" t="s">
        <v>35</v>
      </c>
      <c r="C5" s="4">
        <v>488624</v>
      </c>
      <c r="D5" s="4">
        <v>184</v>
      </c>
      <c r="E5" s="4"/>
      <c r="F5" s="4"/>
      <c r="G5" s="4">
        <v>161</v>
      </c>
      <c r="H5" s="19">
        <v>2133</v>
      </c>
    </row>
    <row r="6" spans="2:8" x14ac:dyDescent="0.25">
      <c r="B6" s="5" t="s">
        <v>36</v>
      </c>
      <c r="C6" s="6">
        <v>490876</v>
      </c>
      <c r="D6" s="6">
        <v>363</v>
      </c>
      <c r="E6" s="6"/>
      <c r="F6" s="6"/>
      <c r="G6" s="6">
        <v>205</v>
      </c>
      <c r="H6" s="20">
        <v>2309</v>
      </c>
    </row>
    <row r="7" spans="2:8" x14ac:dyDescent="0.25">
      <c r="B7" s="3" t="s">
        <v>37</v>
      </c>
      <c r="C7" s="4">
        <v>492785</v>
      </c>
      <c r="D7" s="4">
        <v>534</v>
      </c>
      <c r="E7" s="4"/>
      <c r="F7" s="4"/>
      <c r="G7" s="4">
        <v>246</v>
      </c>
      <c r="H7" s="19">
        <v>2572</v>
      </c>
    </row>
    <row r="8" spans="2:8" x14ac:dyDescent="0.25">
      <c r="B8" s="5" t="s">
        <v>38</v>
      </c>
      <c r="C8" s="6">
        <v>493278</v>
      </c>
      <c r="D8" s="6">
        <v>671</v>
      </c>
      <c r="E8" s="6"/>
      <c r="F8" s="6"/>
      <c r="G8" s="6">
        <v>274</v>
      </c>
      <c r="H8" s="20">
        <v>2681</v>
      </c>
    </row>
    <row r="9" spans="2:8" x14ac:dyDescent="0.25">
      <c r="B9" s="3" t="s">
        <v>39</v>
      </c>
      <c r="C9" s="4">
        <v>495251</v>
      </c>
      <c r="D9" s="4">
        <v>785</v>
      </c>
      <c r="E9" s="4"/>
      <c r="F9" s="4">
        <v>43</v>
      </c>
      <c r="G9" s="4">
        <v>301</v>
      </c>
      <c r="H9" s="19">
        <v>2779</v>
      </c>
    </row>
    <row r="10" spans="2:8" x14ac:dyDescent="0.25">
      <c r="B10" s="5" t="s">
        <v>59</v>
      </c>
      <c r="C10" s="6">
        <v>496837.24474042846</v>
      </c>
      <c r="D10" s="27">
        <f>(5.34748618854819E-06)*(C10^2)-(5.15133739455078*C10)+1240509.05562289</f>
        <v>1145.0258704158477</v>
      </c>
      <c r="E10" s="36">
        <f>D10/D9</f>
        <v>1.4586316820584049</v>
      </c>
      <c r="F10" s="27">
        <f>F9*E10</f>
        <v>62.721162328511411</v>
      </c>
      <c r="G10" s="27">
        <f>(0.0287*C10)-13879</f>
        <v>380.22892405029597</v>
      </c>
      <c r="H10" s="28">
        <f>(0.1214*C10)-57271</f>
        <v>3045.0415114880088</v>
      </c>
    </row>
    <row r="11" spans="2:8" x14ac:dyDescent="0.25">
      <c r="B11" s="3" t="s">
        <v>60</v>
      </c>
      <c r="C11" s="26">
        <v>498261.09993204003</v>
      </c>
      <c r="D11" s="27">
        <f t="shared" ref="D11:D13" si="0">(5.34748618854819E-06)*(C11^2)-(5.15133739455078*C11)+1240509.05562289</f>
        <v>1386.9919200767763</v>
      </c>
      <c r="E11" s="36">
        <f t="shared" ref="E11:E13" si="1">D11/D10</f>
        <v>1.21131928623853</v>
      </c>
      <c r="F11" s="27">
        <f t="shared" ref="F11:F13" si="2">F10*E11</f>
        <v>75.97535358382342</v>
      </c>
      <c r="G11" s="27">
        <f t="shared" ref="G11:G13" si="3">(0.0287*C11)-13879</f>
        <v>421.0935680495495</v>
      </c>
      <c r="H11" s="28">
        <f t="shared" ref="H11:H13" si="4">(0.1214*C11)-57271</f>
        <v>3217.8975317496588</v>
      </c>
    </row>
    <row r="12" spans="2:8" x14ac:dyDescent="0.25">
      <c r="B12" s="5" t="s">
        <v>61</v>
      </c>
      <c r="C12" s="27">
        <v>499684.9551236516</v>
      </c>
      <c r="D12" s="27">
        <f t="shared" si="0"/>
        <v>1650.6405675089918</v>
      </c>
      <c r="E12" s="36">
        <f t="shared" si="1"/>
        <v>1.1900866498325537</v>
      </c>
      <c r="F12" s="27">
        <f t="shared" si="2"/>
        <v>90.417254016416123</v>
      </c>
      <c r="G12" s="27">
        <f t="shared" si="3"/>
        <v>461.95821204880122</v>
      </c>
      <c r="H12" s="28">
        <f t="shared" si="4"/>
        <v>3390.7535520113015</v>
      </c>
    </row>
    <row r="13" spans="2:8" x14ac:dyDescent="0.25">
      <c r="B13" s="3" t="s">
        <v>62</v>
      </c>
      <c r="C13" s="26">
        <v>501108.81031526322</v>
      </c>
      <c r="D13" s="27">
        <f t="shared" si="0"/>
        <v>1935.9718127131928</v>
      </c>
      <c r="E13" s="36">
        <f t="shared" si="1"/>
        <v>1.1728609188581853</v>
      </c>
      <c r="F13" s="27">
        <f t="shared" si="2"/>
        <v>106.04686362632776</v>
      </c>
      <c r="G13" s="27">
        <f t="shared" si="3"/>
        <v>502.82285604805475</v>
      </c>
      <c r="H13" s="28">
        <f t="shared" si="4"/>
        <v>3563.6095722729515</v>
      </c>
    </row>
    <row r="14" spans="2:8" x14ac:dyDescent="0.25">
      <c r="B14" s="30"/>
      <c r="C14" s="31"/>
      <c r="D14" s="32"/>
      <c r="E14" s="32"/>
      <c r="F14" s="32"/>
      <c r="G14" s="32"/>
      <c r="H14" s="32"/>
    </row>
    <row r="15" spans="2:8" x14ac:dyDescent="0.25">
      <c r="B15" s="30"/>
      <c r="C15" s="31"/>
      <c r="D15" s="33">
        <f>SUM(D9:D12)/SUM(D5:D8)</f>
        <v>2.8354214372155342</v>
      </c>
      <c r="E15" s="33"/>
      <c r="F15" s="33"/>
      <c r="G15" s="33">
        <f t="shared" ref="G15:H15" si="5">SUM(G9:G12)/SUM(G5:G8)</f>
        <v>1.7655538421542287</v>
      </c>
      <c r="H15" s="33">
        <f t="shared" si="5"/>
        <v>1.2823819077100536</v>
      </c>
    </row>
    <row r="17" spans="2:3" x14ac:dyDescent="0.25">
      <c r="B17" t="s">
        <v>52</v>
      </c>
      <c r="C17" t="s">
        <v>58</v>
      </c>
    </row>
    <row r="18" spans="2:3" x14ac:dyDescent="0.25">
      <c r="B18" t="s">
        <v>53</v>
      </c>
      <c r="C18" s="24" t="s">
        <v>55</v>
      </c>
    </row>
    <row r="19" spans="2:3" x14ac:dyDescent="0.25">
      <c r="B19" t="s">
        <v>54</v>
      </c>
      <c r="C19" s="24" t="s">
        <v>56</v>
      </c>
    </row>
    <row r="20" spans="2:3" x14ac:dyDescent="0.25">
      <c r="B20" t="s">
        <v>21</v>
      </c>
      <c r="C20" s="24" t="s">
        <v>57</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51"/>
  <sheetViews>
    <sheetView zoomScale="90" zoomScaleNormal="90" workbookViewId="0">
      <selection activeCell="G11" sqref="G11"/>
    </sheetView>
  </sheetViews>
  <sheetFormatPr defaultRowHeight="15" x14ac:dyDescent="0.25"/>
  <cols>
    <col min="2" max="2" width="13.5703125" bestFit="1" customWidth="1"/>
    <col min="3" max="3" width="10.42578125" style="37" customWidth="1"/>
    <col min="4" max="4" width="23.28515625" customWidth="1"/>
    <col min="5" max="5" width="22.42578125" customWidth="1"/>
    <col min="6" max="7" width="11.7109375" customWidth="1"/>
    <col min="8" max="8" width="11.7109375" style="16" customWidth="1"/>
    <col min="9" max="9" width="11.85546875" customWidth="1"/>
    <col min="10" max="10" width="10.5703125" bestFit="1" customWidth="1"/>
    <col min="11" max="11" width="10.5703125" customWidth="1"/>
    <col min="13" max="13" width="11.85546875" customWidth="1"/>
    <col min="14" max="14" width="20.7109375" customWidth="1"/>
    <col min="15" max="15" width="22.28515625" customWidth="1"/>
    <col min="18" max="18" width="41.5703125" customWidth="1"/>
  </cols>
  <sheetData>
    <row r="1" spans="2:17" x14ac:dyDescent="0.25">
      <c r="L1" s="97" t="s">
        <v>115</v>
      </c>
      <c r="M1" s="97"/>
      <c r="N1" s="97"/>
      <c r="O1" s="97"/>
      <c r="P1" s="97"/>
      <c r="Q1" s="97"/>
    </row>
    <row r="2" spans="2:17" ht="45.75" customHeight="1" x14ac:dyDescent="0.25">
      <c r="B2" s="78" t="s">
        <v>0</v>
      </c>
      <c r="C2" s="78" t="s">
        <v>114</v>
      </c>
      <c r="D2" s="77" t="s">
        <v>113</v>
      </c>
      <c r="E2" s="77" t="s">
        <v>19</v>
      </c>
      <c r="F2" s="76" t="s">
        <v>32</v>
      </c>
      <c r="G2" s="75" t="s">
        <v>87</v>
      </c>
      <c r="H2" s="74" t="s">
        <v>86</v>
      </c>
      <c r="I2" s="73" t="s">
        <v>112</v>
      </c>
      <c r="J2" s="72" t="s">
        <v>24</v>
      </c>
      <c r="K2" s="71"/>
      <c r="L2" s="70" t="s">
        <v>111</v>
      </c>
      <c r="M2" s="70" t="s">
        <v>110</v>
      </c>
      <c r="N2" s="70" t="s">
        <v>109</v>
      </c>
      <c r="O2" s="70" t="s">
        <v>108</v>
      </c>
      <c r="P2" s="70" t="s">
        <v>107</v>
      </c>
      <c r="Q2" s="70" t="s">
        <v>106</v>
      </c>
    </row>
    <row r="3" spans="2:17" x14ac:dyDescent="0.25">
      <c r="B3" s="21" t="s">
        <v>33</v>
      </c>
      <c r="C3" s="69" t="s">
        <v>105</v>
      </c>
      <c r="D3" s="67">
        <v>0.7</v>
      </c>
      <c r="E3" s="66">
        <v>485897</v>
      </c>
      <c r="F3" s="65">
        <v>2</v>
      </c>
      <c r="G3" s="64"/>
      <c r="H3" s="63"/>
      <c r="I3" s="9">
        <v>8</v>
      </c>
      <c r="J3" s="62">
        <v>1660</v>
      </c>
      <c r="K3" s="62"/>
      <c r="L3" s="9">
        <v>300</v>
      </c>
      <c r="M3" s="9">
        <v>2638</v>
      </c>
      <c r="N3" s="9">
        <v>441</v>
      </c>
      <c r="O3" s="9">
        <v>1214</v>
      </c>
      <c r="P3" s="9">
        <v>1901</v>
      </c>
      <c r="Q3" s="9">
        <v>1760</v>
      </c>
    </row>
    <row r="4" spans="2:17" x14ac:dyDescent="0.25">
      <c r="B4" s="22" t="s">
        <v>34</v>
      </c>
      <c r="C4" s="68" t="s">
        <v>104</v>
      </c>
      <c r="D4" s="67">
        <v>0.3</v>
      </c>
      <c r="E4" s="66">
        <v>487422</v>
      </c>
      <c r="F4" s="65">
        <v>96</v>
      </c>
      <c r="G4" s="64"/>
      <c r="H4" s="63"/>
      <c r="I4" s="9">
        <v>120</v>
      </c>
      <c r="J4" s="62">
        <v>1895</v>
      </c>
      <c r="K4" s="62"/>
      <c r="L4" s="9">
        <v>295</v>
      </c>
      <c r="M4" s="9">
        <v>2588</v>
      </c>
      <c r="N4" s="9">
        <v>434</v>
      </c>
      <c r="O4" s="9">
        <v>1173</v>
      </c>
      <c r="P4" s="9">
        <v>1904</v>
      </c>
      <c r="Q4" s="9">
        <v>2088</v>
      </c>
    </row>
    <row r="5" spans="2:17" x14ac:dyDescent="0.25">
      <c r="B5" s="21" t="s">
        <v>35</v>
      </c>
      <c r="C5" s="68" t="s">
        <v>103</v>
      </c>
      <c r="D5" s="67">
        <v>0.2</v>
      </c>
      <c r="E5" s="66">
        <v>488624</v>
      </c>
      <c r="F5" s="65">
        <v>184</v>
      </c>
      <c r="G5" s="64"/>
      <c r="H5" s="63"/>
      <c r="I5" s="9">
        <v>161</v>
      </c>
      <c r="J5" s="62">
        <v>2133</v>
      </c>
      <c r="K5" s="62"/>
      <c r="L5" s="9">
        <v>297</v>
      </c>
      <c r="M5" s="9">
        <v>2526</v>
      </c>
      <c r="N5" s="9">
        <v>429</v>
      </c>
      <c r="O5" s="9">
        <v>1154</v>
      </c>
      <c r="P5" s="9">
        <v>1878</v>
      </c>
      <c r="Q5" s="9">
        <v>2259</v>
      </c>
    </row>
    <row r="6" spans="2:17" x14ac:dyDescent="0.25">
      <c r="B6" s="22" t="s">
        <v>36</v>
      </c>
      <c r="C6" s="68" t="s">
        <v>102</v>
      </c>
      <c r="D6" s="67">
        <v>0.5</v>
      </c>
      <c r="E6" s="66">
        <v>490876</v>
      </c>
      <c r="F6" s="65">
        <v>363</v>
      </c>
      <c r="G6" s="64"/>
      <c r="H6" s="63"/>
      <c r="I6" s="9">
        <v>205</v>
      </c>
      <c r="J6" s="62">
        <v>2309</v>
      </c>
      <c r="K6" s="62"/>
      <c r="L6" s="9">
        <v>294</v>
      </c>
      <c r="M6" s="9">
        <v>2439</v>
      </c>
      <c r="N6" s="9">
        <v>420</v>
      </c>
      <c r="O6" s="9">
        <v>1134</v>
      </c>
      <c r="P6" s="9">
        <v>1870</v>
      </c>
      <c r="Q6" s="9">
        <v>2441</v>
      </c>
    </row>
    <row r="7" spans="2:17" x14ac:dyDescent="0.25">
      <c r="B7" s="21" t="s">
        <v>37</v>
      </c>
      <c r="C7" s="68" t="s">
        <v>101</v>
      </c>
      <c r="D7" s="67">
        <v>0.4</v>
      </c>
      <c r="E7" s="66">
        <v>492785</v>
      </c>
      <c r="F7" s="65">
        <v>534</v>
      </c>
      <c r="G7" s="64"/>
      <c r="H7" s="63"/>
      <c r="I7" s="9">
        <v>246</v>
      </c>
      <c r="J7" s="62">
        <v>2572</v>
      </c>
      <c r="K7" s="62"/>
      <c r="L7" s="9">
        <v>301</v>
      </c>
      <c r="M7" s="9">
        <v>2411</v>
      </c>
      <c r="N7" s="9">
        <v>417</v>
      </c>
      <c r="O7" s="9">
        <v>1126</v>
      </c>
      <c r="P7" s="9">
        <v>1863</v>
      </c>
      <c r="Q7" s="9">
        <v>2661</v>
      </c>
    </row>
    <row r="8" spans="2:17" x14ac:dyDescent="0.25">
      <c r="B8" s="22" t="s">
        <v>38</v>
      </c>
      <c r="C8" s="68" t="s">
        <v>100</v>
      </c>
      <c r="D8" s="67">
        <v>0.1</v>
      </c>
      <c r="E8" s="66">
        <v>493278</v>
      </c>
      <c r="F8" s="65">
        <v>671</v>
      </c>
      <c r="G8" s="64"/>
      <c r="H8" s="63"/>
      <c r="I8" s="9">
        <v>274</v>
      </c>
      <c r="J8" s="62">
        <v>2681</v>
      </c>
      <c r="K8" s="62"/>
      <c r="L8" s="9">
        <v>307</v>
      </c>
      <c r="M8" s="9">
        <v>2333</v>
      </c>
      <c r="N8" s="9">
        <v>408</v>
      </c>
      <c r="O8" s="9">
        <v>1094</v>
      </c>
      <c r="P8" s="9">
        <v>1855</v>
      </c>
      <c r="Q8" s="9">
        <v>3115</v>
      </c>
    </row>
    <row r="9" spans="2:17" x14ac:dyDescent="0.25">
      <c r="B9" s="58" t="s">
        <v>39</v>
      </c>
      <c r="C9" s="56" t="s">
        <v>99</v>
      </c>
      <c r="D9" s="61">
        <v>0.4</v>
      </c>
      <c r="E9" s="60">
        <f>E8*1.004</f>
        <v>495251.11200000002</v>
      </c>
      <c r="F9" s="48">
        <f>(5.34748618854819E-06)*(E9^2)-(5.15133739455078*E9)+1240509.05562289</f>
        <v>901.01300341612659</v>
      </c>
      <c r="G9" s="51">
        <f>Table3[[#This Row],[Tesla Model X 75D]]/F8</f>
        <v>1.3427913612758966</v>
      </c>
      <c r="H9" s="59">
        <v>48</v>
      </c>
      <c r="I9" s="49">
        <f>(6.996578157462E-08*(E9)^2-(0.0443638780790551*E9)+5125.87803119847)</f>
        <v>315.38167695345328</v>
      </c>
      <c r="J9" s="48">
        <f>(-2.88703928573919E-06*(E9)^2)+(2.9585951436485*E9)-754279.581280185</f>
        <v>2853.2500255407067</v>
      </c>
      <c r="K9" s="48"/>
      <c r="L9" s="9">
        <v>301</v>
      </c>
      <c r="M9" s="9">
        <v>2258</v>
      </c>
      <c r="N9" s="9">
        <v>400</v>
      </c>
      <c r="O9" s="9">
        <v>1081</v>
      </c>
      <c r="P9" s="9">
        <v>1831</v>
      </c>
      <c r="Q9" s="9">
        <v>3119</v>
      </c>
    </row>
    <row r="10" spans="2:17" x14ac:dyDescent="0.25">
      <c r="B10" s="57" t="s">
        <v>59</v>
      </c>
      <c r="C10" s="56" t="s">
        <v>98</v>
      </c>
      <c r="D10" s="52">
        <v>0.5</v>
      </c>
      <c r="E10" s="48">
        <f>E9*1.005</f>
        <v>497727.36755999998</v>
      </c>
      <c r="F10" s="48">
        <f>(5.34748618854819E-06)*(E10^2)-(5.15133739455078*E10)+1240509.05562289</f>
        <v>1293.7503801714629</v>
      </c>
      <c r="G10" s="51">
        <f>Table3[[#This Row],[Tesla Model X 75D]]/F9</f>
        <v>1.4358842494684323</v>
      </c>
      <c r="H10" s="55">
        <f>H9*185%</f>
        <v>88.800000000000011</v>
      </c>
      <c r="I10" s="49">
        <f>(6.996578157462E-08*(E10)^2-(0.0443638780790551*E10)+5125.87803119847)</f>
        <v>377.56203225734862</v>
      </c>
      <c r="J10" s="48">
        <f>(-2.88703928573919E-06*(E10)^2)+(2.9585951436485*E10)-754279.581280185</f>
        <v>3080.637796760886</v>
      </c>
      <c r="K10" s="48"/>
      <c r="L10" s="9"/>
      <c r="M10" s="9"/>
      <c r="N10" s="9"/>
      <c r="O10" s="9"/>
      <c r="P10" s="9"/>
      <c r="Q10" s="9"/>
    </row>
    <row r="11" spans="2:17" x14ac:dyDescent="0.25">
      <c r="B11" s="58" t="s">
        <v>60</v>
      </c>
      <c r="C11" s="56" t="s">
        <v>97</v>
      </c>
      <c r="D11" s="52">
        <v>0.3</v>
      </c>
      <c r="E11" s="48">
        <f>E10*1.003</f>
        <v>499220.54966267996</v>
      </c>
      <c r="F11" s="48">
        <f>(5.34748618854819E-06)*(E11^2)-(5.15133739455078*E11)+1240509.05562289</f>
        <v>1562.2660677842796</v>
      </c>
      <c r="G11" s="51">
        <f>Table3[[#This Row],[Tesla Model X 75D]]/F10</f>
        <v>1.2075482965865718</v>
      </c>
      <c r="H11" s="55">
        <f>H10*Table3[[#This Row],[Percentage Increase]]</f>
        <v>107.23028873688759</v>
      </c>
      <c r="I11" s="49">
        <f>(6.996578157462E-08*(E11)^2-(0.0443638780790551*E11)+5125.87803119847)</f>
        <v>415.47148021909379</v>
      </c>
      <c r="J11" s="48">
        <f>(-2.88703928573919E-06*(E11)^2)+(2.9585951436485*E11)-754279.581280185</f>
        <v>3200.6408716697479</v>
      </c>
      <c r="K11" s="48"/>
    </row>
    <row r="12" spans="2:17" x14ac:dyDescent="0.25">
      <c r="B12" s="57" t="s">
        <v>61</v>
      </c>
      <c r="C12" s="56" t="s">
        <v>96</v>
      </c>
      <c r="D12" s="52">
        <v>0.3</v>
      </c>
      <c r="E12" s="48">
        <f>E11*1.003</f>
        <v>500718.21131166792</v>
      </c>
      <c r="F12" s="48">
        <f>(5.34748618854819E-06)*(E12^2)-(5.15133739455078*E12)+1240509.05562289</f>
        <v>1855.5401475350372</v>
      </c>
      <c r="G12" s="51">
        <f>Table3[[#This Row],[Tesla Model X 75D]]/F11</f>
        <v>1.1877235163704865</v>
      </c>
      <c r="H12" s="55">
        <f>H11*Table3[[#This Row],[Percentage Increase]]</f>
        <v>127.35993559999869</v>
      </c>
      <c r="I12" s="49">
        <f>(6.996578157462E-08*(E12)^2-(0.0443638780790551*E12)+5125.87803119847)</f>
        <v>453.80805229003454</v>
      </c>
      <c r="J12" s="48">
        <f>(-2.88703928573919E-06*(E12)^2)+(2.9585951436485*E12)-754279.581280185</f>
        <v>3308.0721216109814</v>
      </c>
      <c r="K12" s="48"/>
    </row>
    <row r="13" spans="2:17" x14ac:dyDescent="0.25">
      <c r="B13" s="54" t="s">
        <v>62</v>
      </c>
      <c r="C13" s="53" t="s">
        <v>95</v>
      </c>
      <c r="D13" s="52">
        <v>0.3</v>
      </c>
      <c r="E13" s="48">
        <f>E12*1.003</f>
        <v>502220.36594560288</v>
      </c>
      <c r="F13" s="48">
        <f>(5.34748618854819E-06)*(E13^2)-(5.15133739455078*E13)+1240509.05562289</f>
        <v>2173.7908272454515</v>
      </c>
      <c r="G13" s="51">
        <f>Table3[[#This Row],[Tesla Model X 75D]]/F12</f>
        <v>1.1715137665618227</v>
      </c>
      <c r="H13" s="50">
        <f>H12*Table3[[#This Row],[Percentage Increase]]</f>
        <v>149.20391786382564</v>
      </c>
      <c r="I13" s="49">
        <f>(6.996578157462E-08*(E13)^2-(0.0443638780790551*E13)+5125.87803119847)</f>
        <v>492.57491303766074</v>
      </c>
      <c r="J13" s="48">
        <f>(-2.88703928573919E-06*(E13)^2)+(2.9585951436485*E13)-754279.581280185</f>
        <v>3402.8161237180466</v>
      </c>
      <c r="K13" s="48"/>
    </row>
    <row r="14" spans="2:17" x14ac:dyDescent="0.25">
      <c r="B14" s="47"/>
      <c r="C14" s="46"/>
      <c r="D14" s="45"/>
      <c r="E14" s="45"/>
      <c r="F14" s="43"/>
      <c r="G14" s="43"/>
      <c r="H14" s="44"/>
      <c r="I14" s="43"/>
      <c r="J14" s="43"/>
      <c r="K14" s="43"/>
    </row>
    <row r="16" spans="2:17" x14ac:dyDescent="0.25">
      <c r="Q16" s="42"/>
    </row>
    <row r="18" spans="18:18" x14ac:dyDescent="0.25">
      <c r="R18" s="23"/>
    </row>
    <row r="19" spans="18:18" x14ac:dyDescent="0.25">
      <c r="R19" s="41"/>
    </row>
    <row r="21" spans="18:18" x14ac:dyDescent="0.25">
      <c r="R21" s="41"/>
    </row>
    <row r="25" spans="18:18" x14ac:dyDescent="0.25">
      <c r="R25" s="23"/>
    </row>
    <row r="33" spans="13:18" x14ac:dyDescent="0.25">
      <c r="R33" s="23">
        <f>(6.996578157462E-08*(E9)^2-(0.0443638780790551*E9)+5125.87803119847)</f>
        <v>315.38167695345328</v>
      </c>
    </row>
    <row r="48" spans="13:18" x14ac:dyDescent="0.25">
      <c r="M48" t="s">
        <v>79</v>
      </c>
      <c r="N48" t="s">
        <v>94</v>
      </c>
    </row>
    <row r="49" spans="13:14" ht="55.5" customHeight="1" x14ac:dyDescent="0.25">
      <c r="M49" s="39" t="s">
        <v>93</v>
      </c>
      <c r="N49" s="40" t="s">
        <v>92</v>
      </c>
    </row>
    <row r="50" spans="13:14" ht="72.75" customHeight="1" x14ac:dyDescent="0.25">
      <c r="M50" s="39" t="s">
        <v>91</v>
      </c>
      <c r="N50" s="38" t="s">
        <v>90</v>
      </c>
    </row>
    <row r="51" spans="13:14" ht="69" customHeight="1" x14ac:dyDescent="0.25">
      <c r="M51" s="39" t="s">
        <v>24</v>
      </c>
      <c r="N51" s="38" t="s">
        <v>89</v>
      </c>
    </row>
  </sheetData>
  <mergeCells count="1">
    <mergeCell ref="L1:Q1"/>
  </mergeCells>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Sales</vt:lpstr>
      <vt:lpstr>Car Sector</vt:lpstr>
      <vt:lpstr>Jaguar Q1-Q2</vt:lpstr>
      <vt:lpstr>Graphs</vt:lpstr>
      <vt:lpstr>GDP Forcast Data</vt:lpstr>
      <vt:lpstr>GDP Lower Confidence</vt:lpstr>
      <vt:lpstr>GDP Upper Confidence</vt:lpstr>
      <vt:lpstr>GDP Average</vt:lpstr>
      <vt:lpstr>GDP - Fully Predicted</vt:lpstr>
      <vt:lpstr>GDP - Incl. Real Data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Amber Rigg</dc:creator>
  <cp:lastModifiedBy>Amber Rigg</cp:lastModifiedBy>
  <dcterms:created xsi:type="dcterms:W3CDTF">2018-11-12T11:10:55Z</dcterms:created>
  <dcterms:modified xsi:type="dcterms:W3CDTF">2018-11-13T17:30:33Z</dcterms:modified>
</cp:coreProperties>
</file>