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amber052829/Downloads/"/>
    </mc:Choice>
  </mc:AlternateContent>
  <xr:revisionPtr revIDLastSave="0" documentId="13_ncr:1_{9A325BE1-EC5E-844A-BDF5-933B5A65547D}" xr6:coauthVersionLast="47" xr6:coauthVersionMax="47" xr10:uidLastSave="{00000000-0000-0000-0000-000000000000}"/>
  <bookViews>
    <workbookView xWindow="0" yWindow="500" windowWidth="28800" windowHeight="15800" activeTab="6" xr2:uid="{00000000-000D-0000-FFFF-FFFF00000000}"/>
  </bookViews>
  <sheets>
    <sheet name="Rubric" sheetId="7" r:id="rId1"/>
    <sheet name="Traffic" sheetId="1" r:id="rId2"/>
    <sheet name="Real Estate 1" sheetId="2" r:id="rId3"/>
    <sheet name="Real Estate 2" sheetId="3" r:id="rId4"/>
    <sheet name="Process Improvements" sheetId="4" r:id="rId5"/>
    <sheet name="Promotion" sheetId="5" r:id="rId6"/>
    <sheet name="Nutrition"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5" l="1"/>
  <c r="B21" i="5"/>
  <c r="J25" i="1"/>
  <c r="J26" i="1"/>
  <c r="H26" i="1"/>
  <c r="F26" i="1"/>
  <c r="H25" i="1"/>
  <c r="D24" i="1"/>
  <c r="F25" i="1"/>
  <c r="D17" i="1"/>
  <c r="D22" i="1"/>
  <c r="D20" i="1"/>
  <c r="D19" i="1"/>
  <c r="D18" i="1"/>
  <c r="K22" i="2"/>
  <c r="K21" i="2"/>
  <c r="M26" i="3" l="1"/>
  <c r="G26" i="3"/>
  <c r="M24" i="3"/>
  <c r="G24" i="3"/>
  <c r="K33" i="3" l="1"/>
  <c r="K31" i="3" l="1"/>
  <c r="J35" i="3" s="1"/>
  <c r="B19" i="5" l="1"/>
  <c r="B17" i="5"/>
  <c r="A15" i="5"/>
  <c r="C14" i="5"/>
  <c r="C15" i="5"/>
  <c r="R74" i="6"/>
  <c r="O74" i="6"/>
  <c r="L74" i="6"/>
  <c r="I74" i="6"/>
  <c r="F74" i="6"/>
  <c r="R58" i="6"/>
  <c r="O58" i="6"/>
  <c r="L58" i="6"/>
  <c r="I58" i="6"/>
  <c r="F58" i="6"/>
  <c r="R44" i="6"/>
  <c r="O44" i="6"/>
  <c r="L44" i="6"/>
  <c r="I44" i="6"/>
  <c r="F44"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2" i="6"/>
  <c r="I56" i="6" l="1"/>
  <c r="I57" i="6" s="1"/>
  <c r="O39" i="6"/>
  <c r="O43" i="6" s="1"/>
  <c r="L72" i="6"/>
  <c r="L73" i="6" s="1"/>
  <c r="L55" i="6"/>
  <c r="L59" i="6" s="1"/>
  <c r="O71" i="6"/>
  <c r="I72" i="6"/>
  <c r="I73" i="6" s="1"/>
  <c r="I37" i="6"/>
  <c r="R39" i="6"/>
  <c r="R43" i="6" s="1"/>
  <c r="F55" i="6"/>
  <c r="R55" i="6"/>
  <c r="F71" i="6"/>
  <c r="R71" i="6"/>
  <c r="F39" i="6"/>
  <c r="F43" i="6" s="1"/>
  <c r="L56" i="6"/>
  <c r="L57" i="6" s="1"/>
  <c r="I38" i="6"/>
  <c r="R38" i="6"/>
  <c r="R41" i="6" s="1"/>
  <c r="F38" i="6"/>
  <c r="F41" i="6" s="1"/>
  <c r="I39" i="6"/>
  <c r="I43" i="6" s="1"/>
  <c r="L38" i="6"/>
  <c r="O37" i="6"/>
  <c r="I55" i="6"/>
  <c r="I59" i="6" s="1"/>
  <c r="O55" i="6"/>
  <c r="R56" i="6"/>
  <c r="R57" i="6" s="1"/>
  <c r="I71" i="6"/>
  <c r="I75" i="6" s="1"/>
  <c r="F56" i="6"/>
  <c r="F57" i="6" s="1"/>
  <c r="O72" i="6"/>
  <c r="O73" i="6" s="1"/>
  <c r="O56" i="6"/>
  <c r="O57" i="6" s="1"/>
  <c r="L71" i="6"/>
  <c r="L75" i="6" s="1"/>
  <c r="F72" i="6"/>
  <c r="F73" i="6" s="1"/>
  <c r="R72" i="6"/>
  <c r="R73" i="6" s="1"/>
  <c r="I41" i="6"/>
  <c r="I42" i="6" s="1"/>
  <c r="F37" i="6"/>
  <c r="L39" i="6"/>
  <c r="L43" i="6" s="1"/>
  <c r="R37" i="6"/>
  <c r="L37" i="6"/>
  <c r="O38" i="6"/>
  <c r="O41" i="6" l="1"/>
  <c r="O42" i="6" s="1"/>
  <c r="F75" i="6"/>
  <c r="R42" i="6"/>
  <c r="O59" i="6"/>
  <c r="R59" i="6"/>
  <c r="F59" i="6"/>
  <c r="O75" i="6"/>
  <c r="R75" i="6"/>
  <c r="F42" i="6"/>
  <c r="L41" i="6"/>
  <c r="L42" i="6" s="1"/>
</calcChain>
</file>

<file path=xl/sharedStrings.xml><?xml version="1.0" encoding="utf-8"?>
<sst xmlns="http://schemas.openxmlformats.org/spreadsheetml/2006/main" count="246" uniqueCount="158">
  <si>
    <t>Cost ($)</t>
  </si>
  <si>
    <t>ID</t>
  </si>
  <si>
    <t>Town</t>
  </si>
  <si>
    <t>Price</t>
  </si>
  <si>
    <t>Workspace Design</t>
  </si>
  <si>
    <t>Storage System</t>
  </si>
  <si>
    <t>Flow Time</t>
  </si>
  <si>
    <t>Rank</t>
  </si>
  <si>
    <t>Sex</t>
  </si>
  <si>
    <t>Count</t>
  </si>
  <si>
    <t>Officer</t>
  </si>
  <si>
    <t>Male</t>
  </si>
  <si>
    <t>Detective</t>
  </si>
  <si>
    <t>Sergeant</t>
  </si>
  <si>
    <t>Lieutenant</t>
  </si>
  <si>
    <t>Captain</t>
  </si>
  <si>
    <t>Higher Ranks</t>
  </si>
  <si>
    <t>Female</t>
  </si>
  <si>
    <t>Gender</t>
  </si>
  <si>
    <t>Age</t>
  </si>
  <si>
    <t>Height</t>
  </si>
  <si>
    <t>Weight 1</t>
  </si>
  <si>
    <t>Weight 2</t>
  </si>
  <si>
    <t>Choles 1</t>
  </si>
  <si>
    <t>Choles 2</t>
  </si>
  <si>
    <t>TotFat 1</t>
  </si>
  <si>
    <t>TotFat 2</t>
  </si>
  <si>
    <t>DietC 1</t>
  </si>
  <si>
    <t>DietC 2</t>
  </si>
  <si>
    <t>PDCF 1</t>
  </si>
  <si>
    <t>PDCF 2</t>
  </si>
  <si>
    <t>Case</t>
  </si>
  <si>
    <t>Marks</t>
  </si>
  <si>
    <t>Breakdown</t>
  </si>
  <si>
    <t>Traffic</t>
  </si>
  <si>
    <t xml:space="preserve">a. </t>
  </si>
  <si>
    <t>b.</t>
  </si>
  <si>
    <t>c.</t>
  </si>
  <si>
    <t>Standard Error and Critical Value</t>
  </si>
  <si>
    <t>Lower limit of the confidence interval</t>
  </si>
  <si>
    <t>Upper limit of the confidence interval</t>
  </si>
  <si>
    <t>Real Estate 1</t>
  </si>
  <si>
    <t>d.</t>
  </si>
  <si>
    <t>Scatter plot and box-plot should be expected</t>
  </si>
  <si>
    <t>Two-Sample t-test with unequal variances should be run</t>
  </si>
  <si>
    <t>Real Estate 2</t>
  </si>
  <si>
    <t>Scatter plot or box-plot should be expected</t>
  </si>
  <si>
    <t>Process Improvements</t>
  </si>
  <si>
    <t>e.</t>
  </si>
  <si>
    <t>f.</t>
  </si>
  <si>
    <t>g.</t>
  </si>
  <si>
    <t>Promotion</t>
  </si>
  <si>
    <t>Nutrition</t>
  </si>
  <si>
    <t xml:space="preserve"> </t>
  </si>
  <si>
    <t>0.1 for a - g and i. 0.2 for h and j.</t>
  </si>
  <si>
    <t xml:space="preserve">A series of Two sample t-test with unequal variances should be run. </t>
  </si>
  <si>
    <t>A series of paired t-test should be run</t>
  </si>
  <si>
    <t>A series of scatter charts should be presented and a correlation table is suggested.</t>
  </si>
  <si>
    <t>Rubric for Marking this Case Study (Six Cases in Total)</t>
  </si>
  <si>
    <t>Difference</t>
  </si>
  <si>
    <t>dBAR =</t>
  </si>
  <si>
    <t>STD =</t>
  </si>
  <si>
    <t>n =</t>
  </si>
  <si>
    <t xml:space="preserve">SE = s/√n = </t>
  </si>
  <si>
    <t xml:space="preserve">Test t- score = d-bar/SE = </t>
  </si>
  <si>
    <t xml:space="preserve">Df = </t>
  </si>
  <si>
    <t xml:space="preserve">Critical t- score = </t>
  </si>
  <si>
    <t>Decision</t>
  </si>
  <si>
    <t xml:space="preserve">Since the test t- score &lt; Critical t- score in all cases, Ho is rejected in all the cases </t>
  </si>
  <si>
    <t>Conclusion</t>
  </si>
  <si>
    <t>There is a significant decreases in terms of each of weight, cholesterol level, fat intake, cholesterol intake, and calories from fat. Therefore, we may conclude that the program is a success.</t>
  </si>
  <si>
    <t>Null Hypothesis</t>
  </si>
  <si>
    <t>Alternate Hypothesis</t>
  </si>
  <si>
    <t>Part1</t>
  </si>
  <si>
    <t>R =</t>
  </si>
  <si>
    <t>Df =</t>
  </si>
  <si>
    <t>Critical t-score =</t>
  </si>
  <si>
    <t>Test t-score =</t>
  </si>
  <si>
    <t>Dummy Gender</t>
  </si>
  <si>
    <t>Ho: β = 0</t>
  </si>
  <si>
    <t>Ha: β ≠ 0</t>
  </si>
  <si>
    <t>In every case, the test t- score &lt; Critical t- score. Therefore, we fail to reject Ho</t>
  </si>
  <si>
    <t>Ho: dBAR = 0</t>
  </si>
  <si>
    <t>Ha:dBAR &lt; 0</t>
  </si>
  <si>
    <t xml:space="preserve">Conclusion: </t>
  </si>
  <si>
    <t>Part2</t>
  </si>
  <si>
    <t>Test t- score &lt; Critical t- score. Fail to reject Ho</t>
  </si>
  <si>
    <t>Test t- score &gt; Critical t- score. Reject Ho</t>
  </si>
  <si>
    <t xml:space="preserve">Conclusions: </t>
  </si>
  <si>
    <t>(i) There is no sufficient evidence that age affects the amount of reduction in weight</t>
  </si>
  <si>
    <t>(ii) There is sufficient evidence that age affects the amount of reduction in cholesterol level</t>
  </si>
  <si>
    <t xml:space="preserve">(iii) There is no sufficient evidence that age affects the amount of reduction in fat intake, </t>
  </si>
  <si>
    <t>(iv) There is no sufficient evidence that age affects the amount of reduction in cholesterol intake</t>
  </si>
  <si>
    <t>(v) There is sufficient evidence that age affects the amount of reduction in calories from fat.</t>
  </si>
  <si>
    <t>Part3</t>
  </si>
  <si>
    <t>There is no sufficient evidence that gender affects the amount of reduction in each of weight, cholesterol level, fat intake, cholesterol intake, and calories from fat.</t>
  </si>
  <si>
    <t>PLEASE NOTE- Dummy Gender have been used for correlation.</t>
  </si>
  <si>
    <t>Total</t>
  </si>
  <si>
    <t>Independence assumption is likely satisfied. There is no reason to believe that the price of one home will affect the price of the other</t>
  </si>
  <si>
    <t>Randomization is satisfied, this is because the homes listed were collected at random</t>
  </si>
  <si>
    <t>The Nearly Normal condition is likely satisfied. There doesn't seem to be an outlier in the data and it's reasonably symmetric</t>
  </si>
  <si>
    <t xml:space="preserve">The variance condition is satisfied </t>
  </si>
  <si>
    <r>
      <t xml:space="preserve">H0: </t>
    </r>
    <r>
      <rPr>
        <sz val="11"/>
        <color theme="1"/>
        <rFont val="Calibri"/>
        <family val="2"/>
      </rPr>
      <t>µ1 - µ2 = 0</t>
    </r>
  </si>
  <si>
    <r>
      <t xml:space="preserve">HA: </t>
    </r>
    <r>
      <rPr>
        <sz val="11"/>
        <color theme="1"/>
        <rFont val="Calibri"/>
        <family val="2"/>
      </rPr>
      <t>µ1 - µ2 ≠ 0</t>
    </r>
  </si>
  <si>
    <t>Mean 1 =</t>
  </si>
  <si>
    <t>n1   =</t>
  </si>
  <si>
    <t>Mean 2 =</t>
  </si>
  <si>
    <t>n2   =</t>
  </si>
  <si>
    <t xml:space="preserve">S1 </t>
  </si>
  <si>
    <t>S2</t>
  </si>
  <si>
    <t>t =</t>
  </si>
  <si>
    <t>((y1 -y2) - 0)/SE(y1-y2)</t>
  </si>
  <si>
    <t>(y1-y2) =</t>
  </si>
  <si>
    <t>SE(y1-y2) =</t>
  </si>
  <si>
    <t>p-value =</t>
  </si>
  <si>
    <t>We fail to reject the null hypothesis</t>
  </si>
  <si>
    <t xml:space="preserve">Increasing the sample size didn't make a difference. </t>
  </si>
  <si>
    <t>Independence assumption and Normal Condition</t>
  </si>
  <si>
    <t>Part A</t>
  </si>
  <si>
    <t>Part B</t>
  </si>
  <si>
    <r>
      <t xml:space="preserve">H0: </t>
    </r>
    <r>
      <rPr>
        <sz val="11"/>
        <color theme="1"/>
        <rFont val="Calibri"/>
        <family val="2"/>
      </rPr>
      <t>µ1 = µ2</t>
    </r>
  </si>
  <si>
    <r>
      <t xml:space="preserve">HA: </t>
    </r>
    <r>
      <rPr>
        <sz val="11"/>
        <color theme="1"/>
        <rFont val="Calibri"/>
        <family val="2"/>
      </rPr>
      <t>µ1 ≠ µ2</t>
    </r>
  </si>
  <si>
    <t>Part C</t>
  </si>
  <si>
    <t>t-test statistics =</t>
  </si>
  <si>
    <t>Part D</t>
  </si>
  <si>
    <t>Mean1=</t>
  </si>
  <si>
    <t>Mean2 =</t>
  </si>
  <si>
    <t>Reject H0, since the mean prices of homes in two towns is siginificantly different.</t>
  </si>
  <si>
    <t>Mean =</t>
  </si>
  <si>
    <t>df =</t>
  </si>
  <si>
    <t>C.I.=</t>
  </si>
  <si>
    <t>α/2 =</t>
  </si>
  <si>
    <t>t-stat =</t>
  </si>
  <si>
    <t>Margin of Error=</t>
  </si>
  <si>
    <t xml:space="preserve">Implies that 95% CI for mean is </t>
  </si>
  <si>
    <t>+</t>
  </si>
  <si>
    <t>-</t>
  </si>
  <si>
    <t>=</t>
  </si>
  <si>
    <t>Lower Limit</t>
  </si>
  <si>
    <t>Upper Limit</t>
  </si>
  <si>
    <t>Homogenity</t>
  </si>
  <si>
    <t>Part E</t>
  </si>
  <si>
    <t>Part F</t>
  </si>
  <si>
    <t>Part G</t>
  </si>
  <si>
    <t>(no. of rows-1)*(no. of columns-1) =</t>
  </si>
  <si>
    <r>
      <t xml:space="preserve">H0: </t>
    </r>
    <r>
      <rPr>
        <sz val="11"/>
        <color theme="1"/>
        <rFont val="Calibri"/>
        <family val="2"/>
      </rPr>
      <t>µ = 420</t>
    </r>
  </si>
  <si>
    <r>
      <t xml:space="preserve">HA: </t>
    </r>
    <r>
      <rPr>
        <sz val="11"/>
        <color theme="1"/>
        <rFont val="Calibri"/>
        <family val="2"/>
      </rPr>
      <t>µ &gt; 420</t>
    </r>
  </si>
  <si>
    <t>t-stats = .255</t>
  </si>
  <si>
    <r>
      <t xml:space="preserve">H0: </t>
    </r>
    <r>
      <rPr>
        <sz val="11"/>
        <color theme="1"/>
        <rFont val="Calibri"/>
        <family val="2"/>
      </rPr>
      <t>µ = 450</t>
    </r>
  </si>
  <si>
    <r>
      <t xml:space="preserve">HA: </t>
    </r>
    <r>
      <rPr>
        <sz val="11"/>
        <color theme="1"/>
        <rFont val="Calibri"/>
        <family val="2"/>
      </rPr>
      <t>µ &lt; 450</t>
    </r>
  </si>
  <si>
    <t>rejection region here is α = .05</t>
  </si>
  <si>
    <t>t-stats =</t>
  </si>
  <si>
    <t>t(-1.657)&gt; t(-2.787)</t>
  </si>
  <si>
    <t>Rejcting H0 and sufficient evidence that total cost of congestion in 73 areas is less than $450.</t>
  </si>
  <si>
    <t>t(.225) &lt; t(1.654) and hence we fail to reject null hypothesis as there is not sufficient evidence</t>
  </si>
  <si>
    <t>Here, Workspace design and storage system are factors which are futher classified into 3 and 2 categories respectively.</t>
  </si>
  <si>
    <r>
      <t xml:space="preserve">The effect of those combination factors is studied and hence, it is an </t>
    </r>
    <r>
      <rPr>
        <b/>
        <sz val="11"/>
        <color theme="1"/>
        <rFont val="Calibri"/>
        <family val="2"/>
        <scheme val="minor"/>
      </rPr>
      <t>Experimental study</t>
    </r>
    <r>
      <rPr>
        <sz val="11"/>
        <color theme="1"/>
        <rFont val="Calibri"/>
        <family val="2"/>
        <scheme val="minor"/>
      </rPr>
      <t>.</t>
    </r>
  </si>
  <si>
    <t>Process Flow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</si>
</sst>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b/>
      <u/>
      <sz val="12"/>
      <color theme="10"/>
      <name val="Calibri"/>
      <family val="2"/>
      <scheme val="minor"/>
    </font>
    <font>
      <b/>
      <sz val="12"/>
      <color theme="1"/>
      <name val="Calibri"/>
      <family val="2"/>
      <scheme val="minor"/>
    </font>
    <font>
      <sz val="11"/>
      <color theme="1"/>
      <name val="Calibri"/>
      <family val="2"/>
    </font>
    <font>
      <b/>
      <u/>
      <sz val="12"/>
      <color theme="1"/>
      <name val="Calibri"/>
      <family val="2"/>
      <scheme val="minor"/>
    </font>
    <font>
      <b/>
      <u/>
      <sz val="11"/>
      <color theme="1"/>
      <name val="Calibri"/>
      <family val="2"/>
      <scheme val="minor"/>
    </font>
    <font>
      <b/>
      <sz val="16"/>
      <color theme="1"/>
      <name val="Calibri"/>
      <family val="2"/>
      <scheme val="minor"/>
    </font>
    <font>
      <b/>
      <u/>
      <sz val="12"/>
      <color rgb="FF00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D6DCE4"/>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66">
    <xf numFmtId="0" fontId="0" fillId="0" borderId="0" xfId="0"/>
    <xf numFmtId="0" fontId="0" fillId="0" borderId="0" xfId="0" applyFont="1" applyAlignment="1">
      <alignment horizontal="center"/>
    </xf>
    <xf numFmtId="0" fontId="0" fillId="0" borderId="0" xfId="0" applyAlignment="1">
      <alignment horizontal="center"/>
    </xf>
    <xf numFmtId="0" fontId="0" fillId="0" borderId="0" xfId="0" applyAlignment="1">
      <alignment horizontal="left"/>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1" fillId="0" borderId="0" xfId="0" applyFont="1"/>
    <xf numFmtId="0" fontId="5" fillId="0" borderId="0" xfId="1" applyFont="1"/>
    <xf numFmtId="0" fontId="6" fillId="0" borderId="0" xfId="0" applyFont="1" applyAlignment="1">
      <alignment horizontal="center"/>
    </xf>
    <xf numFmtId="0" fontId="6" fillId="0" borderId="0" xfId="0" applyFont="1" applyAlignment="1">
      <alignment horizontal="left"/>
    </xf>
    <xf numFmtId="2" fontId="0" fillId="0" borderId="0" xfId="0" applyNumberFormat="1"/>
    <xf numFmtId="0" fontId="0" fillId="2" borderId="0" xfId="0" applyFill="1" applyAlignment="1">
      <alignment horizontal="center"/>
    </xf>
    <xf numFmtId="0" fontId="0" fillId="2" borderId="0" xfId="0" applyFill="1"/>
    <xf numFmtId="2" fontId="0" fillId="2" borderId="0" xfId="0" applyNumberFormat="1" applyFill="1"/>
    <xf numFmtId="0" fontId="9" fillId="3" borderId="0" xfId="0" applyFont="1" applyFill="1" applyAlignment="1">
      <alignment horizontal="left"/>
    </xf>
    <xf numFmtId="0" fontId="0" fillId="3" borderId="0" xfId="0" applyFill="1" applyAlignment="1">
      <alignment horizontal="center"/>
    </xf>
    <xf numFmtId="0" fontId="0" fillId="4" borderId="0" xfId="0" applyFill="1"/>
    <xf numFmtId="2" fontId="0" fillId="4" borderId="0" xfId="0" applyNumberFormat="1" applyFill="1"/>
    <xf numFmtId="0" fontId="0" fillId="2" borderId="0" xfId="0" applyFill="1" applyAlignment="1">
      <alignment wrapText="1"/>
    </xf>
    <xf numFmtId="0" fontId="10" fillId="2" borderId="0" xfId="0" applyFont="1" applyFill="1"/>
    <xf numFmtId="0" fontId="0" fillId="2" borderId="1" xfId="0" applyFill="1" applyBorder="1" applyAlignment="1">
      <alignment wrapText="1"/>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 xfId="0" applyFill="1" applyBorder="1"/>
    <xf numFmtId="0" fontId="0" fillId="2" borderId="10" xfId="0" applyFill="1" applyBorder="1"/>
    <xf numFmtId="0" fontId="2" fillId="2" borderId="1" xfId="0" applyFont="1" applyFill="1" applyBorder="1"/>
    <xf numFmtId="2" fontId="0" fillId="2" borderId="1" xfId="0" applyNumberFormat="1" applyFill="1" applyBorder="1"/>
    <xf numFmtId="0" fontId="8" fillId="2" borderId="1" xfId="0" applyFont="1" applyFill="1" applyBorder="1" applyAlignment="1">
      <alignment horizontal="center"/>
    </xf>
    <xf numFmtId="0" fontId="0" fillId="2" borderId="1" xfId="0" applyFill="1" applyBorder="1" applyAlignment="1">
      <alignment horizontal="center"/>
    </xf>
    <xf numFmtId="0" fontId="0" fillId="2" borderId="11" xfId="0" applyFill="1" applyBorder="1"/>
    <xf numFmtId="2" fontId="0" fillId="5" borderId="0" xfId="0" applyNumberFormat="1" applyFill="1" applyAlignment="1">
      <alignment horizontal="center"/>
    </xf>
    <xf numFmtId="164" fontId="0" fillId="5" borderId="0" xfId="0" applyNumberFormat="1" applyFill="1" applyAlignment="1">
      <alignment horizontal="center"/>
    </xf>
    <xf numFmtId="0" fontId="0" fillId="5" borderId="0" xfId="0" applyFill="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 xfId="0" applyFill="1" applyBorder="1"/>
    <xf numFmtId="0" fontId="0" fillId="4" borderId="12" xfId="0" applyFill="1" applyBorder="1"/>
    <xf numFmtId="0" fontId="0" fillId="4" borderId="13" xfId="0" applyFill="1" applyBorder="1"/>
    <xf numFmtId="0" fontId="0" fillId="4" borderId="10" xfId="0" applyFill="1" applyBorder="1"/>
    <xf numFmtId="0" fontId="8" fillId="2" borderId="10" xfId="0" applyFont="1" applyFill="1" applyBorder="1" applyAlignment="1">
      <alignment horizontal="center"/>
    </xf>
    <xf numFmtId="0" fontId="0" fillId="0" borderId="2" xfId="0" applyFont="1" applyBorder="1"/>
    <xf numFmtId="2" fontId="0" fillId="0" borderId="4" xfId="0" applyNumberFormat="1" applyFont="1" applyBorder="1"/>
    <xf numFmtId="0" fontId="0" fillId="0" borderId="5" xfId="0" applyFont="1" applyBorder="1"/>
    <xf numFmtId="2" fontId="0" fillId="0" borderId="6" xfId="0" applyNumberFormat="1" applyFont="1" applyBorder="1"/>
    <xf numFmtId="0" fontId="0" fillId="0" borderId="6" xfId="0" applyFont="1" applyBorder="1"/>
    <xf numFmtId="0" fontId="0" fillId="0" borderId="7" xfId="0" applyFont="1" applyBorder="1"/>
    <xf numFmtId="2" fontId="0" fillId="0" borderId="9" xfId="0" applyNumberFormat="1" applyFont="1" applyBorder="1"/>
    <xf numFmtId="0" fontId="11" fillId="6" borderId="1" xfId="0" applyFont="1" applyFill="1" applyBorder="1" applyAlignment="1">
      <alignment horizontal="center"/>
    </xf>
    <xf numFmtId="0" fontId="0" fillId="4" borderId="11" xfId="0" applyFill="1" applyBorder="1"/>
    <xf numFmtId="0" fontId="0" fillId="4" borderId="14"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203200</xdr:colOff>
      <xdr:row>0</xdr:row>
      <xdr:rowOff>38100</xdr:rowOff>
    </xdr:from>
    <xdr:to>
      <xdr:col>10</xdr:col>
      <xdr:colOff>184150</xdr:colOff>
      <xdr:row>14</xdr:row>
      <xdr:rowOff>184150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63600" y="38100"/>
          <a:ext cx="6038850" cy="28130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a:t>
          </a:r>
        </a:p>
        <a:p>
          <a:r>
            <a:rPr lang="en-CA" sz="1100" b="0" i="0">
              <a:solidFill>
                <a:schemeClr val="dk1"/>
              </a:solidFill>
              <a:effectLst/>
              <a:latin typeface="+mn-lt"/>
              <a:ea typeface="+mn-ea"/>
              <a:cs typeface="+mn-cs"/>
            </a:rPr>
            <a:t>a. Estimate with 95% confidence the total cost of congestion in the 73 areas. (Adapted from the </a:t>
          </a:r>
          <a:r>
            <a:rPr lang="en-CA" sz="1100" b="0" i="1">
              <a:solidFill>
                <a:schemeClr val="dk1"/>
              </a:solidFill>
              <a:effectLst/>
              <a:latin typeface="+mn-lt"/>
              <a:ea typeface="+mn-ea"/>
              <a:cs typeface="+mn-cs"/>
            </a:rPr>
            <a:t>Statistical Abstract of the United States, 2006,</a:t>
          </a:r>
          <a:r>
            <a:rPr lang="en-CA" sz="1100" b="0" i="0">
              <a:solidFill>
                <a:schemeClr val="dk1"/>
              </a:solidFill>
              <a:effectLst/>
              <a:latin typeface="+mn-lt"/>
              <a:ea typeface="+mn-ea"/>
              <a:cs typeface="+mn-cs"/>
            </a:rPr>
            <a:t> Table 1082.)</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If an organization claims that the total</a:t>
          </a:r>
          <a:r>
            <a:rPr lang="en-CA" sz="1100" b="0" i="0" baseline="0">
              <a:solidFill>
                <a:schemeClr val="dk1"/>
              </a:solidFill>
              <a:effectLst/>
              <a:latin typeface="+mn-lt"/>
              <a:ea typeface="+mn-ea"/>
              <a:cs typeface="+mn-cs"/>
            </a:rPr>
            <a:t> cost of congestion in the 73 areas is greater than $420, do you agree with it based on this sample result?</a:t>
          </a: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If an organization claims that the total</a:t>
          </a:r>
          <a:r>
            <a:rPr lang="en-CA" sz="1100" b="0" i="0" baseline="0">
              <a:solidFill>
                <a:schemeClr val="dk1"/>
              </a:solidFill>
              <a:effectLst/>
              <a:latin typeface="+mn-lt"/>
              <a:ea typeface="+mn-ea"/>
              <a:cs typeface="+mn-cs"/>
            </a:rPr>
            <a:t> cost of congestion in the 73 areas is less than $450, do you accept it based on this sample result?</a:t>
          </a:r>
          <a:endParaRPr lang="en-CA">
            <a:effectLst/>
          </a:endParaRPr>
        </a:p>
        <a:p>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0</xdr:row>
      <xdr:rowOff>25400</xdr:rowOff>
    </xdr:from>
    <xdr:to>
      <xdr:col>13</xdr:col>
      <xdr:colOff>19050</xdr:colOff>
      <xdr:row>13</xdr:row>
      <xdr:rowOff>139700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476500" y="25400"/>
          <a:ext cx="5467350" cy="25082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Residents of neighbouring towns have an ongoing disagreement</a:t>
          </a:r>
          <a:r>
            <a:rPr lang="en-CA" sz="1100" b="0" i="0" baseline="0">
              <a:solidFill>
                <a:schemeClr val="dk1"/>
              </a:solidFill>
              <a:effectLst/>
              <a:latin typeface="+mn-lt"/>
              <a:ea typeface="+mn-ea"/>
              <a:cs typeface="+mn-cs"/>
            </a:rPr>
            <a:t> over who lays claim to the higher average price of of a single family home. Since you live in one of these towns, you decide to obtain a random sample of homes listed for sale with a majoy local realtor to investigate if there is actually any difference in the average home price.</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Using the data provided,</a:t>
          </a:r>
          <a:r>
            <a:rPr lang="en-CA" sz="1100" b="0" i="0" baseline="0">
              <a:solidFill>
                <a:schemeClr val="dk1"/>
              </a:solidFill>
              <a:effectLst/>
              <a:latin typeface="+mn-lt"/>
              <a:ea typeface="+mn-ea"/>
              <a:cs typeface="+mn-cs"/>
            </a:rPr>
            <a:t> check the conditions (Independence, Randomization, Normal Condition and Variance Condition) for this test.</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Write the null and alternative hypotheses</a:t>
          </a:r>
          <a:r>
            <a:rPr lang="en-CA" sz="1100" b="0" i="0" baseline="0">
              <a:solidFill>
                <a:schemeClr val="dk1"/>
              </a:solidFill>
              <a:effectLst/>
              <a:latin typeface="+mn-lt"/>
              <a:ea typeface="+mn-ea"/>
              <a:cs typeface="+mn-cs"/>
            </a:rPr>
            <a:t> for this test.</a:t>
          </a: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Test the hypotheses and find the p-value.</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Make a conclusion about this test.</a:t>
          </a:r>
          <a:endParaRPr lang="en-CA">
            <a:effectLst/>
          </a:endParaRPr>
        </a:p>
        <a:p>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0</xdr:row>
      <xdr:rowOff>25400</xdr:rowOff>
    </xdr:from>
    <xdr:to>
      <xdr:col>13</xdr:col>
      <xdr:colOff>19050</xdr:colOff>
      <xdr:row>13</xdr:row>
      <xdr:rowOff>146050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08250" y="25400"/>
          <a:ext cx="5467350" cy="25146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Residents of one of the discussed the previous situation claim that since their town is much smaller, the sample size</a:t>
          </a:r>
          <a:r>
            <a:rPr lang="en-CA" sz="1100" b="0" i="0" baseline="0">
              <a:solidFill>
                <a:schemeClr val="dk1"/>
              </a:solidFill>
              <a:effectLst/>
              <a:latin typeface="+mn-lt"/>
              <a:ea typeface="+mn-ea"/>
              <a:cs typeface="+mn-cs"/>
            </a:rPr>
            <a:t> should be increased. Instead of random sampling 30 homes, you decide to sample 42 homes from the database to test the difference in the mean price of  single family home in those two towns.</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Using the data provided,</a:t>
          </a:r>
          <a:r>
            <a:rPr lang="en-CA" sz="1100" b="0" i="0" baseline="0">
              <a:solidFill>
                <a:schemeClr val="dk1"/>
              </a:solidFill>
              <a:effectLst/>
              <a:latin typeface="+mn-lt"/>
              <a:ea typeface="+mn-ea"/>
              <a:cs typeface="+mn-cs"/>
            </a:rPr>
            <a:t> check the conditions (Independence, Randomization, Normal Condition and Variance Condition) for this test.</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Write the null and alternative hypotheses</a:t>
          </a:r>
          <a:r>
            <a:rPr lang="en-CA" sz="1100" b="0" i="0" baseline="0">
              <a:solidFill>
                <a:schemeClr val="dk1"/>
              </a:solidFill>
              <a:effectLst/>
              <a:latin typeface="+mn-lt"/>
              <a:ea typeface="+mn-ea"/>
              <a:cs typeface="+mn-cs"/>
            </a:rPr>
            <a:t> for this test.</a:t>
          </a: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Test the hypotheses and find the p-value.</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Make a conclusion about this test. Did sample size make a difference?</a:t>
          </a:r>
          <a:endParaRPr lang="en-CA">
            <a:effectLst/>
          </a:endParaRPr>
        </a:p>
        <a:p>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0</xdr:row>
      <xdr:rowOff>25401</xdr:rowOff>
    </xdr:from>
    <xdr:to>
      <xdr:col>13</xdr:col>
      <xdr:colOff>19050</xdr:colOff>
      <xdr:row>18</xdr:row>
      <xdr:rowOff>171451</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467100" y="25401"/>
          <a:ext cx="5467350" cy="35750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One way to improve a process is</a:t>
          </a:r>
          <a:r>
            <a:rPr lang="en-CA" sz="1100" b="0" i="0" baseline="0">
              <a:solidFill>
                <a:schemeClr val="dk1"/>
              </a:solidFill>
              <a:effectLst/>
              <a:latin typeface="+mn-lt"/>
              <a:ea typeface="+mn-ea"/>
              <a:cs typeface="+mn-cs"/>
            </a:rPr>
            <a:t> to eliminate non-value-added activities (e.g. extra movements) and wasted effort (e.g. looking for materials). A consultant was hired to improve the efficiency in a large shop floor operation. She tested three different workspace designs and two different storage/retrieval systems. She measured process flow time for three randomly selected operations through each of of the combinations of workspace design and storage/retrieval systems. </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Is this an</a:t>
          </a:r>
          <a:r>
            <a:rPr lang="en-CA" sz="1100" b="0" i="0" baseline="0">
              <a:solidFill>
                <a:schemeClr val="dk1"/>
              </a:solidFill>
              <a:effectLst/>
              <a:latin typeface="+mn-lt"/>
              <a:ea typeface="+mn-ea"/>
              <a:cs typeface="+mn-cs"/>
            </a:rPr>
            <a:t> experiment or observational study? Explain</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Use the</a:t>
          </a:r>
          <a:r>
            <a:rPr lang="en-CA" sz="1100" b="0" i="0" baseline="0">
              <a:solidFill>
                <a:schemeClr val="dk1"/>
              </a:solidFill>
              <a:effectLst/>
              <a:latin typeface="+mn-lt"/>
              <a:ea typeface="+mn-ea"/>
              <a:cs typeface="+mn-cs"/>
            </a:rPr>
            <a:t> data provided to run two-factor ANOVA.</a:t>
          </a:r>
          <a:endParaRPr lang="en-CA" sz="1100" b="0" i="0">
            <a:solidFill>
              <a:schemeClr val="dk1"/>
            </a:solidFill>
            <a:effectLst/>
            <a:latin typeface="+mn-lt"/>
            <a:ea typeface="+mn-ea"/>
            <a:cs typeface="+mn-cs"/>
          </a:endParaRPr>
        </a:p>
        <a:p>
          <a:r>
            <a:rPr lang="en-CA" sz="1100"/>
            <a:t>	</a:t>
          </a: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What</a:t>
          </a:r>
          <a:r>
            <a:rPr lang="en-CA" sz="1100" b="0" i="0" baseline="0">
              <a:solidFill>
                <a:schemeClr val="dk1"/>
              </a:solidFill>
              <a:effectLst/>
              <a:latin typeface="+mn-lt"/>
              <a:ea typeface="+mn-ea"/>
              <a:cs typeface="+mn-cs"/>
            </a:rPr>
            <a:t> is the response variable?</a:t>
          </a: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How</a:t>
          </a:r>
          <a:r>
            <a:rPr lang="en-CA" sz="1100" b="0" i="0" baseline="0">
              <a:solidFill>
                <a:schemeClr val="dk1"/>
              </a:solidFill>
              <a:effectLst/>
              <a:latin typeface="+mn-lt"/>
              <a:ea typeface="+mn-ea"/>
              <a:cs typeface="+mn-cs"/>
            </a:rPr>
            <a:t> many treatments are involved</a:t>
          </a:r>
          <a:r>
            <a:rPr lang="en-CA" sz="1100" b="0" i="0">
              <a:solidFill>
                <a:schemeClr val="dk1"/>
              </a:solidFill>
              <a:effectLst/>
              <a:latin typeface="+mn-lt"/>
              <a:ea typeface="+mn-ea"/>
              <a:cs typeface="+mn-cs"/>
            </a:rPr>
            <a:t>?</a:t>
          </a:r>
          <a:endParaRPr lang="en-CA">
            <a:effectLst/>
          </a:endParaRPr>
        </a:p>
        <a:p>
          <a:endParaRPr lang="en-CA" sz="1100"/>
        </a:p>
        <a:p>
          <a:r>
            <a:rPr lang="en-CA" sz="1100"/>
            <a:t>e. Based on your ANOVA results, does</a:t>
          </a:r>
          <a:r>
            <a:rPr lang="en-CA" sz="1100" baseline="0"/>
            <a:t> workspace design impact process flow time?</a:t>
          </a:r>
        </a:p>
        <a:p>
          <a:endParaRPr lang="en-CA" sz="1100" baseline="0"/>
        </a:p>
        <a:p>
          <a:r>
            <a:rPr lang="en-CA" sz="1100" baseline="0"/>
            <a:t>f.  </a:t>
          </a:r>
          <a:r>
            <a:rPr lang="en-CA" sz="1100">
              <a:solidFill>
                <a:schemeClr val="dk1"/>
              </a:solidFill>
              <a:effectLst/>
              <a:latin typeface="+mn-lt"/>
              <a:ea typeface="+mn-ea"/>
              <a:cs typeface="+mn-cs"/>
            </a:rPr>
            <a:t>Based on your ANOVA results, does</a:t>
          </a:r>
          <a:r>
            <a:rPr lang="en-CA" sz="1100" baseline="0">
              <a:solidFill>
                <a:schemeClr val="dk1"/>
              </a:solidFill>
              <a:effectLst/>
              <a:latin typeface="+mn-lt"/>
              <a:ea typeface="+mn-ea"/>
              <a:cs typeface="+mn-cs"/>
            </a:rPr>
            <a:t> retrieval system impact process flow time?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g. How does the interaction perform based on your ANOVA result?</a:t>
          </a:r>
          <a:endParaRPr lang="en-US">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38099</xdr:colOff>
      <xdr:row>0</xdr:row>
      <xdr:rowOff>25400</xdr:rowOff>
    </xdr:from>
    <xdr:to>
      <xdr:col>13</xdr:col>
      <xdr:colOff>581024</xdr:colOff>
      <xdr:row>24</xdr:row>
      <xdr:rowOff>44450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606799" y="25400"/>
          <a:ext cx="6029325" cy="44386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The data collected shows the rank</a:t>
          </a:r>
          <a:r>
            <a:rPr lang="en-CA" sz="1100" b="0" i="0" baseline="0">
              <a:solidFill>
                <a:schemeClr val="dk1"/>
              </a:solidFill>
              <a:effectLst/>
              <a:latin typeface="+mn-lt"/>
              <a:ea typeface="+mn-ea"/>
              <a:cs typeface="+mn-cs"/>
            </a:rPr>
            <a:t> attained by male and female officers in the New York City Police Department (NYPD). Do these data indicate that men and women are equitably represented at all levels of the department?</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What</a:t>
          </a:r>
          <a:r>
            <a:rPr lang="en-CA" sz="1100" b="0" i="0" baseline="0">
              <a:solidFill>
                <a:schemeClr val="dk1"/>
              </a:solidFill>
              <a:effectLst/>
              <a:latin typeface="+mn-lt"/>
              <a:ea typeface="+mn-ea"/>
              <a:cs typeface="+mn-cs"/>
            </a:rPr>
            <a:t>'s the probability that a person selected at random from NYPD is a female?</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What's</a:t>
          </a:r>
          <a:r>
            <a:rPr lang="en-CA" sz="1100" b="0" i="0" baseline="0">
              <a:solidFill>
                <a:schemeClr val="dk1"/>
              </a:solidFill>
              <a:effectLst/>
              <a:latin typeface="+mn-lt"/>
              <a:ea typeface="+mn-ea"/>
              <a:cs typeface="+mn-cs"/>
            </a:rPr>
            <a:t> the probability that a person selected at random from NYPD is a detective?</a:t>
          </a:r>
          <a:endParaRPr lang="en-CA" sz="1100" b="0" i="0">
            <a:solidFill>
              <a:schemeClr val="dk1"/>
            </a:solidFill>
            <a:effectLst/>
            <a:latin typeface="+mn-lt"/>
            <a:ea typeface="+mn-ea"/>
            <a:cs typeface="+mn-cs"/>
          </a:endParaRP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Assuming</a:t>
          </a:r>
          <a:r>
            <a:rPr lang="en-CA" sz="1100" b="0" i="0" baseline="0">
              <a:solidFill>
                <a:schemeClr val="dk1"/>
              </a:solidFill>
              <a:effectLst/>
              <a:latin typeface="+mn-lt"/>
              <a:ea typeface="+mn-ea"/>
              <a:cs typeface="+mn-cs"/>
            </a:rPr>
            <a:t> no bias in promotions, how many female detectives would you expect the NYPD to have?</a:t>
          </a: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To</a:t>
          </a:r>
          <a:r>
            <a:rPr lang="en-CA" sz="1100" b="0" i="0" baseline="0">
              <a:solidFill>
                <a:schemeClr val="dk1"/>
              </a:solidFill>
              <a:effectLst/>
              <a:latin typeface="+mn-lt"/>
              <a:ea typeface="+mn-ea"/>
              <a:cs typeface="+mn-cs"/>
            </a:rPr>
            <a:t> see if there is evidence of the differences in ranks attained by males and females, would you test goodness-of-fit or homogeneity (independence)?</a:t>
          </a:r>
          <a:endParaRPr lang="en-CA">
            <a:effectLst/>
          </a:endParaRPr>
        </a:p>
        <a:p>
          <a:endParaRPr lang="en-CA" sz="1100"/>
        </a:p>
        <a:p>
          <a:r>
            <a:rPr lang="en-CA" sz="1100"/>
            <a:t>e. State</a:t>
          </a:r>
          <a:r>
            <a:rPr lang="en-CA" sz="1100" baseline="0"/>
            <a:t> the hypotheses.</a:t>
          </a:r>
        </a:p>
        <a:p>
          <a:endParaRPr lang="en-CA" sz="1100" baseline="0"/>
        </a:p>
        <a:p>
          <a:r>
            <a:rPr lang="en-CA" sz="1100" baseline="0"/>
            <a:t>f.  </a:t>
          </a:r>
          <a:r>
            <a:rPr lang="en-CA" sz="1100" baseline="0">
              <a:solidFill>
                <a:schemeClr val="dk1"/>
              </a:solidFill>
              <a:effectLst/>
              <a:latin typeface="+mn-lt"/>
              <a:ea typeface="+mn-ea"/>
              <a:cs typeface="+mn-cs"/>
            </a:rPr>
            <a:t>Test the conditions.</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g. How many degrees of freedom are there?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h. Find the chi-square value and the associated p-value.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i. State your conclusion.</a:t>
          </a:r>
        </a:p>
        <a:p>
          <a:endParaRPr lang="en-CA" sz="1100" baseline="0">
            <a:solidFill>
              <a:schemeClr val="dk1"/>
            </a:solidFill>
            <a:effectLst/>
            <a:latin typeface="+mn-lt"/>
            <a:ea typeface="+mn-ea"/>
            <a:cs typeface="+mn-cs"/>
          </a:endParaRPr>
        </a:p>
        <a:p>
          <a:r>
            <a:rPr lang="en-US">
              <a:effectLst/>
            </a:rPr>
            <a:t>j.</a:t>
          </a:r>
          <a:r>
            <a:rPr lang="en-US" baseline="0">
              <a:effectLst/>
            </a:rPr>
            <a:t> If you concluded that the distributions are not the same, analyze the differences using the standardized residuals of your conclusions.</a:t>
          </a:r>
          <a:endParaRPr lang="en-US">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142874</xdr:colOff>
      <xdr:row>0</xdr:row>
      <xdr:rowOff>34924</xdr:rowOff>
    </xdr:from>
    <xdr:to>
      <xdr:col>28</xdr:col>
      <xdr:colOff>76199</xdr:colOff>
      <xdr:row>29</xdr:row>
      <xdr:rowOff>177799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8162924" y="34924"/>
          <a:ext cx="6029325" cy="54832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Nutrition Education Programs</a:t>
          </a:r>
        </a:p>
        <a:p>
          <a:endParaRPr lang="en-CA" sz="1100" b="0" i="0">
            <a:solidFill>
              <a:schemeClr val="dk1"/>
            </a:solidFill>
            <a:effectLst/>
            <a:latin typeface="+mn-lt"/>
            <a:ea typeface="+mn-ea"/>
            <a:cs typeface="+mn-cs"/>
          </a:endParaRPr>
        </a:p>
        <a:p>
          <a:r>
            <a:rPr lang="en-US" sz="1100" b="0" i="0">
              <a:solidFill>
                <a:schemeClr val="dk1"/>
              </a:solidFill>
              <a:effectLst/>
              <a:latin typeface="+mn-lt"/>
              <a:ea typeface="+mn-ea"/>
              <a:cs typeface="+mn-cs"/>
            </a:rPr>
            <a:t>Nutrition education programs, which teach clients how to lose weight or reduce cholesterol levels through better eating patterns, have been growing in popularity. The nurse in charge of one such program at a local hospital wanted to know whether the programs actually work. A random sample was drawn of 33 clients who attended a nutrition education program for those with elevated cholesterol levels. The study recorded the weight, cholesterol levels, total dietary fat intake per average day, total dietary cholesterol intake per average day, and percent of daily calories from fat. These data were gathered both before and 3 months after the program.</a:t>
          </a:r>
        </a:p>
        <a:p>
          <a:r>
            <a:rPr lang="en-US" sz="1100" b="0" i="0">
              <a:solidFill>
                <a:schemeClr val="dk1"/>
              </a:solidFill>
              <a:effectLst/>
              <a:latin typeface="+mn-lt"/>
              <a:ea typeface="+mn-ea"/>
              <a:cs typeface="+mn-cs"/>
            </a:rPr>
            <a:t>The researchers also determined the clients' genders, ages, and heights. The data are stored in the following way:</a:t>
          </a:r>
        </a:p>
        <a:p>
          <a:pPr lvl="1"/>
          <a:r>
            <a:rPr lang="en-US" sz="1100" b="0" i="0">
              <a:solidFill>
                <a:schemeClr val="dk1"/>
              </a:solidFill>
              <a:effectLst/>
              <a:latin typeface="+mn-lt"/>
              <a:ea typeface="+mn-ea"/>
              <a:cs typeface="+mn-cs"/>
            </a:rPr>
            <a:t>Column 1: Gender (1 = female, 2 = male)</a:t>
          </a:r>
        </a:p>
        <a:p>
          <a:pPr lvl="1"/>
          <a:r>
            <a:rPr lang="en-US" sz="1100" b="0" i="0">
              <a:solidFill>
                <a:schemeClr val="dk1"/>
              </a:solidFill>
              <a:effectLst/>
              <a:latin typeface="+mn-lt"/>
              <a:ea typeface="+mn-ea"/>
              <a:cs typeface="+mn-cs"/>
            </a:rPr>
            <a:t>Column 2: Age</a:t>
          </a:r>
        </a:p>
        <a:p>
          <a:pPr lvl="1"/>
          <a:r>
            <a:rPr lang="en-US" sz="1100" b="0" i="0">
              <a:solidFill>
                <a:schemeClr val="dk1"/>
              </a:solidFill>
              <a:effectLst/>
              <a:latin typeface="+mn-lt"/>
              <a:ea typeface="+mn-ea"/>
              <a:cs typeface="+mn-cs"/>
            </a:rPr>
            <a:t>Column 3: Height (in meters)</a:t>
          </a:r>
        </a:p>
        <a:p>
          <a:pPr lvl="1"/>
          <a:r>
            <a:rPr lang="en-US" sz="1100" b="0" i="0">
              <a:solidFill>
                <a:schemeClr val="dk1"/>
              </a:solidFill>
              <a:effectLst/>
              <a:latin typeface="+mn-lt"/>
              <a:ea typeface="+mn-ea"/>
              <a:cs typeface="+mn-cs"/>
            </a:rPr>
            <a:t>Columns 4 and 5: Weight, before and after (in kilograms)</a:t>
          </a:r>
        </a:p>
        <a:p>
          <a:pPr lvl="1"/>
          <a:r>
            <a:rPr lang="en-US" sz="1100" b="0" i="0">
              <a:solidFill>
                <a:schemeClr val="dk1"/>
              </a:solidFill>
              <a:effectLst/>
              <a:latin typeface="+mn-lt"/>
              <a:ea typeface="+mn-ea"/>
              <a:cs typeface="+mn-cs"/>
            </a:rPr>
            <a:t>Columns 6 and 7: Cholesterol level, before and after</a:t>
          </a:r>
        </a:p>
        <a:p>
          <a:pPr lvl="1"/>
          <a:r>
            <a:rPr lang="en-US" sz="1100" b="0" i="0">
              <a:solidFill>
                <a:schemeClr val="dk1"/>
              </a:solidFill>
              <a:effectLst/>
              <a:latin typeface="+mn-lt"/>
              <a:ea typeface="+mn-ea"/>
              <a:cs typeface="+mn-cs"/>
            </a:rPr>
            <a:t>Columns 8 and 9: Total dietary fat intake per average day, before and after (in grams)</a:t>
          </a:r>
        </a:p>
        <a:p>
          <a:pPr lvl="1"/>
          <a:r>
            <a:rPr lang="en-US" sz="1100" b="0" i="0">
              <a:solidFill>
                <a:schemeClr val="dk1"/>
              </a:solidFill>
              <a:effectLst/>
              <a:latin typeface="+mn-lt"/>
              <a:ea typeface="+mn-ea"/>
              <a:cs typeface="+mn-cs"/>
            </a:rPr>
            <a:t>Columns 10 and 11: Dietary cholesterol intake per average day, before and after (in milligrams)</a:t>
          </a:r>
        </a:p>
        <a:p>
          <a:pPr lvl="1"/>
          <a:r>
            <a:rPr lang="en-US" sz="1100" b="0" i="0">
              <a:solidFill>
                <a:schemeClr val="dk1"/>
              </a:solidFill>
              <a:effectLst/>
              <a:latin typeface="+mn-lt"/>
              <a:ea typeface="+mn-ea"/>
              <a:cs typeface="+mn-cs"/>
            </a:rPr>
            <a:t>Columns 12 and 13: Percent daily calories from fat, before and after</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nurse would like the following information:</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a. In terms of each of weight, cholesterol level, fat intake, cholesterol intake, and calories from fat, is the program a success?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 Does gender affect the amount of reduction in each of weight, cholesterol level, fat intake, cholesterol intake, and calories from fat?</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 Does age affect the amount of reduction in weight, cholesterol level, fat intake, cholesterol intake, and calories from fat cholesterol?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3287-BF29-4D64-873F-F6EE57FEAC31}">
  <dimension ref="A1:H25"/>
  <sheetViews>
    <sheetView workbookViewId="0">
      <selection activeCell="K20" sqref="K20"/>
    </sheetView>
  </sheetViews>
  <sheetFormatPr baseColWidth="10" defaultColWidth="8.83203125" defaultRowHeight="15" x14ac:dyDescent="0.2"/>
  <cols>
    <col min="1" max="1" width="22.6640625" customWidth="1"/>
    <col min="2" max="2" width="6.5" customWidth="1"/>
    <col min="3" max="3" width="4.6640625" customWidth="1"/>
    <col min="4" max="4" width="6" customWidth="1"/>
  </cols>
  <sheetData>
    <row r="1" spans="1:8" ht="19" x14ac:dyDescent="0.25">
      <c r="A1" s="6" t="s">
        <v>58</v>
      </c>
      <c r="B1" s="7"/>
      <c r="C1" s="7"/>
      <c r="D1" s="7"/>
      <c r="E1" s="7"/>
      <c r="F1" s="7"/>
      <c r="G1" s="7"/>
      <c r="H1" s="7"/>
    </row>
    <row r="2" spans="1:8" ht="16" x14ac:dyDescent="0.2">
      <c r="A2" s="10" t="s">
        <v>31</v>
      </c>
      <c r="B2" s="10" t="s">
        <v>32</v>
      </c>
      <c r="D2" s="10"/>
      <c r="E2" s="11" t="s">
        <v>33</v>
      </c>
      <c r="F2" s="8"/>
      <c r="G2" s="8"/>
      <c r="H2" s="8"/>
    </row>
    <row r="3" spans="1:8" ht="16" x14ac:dyDescent="0.2">
      <c r="A3" s="9" t="s">
        <v>34</v>
      </c>
      <c r="B3" s="2">
        <v>1.2</v>
      </c>
      <c r="C3" t="s">
        <v>35</v>
      </c>
      <c r="D3">
        <v>0.6</v>
      </c>
      <c r="E3" t="s">
        <v>38</v>
      </c>
    </row>
    <row r="4" spans="1:8" x14ac:dyDescent="0.2">
      <c r="A4" s="8"/>
      <c r="B4" s="2"/>
      <c r="C4" t="s">
        <v>36</v>
      </c>
      <c r="D4">
        <v>0.3</v>
      </c>
      <c r="E4" t="s">
        <v>39</v>
      </c>
    </row>
    <row r="5" spans="1:8" x14ac:dyDescent="0.2">
      <c r="A5" s="8"/>
      <c r="B5" s="2"/>
      <c r="C5" t="s">
        <v>37</v>
      </c>
      <c r="D5">
        <v>0.3</v>
      </c>
      <c r="E5" t="s">
        <v>40</v>
      </c>
    </row>
    <row r="6" spans="1:8" ht="16" x14ac:dyDescent="0.2">
      <c r="A6" s="9" t="s">
        <v>41</v>
      </c>
      <c r="B6" s="2">
        <v>1.2</v>
      </c>
      <c r="C6" t="s">
        <v>35</v>
      </c>
      <c r="D6">
        <v>0.6</v>
      </c>
      <c r="E6" t="s">
        <v>43</v>
      </c>
    </row>
    <row r="7" spans="1:8" x14ac:dyDescent="0.2">
      <c r="A7" s="8"/>
      <c r="B7" s="2"/>
      <c r="C7" t="s">
        <v>36</v>
      </c>
      <c r="D7">
        <v>0.1</v>
      </c>
    </row>
    <row r="8" spans="1:8" x14ac:dyDescent="0.2">
      <c r="A8" s="8"/>
      <c r="B8" s="2"/>
      <c r="C8" t="s">
        <v>37</v>
      </c>
      <c r="D8">
        <v>0.4</v>
      </c>
      <c r="E8" t="s">
        <v>44</v>
      </c>
    </row>
    <row r="9" spans="1:8" x14ac:dyDescent="0.2">
      <c r="C9" t="s">
        <v>42</v>
      </c>
      <c r="D9">
        <v>0.1</v>
      </c>
    </row>
    <row r="10" spans="1:8" ht="16" x14ac:dyDescent="0.2">
      <c r="A10" s="9" t="s">
        <v>45</v>
      </c>
      <c r="B10" s="2">
        <v>1.2</v>
      </c>
      <c r="C10" t="s">
        <v>35</v>
      </c>
      <c r="D10">
        <v>0.6</v>
      </c>
      <c r="E10" t="s">
        <v>46</v>
      </c>
    </row>
    <row r="11" spans="1:8" x14ac:dyDescent="0.2">
      <c r="A11" s="8"/>
      <c r="C11" t="s">
        <v>36</v>
      </c>
      <c r="D11">
        <v>0.1</v>
      </c>
    </row>
    <row r="12" spans="1:8" x14ac:dyDescent="0.2">
      <c r="A12" s="8"/>
      <c r="B12" s="2"/>
      <c r="C12" t="s">
        <v>37</v>
      </c>
      <c r="D12">
        <v>0.4</v>
      </c>
      <c r="E12" t="s">
        <v>44</v>
      </c>
    </row>
    <row r="13" spans="1:8" x14ac:dyDescent="0.2">
      <c r="A13" s="8"/>
      <c r="B13" s="2"/>
      <c r="C13" t="s">
        <v>42</v>
      </c>
      <c r="D13">
        <v>0.1</v>
      </c>
    </row>
    <row r="14" spans="1:8" ht="16" x14ac:dyDescent="0.2">
      <c r="A14" s="9" t="s">
        <v>47</v>
      </c>
      <c r="B14" s="2">
        <v>1.2</v>
      </c>
      <c r="C14" t="s">
        <v>35</v>
      </c>
      <c r="D14">
        <v>0.1</v>
      </c>
    </row>
    <row r="15" spans="1:8" x14ac:dyDescent="0.2">
      <c r="C15" t="s">
        <v>36</v>
      </c>
      <c r="D15">
        <v>0.4</v>
      </c>
    </row>
    <row r="16" spans="1:8" x14ac:dyDescent="0.2">
      <c r="C16" t="s">
        <v>37</v>
      </c>
      <c r="D16">
        <v>0.1</v>
      </c>
    </row>
    <row r="17" spans="1:6" x14ac:dyDescent="0.2">
      <c r="C17" t="s">
        <v>42</v>
      </c>
      <c r="D17">
        <v>0.1</v>
      </c>
    </row>
    <row r="18" spans="1:6" x14ac:dyDescent="0.2">
      <c r="C18" t="s">
        <v>48</v>
      </c>
      <c r="D18">
        <v>0.1</v>
      </c>
    </row>
    <row r="19" spans="1:6" x14ac:dyDescent="0.2">
      <c r="C19" t="s">
        <v>49</v>
      </c>
      <c r="D19">
        <v>0.1</v>
      </c>
    </row>
    <row r="20" spans="1:6" x14ac:dyDescent="0.2">
      <c r="C20" t="s">
        <v>50</v>
      </c>
      <c r="D20">
        <v>0.3</v>
      </c>
      <c r="F20" t="s">
        <v>53</v>
      </c>
    </row>
    <row r="21" spans="1:6" ht="16" x14ac:dyDescent="0.2">
      <c r="A21" s="9" t="s">
        <v>51</v>
      </c>
      <c r="B21" s="2">
        <v>1.2</v>
      </c>
      <c r="C21" t="s">
        <v>54</v>
      </c>
    </row>
    <row r="22" spans="1:6" ht="16" x14ac:dyDescent="0.2">
      <c r="A22" s="9" t="s">
        <v>52</v>
      </c>
      <c r="B22" s="2">
        <v>4</v>
      </c>
      <c r="C22" t="s">
        <v>35</v>
      </c>
      <c r="D22">
        <v>1.5</v>
      </c>
      <c r="E22" t="s">
        <v>56</v>
      </c>
    </row>
    <row r="23" spans="1:6" x14ac:dyDescent="0.2">
      <c r="C23" t="s">
        <v>36</v>
      </c>
      <c r="D23">
        <v>1.5</v>
      </c>
      <c r="E23" t="s">
        <v>55</v>
      </c>
    </row>
    <row r="24" spans="1:6" x14ac:dyDescent="0.2">
      <c r="C24" t="s">
        <v>37</v>
      </c>
      <c r="D24">
        <v>1</v>
      </c>
      <c r="E24" t="s">
        <v>57</v>
      </c>
    </row>
    <row r="25" spans="1:6" x14ac:dyDescent="0.2">
      <c r="C25" s="3"/>
    </row>
  </sheetData>
  <hyperlinks>
    <hyperlink ref="A3" location="Traffic!A1" display="Traffic" xr:uid="{95517940-ECFA-46F5-B598-677D7D476577}"/>
    <hyperlink ref="A6" location="'Real Estate 1'!A1" display="Real Estate 1" xr:uid="{05B47536-33B9-4243-B6B3-6AC9C743F5B0}"/>
    <hyperlink ref="A10" location="'Real Estate 2'!A1" display="Real Estate 2" xr:uid="{7FAAD09D-0A93-4D83-9CBE-971C7C0F2516}"/>
    <hyperlink ref="A14" location="'Process Improvements'!A1" display="Process Improvements" xr:uid="{CEF78B52-23BA-45E9-B35F-DE51C10687C3}"/>
    <hyperlink ref="A21" location="Promotion!A1" display="Promotion" xr:uid="{AF299A80-1203-4AB3-B01C-DD75A04A8529}"/>
    <hyperlink ref="A22" location="Nutrition!A1" display="Nutrition" xr:uid="{74AB9DCD-65CE-48E3-9687-AE8154C8E4A7}"/>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7"/>
  <sheetViews>
    <sheetView topLeftCell="A14" workbookViewId="0">
      <selection activeCell="J48" sqref="J48"/>
    </sheetView>
  </sheetViews>
  <sheetFormatPr baseColWidth="10" defaultColWidth="8.83203125" defaultRowHeight="15" x14ac:dyDescent="0.2"/>
  <cols>
    <col min="1" max="1" width="8.6640625" style="2"/>
  </cols>
  <sheetData>
    <row r="1" spans="1:1" x14ac:dyDescent="0.2">
      <c r="A1" s="1" t="s">
        <v>0</v>
      </c>
    </row>
    <row r="2" spans="1:1" x14ac:dyDescent="0.2">
      <c r="A2" s="1">
        <v>749</v>
      </c>
    </row>
    <row r="3" spans="1:1" x14ac:dyDescent="0.2">
      <c r="A3" s="1">
        <v>381</v>
      </c>
    </row>
    <row r="4" spans="1:1" x14ac:dyDescent="0.2">
      <c r="A4" s="1">
        <v>461</v>
      </c>
    </row>
    <row r="5" spans="1:1" x14ac:dyDescent="0.2">
      <c r="A5" s="1">
        <v>247</v>
      </c>
    </row>
    <row r="6" spans="1:1" x14ac:dyDescent="0.2">
      <c r="A6" s="1">
        <v>252</v>
      </c>
    </row>
    <row r="7" spans="1:1" x14ac:dyDescent="0.2">
      <c r="A7" s="1">
        <v>501</v>
      </c>
    </row>
    <row r="8" spans="1:1" x14ac:dyDescent="0.2">
      <c r="A8" s="1">
        <v>653</v>
      </c>
    </row>
    <row r="9" spans="1:1" x14ac:dyDescent="0.2">
      <c r="A9" s="1">
        <v>507</v>
      </c>
    </row>
    <row r="10" spans="1:1" x14ac:dyDescent="0.2">
      <c r="A10" s="1">
        <v>293</v>
      </c>
    </row>
    <row r="11" spans="1:1" x14ac:dyDescent="0.2">
      <c r="A11" s="1">
        <v>534</v>
      </c>
    </row>
    <row r="12" spans="1:1" x14ac:dyDescent="0.2">
      <c r="A12" s="1">
        <v>308</v>
      </c>
    </row>
    <row r="13" spans="1:1" x14ac:dyDescent="0.2">
      <c r="A13" s="1">
        <v>669</v>
      </c>
    </row>
    <row r="14" spans="1:1" x14ac:dyDescent="0.2">
      <c r="A14" s="1">
        <v>257</v>
      </c>
    </row>
    <row r="15" spans="1:1" x14ac:dyDescent="0.2">
      <c r="A15" s="1">
        <v>375</v>
      </c>
    </row>
    <row r="16" spans="1:1" x14ac:dyDescent="0.2">
      <c r="A16" s="1">
        <v>327</v>
      </c>
    </row>
    <row r="17" spans="1:11" ht="16" x14ac:dyDescent="0.2">
      <c r="A17" s="1">
        <v>377</v>
      </c>
      <c r="B17" s="36" t="s">
        <v>118</v>
      </c>
      <c r="C17" s="56" t="s">
        <v>128</v>
      </c>
      <c r="D17" s="57">
        <f>AVERAGE($A$2:$A$177)</f>
        <v>422.36363636363637</v>
      </c>
    </row>
    <row r="18" spans="1:11" x14ac:dyDescent="0.2">
      <c r="A18" s="1">
        <v>301</v>
      </c>
      <c r="C18" s="58" t="s">
        <v>61</v>
      </c>
      <c r="D18" s="59">
        <f>STDEV(A2:A177)</f>
        <v>122.77395552740064</v>
      </c>
    </row>
    <row r="19" spans="1:11" x14ac:dyDescent="0.2">
      <c r="A19" s="1">
        <v>604</v>
      </c>
      <c r="C19" s="58" t="s">
        <v>62</v>
      </c>
      <c r="D19" s="60">
        <f>COUNT(A2:A177)</f>
        <v>176</v>
      </c>
    </row>
    <row r="20" spans="1:11" x14ac:dyDescent="0.2">
      <c r="A20" s="1">
        <v>372</v>
      </c>
      <c r="C20" s="58" t="s">
        <v>129</v>
      </c>
      <c r="D20" s="60">
        <f>D19-1</f>
        <v>175</v>
      </c>
    </row>
    <row r="21" spans="1:11" x14ac:dyDescent="0.2">
      <c r="A21" s="1">
        <v>237</v>
      </c>
      <c r="C21" s="58" t="s">
        <v>130</v>
      </c>
      <c r="D21" s="60">
        <v>0.95</v>
      </c>
    </row>
    <row r="22" spans="1:11" x14ac:dyDescent="0.2">
      <c r="A22" s="1">
        <v>558</v>
      </c>
      <c r="C22" s="58" t="s">
        <v>131</v>
      </c>
      <c r="D22" s="60">
        <f>(1-D21)/2</f>
        <v>2.5000000000000022E-2</v>
      </c>
    </row>
    <row r="23" spans="1:11" x14ac:dyDescent="0.2">
      <c r="A23" s="1">
        <v>242</v>
      </c>
      <c r="C23" s="58" t="s">
        <v>132</v>
      </c>
      <c r="D23" s="59">
        <v>1.9736125</v>
      </c>
    </row>
    <row r="24" spans="1:11" x14ac:dyDescent="0.2">
      <c r="A24" s="1">
        <v>382</v>
      </c>
      <c r="C24" s="61" t="s">
        <v>133</v>
      </c>
      <c r="D24" s="62">
        <f>$D$23*($D$18/SQRT($D$19))</f>
        <v>18.264668798830041</v>
      </c>
    </row>
    <row r="25" spans="1:11" x14ac:dyDescent="0.2">
      <c r="A25" s="1">
        <v>392</v>
      </c>
      <c r="C25" t="s">
        <v>134</v>
      </c>
      <c r="F25" s="12">
        <f>D17</f>
        <v>422.36363636363637</v>
      </c>
      <c r="G25" t="s">
        <v>136</v>
      </c>
      <c r="H25" s="12">
        <f>$D$23*($D$18/SQRT($D$19))</f>
        <v>18.264668798830041</v>
      </c>
      <c r="I25" t="s">
        <v>137</v>
      </c>
      <c r="J25" s="19">
        <f>F25-H25</f>
        <v>404.09896756480634</v>
      </c>
      <c r="K25" s="18" t="s">
        <v>138</v>
      </c>
    </row>
    <row r="26" spans="1:11" x14ac:dyDescent="0.2">
      <c r="A26" s="1">
        <v>562</v>
      </c>
      <c r="F26" s="12">
        <f>AVERAGE($A$2:$A$177)</f>
        <v>422.36363636363637</v>
      </c>
      <c r="G26" t="s">
        <v>135</v>
      </c>
      <c r="H26" s="12">
        <f>$D$23*($D$18/SQRT($D$19))</f>
        <v>18.264668798830041</v>
      </c>
      <c r="I26" t="s">
        <v>137</v>
      </c>
      <c r="J26" s="19">
        <f>F26+H26</f>
        <v>440.6283051624664</v>
      </c>
      <c r="K26" s="18" t="s">
        <v>139</v>
      </c>
    </row>
    <row r="27" spans="1:11" x14ac:dyDescent="0.2">
      <c r="A27" s="1">
        <v>557</v>
      </c>
    </row>
    <row r="28" spans="1:11" x14ac:dyDescent="0.2">
      <c r="A28" s="1">
        <v>356</v>
      </c>
    </row>
    <row r="29" spans="1:11" ht="16" x14ac:dyDescent="0.2">
      <c r="A29" s="1">
        <v>250</v>
      </c>
      <c r="B29" s="36" t="s">
        <v>119</v>
      </c>
      <c r="C29" s="64" t="s">
        <v>145</v>
      </c>
    </row>
    <row r="30" spans="1:11" x14ac:dyDescent="0.2">
      <c r="A30" s="1">
        <v>314</v>
      </c>
      <c r="C30" s="65" t="s">
        <v>146</v>
      </c>
    </row>
    <row r="31" spans="1:11" x14ac:dyDescent="0.2">
      <c r="A31" s="1">
        <v>575</v>
      </c>
    </row>
    <row r="32" spans="1:11" x14ac:dyDescent="0.2">
      <c r="A32" s="1">
        <v>509</v>
      </c>
      <c r="C32" t="s">
        <v>147</v>
      </c>
    </row>
    <row r="33" spans="1:10" x14ac:dyDescent="0.2">
      <c r="A33" s="1">
        <v>456</v>
      </c>
    </row>
    <row r="34" spans="1:10" x14ac:dyDescent="0.2">
      <c r="A34" s="1">
        <v>261</v>
      </c>
      <c r="C34" s="54" t="s">
        <v>154</v>
      </c>
      <c r="D34" s="52"/>
      <c r="E34" s="52"/>
      <c r="F34" s="52"/>
      <c r="G34" s="52"/>
      <c r="H34" s="52"/>
      <c r="I34" s="52"/>
      <c r="J34" s="53"/>
    </row>
    <row r="35" spans="1:10" x14ac:dyDescent="0.2">
      <c r="A35" s="1">
        <v>455</v>
      </c>
    </row>
    <row r="36" spans="1:10" ht="16" x14ac:dyDescent="0.2">
      <c r="A36" s="1">
        <v>328</v>
      </c>
      <c r="B36" s="36" t="s">
        <v>122</v>
      </c>
      <c r="C36" s="64" t="s">
        <v>148</v>
      </c>
      <c r="E36" t="s">
        <v>150</v>
      </c>
    </row>
    <row r="37" spans="1:10" x14ac:dyDescent="0.2">
      <c r="A37" s="1">
        <v>527</v>
      </c>
      <c r="C37" s="65" t="s">
        <v>149</v>
      </c>
    </row>
    <row r="38" spans="1:10" x14ac:dyDescent="0.2">
      <c r="A38" s="1">
        <v>483</v>
      </c>
    </row>
    <row r="39" spans="1:10" x14ac:dyDescent="0.2">
      <c r="A39" s="1">
        <v>508</v>
      </c>
      <c r="C39" t="s">
        <v>151</v>
      </c>
      <c r="D39">
        <v>2.7869999999999999</v>
      </c>
    </row>
    <row r="40" spans="1:10" x14ac:dyDescent="0.2">
      <c r="A40" s="1">
        <v>483</v>
      </c>
    </row>
    <row r="41" spans="1:10" x14ac:dyDescent="0.2">
      <c r="A41" s="1">
        <v>331</v>
      </c>
    </row>
    <row r="42" spans="1:10" x14ac:dyDescent="0.2">
      <c r="A42" s="1">
        <v>402</v>
      </c>
      <c r="C42" s="54" t="s">
        <v>152</v>
      </c>
      <c r="D42" s="53"/>
    </row>
    <row r="43" spans="1:10" x14ac:dyDescent="0.2">
      <c r="A43" s="1">
        <v>253</v>
      </c>
      <c r="C43" s="54" t="s">
        <v>153</v>
      </c>
      <c r="D43" s="52"/>
      <c r="E43" s="52"/>
      <c r="F43" s="52"/>
      <c r="G43" s="52"/>
      <c r="H43" s="52"/>
      <c r="I43" s="52"/>
      <c r="J43" s="53"/>
    </row>
    <row r="44" spans="1:10" x14ac:dyDescent="0.2">
      <c r="A44" s="1">
        <v>371</v>
      </c>
    </row>
    <row r="45" spans="1:10" x14ac:dyDescent="0.2">
      <c r="A45" s="1">
        <v>587</v>
      </c>
    </row>
    <row r="46" spans="1:10" x14ac:dyDescent="0.2">
      <c r="A46" s="1">
        <v>526</v>
      </c>
    </row>
    <row r="47" spans="1:10" x14ac:dyDescent="0.2">
      <c r="A47" s="1">
        <v>297</v>
      </c>
    </row>
    <row r="48" spans="1:10" x14ac:dyDescent="0.2">
      <c r="A48" s="1">
        <v>455</v>
      </c>
    </row>
    <row r="49" spans="1:1" x14ac:dyDescent="0.2">
      <c r="A49" s="1">
        <v>260</v>
      </c>
    </row>
    <row r="50" spans="1:1" x14ac:dyDescent="0.2">
      <c r="A50" s="1">
        <v>470</v>
      </c>
    </row>
    <row r="51" spans="1:1" x14ac:dyDescent="0.2">
      <c r="A51" s="1">
        <v>749</v>
      </c>
    </row>
    <row r="52" spans="1:1" x14ac:dyDescent="0.2">
      <c r="A52" s="1">
        <v>443</v>
      </c>
    </row>
    <row r="53" spans="1:1" x14ac:dyDescent="0.2">
      <c r="A53" s="1">
        <v>746</v>
      </c>
    </row>
    <row r="54" spans="1:1" x14ac:dyDescent="0.2">
      <c r="A54" s="1">
        <v>314</v>
      </c>
    </row>
    <row r="55" spans="1:1" x14ac:dyDescent="0.2">
      <c r="A55" s="1">
        <v>186</v>
      </c>
    </row>
    <row r="56" spans="1:1" x14ac:dyDescent="0.2">
      <c r="A56" s="1">
        <v>418</v>
      </c>
    </row>
    <row r="57" spans="1:1" x14ac:dyDescent="0.2">
      <c r="A57" s="1">
        <v>280</v>
      </c>
    </row>
    <row r="58" spans="1:1" x14ac:dyDescent="0.2">
      <c r="A58" s="1">
        <v>648</v>
      </c>
    </row>
    <row r="59" spans="1:1" x14ac:dyDescent="0.2">
      <c r="A59" s="1">
        <v>411</v>
      </c>
    </row>
    <row r="60" spans="1:1" x14ac:dyDescent="0.2">
      <c r="A60" s="1">
        <v>509</v>
      </c>
    </row>
    <row r="61" spans="1:1" x14ac:dyDescent="0.2">
      <c r="A61" s="1">
        <v>434</v>
      </c>
    </row>
    <row r="62" spans="1:1" x14ac:dyDescent="0.2">
      <c r="A62" s="1">
        <v>326</v>
      </c>
    </row>
    <row r="63" spans="1:1" x14ac:dyDescent="0.2">
      <c r="A63" s="1">
        <v>420</v>
      </c>
    </row>
    <row r="64" spans="1:1" x14ac:dyDescent="0.2">
      <c r="A64" s="1">
        <v>439</v>
      </c>
    </row>
    <row r="65" spans="1:1" x14ac:dyDescent="0.2">
      <c r="A65" s="1">
        <v>489</v>
      </c>
    </row>
    <row r="66" spans="1:1" x14ac:dyDescent="0.2">
      <c r="A66" s="1">
        <v>465</v>
      </c>
    </row>
    <row r="67" spans="1:1" x14ac:dyDescent="0.2">
      <c r="A67" s="1">
        <v>556</v>
      </c>
    </row>
    <row r="68" spans="1:1" x14ac:dyDescent="0.2">
      <c r="A68" s="1">
        <v>224</v>
      </c>
    </row>
    <row r="69" spans="1:1" x14ac:dyDescent="0.2">
      <c r="A69" s="1">
        <v>336</v>
      </c>
    </row>
    <row r="70" spans="1:1" x14ac:dyDescent="0.2">
      <c r="A70" s="1">
        <v>364</v>
      </c>
    </row>
    <row r="71" spans="1:1" x14ac:dyDescent="0.2">
      <c r="A71" s="1">
        <v>485</v>
      </c>
    </row>
    <row r="72" spans="1:1" x14ac:dyDescent="0.2">
      <c r="A72" s="1">
        <v>409</v>
      </c>
    </row>
    <row r="73" spans="1:1" x14ac:dyDescent="0.2">
      <c r="A73" s="1">
        <v>314</v>
      </c>
    </row>
    <row r="74" spans="1:1" x14ac:dyDescent="0.2">
      <c r="A74" s="1">
        <v>384</v>
      </c>
    </row>
    <row r="75" spans="1:1" x14ac:dyDescent="0.2">
      <c r="A75" s="1">
        <v>262</v>
      </c>
    </row>
    <row r="76" spans="1:1" x14ac:dyDescent="0.2">
      <c r="A76" s="1">
        <v>321</v>
      </c>
    </row>
    <row r="77" spans="1:1" x14ac:dyDescent="0.2">
      <c r="A77" s="1">
        <v>474</v>
      </c>
    </row>
    <row r="78" spans="1:1" x14ac:dyDescent="0.2">
      <c r="A78" s="1">
        <v>393</v>
      </c>
    </row>
    <row r="79" spans="1:1" x14ac:dyDescent="0.2">
      <c r="A79" s="1">
        <v>354</v>
      </c>
    </row>
    <row r="80" spans="1:1" x14ac:dyDescent="0.2">
      <c r="A80" s="1">
        <v>430</v>
      </c>
    </row>
    <row r="81" spans="1:1" x14ac:dyDescent="0.2">
      <c r="A81" s="1">
        <v>615</v>
      </c>
    </row>
    <row r="82" spans="1:1" x14ac:dyDescent="0.2">
      <c r="A82" s="1">
        <v>331</v>
      </c>
    </row>
    <row r="83" spans="1:1" x14ac:dyDescent="0.2">
      <c r="A83" s="1">
        <v>384</v>
      </c>
    </row>
    <row r="84" spans="1:1" x14ac:dyDescent="0.2">
      <c r="A84" s="1">
        <v>510</v>
      </c>
    </row>
    <row r="85" spans="1:1" x14ac:dyDescent="0.2">
      <c r="A85" s="1">
        <v>491</v>
      </c>
    </row>
    <row r="86" spans="1:1" x14ac:dyDescent="0.2">
      <c r="A86" s="1">
        <v>545</v>
      </c>
    </row>
    <row r="87" spans="1:1" x14ac:dyDescent="0.2">
      <c r="A87" s="1">
        <v>527</v>
      </c>
    </row>
    <row r="88" spans="1:1" x14ac:dyDescent="0.2">
      <c r="A88" s="1">
        <v>490</v>
      </c>
    </row>
    <row r="89" spans="1:1" x14ac:dyDescent="0.2">
      <c r="A89" s="1">
        <v>473</v>
      </c>
    </row>
    <row r="90" spans="1:1" x14ac:dyDescent="0.2">
      <c r="A90" s="1">
        <v>447</v>
      </c>
    </row>
    <row r="91" spans="1:1" x14ac:dyDescent="0.2">
      <c r="A91" s="1">
        <v>229</v>
      </c>
    </row>
    <row r="92" spans="1:1" x14ac:dyDescent="0.2">
      <c r="A92" s="1">
        <v>280</v>
      </c>
    </row>
    <row r="93" spans="1:1" x14ac:dyDescent="0.2">
      <c r="A93" s="1">
        <v>538</v>
      </c>
    </row>
    <row r="94" spans="1:1" x14ac:dyDescent="0.2">
      <c r="A94" s="1">
        <v>577</v>
      </c>
    </row>
    <row r="95" spans="1:1" x14ac:dyDescent="0.2">
      <c r="A95" s="1">
        <v>351</v>
      </c>
    </row>
    <row r="96" spans="1:1" x14ac:dyDescent="0.2">
      <c r="A96" s="1">
        <v>266</v>
      </c>
    </row>
    <row r="97" spans="1:1" x14ac:dyDescent="0.2">
      <c r="A97" s="1">
        <v>511</v>
      </c>
    </row>
    <row r="98" spans="1:1" x14ac:dyDescent="0.2">
      <c r="A98" s="1">
        <v>495</v>
      </c>
    </row>
    <row r="99" spans="1:1" x14ac:dyDescent="0.2">
      <c r="A99" s="1">
        <v>532</v>
      </c>
    </row>
    <row r="100" spans="1:1" x14ac:dyDescent="0.2">
      <c r="A100" s="1">
        <v>756</v>
      </c>
    </row>
    <row r="101" spans="1:1" x14ac:dyDescent="0.2">
      <c r="A101" s="1">
        <v>394</v>
      </c>
    </row>
    <row r="102" spans="1:1" x14ac:dyDescent="0.2">
      <c r="A102" s="1">
        <v>364</v>
      </c>
    </row>
    <row r="103" spans="1:1" x14ac:dyDescent="0.2">
      <c r="A103" s="1">
        <v>332</v>
      </c>
    </row>
    <row r="104" spans="1:1" x14ac:dyDescent="0.2">
      <c r="A104" s="1">
        <v>444</v>
      </c>
    </row>
    <row r="105" spans="1:1" x14ac:dyDescent="0.2">
      <c r="A105" s="1">
        <v>302</v>
      </c>
    </row>
    <row r="106" spans="1:1" x14ac:dyDescent="0.2">
      <c r="A106" s="1">
        <v>614</v>
      </c>
    </row>
    <row r="107" spans="1:1" x14ac:dyDescent="0.2">
      <c r="A107" s="1">
        <v>354</v>
      </c>
    </row>
    <row r="108" spans="1:1" x14ac:dyDescent="0.2">
      <c r="A108" s="1">
        <v>314</v>
      </c>
    </row>
    <row r="109" spans="1:1" x14ac:dyDescent="0.2">
      <c r="A109" s="1">
        <v>327</v>
      </c>
    </row>
    <row r="110" spans="1:1" x14ac:dyDescent="0.2">
      <c r="A110" s="1">
        <v>517</v>
      </c>
    </row>
    <row r="111" spans="1:1" x14ac:dyDescent="0.2">
      <c r="A111" s="1">
        <v>252</v>
      </c>
    </row>
    <row r="112" spans="1:1" x14ac:dyDescent="0.2">
      <c r="A112" s="1">
        <v>204</v>
      </c>
    </row>
    <row r="113" spans="1:1" x14ac:dyDescent="0.2">
      <c r="A113" s="1">
        <v>556</v>
      </c>
    </row>
    <row r="114" spans="1:1" x14ac:dyDescent="0.2">
      <c r="A114" s="1">
        <v>410</v>
      </c>
    </row>
    <row r="115" spans="1:1" x14ac:dyDescent="0.2">
      <c r="A115" s="1">
        <v>517</v>
      </c>
    </row>
    <row r="116" spans="1:1" x14ac:dyDescent="0.2">
      <c r="A116" s="1">
        <v>541</v>
      </c>
    </row>
    <row r="117" spans="1:1" x14ac:dyDescent="0.2">
      <c r="A117" s="1">
        <v>439</v>
      </c>
    </row>
    <row r="118" spans="1:1" x14ac:dyDescent="0.2">
      <c r="A118" s="1">
        <v>246</v>
      </c>
    </row>
    <row r="119" spans="1:1" x14ac:dyDescent="0.2">
      <c r="A119" s="1">
        <v>79</v>
      </c>
    </row>
    <row r="120" spans="1:1" x14ac:dyDescent="0.2">
      <c r="A120" s="1">
        <v>575</v>
      </c>
    </row>
    <row r="121" spans="1:1" x14ac:dyDescent="0.2">
      <c r="A121" s="1">
        <v>444</v>
      </c>
    </row>
    <row r="122" spans="1:1" x14ac:dyDescent="0.2">
      <c r="A122" s="1">
        <v>269</v>
      </c>
    </row>
    <row r="123" spans="1:1" x14ac:dyDescent="0.2">
      <c r="A123" s="1">
        <v>451</v>
      </c>
    </row>
    <row r="124" spans="1:1" x14ac:dyDescent="0.2">
      <c r="A124" s="1">
        <v>331</v>
      </c>
    </row>
    <row r="125" spans="1:1" x14ac:dyDescent="0.2">
      <c r="A125" s="1">
        <v>531</v>
      </c>
    </row>
    <row r="126" spans="1:1" x14ac:dyDescent="0.2">
      <c r="A126" s="1">
        <v>227</v>
      </c>
    </row>
    <row r="127" spans="1:1" x14ac:dyDescent="0.2">
      <c r="A127" s="1">
        <v>379</v>
      </c>
    </row>
    <row r="128" spans="1:1" x14ac:dyDescent="0.2">
      <c r="A128" s="1">
        <v>382</v>
      </c>
    </row>
    <row r="129" spans="1:1" x14ac:dyDescent="0.2">
      <c r="A129" s="1">
        <v>411</v>
      </c>
    </row>
    <row r="130" spans="1:1" x14ac:dyDescent="0.2">
      <c r="A130" s="1">
        <v>439</v>
      </c>
    </row>
    <row r="131" spans="1:1" x14ac:dyDescent="0.2">
      <c r="A131" s="1">
        <v>676</v>
      </c>
    </row>
    <row r="132" spans="1:1" x14ac:dyDescent="0.2">
      <c r="A132" s="1">
        <v>330</v>
      </c>
    </row>
    <row r="133" spans="1:1" x14ac:dyDescent="0.2">
      <c r="A133" s="1">
        <v>504</v>
      </c>
    </row>
    <row r="134" spans="1:1" x14ac:dyDescent="0.2">
      <c r="A134" s="1">
        <v>332</v>
      </c>
    </row>
    <row r="135" spans="1:1" x14ac:dyDescent="0.2">
      <c r="A135" s="1">
        <v>493</v>
      </c>
    </row>
    <row r="136" spans="1:1" x14ac:dyDescent="0.2">
      <c r="A136" s="1">
        <v>498</v>
      </c>
    </row>
    <row r="137" spans="1:1" x14ac:dyDescent="0.2">
      <c r="A137" s="1">
        <v>349</v>
      </c>
    </row>
    <row r="138" spans="1:1" x14ac:dyDescent="0.2">
      <c r="A138" s="1">
        <v>415</v>
      </c>
    </row>
    <row r="139" spans="1:1" x14ac:dyDescent="0.2">
      <c r="A139" s="1">
        <v>343</v>
      </c>
    </row>
    <row r="140" spans="1:1" x14ac:dyDescent="0.2">
      <c r="A140" s="1">
        <v>489</v>
      </c>
    </row>
    <row r="141" spans="1:1" x14ac:dyDescent="0.2">
      <c r="A141" s="1">
        <v>331</v>
      </c>
    </row>
    <row r="142" spans="1:1" x14ac:dyDescent="0.2">
      <c r="A142" s="1">
        <v>459</v>
      </c>
    </row>
    <row r="143" spans="1:1" x14ac:dyDescent="0.2">
      <c r="A143" s="1">
        <v>436</v>
      </c>
    </row>
    <row r="144" spans="1:1" x14ac:dyDescent="0.2">
      <c r="A144" s="1">
        <v>482</v>
      </c>
    </row>
    <row r="145" spans="1:1" x14ac:dyDescent="0.2">
      <c r="A145" s="1">
        <v>443</v>
      </c>
    </row>
    <row r="146" spans="1:1" x14ac:dyDescent="0.2">
      <c r="A146" s="1">
        <v>462</v>
      </c>
    </row>
    <row r="147" spans="1:1" x14ac:dyDescent="0.2">
      <c r="A147" s="1">
        <v>480</v>
      </c>
    </row>
    <row r="148" spans="1:1" x14ac:dyDescent="0.2">
      <c r="A148" s="1">
        <v>485</v>
      </c>
    </row>
    <row r="149" spans="1:1" x14ac:dyDescent="0.2">
      <c r="A149" s="1">
        <v>284</v>
      </c>
    </row>
    <row r="150" spans="1:1" x14ac:dyDescent="0.2">
      <c r="A150" s="1">
        <v>380</v>
      </c>
    </row>
    <row r="151" spans="1:1" x14ac:dyDescent="0.2">
      <c r="A151" s="1">
        <v>412</v>
      </c>
    </row>
    <row r="152" spans="1:1" x14ac:dyDescent="0.2">
      <c r="A152" s="1">
        <v>355</v>
      </c>
    </row>
    <row r="153" spans="1:1" x14ac:dyDescent="0.2">
      <c r="A153" s="1">
        <v>441</v>
      </c>
    </row>
    <row r="154" spans="1:1" x14ac:dyDescent="0.2">
      <c r="A154" s="1">
        <v>473</v>
      </c>
    </row>
    <row r="155" spans="1:1" x14ac:dyDescent="0.2">
      <c r="A155" s="1">
        <v>599</v>
      </c>
    </row>
    <row r="156" spans="1:1" x14ac:dyDescent="0.2">
      <c r="A156" s="1">
        <v>374</v>
      </c>
    </row>
    <row r="157" spans="1:1" x14ac:dyDescent="0.2">
      <c r="A157" s="1">
        <v>537</v>
      </c>
    </row>
    <row r="158" spans="1:1" x14ac:dyDescent="0.2">
      <c r="A158" s="1">
        <v>356</v>
      </c>
    </row>
    <row r="159" spans="1:1" x14ac:dyDescent="0.2">
      <c r="A159" s="1">
        <v>585</v>
      </c>
    </row>
    <row r="160" spans="1:1" x14ac:dyDescent="0.2">
      <c r="A160" s="1">
        <v>414</v>
      </c>
    </row>
    <row r="161" spans="1:1" x14ac:dyDescent="0.2">
      <c r="A161" s="1">
        <v>293</v>
      </c>
    </row>
    <row r="162" spans="1:1" x14ac:dyDescent="0.2">
      <c r="A162" s="1">
        <v>760</v>
      </c>
    </row>
    <row r="163" spans="1:1" x14ac:dyDescent="0.2">
      <c r="A163" s="1">
        <v>362</v>
      </c>
    </row>
    <row r="164" spans="1:1" x14ac:dyDescent="0.2">
      <c r="A164" s="1">
        <v>372</v>
      </c>
    </row>
    <row r="165" spans="1:1" x14ac:dyDescent="0.2">
      <c r="A165" s="1">
        <v>497</v>
      </c>
    </row>
    <row r="166" spans="1:1" x14ac:dyDescent="0.2">
      <c r="A166" s="1">
        <v>356</v>
      </c>
    </row>
    <row r="167" spans="1:1" x14ac:dyDescent="0.2">
      <c r="A167" s="1">
        <v>454</v>
      </c>
    </row>
    <row r="168" spans="1:1" x14ac:dyDescent="0.2">
      <c r="A168" s="1">
        <v>422</v>
      </c>
    </row>
    <row r="169" spans="1:1" x14ac:dyDescent="0.2">
      <c r="A169" s="1">
        <v>443</v>
      </c>
    </row>
    <row r="170" spans="1:1" x14ac:dyDescent="0.2">
      <c r="A170" s="1">
        <v>445</v>
      </c>
    </row>
    <row r="171" spans="1:1" x14ac:dyDescent="0.2">
      <c r="A171" s="1">
        <v>310</v>
      </c>
    </row>
    <row r="172" spans="1:1" x14ac:dyDescent="0.2">
      <c r="A172" s="1">
        <v>230</v>
      </c>
    </row>
    <row r="173" spans="1:1" x14ac:dyDescent="0.2">
      <c r="A173" s="1">
        <v>586</v>
      </c>
    </row>
    <row r="174" spans="1:1" x14ac:dyDescent="0.2">
      <c r="A174" s="1">
        <v>401</v>
      </c>
    </row>
    <row r="175" spans="1:1" x14ac:dyDescent="0.2">
      <c r="A175" s="1">
        <v>354</v>
      </c>
    </row>
    <row r="176" spans="1:1" x14ac:dyDescent="0.2">
      <c r="A176" s="1">
        <v>381</v>
      </c>
    </row>
    <row r="177" spans="1:1" x14ac:dyDescent="0.2">
      <c r="A177" s="1">
        <v>322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7"/>
  <sheetViews>
    <sheetView workbookViewId="0">
      <selection activeCell="F18" sqref="F18:F19"/>
    </sheetView>
  </sheetViews>
  <sheetFormatPr baseColWidth="10" defaultColWidth="8.83203125" defaultRowHeight="15" x14ac:dyDescent="0.2"/>
  <cols>
    <col min="1" max="1" width="9.1640625" style="2" bestFit="1" customWidth="1"/>
  </cols>
  <sheetData>
    <row r="1" spans="1:10" x14ac:dyDescent="0.2">
      <c r="A1" t="s">
        <v>1</v>
      </c>
      <c r="B1" t="s">
        <v>2</v>
      </c>
      <c r="C1" t="s">
        <v>3</v>
      </c>
    </row>
    <row r="2" spans="1:10" x14ac:dyDescent="0.2">
      <c r="A2">
        <v>70615991</v>
      </c>
      <c r="B2">
        <v>1</v>
      </c>
      <c r="C2">
        <v>399900</v>
      </c>
    </row>
    <row r="3" spans="1:10" x14ac:dyDescent="0.2">
      <c r="A3">
        <v>70669695</v>
      </c>
      <c r="B3">
        <v>1</v>
      </c>
      <c r="C3">
        <v>429900</v>
      </c>
    </row>
    <row r="4" spans="1:10" x14ac:dyDescent="0.2">
      <c r="A4">
        <v>70650547</v>
      </c>
      <c r="B4">
        <v>1</v>
      </c>
      <c r="C4">
        <v>499000</v>
      </c>
    </row>
    <row r="5" spans="1:10" x14ac:dyDescent="0.2">
      <c r="A5">
        <v>70616722</v>
      </c>
      <c r="B5">
        <v>1</v>
      </c>
      <c r="C5">
        <v>669000</v>
      </c>
    </row>
    <row r="6" spans="1:10" x14ac:dyDescent="0.2">
      <c r="A6">
        <v>70667851</v>
      </c>
      <c r="B6">
        <v>1</v>
      </c>
      <c r="C6">
        <v>690000</v>
      </c>
    </row>
    <row r="7" spans="1:10" x14ac:dyDescent="0.2">
      <c r="A7">
        <v>70656875</v>
      </c>
      <c r="B7">
        <v>1</v>
      </c>
      <c r="C7">
        <v>699000</v>
      </c>
    </row>
    <row r="8" spans="1:10" x14ac:dyDescent="0.2">
      <c r="A8">
        <v>70610315</v>
      </c>
      <c r="B8">
        <v>1</v>
      </c>
      <c r="C8">
        <v>815900</v>
      </c>
    </row>
    <row r="9" spans="1:10" x14ac:dyDescent="0.2">
      <c r="A9">
        <v>70644981</v>
      </c>
      <c r="B9">
        <v>1</v>
      </c>
      <c r="C9">
        <v>929000</v>
      </c>
    </row>
    <row r="10" spans="1:10" x14ac:dyDescent="0.2">
      <c r="A10">
        <v>70626337</v>
      </c>
      <c r="B10">
        <v>1</v>
      </c>
      <c r="C10">
        <v>1365000</v>
      </c>
    </row>
    <row r="11" spans="1:10" x14ac:dyDescent="0.2">
      <c r="A11">
        <v>70658257</v>
      </c>
      <c r="B11">
        <v>1</v>
      </c>
      <c r="C11">
        <v>1395000</v>
      </c>
    </row>
    <row r="12" spans="1:10" x14ac:dyDescent="0.2">
      <c r="A12">
        <v>70576192</v>
      </c>
      <c r="B12">
        <v>1</v>
      </c>
      <c r="C12">
        <v>1650000</v>
      </c>
    </row>
    <row r="13" spans="1:10" x14ac:dyDescent="0.2">
      <c r="A13">
        <v>70642564</v>
      </c>
      <c r="B13">
        <v>1</v>
      </c>
      <c r="C13">
        <v>1695000</v>
      </c>
    </row>
    <row r="14" spans="1:10" x14ac:dyDescent="0.2">
      <c r="A14">
        <v>70547973</v>
      </c>
      <c r="B14">
        <v>1</v>
      </c>
      <c r="C14">
        <v>1750000</v>
      </c>
    </row>
    <row r="15" spans="1:10" x14ac:dyDescent="0.2">
      <c r="A15">
        <v>70654435</v>
      </c>
      <c r="B15">
        <v>1</v>
      </c>
      <c r="C15">
        <v>1995000</v>
      </c>
    </row>
    <row r="16" spans="1:10" ht="16" x14ac:dyDescent="0.2">
      <c r="A16">
        <v>70642052</v>
      </c>
      <c r="B16">
        <v>1</v>
      </c>
      <c r="C16">
        <v>2100000</v>
      </c>
      <c r="E16" s="36" t="s">
        <v>118</v>
      </c>
      <c r="F16" s="54" t="s">
        <v>117</v>
      </c>
      <c r="G16" s="52"/>
      <c r="H16" s="52"/>
      <c r="I16" s="52"/>
      <c r="J16" s="53"/>
    </row>
    <row r="17" spans="1:12" x14ac:dyDescent="0.2">
      <c r="A17">
        <v>70624345</v>
      </c>
      <c r="B17">
        <v>1</v>
      </c>
      <c r="C17">
        <v>2750000</v>
      </c>
    </row>
    <row r="18" spans="1:12" ht="16" x14ac:dyDescent="0.2">
      <c r="A18">
        <v>70657912</v>
      </c>
      <c r="B18">
        <v>1</v>
      </c>
      <c r="C18">
        <v>2950000</v>
      </c>
      <c r="E18" s="55" t="s">
        <v>119</v>
      </c>
      <c r="F18" s="42" t="s">
        <v>120</v>
      </c>
      <c r="G18" s="44"/>
    </row>
    <row r="19" spans="1:12" x14ac:dyDescent="0.2">
      <c r="A19">
        <v>70546158</v>
      </c>
      <c r="B19">
        <v>2</v>
      </c>
      <c r="C19">
        <v>489000</v>
      </c>
      <c r="F19" s="48" t="s">
        <v>121</v>
      </c>
      <c r="G19" s="50"/>
    </row>
    <row r="20" spans="1:12" x14ac:dyDescent="0.2">
      <c r="A20">
        <v>70660264</v>
      </c>
      <c r="B20">
        <v>2</v>
      </c>
      <c r="C20">
        <v>759900</v>
      </c>
    </row>
    <row r="21" spans="1:12" ht="16" x14ac:dyDescent="0.2">
      <c r="A21">
        <v>70569799</v>
      </c>
      <c r="B21">
        <v>2</v>
      </c>
      <c r="C21">
        <v>799000</v>
      </c>
      <c r="E21" s="55" t="s">
        <v>122</v>
      </c>
      <c r="F21" s="42" t="s">
        <v>123</v>
      </c>
      <c r="G21" s="43"/>
      <c r="H21" s="44">
        <v>-0.22</v>
      </c>
      <c r="J21" t="s">
        <v>125</v>
      </c>
      <c r="K21">
        <f>AVERAGE(C2:C18)</f>
        <v>1340100</v>
      </c>
    </row>
    <row r="22" spans="1:12" x14ac:dyDescent="0.2">
      <c r="A22">
        <v>70649392</v>
      </c>
      <c r="B22">
        <v>2</v>
      </c>
      <c r="C22">
        <v>999000</v>
      </c>
      <c r="F22" s="48" t="s">
        <v>114</v>
      </c>
      <c r="G22" s="49">
        <v>0.83099999999999996</v>
      </c>
      <c r="H22" s="50"/>
      <c r="J22" t="s">
        <v>126</v>
      </c>
      <c r="K22">
        <f>AVERAGE(C19:C31)</f>
        <v>1499976.923076923</v>
      </c>
    </row>
    <row r="23" spans="1:12" x14ac:dyDescent="0.2">
      <c r="A23">
        <v>70656361</v>
      </c>
      <c r="B23">
        <v>2</v>
      </c>
      <c r="C23">
        <v>1099000</v>
      </c>
    </row>
    <row r="24" spans="1:12" ht="16" x14ac:dyDescent="0.2">
      <c r="A24">
        <v>70538352</v>
      </c>
      <c r="B24">
        <v>2</v>
      </c>
      <c r="C24">
        <v>1395000</v>
      </c>
      <c r="E24" s="55" t="s">
        <v>124</v>
      </c>
      <c r="F24" s="54" t="s">
        <v>127</v>
      </c>
      <c r="G24" s="52"/>
      <c r="H24" s="52"/>
      <c r="I24" s="52"/>
      <c r="J24" s="52"/>
      <c r="K24" s="52"/>
      <c r="L24" s="53"/>
    </row>
    <row r="25" spans="1:12" x14ac:dyDescent="0.2">
      <c r="A25">
        <v>70636923</v>
      </c>
      <c r="B25">
        <v>2</v>
      </c>
      <c r="C25">
        <v>1450000</v>
      </c>
    </row>
    <row r="26" spans="1:12" x14ac:dyDescent="0.2">
      <c r="A26">
        <v>70651181</v>
      </c>
      <c r="B26">
        <v>2</v>
      </c>
      <c r="C26">
        <v>1475000</v>
      </c>
    </row>
    <row r="27" spans="1:12" x14ac:dyDescent="0.2">
      <c r="A27">
        <v>70521906</v>
      </c>
      <c r="B27">
        <v>2</v>
      </c>
      <c r="C27">
        <v>1650000</v>
      </c>
    </row>
    <row r="28" spans="1:12" x14ac:dyDescent="0.2">
      <c r="A28">
        <v>70576614</v>
      </c>
      <c r="B28">
        <v>2</v>
      </c>
      <c r="C28">
        <v>1990000</v>
      </c>
    </row>
    <row r="29" spans="1:12" x14ac:dyDescent="0.2">
      <c r="A29">
        <v>70641078</v>
      </c>
      <c r="B29">
        <v>2</v>
      </c>
      <c r="C29">
        <v>1999800</v>
      </c>
    </row>
    <row r="30" spans="1:12" x14ac:dyDescent="0.2">
      <c r="A30">
        <v>70650711</v>
      </c>
      <c r="B30">
        <v>2</v>
      </c>
      <c r="C30">
        <v>2395000</v>
      </c>
    </row>
    <row r="31" spans="1:12" x14ac:dyDescent="0.2">
      <c r="A31">
        <v>70597605</v>
      </c>
      <c r="B31">
        <v>2</v>
      </c>
      <c r="C31">
        <v>2999000</v>
      </c>
    </row>
    <row r="32" spans="1: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sheetData>
  <sortState xmlns:xlrd2="http://schemas.microsoft.com/office/spreadsheetml/2017/richdata2" ref="A2:C31">
    <sortCondition ref="B2:B31"/>
  </sortState>
  <pageMargins left="0.7" right="0.7" top="0.75" bottom="0.75" header="0.3" footer="0.3"/>
  <ignoredErrors>
    <ignoredError sqref="K21:K22"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77"/>
  <sheetViews>
    <sheetView topLeftCell="A5" workbookViewId="0">
      <selection activeCell="E16" sqref="E16"/>
    </sheetView>
  </sheetViews>
  <sheetFormatPr baseColWidth="10" defaultColWidth="8.83203125" defaultRowHeight="15" x14ac:dyDescent="0.2"/>
  <cols>
    <col min="1" max="1" width="9.1640625" style="2"/>
  </cols>
  <sheetData>
    <row r="1" spans="1:17" x14ac:dyDescent="0.2">
      <c r="A1" t="s">
        <v>1</v>
      </c>
      <c r="B1" t="s">
        <v>2</v>
      </c>
      <c r="C1" t="s">
        <v>3</v>
      </c>
    </row>
    <row r="2" spans="1:17" x14ac:dyDescent="0.2">
      <c r="A2">
        <v>70658423</v>
      </c>
      <c r="B2">
        <v>1</v>
      </c>
      <c r="C2">
        <v>399900</v>
      </c>
    </row>
    <row r="3" spans="1:17" x14ac:dyDescent="0.2">
      <c r="A3">
        <v>70643581</v>
      </c>
      <c r="B3">
        <v>1</v>
      </c>
      <c r="C3">
        <v>425000</v>
      </c>
    </row>
    <row r="4" spans="1:17" x14ac:dyDescent="0.2">
      <c r="A4">
        <v>70581054</v>
      </c>
      <c r="B4">
        <v>1</v>
      </c>
      <c r="C4">
        <v>509900</v>
      </c>
    </row>
    <row r="5" spans="1:17" x14ac:dyDescent="0.2">
      <c r="A5">
        <v>70656875</v>
      </c>
      <c r="B5">
        <v>1</v>
      </c>
      <c r="C5">
        <v>699000</v>
      </c>
    </row>
    <row r="6" spans="1:17" x14ac:dyDescent="0.2">
      <c r="A6">
        <v>70630419</v>
      </c>
      <c r="B6">
        <v>1</v>
      </c>
      <c r="C6">
        <v>759000</v>
      </c>
    </row>
    <row r="7" spans="1:17" x14ac:dyDescent="0.2">
      <c r="A7">
        <v>70610315</v>
      </c>
      <c r="B7">
        <v>1</v>
      </c>
      <c r="C7">
        <v>815900</v>
      </c>
    </row>
    <row r="8" spans="1:17" x14ac:dyDescent="0.2">
      <c r="A8">
        <v>70656957</v>
      </c>
      <c r="B8">
        <v>1</v>
      </c>
      <c r="C8">
        <v>995000</v>
      </c>
    </row>
    <row r="9" spans="1:17" x14ac:dyDescent="0.2">
      <c r="A9">
        <v>70674824</v>
      </c>
      <c r="B9">
        <v>1</v>
      </c>
      <c r="C9">
        <v>1195000</v>
      </c>
    </row>
    <row r="10" spans="1:17" x14ac:dyDescent="0.2">
      <c r="A10">
        <v>70644836</v>
      </c>
      <c r="B10">
        <v>1</v>
      </c>
      <c r="C10">
        <v>1475000</v>
      </c>
    </row>
    <row r="11" spans="1:17" x14ac:dyDescent="0.2">
      <c r="A11">
        <v>70645235</v>
      </c>
      <c r="B11">
        <v>1</v>
      </c>
      <c r="C11">
        <v>1495000</v>
      </c>
    </row>
    <row r="12" spans="1:17" x14ac:dyDescent="0.2">
      <c r="A12">
        <v>70657377</v>
      </c>
      <c r="B12">
        <v>1</v>
      </c>
      <c r="C12">
        <v>1595000</v>
      </c>
    </row>
    <row r="13" spans="1:17" x14ac:dyDescent="0.2">
      <c r="A13">
        <v>70576192</v>
      </c>
      <c r="B13">
        <v>1</v>
      </c>
      <c r="C13">
        <v>1650000</v>
      </c>
    </row>
    <row r="14" spans="1:17" x14ac:dyDescent="0.2">
      <c r="A14">
        <v>70496703</v>
      </c>
      <c r="B14">
        <v>1</v>
      </c>
      <c r="C14">
        <v>1799000</v>
      </c>
    </row>
    <row r="15" spans="1:17" x14ac:dyDescent="0.2">
      <c r="A15">
        <v>70646484</v>
      </c>
      <c r="B15">
        <v>1</v>
      </c>
      <c r="C15">
        <v>1895000</v>
      </c>
    </row>
    <row r="16" spans="1:17" ht="16" x14ac:dyDescent="0.2">
      <c r="A16">
        <v>70398558</v>
      </c>
      <c r="B16">
        <v>1</v>
      </c>
      <c r="C16">
        <v>2495000</v>
      </c>
      <c r="E16" s="36" t="s">
        <v>118</v>
      </c>
      <c r="F16" s="43" t="s">
        <v>98</v>
      </c>
      <c r="G16" s="43"/>
      <c r="H16" s="43"/>
      <c r="I16" s="43"/>
      <c r="J16" s="43"/>
      <c r="K16" s="43"/>
      <c r="L16" s="43"/>
      <c r="M16" s="43"/>
      <c r="N16" s="43"/>
      <c r="O16" s="43"/>
      <c r="P16" s="43"/>
      <c r="Q16" s="44"/>
    </row>
    <row r="17" spans="1:17" x14ac:dyDescent="0.2">
      <c r="A17">
        <v>70592405</v>
      </c>
      <c r="B17">
        <v>1</v>
      </c>
      <c r="C17">
        <v>2595000</v>
      </c>
      <c r="F17" s="46" t="s">
        <v>99</v>
      </c>
      <c r="G17" s="46"/>
      <c r="H17" s="46"/>
      <c r="I17" s="46"/>
      <c r="J17" s="46"/>
      <c r="K17" s="46"/>
      <c r="L17" s="46"/>
      <c r="M17" s="46"/>
      <c r="N17" s="46"/>
      <c r="O17" s="46"/>
      <c r="P17" s="46"/>
      <c r="Q17" s="47"/>
    </row>
    <row r="18" spans="1:17" x14ac:dyDescent="0.2">
      <c r="A18">
        <v>70663448</v>
      </c>
      <c r="B18">
        <v>1</v>
      </c>
      <c r="C18">
        <v>3785000</v>
      </c>
      <c r="F18" s="46" t="s">
        <v>100</v>
      </c>
      <c r="G18" s="46"/>
      <c r="H18" s="46"/>
      <c r="I18" s="46"/>
      <c r="J18" s="46"/>
      <c r="K18" s="46"/>
      <c r="L18" s="46"/>
      <c r="M18" s="46"/>
      <c r="N18" s="46"/>
      <c r="O18" s="46"/>
      <c r="P18" s="46"/>
      <c r="Q18" s="47"/>
    </row>
    <row r="19" spans="1:17" x14ac:dyDescent="0.2">
      <c r="A19">
        <v>70596631</v>
      </c>
      <c r="B19">
        <v>1</v>
      </c>
      <c r="C19">
        <v>4295000</v>
      </c>
      <c r="F19" s="49" t="s">
        <v>101</v>
      </c>
      <c r="G19" s="49"/>
      <c r="H19" s="49"/>
      <c r="I19" s="49"/>
      <c r="J19" s="49"/>
      <c r="K19" s="49"/>
      <c r="L19" s="49"/>
      <c r="M19" s="49"/>
      <c r="N19" s="49"/>
      <c r="O19" s="49"/>
      <c r="P19" s="49"/>
      <c r="Q19" s="50"/>
    </row>
    <row r="20" spans="1:17" x14ac:dyDescent="0.2">
      <c r="A20">
        <v>70497192</v>
      </c>
      <c r="B20">
        <v>1</v>
      </c>
      <c r="C20">
        <v>4950000</v>
      </c>
    </row>
    <row r="21" spans="1:17" ht="16" x14ac:dyDescent="0.2">
      <c r="A21">
        <v>70634383</v>
      </c>
      <c r="B21">
        <v>1</v>
      </c>
      <c r="C21">
        <v>5900000</v>
      </c>
      <c r="E21" s="55" t="s">
        <v>119</v>
      </c>
      <c r="F21" s="43" t="s">
        <v>102</v>
      </c>
      <c r="G21" s="44"/>
    </row>
    <row r="22" spans="1:17" x14ac:dyDescent="0.2">
      <c r="A22">
        <v>70659094</v>
      </c>
      <c r="B22">
        <v>1</v>
      </c>
      <c r="C22">
        <v>5999000</v>
      </c>
      <c r="F22" s="49" t="s">
        <v>103</v>
      </c>
      <c r="G22" s="50"/>
    </row>
    <row r="23" spans="1:17" x14ac:dyDescent="0.2">
      <c r="A23">
        <v>70546158</v>
      </c>
      <c r="B23">
        <v>2</v>
      </c>
      <c r="C23">
        <v>489000</v>
      </c>
    </row>
    <row r="24" spans="1:17" ht="16" x14ac:dyDescent="0.2">
      <c r="A24">
        <v>70663771</v>
      </c>
      <c r="B24">
        <v>2</v>
      </c>
      <c r="C24">
        <v>599000</v>
      </c>
      <c r="E24" s="55" t="s">
        <v>122</v>
      </c>
      <c r="F24" s="54" t="s">
        <v>104</v>
      </c>
      <c r="G24" s="52">
        <f>AVERAGE(C2:C22)</f>
        <v>2177461.9047619049</v>
      </c>
      <c r="H24" s="52"/>
      <c r="I24" s="53" t="s">
        <v>105</v>
      </c>
      <c r="J24" s="53">
        <v>21</v>
      </c>
      <c r="L24" s="54" t="s">
        <v>106</v>
      </c>
      <c r="M24" s="52">
        <f>AVERAGE(C23:C43)</f>
        <v>2317076.1904761903</v>
      </c>
      <c r="N24" s="52"/>
      <c r="O24" s="53" t="s">
        <v>107</v>
      </c>
      <c r="P24" s="53">
        <v>21</v>
      </c>
    </row>
    <row r="25" spans="1:17" x14ac:dyDescent="0.2">
      <c r="A25">
        <v>70412130</v>
      </c>
      <c r="B25">
        <v>2</v>
      </c>
      <c r="C25">
        <v>599900</v>
      </c>
      <c r="F25" s="45"/>
      <c r="G25" s="46"/>
      <c r="H25" s="46"/>
      <c r="I25" s="47"/>
      <c r="L25" s="45"/>
      <c r="M25" s="46"/>
      <c r="N25" s="46"/>
      <c r="O25" s="47"/>
    </row>
    <row r="26" spans="1:17" x14ac:dyDescent="0.2">
      <c r="A26">
        <v>70569799</v>
      </c>
      <c r="B26">
        <v>2</v>
      </c>
      <c r="C26">
        <v>799000</v>
      </c>
      <c r="F26" s="48" t="s">
        <v>108</v>
      </c>
      <c r="G26" s="49">
        <f>STDEV(C2:C22)</f>
        <v>1770850.3966953817</v>
      </c>
      <c r="H26" s="49"/>
      <c r="I26" s="50"/>
      <c r="L26" s="48" t="s">
        <v>109</v>
      </c>
      <c r="M26" s="49">
        <f>STDEV(C23:C43)</f>
        <v>1482693.4871728418</v>
      </c>
      <c r="N26" s="49"/>
      <c r="O26" s="50"/>
    </row>
    <row r="27" spans="1:17" x14ac:dyDescent="0.2">
      <c r="A27">
        <v>70182357</v>
      </c>
      <c r="B27">
        <v>2</v>
      </c>
      <c r="C27">
        <v>990000</v>
      </c>
    </row>
    <row r="28" spans="1:17" x14ac:dyDescent="0.2">
      <c r="A28">
        <v>70656361</v>
      </c>
      <c r="B28">
        <v>2</v>
      </c>
      <c r="C28">
        <v>1099000</v>
      </c>
    </row>
    <row r="29" spans="1:17" x14ac:dyDescent="0.2">
      <c r="A29">
        <v>70639181</v>
      </c>
      <c r="B29">
        <v>2</v>
      </c>
      <c r="C29">
        <v>1198000</v>
      </c>
      <c r="I29" s="42" t="s">
        <v>110</v>
      </c>
      <c r="J29" s="43" t="s">
        <v>111</v>
      </c>
      <c r="K29" s="44"/>
    </row>
    <row r="30" spans="1:17" x14ac:dyDescent="0.2">
      <c r="A30">
        <v>70538352</v>
      </c>
      <c r="B30">
        <v>2</v>
      </c>
      <c r="C30">
        <v>1395000</v>
      </c>
      <c r="I30" s="45"/>
      <c r="J30" s="46"/>
      <c r="K30" s="47"/>
    </row>
    <row r="31" spans="1:17" x14ac:dyDescent="0.2">
      <c r="A31">
        <v>70616876</v>
      </c>
      <c r="B31">
        <v>2</v>
      </c>
      <c r="C31">
        <v>1675000</v>
      </c>
      <c r="I31" s="45"/>
      <c r="J31" s="46" t="s">
        <v>112</v>
      </c>
      <c r="K31" s="47">
        <f>G24-M24</f>
        <v>-139614.28571428545</v>
      </c>
    </row>
    <row r="32" spans="1:17" x14ac:dyDescent="0.2">
      <c r="A32">
        <v>70576614</v>
      </c>
      <c r="B32">
        <v>2</v>
      </c>
      <c r="C32">
        <v>1990000</v>
      </c>
      <c r="I32" s="45"/>
      <c r="J32" s="46"/>
      <c r="K32" s="47"/>
    </row>
    <row r="33" spans="1:11" x14ac:dyDescent="0.2">
      <c r="A33">
        <v>70641078</v>
      </c>
      <c r="B33">
        <v>2</v>
      </c>
      <c r="C33">
        <v>1999800</v>
      </c>
      <c r="I33" s="45"/>
      <c r="J33" s="46" t="s">
        <v>113</v>
      </c>
      <c r="K33" s="47">
        <f>SQRT((G26^2/J24)+(M26^2/P24))</f>
        <v>503997.87907627027</v>
      </c>
    </row>
    <row r="34" spans="1:11" x14ac:dyDescent="0.2">
      <c r="A34">
        <v>70605488</v>
      </c>
      <c r="B34">
        <v>2</v>
      </c>
      <c r="C34">
        <v>2195000</v>
      </c>
      <c r="I34" s="45"/>
      <c r="J34" s="46"/>
      <c r="K34" s="47"/>
    </row>
    <row r="35" spans="1:11" x14ac:dyDescent="0.2">
      <c r="A35">
        <v>70618234</v>
      </c>
      <c r="B35">
        <v>2</v>
      </c>
      <c r="C35">
        <v>2850000</v>
      </c>
      <c r="I35" s="45" t="s">
        <v>110</v>
      </c>
      <c r="J35" s="46">
        <f>K31/K33</f>
        <v>-0.27701363737913182</v>
      </c>
      <c r="K35" s="47"/>
    </row>
    <row r="36" spans="1:11" x14ac:dyDescent="0.2">
      <c r="A36">
        <v>70604489</v>
      </c>
      <c r="B36">
        <v>2</v>
      </c>
      <c r="C36">
        <v>2950000</v>
      </c>
      <c r="I36" s="45"/>
      <c r="J36" s="46"/>
      <c r="K36" s="47"/>
    </row>
    <row r="37" spans="1:11" x14ac:dyDescent="0.2">
      <c r="A37">
        <v>70532928</v>
      </c>
      <c r="B37">
        <v>2</v>
      </c>
      <c r="C37">
        <v>2999900</v>
      </c>
      <c r="I37" s="48" t="s">
        <v>114</v>
      </c>
      <c r="J37" s="49">
        <v>0.79</v>
      </c>
      <c r="K37" s="50"/>
    </row>
    <row r="38" spans="1:11" x14ac:dyDescent="0.2">
      <c r="A38">
        <v>70601003</v>
      </c>
      <c r="B38">
        <v>2</v>
      </c>
      <c r="C38">
        <v>3295000</v>
      </c>
    </row>
    <row r="39" spans="1:11" ht="16" x14ac:dyDescent="0.2">
      <c r="A39">
        <v>70558854</v>
      </c>
      <c r="B39">
        <v>2</v>
      </c>
      <c r="C39">
        <v>3395000</v>
      </c>
      <c r="E39" s="55" t="s">
        <v>124</v>
      </c>
      <c r="F39" s="43" t="s">
        <v>115</v>
      </c>
      <c r="G39" s="43"/>
      <c r="H39" s="43"/>
      <c r="I39" s="43"/>
      <c r="J39" s="44"/>
    </row>
    <row r="40" spans="1:11" x14ac:dyDescent="0.2">
      <c r="A40">
        <v>70564256</v>
      </c>
      <c r="B40">
        <v>2</v>
      </c>
      <c r="C40">
        <v>3595000</v>
      </c>
      <c r="F40" s="49" t="s">
        <v>116</v>
      </c>
      <c r="G40" s="49"/>
      <c r="H40" s="49"/>
      <c r="I40" s="49"/>
      <c r="J40" s="50"/>
    </row>
    <row r="41" spans="1:11" x14ac:dyDescent="0.2">
      <c r="A41">
        <v>70555910</v>
      </c>
      <c r="B41">
        <v>2</v>
      </c>
      <c r="C41">
        <v>3750000</v>
      </c>
    </row>
    <row r="42" spans="1:11" x14ac:dyDescent="0.2">
      <c r="A42">
        <v>70441659</v>
      </c>
      <c r="B42">
        <v>2</v>
      </c>
      <c r="C42">
        <v>4895000</v>
      </c>
    </row>
    <row r="43" spans="1:11" x14ac:dyDescent="0.2">
      <c r="A43">
        <v>70639118</v>
      </c>
      <c r="B43">
        <v>2</v>
      </c>
      <c r="C43">
        <v>5900000</v>
      </c>
    </row>
    <row r="44" spans="1:11" x14ac:dyDescent="0.2">
      <c r="A44" s="1"/>
    </row>
    <row r="45" spans="1:11" x14ac:dyDescent="0.2">
      <c r="A45" s="1"/>
    </row>
    <row r="46" spans="1:11" x14ac:dyDescent="0.2">
      <c r="A46" s="1"/>
    </row>
    <row r="47" spans="1:11" x14ac:dyDescent="0.2">
      <c r="A47" s="1"/>
    </row>
    <row r="48" spans="1: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sheetData>
  <sortState xmlns:xlrd2="http://schemas.microsoft.com/office/spreadsheetml/2017/richdata2" ref="A2:C43">
    <sortCondition ref="B2:B43"/>
  </sortState>
  <pageMargins left="0.7" right="0.7" top="0.75" bottom="0.75" header="0.3" footer="0.3"/>
  <ignoredErrors>
    <ignoredError sqref="G24 G26 M24 M26"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77"/>
  <sheetViews>
    <sheetView workbookViewId="0">
      <selection activeCell="K25" sqref="K25"/>
    </sheetView>
  </sheetViews>
  <sheetFormatPr baseColWidth="10" defaultColWidth="8.83203125" defaultRowHeight="15" x14ac:dyDescent="0.2"/>
  <cols>
    <col min="1" max="1" width="17.5" style="2" bestFit="1" customWidth="1"/>
    <col min="2" max="2" width="14.6640625" bestFit="1" customWidth="1"/>
    <col min="3" max="3" width="10.1640625" bestFit="1" customWidth="1"/>
  </cols>
  <sheetData>
    <row r="1" spans="1:3" x14ac:dyDescent="0.2">
      <c r="A1" t="s">
        <v>4</v>
      </c>
      <c r="B1" t="s">
        <v>5</v>
      </c>
      <c r="C1" t="s">
        <v>6</v>
      </c>
    </row>
    <row r="2" spans="1:3" x14ac:dyDescent="0.2">
      <c r="A2">
        <v>1</v>
      </c>
      <c r="B2">
        <v>1</v>
      </c>
      <c r="C2">
        <v>4.5</v>
      </c>
    </row>
    <row r="3" spans="1:3" x14ac:dyDescent="0.2">
      <c r="A3">
        <v>1</v>
      </c>
      <c r="B3">
        <v>1</v>
      </c>
      <c r="C3">
        <v>4</v>
      </c>
    </row>
    <row r="4" spans="1:3" x14ac:dyDescent="0.2">
      <c r="A4">
        <v>1</v>
      </c>
      <c r="B4">
        <v>1</v>
      </c>
      <c r="C4">
        <v>4.2</v>
      </c>
    </row>
    <row r="5" spans="1:3" x14ac:dyDescent="0.2">
      <c r="A5">
        <v>1</v>
      </c>
      <c r="B5">
        <v>1</v>
      </c>
      <c r="C5">
        <v>4.5</v>
      </c>
    </row>
    <row r="6" spans="1:3" x14ac:dyDescent="0.2">
      <c r="A6">
        <v>1</v>
      </c>
      <c r="B6">
        <v>1</v>
      </c>
      <c r="C6">
        <v>3.8</v>
      </c>
    </row>
    <row r="7" spans="1:3" x14ac:dyDescent="0.2">
      <c r="A7">
        <v>1</v>
      </c>
      <c r="B7">
        <v>2</v>
      </c>
      <c r="C7">
        <v>3</v>
      </c>
    </row>
    <row r="8" spans="1:3" x14ac:dyDescent="0.2">
      <c r="A8">
        <v>1</v>
      </c>
      <c r="B8">
        <v>2</v>
      </c>
      <c r="C8">
        <v>2.8</v>
      </c>
    </row>
    <row r="9" spans="1:3" x14ac:dyDescent="0.2">
      <c r="A9">
        <v>1</v>
      </c>
      <c r="B9">
        <v>2</v>
      </c>
      <c r="C9">
        <v>3</v>
      </c>
    </row>
    <row r="10" spans="1:3" x14ac:dyDescent="0.2">
      <c r="A10">
        <v>1</v>
      </c>
      <c r="B10">
        <v>2</v>
      </c>
      <c r="C10">
        <v>4</v>
      </c>
    </row>
    <row r="11" spans="1:3" x14ac:dyDescent="0.2">
      <c r="A11">
        <v>1</v>
      </c>
      <c r="B11">
        <v>2</v>
      </c>
      <c r="C11">
        <v>3</v>
      </c>
    </row>
    <row r="12" spans="1:3" x14ac:dyDescent="0.2">
      <c r="A12">
        <v>2</v>
      </c>
      <c r="B12">
        <v>1</v>
      </c>
      <c r="C12">
        <v>3.3</v>
      </c>
    </row>
    <row r="13" spans="1:3" x14ac:dyDescent="0.2">
      <c r="A13">
        <v>2</v>
      </c>
      <c r="B13">
        <v>1</v>
      </c>
      <c r="C13">
        <v>3</v>
      </c>
    </row>
    <row r="14" spans="1:3" x14ac:dyDescent="0.2">
      <c r="A14">
        <v>2</v>
      </c>
      <c r="B14">
        <v>1</v>
      </c>
      <c r="C14">
        <v>3</v>
      </c>
    </row>
    <row r="15" spans="1:3" x14ac:dyDescent="0.2">
      <c r="A15">
        <v>2</v>
      </c>
      <c r="B15">
        <v>1</v>
      </c>
      <c r="C15">
        <v>3.5</v>
      </c>
    </row>
    <row r="16" spans="1:3" x14ac:dyDescent="0.2">
      <c r="A16">
        <v>2</v>
      </c>
      <c r="B16">
        <v>1</v>
      </c>
      <c r="C16">
        <v>2.8</v>
      </c>
    </row>
    <row r="17" spans="1:15" x14ac:dyDescent="0.2">
      <c r="A17">
        <v>2</v>
      </c>
      <c r="B17">
        <v>2</v>
      </c>
      <c r="C17">
        <v>3.8</v>
      </c>
    </row>
    <row r="18" spans="1:15" x14ac:dyDescent="0.2">
      <c r="A18">
        <v>2</v>
      </c>
      <c r="B18">
        <v>2</v>
      </c>
      <c r="C18">
        <v>4</v>
      </c>
    </row>
    <row r="19" spans="1:15" x14ac:dyDescent="0.2">
      <c r="A19">
        <v>2</v>
      </c>
      <c r="B19">
        <v>2</v>
      </c>
      <c r="C19">
        <v>3.5</v>
      </c>
    </row>
    <row r="20" spans="1:15" x14ac:dyDescent="0.2">
      <c r="A20">
        <v>2</v>
      </c>
      <c r="B20">
        <v>2</v>
      </c>
      <c r="C20">
        <v>4.2</v>
      </c>
    </row>
    <row r="21" spans="1:15" ht="16" x14ac:dyDescent="0.2">
      <c r="A21">
        <v>2</v>
      </c>
      <c r="B21">
        <v>2</v>
      </c>
      <c r="C21">
        <v>3.6</v>
      </c>
      <c r="E21" s="55" t="s">
        <v>118</v>
      </c>
      <c r="F21" s="42" t="s">
        <v>155</v>
      </c>
      <c r="G21" s="43"/>
      <c r="H21" s="43"/>
      <c r="I21" s="43"/>
      <c r="J21" s="43"/>
      <c r="K21" s="43"/>
      <c r="L21" s="43"/>
      <c r="M21" s="43"/>
      <c r="N21" s="43"/>
      <c r="O21" s="44"/>
    </row>
    <row r="22" spans="1:15" x14ac:dyDescent="0.2">
      <c r="A22">
        <v>3</v>
      </c>
      <c r="B22">
        <v>1</v>
      </c>
      <c r="C22">
        <v>3.4</v>
      </c>
      <c r="F22" s="48" t="s">
        <v>156</v>
      </c>
      <c r="G22" s="49"/>
      <c r="H22" s="49"/>
      <c r="I22" s="49"/>
      <c r="J22" s="49"/>
      <c r="K22" s="49"/>
      <c r="L22" s="49"/>
      <c r="M22" s="49"/>
      <c r="N22" s="49"/>
      <c r="O22" s="50"/>
    </row>
    <row r="23" spans="1:15" x14ac:dyDescent="0.2">
      <c r="A23">
        <v>3</v>
      </c>
      <c r="B23">
        <v>1</v>
      </c>
      <c r="C23">
        <v>2.9</v>
      </c>
    </row>
    <row r="24" spans="1:15" ht="16" x14ac:dyDescent="0.2">
      <c r="A24">
        <v>3</v>
      </c>
      <c r="B24">
        <v>1</v>
      </c>
      <c r="C24">
        <v>3.2</v>
      </c>
      <c r="E24" s="55" t="s">
        <v>119</v>
      </c>
    </row>
    <row r="25" spans="1:15" x14ac:dyDescent="0.2">
      <c r="A25">
        <v>3</v>
      </c>
      <c r="B25">
        <v>1</v>
      </c>
      <c r="C25">
        <v>3.2</v>
      </c>
    </row>
    <row r="26" spans="1:15" ht="16" x14ac:dyDescent="0.2">
      <c r="A26">
        <v>3</v>
      </c>
      <c r="B26">
        <v>1</v>
      </c>
      <c r="C26">
        <v>3</v>
      </c>
      <c r="E26" s="55" t="s">
        <v>122</v>
      </c>
      <c r="F26" s="54" t="s">
        <v>157</v>
      </c>
      <c r="G26" s="53"/>
    </row>
    <row r="27" spans="1:15" x14ac:dyDescent="0.2">
      <c r="A27">
        <v>3</v>
      </c>
      <c r="B27">
        <v>2</v>
      </c>
      <c r="C27">
        <v>3.6</v>
      </c>
    </row>
    <row r="28" spans="1:15" x14ac:dyDescent="0.2">
      <c r="A28">
        <v>3</v>
      </c>
      <c r="B28">
        <v>2</v>
      </c>
      <c r="C28">
        <v>3.5</v>
      </c>
    </row>
    <row r="29" spans="1:15" x14ac:dyDescent="0.2">
      <c r="A29">
        <v>3</v>
      </c>
      <c r="B29">
        <v>2</v>
      </c>
      <c r="C29">
        <v>3.8</v>
      </c>
    </row>
    <row r="30" spans="1:15" x14ac:dyDescent="0.2">
      <c r="A30">
        <v>3</v>
      </c>
      <c r="B30">
        <v>2</v>
      </c>
      <c r="C30">
        <v>4.2</v>
      </c>
    </row>
    <row r="31" spans="1:15" x14ac:dyDescent="0.2">
      <c r="A31">
        <v>3</v>
      </c>
      <c r="B31">
        <v>2</v>
      </c>
      <c r="C31">
        <v>3.8</v>
      </c>
    </row>
    <row r="32" spans="1:15"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sheetData>
  <sortState xmlns:xlrd2="http://schemas.microsoft.com/office/spreadsheetml/2017/richdata2" ref="A2:C31">
    <sortCondition ref="A2:A3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7"/>
  <sheetViews>
    <sheetView workbookViewId="0">
      <selection activeCell="A31" sqref="A31"/>
    </sheetView>
  </sheetViews>
  <sheetFormatPr baseColWidth="10" defaultColWidth="8.83203125" defaultRowHeight="15" x14ac:dyDescent="0.2"/>
  <cols>
    <col min="1" max="1" width="17.5" style="2" bestFit="1" customWidth="1"/>
    <col min="2" max="2" width="14.6640625" bestFit="1" customWidth="1"/>
    <col min="3" max="3" width="12.6640625" customWidth="1"/>
  </cols>
  <sheetData>
    <row r="1" spans="1:3" x14ac:dyDescent="0.2">
      <c r="A1" t="s">
        <v>7</v>
      </c>
      <c r="B1" t="s">
        <v>8</v>
      </c>
      <c r="C1" t="s">
        <v>9</v>
      </c>
    </row>
    <row r="2" spans="1:3" x14ac:dyDescent="0.2">
      <c r="A2" t="s">
        <v>10</v>
      </c>
      <c r="B2" t="s">
        <v>11</v>
      </c>
      <c r="C2">
        <v>21900</v>
      </c>
    </row>
    <row r="3" spans="1:3" x14ac:dyDescent="0.2">
      <c r="A3" t="s">
        <v>12</v>
      </c>
      <c r="B3" t="s">
        <v>11</v>
      </c>
      <c r="C3">
        <v>4058</v>
      </c>
    </row>
    <row r="4" spans="1:3" x14ac:dyDescent="0.2">
      <c r="A4" t="s">
        <v>13</v>
      </c>
      <c r="B4" t="s">
        <v>11</v>
      </c>
      <c r="C4">
        <v>3898</v>
      </c>
    </row>
    <row r="5" spans="1:3" x14ac:dyDescent="0.2">
      <c r="A5" t="s">
        <v>14</v>
      </c>
      <c r="B5" t="s">
        <v>11</v>
      </c>
      <c r="C5">
        <v>1333</v>
      </c>
    </row>
    <row r="6" spans="1:3" x14ac:dyDescent="0.2">
      <c r="A6" t="s">
        <v>15</v>
      </c>
      <c r="B6" t="s">
        <v>11</v>
      </c>
      <c r="C6">
        <v>359</v>
      </c>
    </row>
    <row r="7" spans="1:3" x14ac:dyDescent="0.2">
      <c r="A7" t="s">
        <v>16</v>
      </c>
      <c r="B7" t="s">
        <v>11</v>
      </c>
      <c r="C7">
        <v>218</v>
      </c>
    </row>
    <row r="8" spans="1:3" x14ac:dyDescent="0.2">
      <c r="A8" t="s">
        <v>10</v>
      </c>
      <c r="B8" t="s">
        <v>17</v>
      </c>
      <c r="C8">
        <v>4281</v>
      </c>
    </row>
    <row r="9" spans="1:3" x14ac:dyDescent="0.2">
      <c r="A9" t="s">
        <v>12</v>
      </c>
      <c r="B9" t="s">
        <v>17</v>
      </c>
      <c r="C9">
        <v>806</v>
      </c>
    </row>
    <row r="10" spans="1:3" x14ac:dyDescent="0.2">
      <c r="A10" t="s">
        <v>13</v>
      </c>
      <c r="B10" t="s">
        <v>17</v>
      </c>
      <c r="C10">
        <v>415</v>
      </c>
    </row>
    <row r="11" spans="1:3" x14ac:dyDescent="0.2">
      <c r="A11" t="s">
        <v>14</v>
      </c>
      <c r="B11" t="s">
        <v>17</v>
      </c>
      <c r="C11">
        <v>89</v>
      </c>
    </row>
    <row r="12" spans="1:3" x14ac:dyDescent="0.2">
      <c r="A12" t="s">
        <v>15</v>
      </c>
      <c r="B12" t="s">
        <v>17</v>
      </c>
      <c r="C12">
        <v>12</v>
      </c>
    </row>
    <row r="13" spans="1:3" x14ac:dyDescent="0.2">
      <c r="A13" t="s">
        <v>16</v>
      </c>
      <c r="B13" t="s">
        <v>17</v>
      </c>
      <c r="C13">
        <v>10</v>
      </c>
    </row>
    <row r="14" spans="1:3" x14ac:dyDescent="0.2">
      <c r="A14" s="41" t="s">
        <v>97</v>
      </c>
      <c r="B14" s="41" t="s">
        <v>11</v>
      </c>
      <c r="C14" s="41">
        <f>SUM(C2:C7)</f>
        <v>31766</v>
      </c>
    </row>
    <row r="15" spans="1:3" x14ac:dyDescent="0.2">
      <c r="A15" s="41">
        <f>C14+C15</f>
        <v>37379</v>
      </c>
      <c r="B15" s="41" t="s">
        <v>17</v>
      </c>
      <c r="C15" s="41">
        <f>SUM(C8:C13)</f>
        <v>5613</v>
      </c>
    </row>
    <row r="16" spans="1:3" x14ac:dyDescent="0.2">
      <c r="A16"/>
    </row>
    <row r="17" spans="1:4" ht="16" x14ac:dyDescent="0.2">
      <c r="A17" s="36" t="s">
        <v>118</v>
      </c>
      <c r="B17" s="12">
        <f>C15/A15</f>
        <v>0.15016453088632656</v>
      </c>
    </row>
    <row r="18" spans="1:4" x14ac:dyDescent="0.2">
      <c r="A18"/>
    </row>
    <row r="19" spans="1:4" ht="16" x14ac:dyDescent="0.2">
      <c r="A19" s="36" t="s">
        <v>119</v>
      </c>
      <c r="B19" s="12">
        <f>(C3+C9)/A15</f>
        <v>0.13012654164102838</v>
      </c>
    </row>
    <row r="20" spans="1:4" x14ac:dyDescent="0.2">
      <c r="A20"/>
    </row>
    <row r="21" spans="1:4" ht="16" x14ac:dyDescent="0.2">
      <c r="A21" s="63" t="s">
        <v>122</v>
      </c>
      <c r="B21" s="12">
        <f>((C3+C9)*C15)/A15</f>
        <v>730.40027823109233</v>
      </c>
    </row>
    <row r="22" spans="1:4" x14ac:dyDescent="0.2">
      <c r="A22"/>
    </row>
    <row r="23" spans="1:4" ht="16" x14ac:dyDescent="0.2">
      <c r="A23" s="63" t="s">
        <v>124</v>
      </c>
      <c r="B23" t="s">
        <v>140</v>
      </c>
    </row>
    <row r="24" spans="1:4" x14ac:dyDescent="0.2">
      <c r="A24"/>
    </row>
    <row r="25" spans="1:4" ht="16" x14ac:dyDescent="0.2">
      <c r="A25" s="63" t="s">
        <v>141</v>
      </c>
    </row>
    <row r="26" spans="1:4" x14ac:dyDescent="0.2">
      <c r="A26"/>
    </row>
    <row r="27" spans="1:4" ht="16" x14ac:dyDescent="0.2">
      <c r="A27" s="63" t="s">
        <v>142</v>
      </c>
    </row>
    <row r="28" spans="1:4" x14ac:dyDescent="0.2">
      <c r="A28"/>
    </row>
    <row r="29" spans="1:4" ht="16" x14ac:dyDescent="0.2">
      <c r="A29" s="63" t="s">
        <v>143</v>
      </c>
      <c r="B29" t="s">
        <v>144</v>
      </c>
      <c r="D29" s="51">
        <f>(6-1)*(2-1)</f>
        <v>5</v>
      </c>
    </row>
    <row r="30" spans="1:4" x14ac:dyDescent="0.2">
      <c r="A30"/>
    </row>
    <row r="31" spans="1:4" x14ac:dyDescent="0.2">
      <c r="A31"/>
    </row>
    <row r="32" spans="1:4"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sheetData>
  <pageMargins left="0.7" right="0.7" top="0.75" bottom="0.75" header="0.3" footer="0.3"/>
  <ignoredErrors>
    <ignoredError sqref="C14:C15"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88"/>
  <sheetViews>
    <sheetView tabSelected="1" workbookViewId="0">
      <selection activeCell="C36" sqref="C36"/>
    </sheetView>
  </sheetViews>
  <sheetFormatPr baseColWidth="10" defaultColWidth="8.83203125" defaultRowHeight="15" x14ac:dyDescent="0.2"/>
  <cols>
    <col min="1" max="1" width="6.6640625" style="3" bestFit="1" customWidth="1"/>
    <col min="2" max="2" width="3.83203125" style="2" bestFit="1" customWidth="1"/>
    <col min="3" max="3" width="6.1640625" style="2" bestFit="1" customWidth="1"/>
    <col min="4" max="4" width="9.1640625" customWidth="1"/>
    <col min="5" max="5" width="8" bestFit="1" customWidth="1"/>
    <col min="7" max="8" width="7.5" bestFit="1" customWidth="1"/>
    <col min="10" max="11" width="7.33203125" bestFit="1" customWidth="1"/>
    <col min="13" max="14" width="6.6640625" bestFit="1" customWidth="1"/>
    <col min="16" max="17" width="6.5" bestFit="1" customWidth="1"/>
  </cols>
  <sheetData>
    <row r="1" spans="1:18" x14ac:dyDescent="0.2">
      <c r="A1" s="2" t="s">
        <v>18</v>
      </c>
      <c r="B1" s="2" t="s">
        <v>19</v>
      </c>
      <c r="C1" s="4" t="s">
        <v>20</v>
      </c>
      <c r="D1" s="4" t="s">
        <v>21</v>
      </c>
      <c r="E1" s="4" t="s">
        <v>22</v>
      </c>
      <c r="F1" s="39" t="s">
        <v>59</v>
      </c>
      <c r="G1" s="4" t="s">
        <v>23</v>
      </c>
      <c r="H1" s="4" t="s">
        <v>24</v>
      </c>
      <c r="I1" s="39" t="s">
        <v>59</v>
      </c>
      <c r="J1" s="5" t="s">
        <v>25</v>
      </c>
      <c r="K1" s="5" t="s">
        <v>26</v>
      </c>
      <c r="L1" s="39" t="s">
        <v>59</v>
      </c>
      <c r="M1" s="5" t="s">
        <v>27</v>
      </c>
      <c r="N1" s="5" t="s">
        <v>28</v>
      </c>
      <c r="O1" s="39" t="s">
        <v>59</v>
      </c>
      <c r="P1" s="5" t="s">
        <v>29</v>
      </c>
      <c r="Q1" s="5" t="s">
        <v>30</v>
      </c>
      <c r="R1" s="39" t="s">
        <v>59</v>
      </c>
    </row>
    <row r="2" spans="1:18" x14ac:dyDescent="0.2">
      <c r="A2" s="2">
        <v>1</v>
      </c>
      <c r="B2" s="2">
        <v>56</v>
      </c>
      <c r="C2" s="4">
        <v>1.65</v>
      </c>
      <c r="D2" s="4">
        <v>68.400000000000006</v>
      </c>
      <c r="E2" s="4">
        <v>68.900000000000006</v>
      </c>
      <c r="F2" s="39">
        <f>E2-D2</f>
        <v>0.5</v>
      </c>
      <c r="G2" s="4">
        <v>7.93</v>
      </c>
      <c r="H2" s="4">
        <v>6.49</v>
      </c>
      <c r="I2" s="39">
        <f>H2-G2</f>
        <v>-1.4399999999999995</v>
      </c>
      <c r="J2" s="5">
        <v>57.7</v>
      </c>
      <c r="K2" s="5">
        <v>36.5</v>
      </c>
      <c r="L2" s="40">
        <f>K2-J2</f>
        <v>-21.200000000000003</v>
      </c>
      <c r="M2" s="5">
        <v>70.8</v>
      </c>
      <c r="N2" s="5">
        <v>87.3</v>
      </c>
      <c r="O2" s="40">
        <f>N2-M2</f>
        <v>16.5</v>
      </c>
      <c r="P2" s="5">
        <v>32.299999999999997</v>
      </c>
      <c r="Q2" s="5">
        <v>25.2</v>
      </c>
      <c r="R2" s="40">
        <f>Q2-P2</f>
        <v>-7.0999999999999979</v>
      </c>
    </row>
    <row r="3" spans="1:18" x14ac:dyDescent="0.2">
      <c r="A3" s="2">
        <v>1</v>
      </c>
      <c r="B3" s="2">
        <v>53</v>
      </c>
      <c r="C3" s="4">
        <v>1.63</v>
      </c>
      <c r="D3" s="4">
        <v>65.2</v>
      </c>
      <c r="E3" s="4">
        <v>63</v>
      </c>
      <c r="F3" s="39">
        <f t="shared" ref="F3:F34" si="0">E3-D3</f>
        <v>-2.2000000000000028</v>
      </c>
      <c r="G3" s="4">
        <v>7.2</v>
      </c>
      <c r="H3" s="4">
        <v>7.39</v>
      </c>
      <c r="I3" s="39">
        <f t="shared" ref="I3:I34" si="1">H3-G3</f>
        <v>0.1899999999999995</v>
      </c>
      <c r="J3" s="5">
        <v>48.2</v>
      </c>
      <c r="K3" s="5">
        <v>36.5</v>
      </c>
      <c r="L3" s="40">
        <f t="shared" ref="L3:L34" si="2">K3-J3</f>
        <v>-11.700000000000003</v>
      </c>
      <c r="M3" s="5">
        <v>95.2</v>
      </c>
      <c r="N3" s="5">
        <v>101.4</v>
      </c>
      <c r="O3" s="40">
        <f t="shared" ref="O3:O34" si="3">N3-M3</f>
        <v>6.2000000000000028</v>
      </c>
      <c r="P3" s="5">
        <v>32.6</v>
      </c>
      <c r="Q3" s="5">
        <v>32.5</v>
      </c>
      <c r="R3" s="40">
        <f t="shared" ref="R3:R34" si="4">Q3-P3</f>
        <v>-0.10000000000000142</v>
      </c>
    </row>
    <row r="4" spans="1:18" x14ac:dyDescent="0.2">
      <c r="A4" s="2">
        <v>1</v>
      </c>
      <c r="B4" s="2">
        <v>54</v>
      </c>
      <c r="C4" s="4">
        <v>1.58</v>
      </c>
      <c r="D4" s="4">
        <v>65</v>
      </c>
      <c r="E4" s="4">
        <v>63.7</v>
      </c>
      <c r="F4" s="39">
        <f t="shared" si="0"/>
        <v>-1.2999999999999972</v>
      </c>
      <c r="G4" s="4">
        <v>5.83</v>
      </c>
      <c r="H4" s="4">
        <v>5.71</v>
      </c>
      <c r="I4" s="39">
        <f t="shared" si="1"/>
        <v>-0.12000000000000011</v>
      </c>
      <c r="J4" s="5">
        <v>63.7</v>
      </c>
      <c r="K4" s="5">
        <v>49.5</v>
      </c>
      <c r="L4" s="40">
        <f t="shared" si="2"/>
        <v>-14.200000000000003</v>
      </c>
      <c r="M4" s="5">
        <v>252.2</v>
      </c>
      <c r="N4" s="5">
        <v>193.2</v>
      </c>
      <c r="O4" s="40">
        <f t="shared" si="3"/>
        <v>-59</v>
      </c>
      <c r="P4" s="5">
        <v>38.6</v>
      </c>
      <c r="Q4" s="5">
        <v>33.799999999999997</v>
      </c>
      <c r="R4" s="40">
        <f t="shared" si="4"/>
        <v>-4.8000000000000043</v>
      </c>
    </row>
    <row r="5" spans="1:18" x14ac:dyDescent="0.2">
      <c r="A5" s="2">
        <v>1</v>
      </c>
      <c r="B5" s="2">
        <v>56</v>
      </c>
      <c r="C5" s="4">
        <v>1.53</v>
      </c>
      <c r="D5" s="4">
        <v>95.8</v>
      </c>
      <c r="E5" s="4">
        <v>95.3</v>
      </c>
      <c r="F5" s="39">
        <f t="shared" si="0"/>
        <v>-0.5</v>
      </c>
      <c r="G5" s="4">
        <v>6.96</v>
      </c>
      <c r="H5" s="4">
        <v>6.32</v>
      </c>
      <c r="I5" s="39">
        <f t="shared" si="1"/>
        <v>-0.63999999999999968</v>
      </c>
      <c r="J5" s="5">
        <v>80.099999999999994</v>
      </c>
      <c r="K5" s="5">
        <v>50.4</v>
      </c>
      <c r="L5" s="40">
        <f t="shared" si="2"/>
        <v>-29.699999999999996</v>
      </c>
      <c r="M5" s="5">
        <v>263.8</v>
      </c>
      <c r="N5" s="5">
        <v>152.9</v>
      </c>
      <c r="O5" s="40">
        <f t="shared" si="3"/>
        <v>-110.9</v>
      </c>
      <c r="P5" s="5">
        <v>35.6</v>
      </c>
      <c r="Q5" s="5">
        <v>31.2</v>
      </c>
      <c r="R5" s="40">
        <f t="shared" si="4"/>
        <v>-4.4000000000000021</v>
      </c>
    </row>
    <row r="6" spans="1:18" x14ac:dyDescent="0.2">
      <c r="A6" s="2">
        <v>2</v>
      </c>
      <c r="B6" s="2">
        <v>40</v>
      </c>
      <c r="C6" s="4">
        <v>1.75</v>
      </c>
      <c r="D6" s="4">
        <v>86.3</v>
      </c>
      <c r="E6" s="4">
        <v>87.4</v>
      </c>
      <c r="F6" s="39">
        <f t="shared" si="0"/>
        <v>1.1000000000000085</v>
      </c>
      <c r="G6" s="4">
        <v>7.22</v>
      </c>
      <c r="H6" s="4">
        <v>6.67</v>
      </c>
      <c r="I6" s="39">
        <f t="shared" si="1"/>
        <v>-0.54999999999999982</v>
      </c>
      <c r="J6" s="5">
        <v>94.1</v>
      </c>
      <c r="K6" s="5">
        <v>70.2</v>
      </c>
      <c r="L6" s="40">
        <f t="shared" si="2"/>
        <v>-23.899999999999991</v>
      </c>
      <c r="M6" s="5">
        <v>368.9</v>
      </c>
      <c r="N6" s="5">
        <v>256.39999999999998</v>
      </c>
      <c r="O6" s="40">
        <f t="shared" si="3"/>
        <v>-112.5</v>
      </c>
      <c r="P6" s="5">
        <v>39.9</v>
      </c>
      <c r="Q6" s="5">
        <v>29.8</v>
      </c>
      <c r="R6" s="40">
        <f t="shared" si="4"/>
        <v>-10.099999999999998</v>
      </c>
    </row>
    <row r="7" spans="1:18" x14ac:dyDescent="0.2">
      <c r="A7" s="2">
        <v>2</v>
      </c>
      <c r="B7" s="2">
        <v>46</v>
      </c>
      <c r="C7" s="4">
        <v>1.74</v>
      </c>
      <c r="D7" s="4">
        <v>68.8</v>
      </c>
      <c r="E7" s="4">
        <v>75.900000000000006</v>
      </c>
      <c r="F7" s="39">
        <f t="shared" si="0"/>
        <v>7.1000000000000085</v>
      </c>
      <c r="G7" s="4">
        <v>6.67</v>
      </c>
      <c r="H7" s="4">
        <v>5.76</v>
      </c>
      <c r="I7" s="39">
        <f t="shared" si="1"/>
        <v>-0.91000000000000014</v>
      </c>
      <c r="J7" s="5">
        <v>114.4</v>
      </c>
      <c r="K7" s="5">
        <v>93.4</v>
      </c>
      <c r="L7" s="40">
        <f t="shared" si="2"/>
        <v>-21</v>
      </c>
      <c r="M7" s="5">
        <v>381.9</v>
      </c>
      <c r="N7" s="5">
        <v>298.60000000000002</v>
      </c>
      <c r="O7" s="40">
        <f t="shared" si="3"/>
        <v>-83.299999999999955</v>
      </c>
      <c r="P7" s="5">
        <v>47.8</v>
      </c>
      <c r="Q7" s="5">
        <v>39.5</v>
      </c>
      <c r="R7" s="40">
        <f t="shared" si="4"/>
        <v>-8.2999999999999972</v>
      </c>
    </row>
    <row r="8" spans="1:18" x14ac:dyDescent="0.2">
      <c r="A8" s="2">
        <v>1</v>
      </c>
      <c r="B8" s="2">
        <v>22</v>
      </c>
      <c r="C8" s="4">
        <v>1.6</v>
      </c>
      <c r="D8" s="4">
        <v>74.2</v>
      </c>
      <c r="E8" s="4">
        <v>71.7</v>
      </c>
      <c r="F8" s="39">
        <f t="shared" si="0"/>
        <v>-2.5</v>
      </c>
      <c r="G8" s="4">
        <v>6.82</v>
      </c>
      <c r="H8" s="4">
        <v>7.5</v>
      </c>
      <c r="I8" s="39">
        <f t="shared" si="1"/>
        <v>0.67999999999999972</v>
      </c>
      <c r="J8" s="5">
        <v>19.3</v>
      </c>
      <c r="K8" s="5">
        <v>21.2</v>
      </c>
      <c r="L8" s="40">
        <f t="shared" si="2"/>
        <v>1.8999999999999986</v>
      </c>
      <c r="M8" s="5">
        <v>88.1</v>
      </c>
      <c r="N8" s="5">
        <v>154.9</v>
      </c>
      <c r="O8" s="40">
        <f t="shared" si="3"/>
        <v>66.800000000000011</v>
      </c>
      <c r="P8" s="5">
        <v>25.2</v>
      </c>
      <c r="Q8" s="5">
        <v>23.6</v>
      </c>
      <c r="R8" s="40">
        <f t="shared" si="4"/>
        <v>-1.5999999999999979</v>
      </c>
    </row>
    <row r="9" spans="1:18" x14ac:dyDescent="0.2">
      <c r="A9" s="2">
        <v>1</v>
      </c>
      <c r="B9" s="2">
        <v>52</v>
      </c>
      <c r="C9" s="4">
        <v>1.61</v>
      </c>
      <c r="D9" s="4">
        <v>95.2</v>
      </c>
      <c r="E9" s="4">
        <v>95.2</v>
      </c>
      <c r="F9" s="39">
        <f t="shared" si="0"/>
        <v>0</v>
      </c>
      <c r="G9" s="4">
        <v>6.86</v>
      </c>
      <c r="H9" s="4">
        <v>6.25</v>
      </c>
      <c r="I9" s="39">
        <f t="shared" si="1"/>
        <v>-0.61000000000000032</v>
      </c>
      <c r="J9" s="5">
        <v>47.6</v>
      </c>
      <c r="K9" s="5">
        <v>16.600000000000001</v>
      </c>
      <c r="L9" s="40">
        <f t="shared" si="2"/>
        <v>-31</v>
      </c>
      <c r="M9" s="5">
        <v>131.19999999999999</v>
      </c>
      <c r="N9" s="5">
        <v>78.3</v>
      </c>
      <c r="O9" s="40">
        <f t="shared" si="3"/>
        <v>-52.899999999999991</v>
      </c>
      <c r="P9" s="5">
        <v>34.700000000000003</v>
      </c>
      <c r="Q9" s="5">
        <v>20.9</v>
      </c>
      <c r="R9" s="40">
        <f t="shared" si="4"/>
        <v>-13.800000000000004</v>
      </c>
    </row>
    <row r="10" spans="1:18" x14ac:dyDescent="0.2">
      <c r="A10" s="2">
        <v>1</v>
      </c>
      <c r="B10" s="2">
        <v>34</v>
      </c>
      <c r="C10" s="4">
        <v>1.73</v>
      </c>
      <c r="D10" s="4">
        <v>71.8</v>
      </c>
      <c r="E10" s="4">
        <v>71.3</v>
      </c>
      <c r="F10" s="39">
        <f t="shared" si="0"/>
        <v>-0.5</v>
      </c>
      <c r="G10" s="4">
        <v>6.26</v>
      </c>
      <c r="H10" s="4">
        <v>6.64</v>
      </c>
      <c r="I10" s="39">
        <f t="shared" si="1"/>
        <v>0.37999999999999989</v>
      </c>
      <c r="J10" s="5">
        <v>71.599999999999994</v>
      </c>
      <c r="K10" s="5">
        <v>43.3</v>
      </c>
      <c r="L10" s="40">
        <f t="shared" si="2"/>
        <v>-28.299999999999997</v>
      </c>
      <c r="M10" s="5">
        <v>168.6</v>
      </c>
      <c r="N10" s="5">
        <v>156.4</v>
      </c>
      <c r="O10" s="40">
        <f t="shared" si="3"/>
        <v>-12.199999999999989</v>
      </c>
      <c r="P10" s="5">
        <v>31.2</v>
      </c>
      <c r="Q10" s="5">
        <v>24.9</v>
      </c>
      <c r="R10" s="40">
        <f t="shared" si="4"/>
        <v>-6.3000000000000007</v>
      </c>
    </row>
    <row r="11" spans="1:18" x14ac:dyDescent="0.2">
      <c r="A11" s="2">
        <v>2</v>
      </c>
      <c r="B11" s="2">
        <v>51</v>
      </c>
      <c r="C11" s="4">
        <v>1.75</v>
      </c>
      <c r="D11" s="4">
        <v>79.8</v>
      </c>
      <c r="E11" s="4">
        <v>78.400000000000006</v>
      </c>
      <c r="F11" s="39">
        <f t="shared" si="0"/>
        <v>-1.3999999999999915</v>
      </c>
      <c r="G11" s="4">
        <v>7.2</v>
      </c>
      <c r="H11" s="4">
        <v>6.18</v>
      </c>
      <c r="I11" s="39">
        <f t="shared" si="1"/>
        <v>-1.0200000000000005</v>
      </c>
      <c r="J11" s="5">
        <v>63.4</v>
      </c>
      <c r="K11" s="5">
        <v>68.599999999999994</v>
      </c>
      <c r="L11" s="40">
        <f t="shared" si="2"/>
        <v>5.1999999999999957</v>
      </c>
      <c r="M11" s="5">
        <v>246.4</v>
      </c>
      <c r="N11" s="5">
        <v>588.4</v>
      </c>
      <c r="O11" s="40">
        <f t="shared" si="3"/>
        <v>342</v>
      </c>
      <c r="P11" s="5">
        <v>40.6</v>
      </c>
      <c r="Q11" s="5">
        <v>34.9</v>
      </c>
      <c r="R11" s="40">
        <f t="shared" si="4"/>
        <v>-5.7000000000000028</v>
      </c>
    </row>
    <row r="12" spans="1:18" x14ac:dyDescent="0.2">
      <c r="A12" s="2">
        <v>2</v>
      </c>
      <c r="B12" s="2">
        <v>46</v>
      </c>
      <c r="C12" s="4">
        <v>1.74</v>
      </c>
      <c r="D12" s="4">
        <v>100</v>
      </c>
      <c r="E12" s="4">
        <v>100.7</v>
      </c>
      <c r="F12" s="39">
        <f t="shared" si="0"/>
        <v>0.70000000000000284</v>
      </c>
      <c r="G12" s="4">
        <v>6.45</v>
      </c>
      <c r="H12" s="4">
        <v>7.02</v>
      </c>
      <c r="I12" s="39">
        <f t="shared" si="1"/>
        <v>0.5699999999999994</v>
      </c>
      <c r="J12" s="5">
        <v>34.1</v>
      </c>
      <c r="K12" s="5">
        <v>14.1</v>
      </c>
      <c r="L12" s="40">
        <f t="shared" si="2"/>
        <v>-20</v>
      </c>
      <c r="M12" s="5">
        <v>90</v>
      </c>
      <c r="N12" s="5">
        <v>26.2</v>
      </c>
      <c r="O12" s="40">
        <f t="shared" si="3"/>
        <v>-63.8</v>
      </c>
      <c r="P12" s="5">
        <v>23.1</v>
      </c>
      <c r="Q12" s="5">
        <v>20</v>
      </c>
      <c r="R12" s="40">
        <f t="shared" si="4"/>
        <v>-3.1000000000000014</v>
      </c>
    </row>
    <row r="13" spans="1:18" x14ac:dyDescent="0.2">
      <c r="A13" s="2">
        <v>2</v>
      </c>
      <c r="B13" s="2">
        <v>65</v>
      </c>
      <c r="C13" s="4">
        <v>1.69</v>
      </c>
      <c r="D13" s="4">
        <v>79</v>
      </c>
      <c r="E13" s="4">
        <v>77.900000000000006</v>
      </c>
      <c r="F13" s="39">
        <f t="shared" si="0"/>
        <v>-1.0999999999999943</v>
      </c>
      <c r="G13" s="4">
        <v>6.7</v>
      </c>
      <c r="H13" s="4">
        <v>6.16</v>
      </c>
      <c r="I13" s="39">
        <f t="shared" si="1"/>
        <v>-0.54</v>
      </c>
      <c r="J13" s="5">
        <v>62.4</v>
      </c>
      <c r="K13" s="5">
        <v>41.5</v>
      </c>
      <c r="L13" s="40">
        <f t="shared" si="2"/>
        <v>-20.9</v>
      </c>
      <c r="M13" s="5">
        <v>192.8</v>
      </c>
      <c r="N13" s="5">
        <v>149.1</v>
      </c>
      <c r="O13" s="40">
        <f t="shared" si="3"/>
        <v>-43.700000000000017</v>
      </c>
      <c r="P13" s="5">
        <v>38</v>
      </c>
      <c r="Q13" s="5">
        <v>40.799999999999997</v>
      </c>
      <c r="R13" s="40">
        <f t="shared" si="4"/>
        <v>2.7999999999999972</v>
      </c>
    </row>
    <row r="14" spans="1:18" x14ac:dyDescent="0.2">
      <c r="A14" s="2">
        <v>2</v>
      </c>
      <c r="B14" s="2">
        <v>57</v>
      </c>
      <c r="C14" s="4">
        <v>1.74</v>
      </c>
      <c r="D14" s="4">
        <v>98.9</v>
      </c>
      <c r="E14" s="4">
        <v>101.4</v>
      </c>
      <c r="F14" s="39">
        <f t="shared" si="0"/>
        <v>2.5</v>
      </c>
      <c r="G14" s="4">
        <v>6.29</v>
      </c>
      <c r="H14" s="4">
        <v>6.07</v>
      </c>
      <c r="I14" s="39">
        <f t="shared" si="1"/>
        <v>-0.21999999999999975</v>
      </c>
      <c r="J14" s="5">
        <v>108.3</v>
      </c>
      <c r="K14" s="5">
        <v>90</v>
      </c>
      <c r="L14" s="40">
        <f t="shared" si="2"/>
        <v>-18.299999999999997</v>
      </c>
      <c r="M14" s="5">
        <v>329</v>
      </c>
      <c r="N14" s="5">
        <v>363.6</v>
      </c>
      <c r="O14" s="40">
        <f t="shared" si="3"/>
        <v>34.600000000000023</v>
      </c>
      <c r="P14" s="5">
        <v>37.799999999999997</v>
      </c>
      <c r="Q14" s="5">
        <v>41.8</v>
      </c>
      <c r="R14" s="40">
        <f t="shared" si="4"/>
        <v>4</v>
      </c>
    </row>
    <row r="15" spans="1:18" x14ac:dyDescent="0.2">
      <c r="A15" s="2">
        <v>1</v>
      </c>
      <c r="B15" s="2">
        <v>55</v>
      </c>
      <c r="C15" s="4">
        <v>1.74</v>
      </c>
      <c r="D15" s="4">
        <v>69.900000000000006</v>
      </c>
      <c r="E15" s="4">
        <v>66.8</v>
      </c>
      <c r="F15" s="39">
        <f t="shared" si="0"/>
        <v>-3.1000000000000085</v>
      </c>
      <c r="G15" s="4">
        <v>6.59</v>
      </c>
      <c r="H15" s="4">
        <v>5.97</v>
      </c>
      <c r="I15" s="39">
        <f t="shared" si="1"/>
        <v>-0.62000000000000011</v>
      </c>
      <c r="J15" s="5">
        <v>48.4</v>
      </c>
      <c r="K15" s="5">
        <v>31.8</v>
      </c>
      <c r="L15" s="40">
        <f t="shared" si="2"/>
        <v>-16.599999999999998</v>
      </c>
      <c r="M15" s="5">
        <v>226.6</v>
      </c>
      <c r="N15" s="5">
        <v>160.30000000000001</v>
      </c>
      <c r="O15" s="40">
        <f t="shared" si="3"/>
        <v>-66.299999999999983</v>
      </c>
      <c r="P15" s="5">
        <v>33.700000000000003</v>
      </c>
      <c r="Q15" s="5">
        <v>32.1</v>
      </c>
      <c r="R15" s="40">
        <f t="shared" si="4"/>
        <v>-1.6000000000000014</v>
      </c>
    </row>
    <row r="16" spans="1:18" x14ac:dyDescent="0.2">
      <c r="A16" s="2">
        <v>1</v>
      </c>
      <c r="B16" s="2">
        <v>58</v>
      </c>
      <c r="C16" s="4">
        <v>1.57</v>
      </c>
      <c r="D16" s="4">
        <v>52.3</v>
      </c>
      <c r="E16" s="4">
        <v>52.8</v>
      </c>
      <c r="F16" s="39">
        <f t="shared" si="0"/>
        <v>0.5</v>
      </c>
      <c r="G16" s="4">
        <v>7.49</v>
      </c>
      <c r="H16" s="4">
        <v>6.55</v>
      </c>
      <c r="I16" s="39">
        <f t="shared" si="1"/>
        <v>-0.94000000000000039</v>
      </c>
      <c r="J16" s="5">
        <v>55</v>
      </c>
      <c r="K16" s="5">
        <v>62.4</v>
      </c>
      <c r="L16" s="40">
        <f t="shared" si="2"/>
        <v>7.3999999999999986</v>
      </c>
      <c r="M16" s="5">
        <v>275.5</v>
      </c>
      <c r="N16" s="5">
        <v>215.6</v>
      </c>
      <c r="O16" s="40">
        <f t="shared" si="3"/>
        <v>-59.900000000000006</v>
      </c>
      <c r="P16" s="5">
        <v>49.3</v>
      </c>
      <c r="Q16" s="5">
        <v>38.200000000000003</v>
      </c>
      <c r="R16" s="40">
        <f t="shared" si="4"/>
        <v>-11.099999999999994</v>
      </c>
    </row>
    <row r="17" spans="1:18" x14ac:dyDescent="0.2">
      <c r="A17" s="2">
        <v>1</v>
      </c>
      <c r="B17" s="2">
        <v>41</v>
      </c>
      <c r="C17" s="4">
        <v>1.65</v>
      </c>
      <c r="D17" s="4">
        <v>73.900000000000006</v>
      </c>
      <c r="E17" s="4">
        <v>71.099999999999994</v>
      </c>
      <c r="F17" s="39">
        <f t="shared" si="0"/>
        <v>-2.8000000000000114</v>
      </c>
      <c r="G17" s="4">
        <v>6.78</v>
      </c>
      <c r="H17" s="4">
        <v>5.57</v>
      </c>
      <c r="I17" s="39">
        <f t="shared" si="1"/>
        <v>-1.21</v>
      </c>
      <c r="J17" s="5">
        <v>17</v>
      </c>
      <c r="K17" s="5">
        <v>22.1</v>
      </c>
      <c r="L17" s="40">
        <f t="shared" si="2"/>
        <v>5.1000000000000014</v>
      </c>
      <c r="M17" s="5">
        <v>39.6</v>
      </c>
      <c r="N17" s="5">
        <v>59.7</v>
      </c>
      <c r="O17" s="40">
        <f t="shared" si="3"/>
        <v>20.100000000000001</v>
      </c>
      <c r="P17" s="5">
        <v>27.3</v>
      </c>
      <c r="Q17" s="5">
        <v>22.6</v>
      </c>
      <c r="R17" s="40">
        <f t="shared" si="4"/>
        <v>-4.6999999999999993</v>
      </c>
    </row>
    <row r="18" spans="1:18" x14ac:dyDescent="0.2">
      <c r="A18" s="2">
        <v>2</v>
      </c>
      <c r="B18" s="2">
        <v>43</v>
      </c>
      <c r="C18" s="4">
        <v>1.78</v>
      </c>
      <c r="D18" s="4">
        <v>104.8</v>
      </c>
      <c r="E18" s="4">
        <v>99</v>
      </c>
      <c r="F18" s="39">
        <f t="shared" si="0"/>
        <v>-5.7999999999999972</v>
      </c>
      <c r="G18" s="4">
        <v>9.02</v>
      </c>
      <c r="H18" s="4">
        <v>7.61</v>
      </c>
      <c r="I18" s="39">
        <f t="shared" si="1"/>
        <v>-1.4099999999999993</v>
      </c>
      <c r="J18" s="5">
        <v>114.8</v>
      </c>
      <c r="K18" s="5">
        <v>33.6</v>
      </c>
      <c r="L18" s="40">
        <f t="shared" si="2"/>
        <v>-81.199999999999989</v>
      </c>
      <c r="M18" s="5">
        <v>532.1</v>
      </c>
      <c r="N18" s="5">
        <v>178.4</v>
      </c>
      <c r="O18" s="40">
        <f t="shared" si="3"/>
        <v>-353.70000000000005</v>
      </c>
      <c r="P18" s="5">
        <v>37.700000000000003</v>
      </c>
      <c r="Q18" s="5">
        <v>27.5</v>
      </c>
      <c r="R18" s="40">
        <f t="shared" si="4"/>
        <v>-10.200000000000003</v>
      </c>
    </row>
    <row r="19" spans="1:18" x14ac:dyDescent="0.2">
      <c r="A19" s="2">
        <v>2</v>
      </c>
      <c r="B19" s="2">
        <v>69</v>
      </c>
      <c r="C19" s="4">
        <v>1.66</v>
      </c>
      <c r="D19" s="4">
        <v>65</v>
      </c>
      <c r="E19" s="4">
        <v>64</v>
      </c>
      <c r="F19" s="39">
        <f t="shared" si="0"/>
        <v>-1</v>
      </c>
      <c r="G19" s="4">
        <v>8.07</v>
      </c>
      <c r="H19" s="4">
        <v>6.21</v>
      </c>
      <c r="I19" s="39">
        <f t="shared" si="1"/>
        <v>-1.8600000000000003</v>
      </c>
      <c r="J19" s="5">
        <v>75.900000000000006</v>
      </c>
      <c r="K19" s="5">
        <v>62.5</v>
      </c>
      <c r="L19" s="40">
        <f t="shared" si="2"/>
        <v>-13.400000000000006</v>
      </c>
      <c r="M19" s="5">
        <v>219.8</v>
      </c>
      <c r="N19" s="5">
        <v>253.8</v>
      </c>
      <c r="O19" s="40">
        <f t="shared" si="3"/>
        <v>34</v>
      </c>
      <c r="P19" s="5">
        <v>36.299999999999997</v>
      </c>
      <c r="Q19" s="5">
        <v>31</v>
      </c>
      <c r="R19" s="40">
        <f t="shared" si="4"/>
        <v>-5.2999999999999972</v>
      </c>
    </row>
    <row r="20" spans="1:18" x14ac:dyDescent="0.2">
      <c r="A20" s="2">
        <v>2</v>
      </c>
      <c r="B20" s="2">
        <v>43</v>
      </c>
      <c r="C20" s="4">
        <v>1.73</v>
      </c>
      <c r="D20" s="4">
        <v>96.3</v>
      </c>
      <c r="E20" s="4">
        <v>96.6</v>
      </c>
      <c r="F20" s="39">
        <f t="shared" si="0"/>
        <v>0.29999999999999716</v>
      </c>
      <c r="G20" s="4">
        <v>7.52</v>
      </c>
      <c r="H20" s="4">
        <v>6.68</v>
      </c>
      <c r="I20" s="39">
        <f t="shared" si="1"/>
        <v>-0.83999999999999986</v>
      </c>
      <c r="J20" s="5">
        <v>117.3</v>
      </c>
      <c r="K20" s="5">
        <v>72</v>
      </c>
      <c r="L20" s="40">
        <f t="shared" si="2"/>
        <v>-45.3</v>
      </c>
      <c r="M20" s="5">
        <v>939.8</v>
      </c>
      <c r="N20" s="5">
        <v>261</v>
      </c>
      <c r="O20" s="40">
        <f t="shared" si="3"/>
        <v>-678.8</v>
      </c>
      <c r="P20" s="5">
        <v>38.4</v>
      </c>
      <c r="Q20" s="5">
        <v>34.200000000000003</v>
      </c>
      <c r="R20" s="40">
        <f t="shared" si="4"/>
        <v>-4.1999999999999957</v>
      </c>
    </row>
    <row r="21" spans="1:18" x14ac:dyDescent="0.2">
      <c r="A21" s="2">
        <v>1</v>
      </c>
      <c r="B21" s="2">
        <v>30</v>
      </c>
      <c r="C21" s="4">
        <v>1.62</v>
      </c>
      <c r="D21" s="4">
        <v>99.6</v>
      </c>
      <c r="E21" s="4">
        <v>96.6</v>
      </c>
      <c r="F21" s="39">
        <f t="shared" si="0"/>
        <v>-3</v>
      </c>
      <c r="G21" s="4">
        <v>5.73</v>
      </c>
      <c r="H21" s="4">
        <v>5.3</v>
      </c>
      <c r="I21" s="39">
        <f t="shared" si="1"/>
        <v>-0.4300000000000006</v>
      </c>
      <c r="J21" s="5">
        <v>39.299999999999997</v>
      </c>
      <c r="K21" s="5">
        <v>27.7</v>
      </c>
      <c r="L21" s="40">
        <f t="shared" si="2"/>
        <v>-11.599999999999998</v>
      </c>
      <c r="M21" s="5">
        <v>239</v>
      </c>
      <c r="N21" s="5">
        <v>149.5</v>
      </c>
      <c r="O21" s="40">
        <f t="shared" si="3"/>
        <v>-89.5</v>
      </c>
      <c r="P21" s="5">
        <v>45.7</v>
      </c>
      <c r="Q21" s="5">
        <v>30.5</v>
      </c>
      <c r="R21" s="40">
        <f t="shared" si="4"/>
        <v>-15.200000000000003</v>
      </c>
    </row>
    <row r="22" spans="1:18" x14ac:dyDescent="0.2">
      <c r="A22" s="2">
        <v>2</v>
      </c>
      <c r="B22" s="2">
        <v>45</v>
      </c>
      <c r="C22" s="4">
        <v>1.75</v>
      </c>
      <c r="D22" s="4">
        <v>91.5</v>
      </c>
      <c r="E22" s="4">
        <v>86.3</v>
      </c>
      <c r="F22" s="39">
        <f t="shared" si="0"/>
        <v>-5.2000000000000028</v>
      </c>
      <c r="G22" s="4">
        <v>7.03</v>
      </c>
      <c r="H22" s="4">
        <v>5.25</v>
      </c>
      <c r="I22" s="39">
        <f t="shared" si="1"/>
        <v>-1.7800000000000002</v>
      </c>
      <c r="J22" s="5">
        <v>94.5</v>
      </c>
      <c r="K22" s="5">
        <v>55.7</v>
      </c>
      <c r="L22" s="40">
        <f t="shared" si="2"/>
        <v>-38.799999999999997</v>
      </c>
      <c r="M22" s="5">
        <v>299.8</v>
      </c>
      <c r="N22" s="5">
        <v>282.60000000000002</v>
      </c>
      <c r="O22" s="40">
        <f t="shared" si="3"/>
        <v>-17.199999999999989</v>
      </c>
      <c r="P22" s="5">
        <v>45.8</v>
      </c>
      <c r="Q22" s="5">
        <v>29.8</v>
      </c>
      <c r="R22" s="40">
        <f t="shared" si="4"/>
        <v>-15.999999999999996</v>
      </c>
    </row>
    <row r="23" spans="1:18" x14ac:dyDescent="0.2">
      <c r="A23" s="2">
        <v>1</v>
      </c>
      <c r="B23" s="2">
        <v>46</v>
      </c>
      <c r="C23" s="4">
        <v>1.63</v>
      </c>
      <c r="D23" s="4">
        <v>48.8</v>
      </c>
      <c r="E23" s="4">
        <v>47.9</v>
      </c>
      <c r="F23" s="39">
        <f t="shared" si="0"/>
        <v>-0.89999999999999858</v>
      </c>
      <c r="G23" s="4">
        <v>5.5</v>
      </c>
      <c r="H23" s="4">
        <v>4.5599999999999996</v>
      </c>
      <c r="I23" s="39">
        <f t="shared" si="1"/>
        <v>-0.94000000000000039</v>
      </c>
      <c r="J23" s="5">
        <v>110.7</v>
      </c>
      <c r="K23" s="5">
        <v>61.4</v>
      </c>
      <c r="L23" s="40">
        <f t="shared" si="2"/>
        <v>-49.300000000000004</v>
      </c>
      <c r="M23" s="5">
        <v>368.6</v>
      </c>
      <c r="N23" s="5">
        <v>110.9</v>
      </c>
      <c r="O23" s="40">
        <f t="shared" si="3"/>
        <v>-257.70000000000005</v>
      </c>
      <c r="P23" s="5">
        <v>41.7</v>
      </c>
      <c r="Q23" s="5">
        <v>31.2</v>
      </c>
      <c r="R23" s="40">
        <f t="shared" si="4"/>
        <v>-10.500000000000004</v>
      </c>
    </row>
    <row r="24" spans="1:18" x14ac:dyDescent="0.2">
      <c r="A24" s="2">
        <v>2</v>
      </c>
      <c r="B24" s="2">
        <v>53</v>
      </c>
      <c r="C24" s="4">
        <v>1.77</v>
      </c>
      <c r="D24" s="4">
        <v>97.8</v>
      </c>
      <c r="E24" s="4">
        <v>94</v>
      </c>
      <c r="F24" s="39">
        <f t="shared" si="0"/>
        <v>-3.7999999999999972</v>
      </c>
      <c r="G24" s="4">
        <v>6</v>
      </c>
      <c r="H24" s="4">
        <v>6.32</v>
      </c>
      <c r="I24" s="39">
        <f t="shared" si="1"/>
        <v>0.32000000000000028</v>
      </c>
      <c r="J24" s="5">
        <v>38.5</v>
      </c>
      <c r="K24" s="5">
        <v>32</v>
      </c>
      <c r="L24" s="40">
        <f t="shared" si="2"/>
        <v>-6.5</v>
      </c>
      <c r="M24" s="5">
        <v>126.6</v>
      </c>
      <c r="N24" s="5">
        <v>111</v>
      </c>
      <c r="O24" s="40">
        <f t="shared" si="3"/>
        <v>-15.599999999999994</v>
      </c>
      <c r="P24" s="5">
        <v>39.200000000000003</v>
      </c>
      <c r="Q24" s="5">
        <v>34.9</v>
      </c>
      <c r="R24" s="40">
        <f t="shared" si="4"/>
        <v>-4.3000000000000043</v>
      </c>
    </row>
    <row r="25" spans="1:18" x14ac:dyDescent="0.2">
      <c r="A25" s="2">
        <v>1</v>
      </c>
      <c r="B25" s="2">
        <v>64</v>
      </c>
      <c r="C25" s="4">
        <v>1.65</v>
      </c>
      <c r="D25" s="4">
        <v>60.7</v>
      </c>
      <c r="E25" s="4">
        <v>60.5</v>
      </c>
      <c r="F25" s="39">
        <f t="shared" si="0"/>
        <v>-0.20000000000000284</v>
      </c>
      <c r="G25" s="4">
        <v>7.17</v>
      </c>
      <c r="H25" s="4">
        <v>6</v>
      </c>
      <c r="I25" s="39">
        <f t="shared" si="1"/>
        <v>-1.17</v>
      </c>
      <c r="J25" s="5">
        <v>21.5</v>
      </c>
      <c r="K25" s="5">
        <v>24.2</v>
      </c>
      <c r="L25" s="40">
        <f t="shared" si="2"/>
        <v>2.6999999999999993</v>
      </c>
      <c r="M25" s="5">
        <v>124.2</v>
      </c>
      <c r="N25" s="5">
        <v>104.1</v>
      </c>
      <c r="O25" s="40">
        <f t="shared" si="3"/>
        <v>-20.100000000000009</v>
      </c>
      <c r="P25" s="5">
        <v>19.7</v>
      </c>
      <c r="Q25" s="5">
        <v>15.3</v>
      </c>
      <c r="R25" s="40">
        <f t="shared" si="4"/>
        <v>-4.3999999999999986</v>
      </c>
    </row>
    <row r="26" spans="1:18" x14ac:dyDescent="0.2">
      <c r="A26" s="2">
        <v>1</v>
      </c>
      <c r="B26" s="2">
        <v>50</v>
      </c>
      <c r="C26" s="4">
        <v>1.68</v>
      </c>
      <c r="D26" s="4">
        <v>85.2</v>
      </c>
      <c r="E26" s="4">
        <v>83.1</v>
      </c>
      <c r="F26" s="39">
        <f t="shared" si="0"/>
        <v>-2.1000000000000085</v>
      </c>
      <c r="G26" s="4">
        <v>7.8</v>
      </c>
      <c r="H26" s="4">
        <v>7.12</v>
      </c>
      <c r="I26" s="39">
        <f t="shared" si="1"/>
        <v>-0.67999999999999972</v>
      </c>
      <c r="J26" s="5">
        <v>49.2</v>
      </c>
      <c r="K26" s="5">
        <v>37.799999999999997</v>
      </c>
      <c r="L26" s="40">
        <f t="shared" si="2"/>
        <v>-11.400000000000006</v>
      </c>
      <c r="M26" s="5">
        <v>192.6</v>
      </c>
      <c r="N26" s="5">
        <v>230.5</v>
      </c>
      <c r="O26" s="40">
        <f t="shared" si="3"/>
        <v>37.900000000000006</v>
      </c>
      <c r="P26" s="5">
        <v>35.799999999999997</v>
      </c>
      <c r="Q26" s="5">
        <v>28.4</v>
      </c>
      <c r="R26" s="40">
        <f t="shared" si="4"/>
        <v>-7.3999999999999986</v>
      </c>
    </row>
    <row r="27" spans="1:18" x14ac:dyDescent="0.2">
      <c r="A27" s="2">
        <v>1</v>
      </c>
      <c r="B27" s="2">
        <v>49</v>
      </c>
      <c r="C27" s="4">
        <v>1.59</v>
      </c>
      <c r="D27" s="4">
        <v>59</v>
      </c>
      <c r="E27" s="4">
        <v>58.2</v>
      </c>
      <c r="F27" s="39">
        <f t="shared" si="0"/>
        <v>-0.79999999999999716</v>
      </c>
      <c r="G27" s="4">
        <v>6.49</v>
      </c>
      <c r="H27" s="4">
        <v>5.47</v>
      </c>
      <c r="I27" s="39">
        <f t="shared" si="1"/>
        <v>-1.0200000000000005</v>
      </c>
      <c r="J27" s="5">
        <v>45.9</v>
      </c>
      <c r="K27" s="5">
        <v>30.1</v>
      </c>
      <c r="L27" s="40">
        <f t="shared" si="2"/>
        <v>-15.799999999999997</v>
      </c>
      <c r="M27" s="5">
        <v>82.7</v>
      </c>
      <c r="N27" s="5">
        <v>75</v>
      </c>
      <c r="O27" s="40">
        <f t="shared" si="3"/>
        <v>-7.7000000000000028</v>
      </c>
      <c r="P27" s="5">
        <v>36</v>
      </c>
      <c r="Q27" s="5">
        <v>28.8</v>
      </c>
      <c r="R27" s="40">
        <f t="shared" si="4"/>
        <v>-7.1999999999999993</v>
      </c>
    </row>
    <row r="28" spans="1:18" x14ac:dyDescent="0.2">
      <c r="A28" s="2">
        <v>2</v>
      </c>
      <c r="B28" s="2">
        <v>63</v>
      </c>
      <c r="C28" s="4">
        <v>1.79</v>
      </c>
      <c r="D28" s="4">
        <v>83.2</v>
      </c>
      <c r="E28" s="4">
        <v>81.400000000000006</v>
      </c>
      <c r="F28" s="39">
        <f t="shared" si="0"/>
        <v>-1.7999999999999972</v>
      </c>
      <c r="G28" s="4">
        <v>7.73</v>
      </c>
      <c r="H28" s="4">
        <v>5.96</v>
      </c>
      <c r="I28" s="39">
        <f t="shared" si="1"/>
        <v>-1.7700000000000005</v>
      </c>
      <c r="J28" s="5">
        <v>92.1</v>
      </c>
      <c r="K28" s="5">
        <v>101.1</v>
      </c>
      <c r="L28" s="40">
        <f t="shared" si="2"/>
        <v>9</v>
      </c>
      <c r="M28" s="5">
        <v>386.9</v>
      </c>
      <c r="N28" s="5">
        <v>373.2</v>
      </c>
      <c r="O28" s="40">
        <f t="shared" si="3"/>
        <v>-13.699999999999989</v>
      </c>
      <c r="P28" s="5">
        <v>38.799999999999997</v>
      </c>
      <c r="Q28" s="5">
        <v>45</v>
      </c>
      <c r="R28" s="40">
        <f t="shared" si="4"/>
        <v>6.2000000000000028</v>
      </c>
    </row>
    <row r="29" spans="1:18" x14ac:dyDescent="0.2">
      <c r="A29" s="2">
        <v>2</v>
      </c>
      <c r="B29" s="2">
        <v>51</v>
      </c>
      <c r="C29" s="4">
        <v>1.7</v>
      </c>
      <c r="D29" s="4">
        <v>80.5</v>
      </c>
      <c r="E29" s="4">
        <v>73.5</v>
      </c>
      <c r="F29" s="39">
        <f t="shared" si="0"/>
        <v>-7</v>
      </c>
      <c r="G29" s="4">
        <v>6.41</v>
      </c>
      <c r="H29" s="4">
        <v>5.42</v>
      </c>
      <c r="I29" s="39">
        <f t="shared" si="1"/>
        <v>-0.99000000000000021</v>
      </c>
      <c r="J29" s="5">
        <v>56.2</v>
      </c>
      <c r="K29" s="5">
        <v>20.7</v>
      </c>
      <c r="L29" s="40">
        <f t="shared" si="2"/>
        <v>-35.5</v>
      </c>
      <c r="M29" s="5">
        <v>144.69999999999999</v>
      </c>
      <c r="N29" s="5">
        <v>71.7</v>
      </c>
      <c r="O29" s="40">
        <f t="shared" si="3"/>
        <v>-72.999999999999986</v>
      </c>
      <c r="P29" s="5">
        <v>34.5</v>
      </c>
      <c r="Q29" s="5">
        <v>24.3</v>
      </c>
      <c r="R29" s="40">
        <f t="shared" si="4"/>
        <v>-10.199999999999999</v>
      </c>
    </row>
    <row r="30" spans="1:18" x14ac:dyDescent="0.2">
      <c r="A30" s="2">
        <v>2</v>
      </c>
      <c r="B30" s="2">
        <v>53</v>
      </c>
      <c r="C30" s="4">
        <v>1.73</v>
      </c>
      <c r="D30" s="4">
        <v>82.6</v>
      </c>
      <c r="E30" s="4">
        <v>81.8</v>
      </c>
      <c r="F30" s="39">
        <f t="shared" si="0"/>
        <v>-0.79999999999999716</v>
      </c>
      <c r="G30" s="4">
        <v>7.04</v>
      </c>
      <c r="H30" s="4">
        <v>7.53</v>
      </c>
      <c r="I30" s="39">
        <f t="shared" si="1"/>
        <v>0.49000000000000021</v>
      </c>
      <c r="J30" s="5">
        <v>131.5</v>
      </c>
      <c r="K30" s="5">
        <v>31.1</v>
      </c>
      <c r="L30" s="40">
        <f t="shared" si="2"/>
        <v>-100.4</v>
      </c>
      <c r="M30" s="5">
        <v>489.6</v>
      </c>
      <c r="N30" s="5">
        <v>102.1</v>
      </c>
      <c r="O30" s="40">
        <f t="shared" si="3"/>
        <v>-387.5</v>
      </c>
      <c r="P30" s="5">
        <v>50.4</v>
      </c>
      <c r="Q30" s="5">
        <v>40.4</v>
      </c>
      <c r="R30" s="40">
        <f t="shared" si="4"/>
        <v>-10</v>
      </c>
    </row>
    <row r="31" spans="1:18" x14ac:dyDescent="0.2">
      <c r="A31" s="2">
        <v>2</v>
      </c>
      <c r="B31" s="2">
        <v>40</v>
      </c>
      <c r="C31" s="4">
        <v>1.75</v>
      </c>
      <c r="D31" s="4">
        <v>97</v>
      </c>
      <c r="E31" s="4">
        <v>96</v>
      </c>
      <c r="F31" s="39">
        <f t="shared" si="0"/>
        <v>-1</v>
      </c>
      <c r="G31" s="4">
        <v>5.42</v>
      </c>
      <c r="H31" s="4">
        <v>4.8600000000000003</v>
      </c>
      <c r="I31" s="39">
        <f t="shared" si="1"/>
        <v>-0.55999999999999961</v>
      </c>
      <c r="J31" s="5">
        <v>88.5</v>
      </c>
      <c r="K31" s="5">
        <v>64.8</v>
      </c>
      <c r="L31" s="40">
        <f t="shared" si="2"/>
        <v>-23.700000000000003</v>
      </c>
      <c r="M31" s="5">
        <v>233.3</v>
      </c>
      <c r="N31" s="5">
        <v>190.3</v>
      </c>
      <c r="O31" s="40">
        <f t="shared" si="3"/>
        <v>-43</v>
      </c>
      <c r="P31" s="5">
        <v>33.1</v>
      </c>
      <c r="Q31" s="5">
        <v>32.299999999999997</v>
      </c>
      <c r="R31" s="40">
        <f t="shared" si="4"/>
        <v>-0.80000000000000426</v>
      </c>
    </row>
    <row r="32" spans="1:18" x14ac:dyDescent="0.2">
      <c r="A32" s="2">
        <v>2</v>
      </c>
      <c r="B32" s="2">
        <v>63</v>
      </c>
      <c r="C32" s="4">
        <v>1.78</v>
      </c>
      <c r="D32" s="4">
        <v>80.3</v>
      </c>
      <c r="E32" s="4">
        <v>76.8</v>
      </c>
      <c r="F32" s="39">
        <f t="shared" si="0"/>
        <v>-3.5</v>
      </c>
      <c r="G32" s="4">
        <v>7.01</v>
      </c>
      <c r="H32" s="4">
        <v>6.54</v>
      </c>
      <c r="I32" s="39">
        <f t="shared" si="1"/>
        <v>-0.46999999999999975</v>
      </c>
      <c r="J32" s="5">
        <v>44.9</v>
      </c>
      <c r="K32" s="5">
        <v>36.799999999999997</v>
      </c>
      <c r="L32" s="40">
        <f t="shared" si="2"/>
        <v>-8.1000000000000014</v>
      </c>
      <c r="M32" s="5">
        <v>125</v>
      </c>
      <c r="N32" s="5">
        <v>81.5</v>
      </c>
      <c r="O32" s="40">
        <f t="shared" si="3"/>
        <v>-43.5</v>
      </c>
      <c r="P32" s="5">
        <v>22.5</v>
      </c>
      <c r="Q32" s="5">
        <v>19.8</v>
      </c>
      <c r="R32" s="40">
        <f t="shared" si="4"/>
        <v>-2.6999999999999993</v>
      </c>
    </row>
    <row r="33" spans="1:23" x14ac:dyDescent="0.2">
      <c r="A33" s="2">
        <v>1</v>
      </c>
      <c r="B33" s="2">
        <v>40</v>
      </c>
      <c r="C33" s="4">
        <v>1.5</v>
      </c>
      <c r="D33" s="4">
        <v>56</v>
      </c>
      <c r="E33" s="4">
        <v>53.8</v>
      </c>
      <c r="F33" s="39">
        <f t="shared" si="0"/>
        <v>-2.2000000000000028</v>
      </c>
      <c r="G33" s="4">
        <v>6.82</v>
      </c>
      <c r="H33" s="4">
        <v>7.68</v>
      </c>
      <c r="I33" s="39">
        <f t="shared" si="1"/>
        <v>0.85999999999999943</v>
      </c>
      <c r="J33" s="5">
        <v>38.1</v>
      </c>
      <c r="K33" s="5">
        <v>29.8</v>
      </c>
      <c r="L33" s="40">
        <f t="shared" si="2"/>
        <v>-8.3000000000000007</v>
      </c>
      <c r="M33" s="5">
        <v>102.3</v>
      </c>
      <c r="N33" s="5">
        <v>75.7</v>
      </c>
      <c r="O33" s="40">
        <f t="shared" si="3"/>
        <v>-26.599999999999994</v>
      </c>
      <c r="P33" s="5">
        <v>47.3</v>
      </c>
      <c r="Q33" s="5">
        <v>37.5</v>
      </c>
      <c r="R33" s="40">
        <f t="shared" si="4"/>
        <v>-9.7999999999999972</v>
      </c>
    </row>
    <row r="34" spans="1:23" x14ac:dyDescent="0.2">
      <c r="A34" s="2">
        <v>2</v>
      </c>
      <c r="B34" s="2">
        <v>58</v>
      </c>
      <c r="C34" s="4">
        <v>1.7</v>
      </c>
      <c r="D34" s="4">
        <v>103.5</v>
      </c>
      <c r="E34" s="4">
        <v>103.5</v>
      </c>
      <c r="F34" s="39">
        <f t="shared" si="0"/>
        <v>0</v>
      </c>
      <c r="G34" s="4">
        <v>6.7</v>
      </c>
      <c r="H34" s="4">
        <v>6.05</v>
      </c>
      <c r="I34" s="39">
        <f t="shared" si="1"/>
        <v>-0.65000000000000036</v>
      </c>
      <c r="J34" s="5">
        <v>52.3</v>
      </c>
      <c r="K34" s="5">
        <v>72.2</v>
      </c>
      <c r="L34" s="40">
        <f t="shared" si="2"/>
        <v>19.900000000000006</v>
      </c>
      <c r="M34" s="5">
        <v>172.3</v>
      </c>
      <c r="N34" s="5">
        <v>151.5</v>
      </c>
      <c r="O34" s="40">
        <f t="shared" si="3"/>
        <v>-20.800000000000011</v>
      </c>
      <c r="P34" s="5">
        <v>35.1</v>
      </c>
      <c r="Q34" s="5">
        <v>34.4</v>
      </c>
      <c r="R34" s="40">
        <f t="shared" si="4"/>
        <v>-0.70000000000000284</v>
      </c>
    </row>
    <row r="35" spans="1:23" x14ac:dyDescent="0.2">
      <c r="A35" s="16" t="s">
        <v>78</v>
      </c>
      <c r="B35" s="17"/>
      <c r="C35" s="17"/>
    </row>
    <row r="36" spans="1:23" ht="16" x14ac:dyDescent="0.2">
      <c r="A36" s="17">
        <v>1</v>
      </c>
      <c r="C36" s="36" t="s">
        <v>73</v>
      </c>
      <c r="D36" s="14"/>
      <c r="E36" s="14"/>
      <c r="F36" s="14"/>
      <c r="G36" s="14"/>
      <c r="H36" s="14"/>
      <c r="I36" s="14"/>
      <c r="J36" s="14"/>
      <c r="K36" s="14"/>
      <c r="L36" s="14"/>
      <c r="M36" s="14"/>
      <c r="N36" s="14"/>
      <c r="O36" s="14"/>
      <c r="P36" s="14"/>
      <c r="Q36" s="14"/>
      <c r="R36" s="14"/>
      <c r="S36" s="14"/>
      <c r="T36" s="14"/>
      <c r="U36" s="14"/>
      <c r="V36" s="14"/>
      <c r="W36" s="14"/>
    </row>
    <row r="37" spans="1:23" x14ac:dyDescent="0.2">
      <c r="A37" s="17">
        <v>1</v>
      </c>
      <c r="C37" s="13"/>
      <c r="D37" s="14"/>
      <c r="E37" s="32" t="s">
        <v>60</v>
      </c>
      <c r="F37" s="35">
        <f>AVERAGE(F2:F34)</f>
        <v>-1.2666666666666664</v>
      </c>
      <c r="G37" s="14"/>
      <c r="H37" s="32" t="s">
        <v>60</v>
      </c>
      <c r="I37" s="35">
        <f>AVERAGE(I2:I34)</f>
        <v>-0.60303030303030303</v>
      </c>
      <c r="J37" s="14"/>
      <c r="K37" s="32" t="s">
        <v>60</v>
      </c>
      <c r="L37" s="35">
        <f>AVERAGE(L2:L34)</f>
        <v>-19.845454545454544</v>
      </c>
      <c r="M37" s="14"/>
      <c r="N37" s="32" t="s">
        <v>60</v>
      </c>
      <c r="O37" s="35">
        <f>AVERAGE(O2:O34)</f>
        <v>-65.296969696969683</v>
      </c>
      <c r="P37" s="14"/>
      <c r="Q37" s="32" t="s">
        <v>60</v>
      </c>
      <c r="R37" s="35">
        <f>AVERAGE(R2:R34)</f>
        <v>-5.7151515151515158</v>
      </c>
      <c r="S37" s="14"/>
      <c r="T37" s="14"/>
      <c r="U37" s="14"/>
      <c r="V37" s="14"/>
      <c r="W37" s="14"/>
    </row>
    <row r="38" spans="1:23" x14ac:dyDescent="0.2">
      <c r="A38" s="17">
        <v>1</v>
      </c>
      <c r="C38" s="13"/>
      <c r="D38" s="14"/>
      <c r="E38" s="32" t="s">
        <v>61</v>
      </c>
      <c r="F38" s="35">
        <f>STDEV(F2:F34)</f>
        <v>2.5118054595582584</v>
      </c>
      <c r="G38" s="14"/>
      <c r="H38" s="32" t="s">
        <v>61</v>
      </c>
      <c r="I38" s="35">
        <f>STDEV(I2:I34)</f>
        <v>0.71794622382392292</v>
      </c>
      <c r="J38" s="14"/>
      <c r="K38" s="32" t="s">
        <v>61</v>
      </c>
      <c r="L38" s="35">
        <f>STDEV(L2:L34)</f>
        <v>24.266992640584487</v>
      </c>
      <c r="M38" s="14"/>
      <c r="N38" s="32" t="s">
        <v>61</v>
      </c>
      <c r="O38" s="35">
        <f>STDEV(O2:O34)</f>
        <v>163.87535180139295</v>
      </c>
      <c r="P38" s="14"/>
      <c r="Q38" s="32" t="s">
        <v>61</v>
      </c>
      <c r="R38" s="35">
        <f>STDEV(R2:R34)</f>
        <v>5.2165075249227568</v>
      </c>
      <c r="S38" s="14"/>
      <c r="T38" s="14"/>
      <c r="U38" s="14"/>
      <c r="V38" s="14"/>
      <c r="W38" s="14"/>
    </row>
    <row r="39" spans="1:23" x14ac:dyDescent="0.2">
      <c r="A39" s="17">
        <v>1</v>
      </c>
      <c r="C39" s="13"/>
      <c r="D39" s="14"/>
      <c r="E39" s="32" t="s">
        <v>62</v>
      </c>
      <c r="F39" s="32">
        <f>COUNT(F2:F34)</f>
        <v>33</v>
      </c>
      <c r="G39" s="14"/>
      <c r="H39" s="32" t="s">
        <v>62</v>
      </c>
      <c r="I39" s="32">
        <f>COUNT(I2:I34)</f>
        <v>33</v>
      </c>
      <c r="J39" s="14"/>
      <c r="K39" s="32" t="s">
        <v>62</v>
      </c>
      <c r="L39" s="32">
        <f>COUNT(L2:L34)</f>
        <v>33</v>
      </c>
      <c r="M39" s="14"/>
      <c r="N39" s="32" t="s">
        <v>62</v>
      </c>
      <c r="O39" s="32">
        <f>COUNT(O2:O34)</f>
        <v>33</v>
      </c>
      <c r="P39" s="14"/>
      <c r="Q39" s="32" t="s">
        <v>62</v>
      </c>
      <c r="R39" s="32">
        <f>COUNT(R2:R34)</f>
        <v>33</v>
      </c>
      <c r="S39" s="14"/>
      <c r="T39" s="14"/>
      <c r="U39" s="14"/>
      <c r="V39" s="14"/>
      <c r="W39" s="14"/>
    </row>
    <row r="40" spans="1:23" x14ac:dyDescent="0.2">
      <c r="A40" s="17">
        <v>0</v>
      </c>
      <c r="C40" s="13"/>
      <c r="D40" s="14"/>
      <c r="E40" s="14"/>
      <c r="F40" s="14"/>
      <c r="G40" s="14"/>
      <c r="H40" s="14"/>
      <c r="I40" s="14"/>
      <c r="J40" s="14"/>
      <c r="K40" s="14"/>
      <c r="L40" s="14"/>
      <c r="M40" s="14"/>
      <c r="N40" s="14"/>
      <c r="O40" s="14"/>
      <c r="P40" s="14"/>
      <c r="Q40" s="14"/>
      <c r="R40" s="14"/>
      <c r="S40" s="14"/>
      <c r="T40" s="14"/>
      <c r="U40" s="14"/>
      <c r="V40" s="14"/>
      <c r="W40" s="14"/>
    </row>
    <row r="41" spans="1:23" x14ac:dyDescent="0.2">
      <c r="A41" s="17">
        <v>0</v>
      </c>
      <c r="C41" s="13"/>
      <c r="D41" s="38" t="s">
        <v>63</v>
      </c>
      <c r="E41" s="14"/>
      <c r="F41" s="35">
        <f>F38/SQRT(F39)</f>
        <v>0.43724920661662603</v>
      </c>
      <c r="G41" s="14"/>
      <c r="H41" s="14"/>
      <c r="I41" s="35">
        <f>I38/SQRT(I39)</f>
        <v>0.1249783957455133</v>
      </c>
      <c r="J41" s="14"/>
      <c r="K41" s="14"/>
      <c r="L41" s="35">
        <f>L38/SQRT(L39)</f>
        <v>4.224341195967118</v>
      </c>
      <c r="M41" s="14"/>
      <c r="N41" s="14"/>
      <c r="O41" s="35">
        <f>O38/SQRT(O39)</f>
        <v>28.52703711050183</v>
      </c>
      <c r="P41" s="14"/>
      <c r="Q41" s="14"/>
      <c r="R41" s="35">
        <f>R38/SQRT(R39)</f>
        <v>0.9080774022138125</v>
      </c>
      <c r="S41" s="14"/>
      <c r="T41" s="14"/>
      <c r="U41" s="14"/>
      <c r="V41" s="14"/>
      <c r="W41" s="14"/>
    </row>
    <row r="42" spans="1:23" x14ac:dyDescent="0.2">
      <c r="A42" s="17">
        <v>1</v>
      </c>
      <c r="C42" s="13"/>
      <c r="D42" s="32" t="s">
        <v>64</v>
      </c>
      <c r="E42" s="32"/>
      <c r="F42" s="35">
        <f>F37/F41</f>
        <v>-2.8968987193091968</v>
      </c>
      <c r="G42" s="14"/>
      <c r="H42" s="14"/>
      <c r="I42" s="35">
        <f>I37/I41</f>
        <v>-4.8250763616635055</v>
      </c>
      <c r="J42" s="14"/>
      <c r="K42" s="14"/>
      <c r="L42" s="35">
        <f>L37/L41</f>
        <v>-4.6978815452692473</v>
      </c>
      <c r="M42" s="14"/>
      <c r="N42" s="14"/>
      <c r="O42" s="35">
        <f>O37/O41</f>
        <v>-2.288950284042345</v>
      </c>
      <c r="P42" s="14"/>
      <c r="Q42" s="14"/>
      <c r="R42" s="35">
        <f>R37/R41</f>
        <v>-6.2936832270228082</v>
      </c>
      <c r="S42" s="14"/>
      <c r="T42" s="14"/>
      <c r="U42" s="14"/>
      <c r="V42" s="14"/>
      <c r="W42" s="14"/>
    </row>
    <row r="43" spans="1:23" x14ac:dyDescent="0.2">
      <c r="A43" s="17">
        <v>1</v>
      </c>
      <c r="C43" s="13"/>
      <c r="D43" s="38" t="s">
        <v>65</v>
      </c>
      <c r="E43" s="14"/>
      <c r="F43" s="32">
        <f>F39-1</f>
        <v>32</v>
      </c>
      <c r="G43" s="14"/>
      <c r="H43" s="14"/>
      <c r="I43" s="32">
        <f>I39-1</f>
        <v>32</v>
      </c>
      <c r="J43" s="14"/>
      <c r="K43" s="14"/>
      <c r="L43" s="32">
        <f>L39-1</f>
        <v>32</v>
      </c>
      <c r="M43" s="14"/>
      <c r="N43" s="14"/>
      <c r="O43" s="32">
        <f>O39-1</f>
        <v>32</v>
      </c>
      <c r="P43" s="14"/>
      <c r="Q43" s="14"/>
      <c r="R43" s="32">
        <f>R39-1</f>
        <v>32</v>
      </c>
      <c r="S43" s="14"/>
      <c r="T43" s="14"/>
      <c r="U43" s="14"/>
      <c r="V43" s="14"/>
      <c r="W43" s="14"/>
    </row>
    <row r="44" spans="1:23" x14ac:dyDescent="0.2">
      <c r="A44" s="17">
        <v>1</v>
      </c>
      <c r="C44" s="13"/>
      <c r="D44" s="32" t="s">
        <v>66</v>
      </c>
      <c r="E44" s="32"/>
      <c r="F44" s="35">
        <f>-TINV(2*0.05, 32)</f>
        <v>-1.6938887483837093</v>
      </c>
      <c r="G44" s="14"/>
      <c r="H44" s="14"/>
      <c r="I44" s="35">
        <f>-TINV(2*0.05, 32)</f>
        <v>-1.6938887483837093</v>
      </c>
      <c r="J44" s="14"/>
      <c r="K44" s="14"/>
      <c r="L44" s="35">
        <f>-TINV(2*0.05, 32)</f>
        <v>-1.6938887483837093</v>
      </c>
      <c r="M44" s="14"/>
      <c r="N44" s="14"/>
      <c r="O44" s="35">
        <f>-TINV(2*0.05, 32)</f>
        <v>-1.6938887483837093</v>
      </c>
      <c r="P44" s="14"/>
      <c r="Q44" s="14"/>
      <c r="R44" s="35">
        <f>-TINV(2*0.05, 32)</f>
        <v>-1.6938887483837093</v>
      </c>
      <c r="S44" s="14"/>
      <c r="T44" s="14"/>
      <c r="U44" s="14"/>
      <c r="V44" s="14"/>
      <c r="W44" s="14"/>
    </row>
    <row r="45" spans="1:23" x14ac:dyDescent="0.2">
      <c r="A45" s="17">
        <v>0</v>
      </c>
      <c r="C45" s="13"/>
      <c r="D45" s="14"/>
      <c r="E45" s="14"/>
      <c r="F45" s="14"/>
      <c r="G45" s="14"/>
      <c r="H45" s="14"/>
      <c r="I45" s="14"/>
      <c r="J45" s="14"/>
      <c r="K45" s="14"/>
      <c r="L45" s="14"/>
      <c r="M45" s="14"/>
      <c r="N45" s="14"/>
      <c r="O45" s="14"/>
      <c r="P45" s="14"/>
      <c r="Q45" s="14"/>
      <c r="R45" s="14"/>
      <c r="S45" s="14"/>
      <c r="T45" s="14"/>
      <c r="U45" s="14"/>
      <c r="V45" s="14"/>
      <c r="W45" s="14"/>
    </row>
    <row r="46" spans="1:23" x14ac:dyDescent="0.2">
      <c r="A46" s="17">
        <v>0</v>
      </c>
      <c r="C46" s="13"/>
      <c r="D46" s="14"/>
      <c r="E46" s="14"/>
      <c r="F46" s="14"/>
      <c r="G46" s="14"/>
      <c r="H46" s="14"/>
      <c r="I46" s="14"/>
      <c r="J46" s="14"/>
      <c r="K46" s="14"/>
      <c r="L46" s="14"/>
      <c r="M46" s="14"/>
      <c r="N46" s="14"/>
      <c r="O46" s="14"/>
      <c r="P46" s="14"/>
      <c r="Q46" s="14"/>
      <c r="R46" s="14"/>
      <c r="S46" s="14"/>
      <c r="T46" s="14"/>
      <c r="U46" s="14"/>
      <c r="V46" s="14"/>
      <c r="W46" s="14"/>
    </row>
    <row r="47" spans="1:23" ht="19" x14ac:dyDescent="0.25">
      <c r="A47" s="17">
        <v>0</v>
      </c>
      <c r="C47" s="32" t="s">
        <v>71</v>
      </c>
      <c r="D47" s="37"/>
      <c r="E47" s="34" t="s">
        <v>82</v>
      </c>
      <c r="F47" s="32"/>
      <c r="G47" s="14"/>
      <c r="H47" s="14"/>
      <c r="I47" s="14"/>
      <c r="J47" s="14"/>
      <c r="K47" s="14"/>
      <c r="L47" s="14"/>
      <c r="M47" s="14"/>
      <c r="N47" s="14"/>
      <c r="O47" s="14"/>
      <c r="P47" s="14"/>
      <c r="Q47" s="14"/>
      <c r="R47" s="14"/>
      <c r="S47" s="14"/>
      <c r="T47" s="14"/>
      <c r="U47" s="14"/>
      <c r="V47" s="14"/>
      <c r="W47" s="14"/>
    </row>
    <row r="48" spans="1:23" ht="19" x14ac:dyDescent="0.25">
      <c r="A48" s="17">
        <v>0</v>
      </c>
      <c r="C48" s="32" t="s">
        <v>72</v>
      </c>
      <c r="D48" s="32"/>
      <c r="E48" s="34" t="s">
        <v>83</v>
      </c>
      <c r="F48" s="32"/>
      <c r="G48" s="14"/>
      <c r="H48" s="14"/>
      <c r="I48" s="14"/>
      <c r="J48" s="14"/>
      <c r="K48" s="14"/>
      <c r="L48" s="14"/>
      <c r="M48" s="14"/>
      <c r="N48" s="14"/>
      <c r="O48" s="14"/>
      <c r="P48" s="14"/>
      <c r="Q48" s="14"/>
      <c r="R48" s="14"/>
      <c r="S48" s="14"/>
      <c r="T48" s="14"/>
      <c r="U48" s="14"/>
      <c r="V48" s="14"/>
      <c r="W48" s="14"/>
    </row>
    <row r="49" spans="1:23" x14ac:dyDescent="0.2">
      <c r="A49" s="17">
        <v>1</v>
      </c>
      <c r="C49" s="13"/>
      <c r="D49" s="14"/>
      <c r="E49" s="14"/>
      <c r="F49" s="14"/>
      <c r="G49" s="14"/>
      <c r="H49" s="14"/>
      <c r="I49" s="14"/>
      <c r="J49" s="14"/>
      <c r="K49" s="14"/>
      <c r="L49" s="14"/>
      <c r="M49" s="14"/>
      <c r="N49" s="14"/>
      <c r="O49" s="14"/>
      <c r="P49" s="14"/>
      <c r="Q49" s="14"/>
      <c r="R49" s="14"/>
      <c r="S49" s="14"/>
      <c r="T49" s="14"/>
      <c r="U49" s="14"/>
      <c r="V49" s="14"/>
      <c r="W49" s="14"/>
    </row>
    <row r="50" spans="1:23" x14ac:dyDescent="0.2">
      <c r="A50" s="17">
        <v>1</v>
      </c>
      <c r="C50" s="13"/>
      <c r="D50" s="32" t="s">
        <v>67</v>
      </c>
      <c r="E50" s="14"/>
      <c r="F50" s="32" t="s">
        <v>68</v>
      </c>
      <c r="G50" s="32"/>
      <c r="H50" s="32"/>
      <c r="I50" s="32"/>
      <c r="J50" s="32"/>
      <c r="K50" s="32"/>
      <c r="L50" s="32"/>
      <c r="M50" s="32"/>
      <c r="N50" s="14"/>
      <c r="O50" s="14"/>
      <c r="P50" s="14"/>
      <c r="Q50" s="14"/>
      <c r="R50" s="14"/>
      <c r="S50" s="14"/>
      <c r="T50" s="14"/>
      <c r="U50" s="14"/>
      <c r="V50" s="14"/>
      <c r="W50" s="14"/>
    </row>
    <row r="51" spans="1:23" x14ac:dyDescent="0.2">
      <c r="A51" s="17">
        <v>1</v>
      </c>
      <c r="C51" s="13"/>
      <c r="D51" s="14"/>
      <c r="E51" s="14"/>
      <c r="F51" s="14"/>
      <c r="G51" s="14"/>
      <c r="H51" s="14"/>
      <c r="I51" s="14"/>
      <c r="J51" s="14"/>
      <c r="K51" s="14"/>
      <c r="L51" s="14"/>
      <c r="M51" s="14"/>
      <c r="N51" s="14"/>
      <c r="O51" s="14"/>
      <c r="P51" s="14"/>
      <c r="Q51" s="14"/>
      <c r="R51" s="14"/>
      <c r="S51" s="14"/>
      <c r="T51" s="14"/>
      <c r="U51" s="14"/>
      <c r="V51" s="14"/>
      <c r="W51" s="14"/>
    </row>
    <row r="52" spans="1:23" x14ac:dyDescent="0.2">
      <c r="A52" s="17">
        <v>0</v>
      </c>
      <c r="C52" s="13"/>
      <c r="D52" s="32" t="s">
        <v>69</v>
      </c>
      <c r="E52" s="14"/>
      <c r="F52" s="32" t="s">
        <v>70</v>
      </c>
      <c r="G52" s="32"/>
      <c r="H52" s="32"/>
      <c r="I52" s="32"/>
      <c r="J52" s="32"/>
      <c r="K52" s="32"/>
      <c r="L52" s="32"/>
      <c r="M52" s="32"/>
      <c r="N52" s="32"/>
      <c r="O52" s="32"/>
      <c r="P52" s="32"/>
      <c r="Q52" s="32"/>
      <c r="R52" s="32"/>
      <c r="S52" s="32"/>
      <c r="T52" s="32"/>
      <c r="U52" s="32"/>
      <c r="V52" s="32"/>
      <c r="W52" s="32"/>
    </row>
    <row r="53" spans="1:23" x14ac:dyDescent="0.2">
      <c r="A53" s="17">
        <v>0</v>
      </c>
      <c r="C53" s="13"/>
      <c r="D53" s="14"/>
      <c r="E53" s="14"/>
      <c r="F53" s="14"/>
      <c r="G53" s="14"/>
      <c r="H53" s="14"/>
      <c r="I53" s="14"/>
      <c r="J53" s="14"/>
      <c r="K53" s="14"/>
      <c r="L53" s="14"/>
      <c r="M53" s="14"/>
      <c r="N53" s="14"/>
      <c r="O53" s="14"/>
      <c r="P53" s="14"/>
      <c r="Q53" s="14"/>
      <c r="R53" s="14"/>
      <c r="S53" s="14"/>
      <c r="T53" s="14"/>
      <c r="U53" s="14"/>
      <c r="V53" s="14"/>
      <c r="W53" s="14"/>
    </row>
    <row r="54" spans="1:23" x14ac:dyDescent="0.2">
      <c r="A54" s="17">
        <v>0</v>
      </c>
    </row>
    <row r="55" spans="1:23" ht="16" x14ac:dyDescent="0.2">
      <c r="A55" s="17">
        <v>1</v>
      </c>
      <c r="C55" s="36" t="s">
        <v>85</v>
      </c>
      <c r="D55" s="14"/>
      <c r="E55" s="33" t="s">
        <v>74</v>
      </c>
      <c r="F55" s="35">
        <f>CORREL($A$36:$A$68,F2:F34)</f>
        <v>-2.0428208538762083E-2</v>
      </c>
      <c r="G55" s="15"/>
      <c r="H55" s="15"/>
      <c r="I55" s="35">
        <f>CORREL($A$36:$A$68,I2:I34)</f>
        <v>0.16625243849759366</v>
      </c>
      <c r="J55" s="15"/>
      <c r="K55" s="15"/>
      <c r="L55" s="35">
        <f>CORREL($A$36:$A$68,L2:L34)</f>
        <v>0.21701322146142829</v>
      </c>
      <c r="M55" s="15"/>
      <c r="N55" s="15"/>
      <c r="O55" s="35">
        <f>CORREL($A$36:$A$68,O2:O34)</f>
        <v>0.16136079728176142</v>
      </c>
      <c r="P55" s="15"/>
      <c r="Q55" s="15"/>
      <c r="R55" s="35">
        <f>CORREL($A$36:$A$68,R2:R34)</f>
        <v>-0.21904781866200715</v>
      </c>
      <c r="S55" s="14"/>
      <c r="T55" s="14"/>
    </row>
    <row r="56" spans="1:23" x14ac:dyDescent="0.2">
      <c r="A56" s="17">
        <v>0</v>
      </c>
      <c r="C56" s="14"/>
      <c r="D56" s="14"/>
      <c r="E56" s="33" t="s">
        <v>62</v>
      </c>
      <c r="F56" s="32">
        <f>COUNT($F$2:$F$34)</f>
        <v>33</v>
      </c>
      <c r="G56" s="14"/>
      <c r="H56" s="14"/>
      <c r="I56" s="32">
        <f>COUNT(I2:I34)</f>
        <v>33</v>
      </c>
      <c r="J56" s="14"/>
      <c r="K56" s="14"/>
      <c r="L56" s="32">
        <f>COUNT(L2:L34)</f>
        <v>33</v>
      </c>
      <c r="M56" s="14"/>
      <c r="N56" s="14"/>
      <c r="O56" s="32">
        <f>COUNT(O2:O34)</f>
        <v>33</v>
      </c>
      <c r="P56" s="14"/>
      <c r="Q56" s="14"/>
      <c r="R56" s="32">
        <f>COUNT(R2:R34)</f>
        <v>33</v>
      </c>
      <c r="S56" s="14"/>
      <c r="T56" s="14"/>
    </row>
    <row r="57" spans="1:23" x14ac:dyDescent="0.2">
      <c r="A57" s="17">
        <v>1</v>
      </c>
      <c r="C57" s="14"/>
      <c r="D57" s="14"/>
      <c r="E57" s="33" t="s">
        <v>75</v>
      </c>
      <c r="F57" s="32">
        <f>F56-1</f>
        <v>32</v>
      </c>
      <c r="G57" s="14"/>
      <c r="H57" s="14"/>
      <c r="I57" s="32">
        <f>I56-1</f>
        <v>32</v>
      </c>
      <c r="J57" s="14"/>
      <c r="K57" s="14"/>
      <c r="L57" s="32">
        <f>L56-1</f>
        <v>32</v>
      </c>
      <c r="M57" s="14"/>
      <c r="N57" s="14"/>
      <c r="O57" s="32">
        <f>O56-1</f>
        <v>32</v>
      </c>
      <c r="P57" s="14"/>
      <c r="Q57" s="14"/>
      <c r="R57" s="32">
        <f>R56-1</f>
        <v>32</v>
      </c>
      <c r="S57" s="14"/>
      <c r="T57" s="14"/>
    </row>
    <row r="58" spans="1:23" x14ac:dyDescent="0.2">
      <c r="A58" s="17">
        <v>0</v>
      </c>
      <c r="C58" s="14"/>
      <c r="D58" s="14" t="s">
        <v>76</v>
      </c>
      <c r="E58" s="14"/>
      <c r="F58" s="35">
        <f>TINV(0.05,31)</f>
        <v>2.0395134463964082</v>
      </c>
      <c r="G58" s="15"/>
      <c r="H58" s="15"/>
      <c r="I58" s="35">
        <f>TINV(0.05,31)</f>
        <v>2.0395134463964082</v>
      </c>
      <c r="J58" s="15"/>
      <c r="K58" s="15"/>
      <c r="L58" s="35">
        <f>TINV(0.05,31)</f>
        <v>2.0395134463964082</v>
      </c>
      <c r="M58" s="15"/>
      <c r="N58" s="15"/>
      <c r="O58" s="35">
        <f>TINV(0.05,31)</f>
        <v>2.0395134463964082</v>
      </c>
      <c r="P58" s="15"/>
      <c r="Q58" s="15"/>
      <c r="R58" s="35">
        <f>TINV(0.05,31)</f>
        <v>2.0395134463964082</v>
      </c>
      <c r="S58" s="14"/>
      <c r="T58" s="14"/>
    </row>
    <row r="59" spans="1:23" x14ac:dyDescent="0.2">
      <c r="A59" s="17">
        <v>1</v>
      </c>
      <c r="C59" s="14"/>
      <c r="D59" s="14" t="s">
        <v>77</v>
      </c>
      <c r="E59" s="14"/>
      <c r="F59" s="35">
        <f>ABS(F55)*SQRT(F57/1-(ABS(F55))^2)</f>
        <v>0.11555864477503396</v>
      </c>
      <c r="G59" s="15"/>
      <c r="H59" s="15"/>
      <c r="I59" s="35">
        <f>ABS(I55)*SQRT(I57/1-(ABS(I55))^2)</f>
        <v>0.94005956364917842</v>
      </c>
      <c r="J59" s="15"/>
      <c r="K59" s="15"/>
      <c r="L59" s="35">
        <f>ABS(L55)*SQRT(L57/1-(ABS(L55))^2)</f>
        <v>1.226708486509988</v>
      </c>
      <c r="M59" s="15"/>
      <c r="N59" s="15"/>
      <c r="O59" s="35">
        <f>ABS(O55)*SQRT(O57/1-(ABS(O55))^2)</f>
        <v>0.91242308137749828</v>
      </c>
      <c r="P59" s="15"/>
      <c r="Q59" s="15"/>
      <c r="R59" s="35">
        <f>ABS(R55)*SQRT(R57/1-(ABS(R55))^2)</f>
        <v>1.2381922436819501</v>
      </c>
      <c r="S59" s="14"/>
      <c r="T59" s="14"/>
    </row>
    <row r="60" spans="1:23" x14ac:dyDescent="0.2">
      <c r="A60" s="17">
        <v>1</v>
      </c>
      <c r="C60" s="14"/>
      <c r="D60" s="14"/>
      <c r="E60" s="14"/>
      <c r="F60" s="14"/>
      <c r="G60" s="14"/>
      <c r="H60" s="14"/>
      <c r="I60" s="14"/>
      <c r="J60" s="14"/>
      <c r="K60" s="14"/>
      <c r="L60" s="14"/>
      <c r="M60" s="14"/>
      <c r="N60" s="14"/>
      <c r="O60" s="14"/>
      <c r="P60" s="14"/>
      <c r="Q60" s="14"/>
      <c r="R60" s="14"/>
      <c r="S60" s="14"/>
      <c r="T60" s="14"/>
    </row>
    <row r="61" spans="1:23" ht="19" x14ac:dyDescent="0.25">
      <c r="A61" s="17">
        <v>1</v>
      </c>
      <c r="C61" s="14"/>
      <c r="D61" s="34" t="s">
        <v>79</v>
      </c>
      <c r="E61" s="32" t="s">
        <v>71</v>
      </c>
      <c r="F61" s="32"/>
      <c r="G61" s="14"/>
      <c r="H61" s="14"/>
      <c r="I61" s="14"/>
      <c r="J61" s="14"/>
      <c r="K61" s="14"/>
      <c r="L61" s="14"/>
      <c r="M61" s="14"/>
      <c r="N61" s="14"/>
      <c r="O61" s="14"/>
      <c r="P61" s="14"/>
      <c r="Q61" s="14"/>
      <c r="R61" s="14"/>
      <c r="S61" s="14"/>
      <c r="T61" s="14"/>
    </row>
    <row r="62" spans="1:23" ht="19" x14ac:dyDescent="0.25">
      <c r="A62" s="17">
        <v>0</v>
      </c>
      <c r="C62" s="14"/>
      <c r="D62" s="34" t="s">
        <v>80</v>
      </c>
      <c r="E62" s="32" t="s">
        <v>72</v>
      </c>
      <c r="F62" s="32"/>
      <c r="G62" s="14"/>
      <c r="H62" s="14"/>
      <c r="I62" s="14"/>
      <c r="J62" s="14"/>
      <c r="K62" s="14"/>
      <c r="L62" s="14"/>
      <c r="M62" s="14"/>
      <c r="N62" s="14"/>
      <c r="O62" s="14"/>
      <c r="P62" s="14"/>
      <c r="Q62" s="14"/>
      <c r="R62" s="14"/>
      <c r="S62" s="14"/>
      <c r="T62" s="14"/>
    </row>
    <row r="63" spans="1:23" x14ac:dyDescent="0.2">
      <c r="A63" s="17">
        <v>0</v>
      </c>
      <c r="C63" s="14"/>
      <c r="D63" s="14"/>
      <c r="E63" s="14"/>
      <c r="F63" s="14"/>
      <c r="G63" s="14"/>
      <c r="H63" s="14"/>
      <c r="I63" s="14"/>
      <c r="J63" s="14"/>
      <c r="K63" s="14"/>
      <c r="L63" s="14"/>
      <c r="M63" s="14"/>
      <c r="N63" s="14"/>
      <c r="O63" s="14"/>
      <c r="P63" s="14"/>
      <c r="Q63" s="14"/>
      <c r="R63" s="14"/>
      <c r="S63" s="14"/>
      <c r="T63" s="14"/>
    </row>
    <row r="64" spans="1:23" ht="19" x14ac:dyDescent="0.25">
      <c r="A64" s="17">
        <v>0</v>
      </c>
      <c r="C64" s="14"/>
      <c r="D64" s="34" t="s">
        <v>67</v>
      </c>
      <c r="E64" s="32" t="s">
        <v>81</v>
      </c>
      <c r="F64" s="32"/>
      <c r="G64" s="32"/>
      <c r="H64" s="32"/>
      <c r="I64" s="32"/>
      <c r="J64" s="32"/>
      <c r="K64" s="32"/>
      <c r="L64" s="32"/>
      <c r="M64" s="14"/>
      <c r="N64" s="14"/>
      <c r="O64" s="14"/>
      <c r="P64" s="14"/>
      <c r="Q64" s="14"/>
      <c r="R64" s="14"/>
      <c r="S64" s="14"/>
      <c r="T64" s="14"/>
    </row>
    <row r="65" spans="1:20" x14ac:dyDescent="0.2">
      <c r="A65" s="17">
        <v>0</v>
      </c>
      <c r="C65" s="14"/>
      <c r="D65" s="14"/>
      <c r="E65" s="14"/>
      <c r="F65" s="14"/>
      <c r="G65" s="14"/>
      <c r="H65" s="14"/>
      <c r="I65" s="14"/>
      <c r="J65" s="14"/>
      <c r="K65" s="14"/>
      <c r="L65" s="14"/>
      <c r="M65" s="14"/>
      <c r="N65" s="14"/>
      <c r="O65" s="14"/>
      <c r="P65" s="14"/>
      <c r="Q65" s="14"/>
      <c r="R65" s="14"/>
      <c r="S65" s="14"/>
      <c r="T65" s="14"/>
    </row>
    <row r="66" spans="1:20" ht="19" x14ac:dyDescent="0.25">
      <c r="A66" s="17">
        <v>0</v>
      </c>
      <c r="C66" s="34" t="s">
        <v>84</v>
      </c>
      <c r="D66" s="34"/>
      <c r="E66" s="32" t="s">
        <v>95</v>
      </c>
      <c r="F66" s="32"/>
      <c r="G66" s="32"/>
      <c r="H66" s="32"/>
      <c r="I66" s="32"/>
      <c r="J66" s="32"/>
      <c r="K66" s="32"/>
      <c r="L66" s="32"/>
      <c r="M66" s="32"/>
      <c r="N66" s="32"/>
      <c r="O66" s="32"/>
      <c r="P66" s="32"/>
      <c r="Q66" s="32"/>
      <c r="R66" s="32"/>
      <c r="S66" s="32"/>
      <c r="T66" s="32"/>
    </row>
    <row r="67" spans="1:20" x14ac:dyDescent="0.2">
      <c r="A67" s="17">
        <v>1</v>
      </c>
      <c r="C67" s="14"/>
      <c r="D67" s="14"/>
      <c r="E67" s="14"/>
      <c r="F67" s="14"/>
      <c r="G67" s="14"/>
      <c r="H67" s="14"/>
      <c r="I67" s="14"/>
      <c r="J67" s="14"/>
      <c r="K67" s="14"/>
      <c r="L67" s="14"/>
      <c r="M67" s="14"/>
      <c r="N67" s="14"/>
      <c r="O67" s="14"/>
      <c r="P67" s="14"/>
      <c r="Q67" s="14"/>
      <c r="R67" s="14"/>
      <c r="S67" s="14"/>
      <c r="T67" s="14"/>
    </row>
    <row r="68" spans="1:20" x14ac:dyDescent="0.2">
      <c r="A68" s="17">
        <v>0</v>
      </c>
      <c r="C68" s="32" t="s">
        <v>96</v>
      </c>
      <c r="D68" s="32"/>
      <c r="E68" s="32"/>
      <c r="F68" s="32"/>
      <c r="G68" s="32"/>
      <c r="H68" s="32"/>
      <c r="I68" s="14"/>
      <c r="J68" s="14"/>
      <c r="K68" s="14"/>
      <c r="L68" s="14"/>
      <c r="M68" s="14"/>
      <c r="N68" s="14"/>
      <c r="O68" s="14"/>
      <c r="P68" s="14"/>
      <c r="Q68" s="14"/>
      <c r="R68" s="14"/>
      <c r="S68" s="14"/>
      <c r="T68" s="14"/>
    </row>
    <row r="71" spans="1:20" ht="16" x14ac:dyDescent="0.2">
      <c r="C71" s="36" t="s">
        <v>94</v>
      </c>
      <c r="D71" s="14"/>
      <c r="E71" s="33" t="s">
        <v>74</v>
      </c>
      <c r="F71" s="32">
        <f>CORREL($B$2:$B$34,F2:F34)</f>
        <v>9.8019076641916059E-2</v>
      </c>
      <c r="G71" s="14"/>
      <c r="H71" s="14"/>
      <c r="I71" s="32">
        <f>CORREL($B$2:$B$34,I2:I34)</f>
        <v>-0.39589700276618978</v>
      </c>
      <c r="J71" s="14"/>
      <c r="K71" s="14"/>
      <c r="L71" s="32">
        <f>CORREL($B$2:$B$34,L2:L34)</f>
        <v>0.14916719384655294</v>
      </c>
      <c r="M71" s="14"/>
      <c r="N71" s="14"/>
      <c r="O71" s="32">
        <f>CORREL($B$2:$B$34,O2:O34)</f>
        <v>0.12578881349652954</v>
      </c>
      <c r="P71" s="14"/>
      <c r="Q71" s="14"/>
      <c r="R71" s="32">
        <f>CORREL($B$2:$B$34,R2:R34)</f>
        <v>0.36281917584522283</v>
      </c>
      <c r="S71" s="14"/>
    </row>
    <row r="72" spans="1:20" x14ac:dyDescent="0.2">
      <c r="C72" s="14"/>
      <c r="D72" s="14"/>
      <c r="E72" s="33" t="s">
        <v>62</v>
      </c>
      <c r="F72" s="32">
        <f>COUNT($F$2:$F$34)</f>
        <v>33</v>
      </c>
      <c r="G72" s="14"/>
      <c r="H72" s="14"/>
      <c r="I72" s="32">
        <f>COUNT($F$2:$F$34)</f>
        <v>33</v>
      </c>
      <c r="J72" s="14"/>
      <c r="K72" s="14"/>
      <c r="L72" s="32">
        <f>COUNT($F$2:$F$34)</f>
        <v>33</v>
      </c>
      <c r="M72" s="14"/>
      <c r="N72" s="14"/>
      <c r="O72" s="32">
        <f>COUNT($F$2:$F$34)</f>
        <v>33</v>
      </c>
      <c r="P72" s="14"/>
      <c r="Q72" s="14"/>
      <c r="R72" s="32">
        <f>COUNT($F$2:$F$34)</f>
        <v>33</v>
      </c>
      <c r="S72" s="14"/>
    </row>
    <row r="73" spans="1:20" x14ac:dyDescent="0.2">
      <c r="C73" s="14"/>
      <c r="D73" s="14"/>
      <c r="E73" s="33" t="s">
        <v>75</v>
      </c>
      <c r="F73" s="32">
        <f>F72-1</f>
        <v>32</v>
      </c>
      <c r="G73" s="14"/>
      <c r="H73" s="14"/>
      <c r="I73" s="32">
        <f>I72-1</f>
        <v>32</v>
      </c>
      <c r="J73" s="14"/>
      <c r="K73" s="14"/>
      <c r="L73" s="32">
        <f>L72-1</f>
        <v>32</v>
      </c>
      <c r="M73" s="14"/>
      <c r="N73" s="14"/>
      <c r="O73" s="32">
        <f>O72-1</f>
        <v>32</v>
      </c>
      <c r="P73" s="14"/>
      <c r="Q73" s="14"/>
      <c r="R73" s="32">
        <f>R72-1</f>
        <v>32</v>
      </c>
      <c r="S73" s="14"/>
    </row>
    <row r="74" spans="1:20" x14ac:dyDescent="0.2">
      <c r="C74" s="14"/>
      <c r="D74" s="14" t="s">
        <v>76</v>
      </c>
      <c r="E74" s="14"/>
      <c r="F74" s="32">
        <f>TINV(0.05,31)</f>
        <v>2.0395134463964082</v>
      </c>
      <c r="G74" s="14"/>
      <c r="H74" s="14"/>
      <c r="I74" s="32">
        <f>TINV(0.05,31)</f>
        <v>2.0395134463964082</v>
      </c>
      <c r="J74" s="14"/>
      <c r="K74" s="14"/>
      <c r="L74" s="32">
        <f>TINV(0.05,31)</f>
        <v>2.0395134463964082</v>
      </c>
      <c r="M74" s="14"/>
      <c r="N74" s="14"/>
      <c r="O74" s="32">
        <f>TINV(0.05,31)</f>
        <v>2.0395134463964082</v>
      </c>
      <c r="P74" s="14"/>
      <c r="Q74" s="14"/>
      <c r="R74" s="32">
        <f>TINV(0.05,31)</f>
        <v>2.0395134463964082</v>
      </c>
      <c r="S74" s="14"/>
    </row>
    <row r="75" spans="1:20" x14ac:dyDescent="0.2">
      <c r="C75" s="14"/>
      <c r="D75" s="14" t="s">
        <v>77</v>
      </c>
      <c r="E75" s="14"/>
      <c r="F75" s="32">
        <f>ABS(F71)*SQRT(F73/1-(ABS(F71))^2)</f>
        <v>0.55439638498765298</v>
      </c>
      <c r="G75" s="14"/>
      <c r="H75" s="14"/>
      <c r="I75" s="32">
        <f>ABS(I71)*SQRT(I73/1-(ABS(I71))^2)</f>
        <v>2.2340403518954846</v>
      </c>
      <c r="J75" s="14"/>
      <c r="K75" s="14"/>
      <c r="L75" s="32">
        <f>ABS(L71)*SQRT(L73/1-(ABS(L71))^2)</f>
        <v>0.84352365387077044</v>
      </c>
      <c r="M75" s="14"/>
      <c r="N75" s="14"/>
      <c r="O75" s="32">
        <f>ABS(O71)*SQRT(O73/1-(ABS(O71))^2)</f>
        <v>0.71139304004022608</v>
      </c>
      <c r="P75" s="14"/>
      <c r="Q75" s="14"/>
      <c r="R75" s="32">
        <f>ABS(R71)*SQRT(R73/1-(ABS(R71))^2)</f>
        <v>2.0481893567683156</v>
      </c>
      <c r="S75" s="14"/>
    </row>
    <row r="76" spans="1:20" x14ac:dyDescent="0.2">
      <c r="C76" s="14"/>
      <c r="D76" s="14"/>
      <c r="E76" s="14"/>
      <c r="F76" s="14"/>
      <c r="G76" s="14"/>
      <c r="H76" s="14"/>
      <c r="I76" s="14"/>
      <c r="J76" s="14"/>
      <c r="K76" s="14"/>
      <c r="L76" s="14"/>
      <c r="M76" s="14"/>
      <c r="N76" s="14"/>
      <c r="O76" s="14"/>
      <c r="P76" s="14"/>
      <c r="Q76" s="14"/>
      <c r="R76" s="14"/>
      <c r="S76" s="14"/>
    </row>
    <row r="77" spans="1:20" ht="19" x14ac:dyDescent="0.25">
      <c r="C77" s="14"/>
      <c r="D77" s="34" t="s">
        <v>79</v>
      </c>
      <c r="E77" s="32" t="s">
        <v>71</v>
      </c>
      <c r="F77" s="32"/>
      <c r="G77" s="14"/>
      <c r="H77" s="14"/>
      <c r="I77" s="14"/>
      <c r="J77" s="14"/>
      <c r="K77" s="14"/>
      <c r="L77" s="14"/>
      <c r="M77" s="14"/>
      <c r="N77" s="14"/>
      <c r="O77" s="14"/>
      <c r="P77" s="14"/>
      <c r="Q77" s="14"/>
      <c r="R77" s="14"/>
      <c r="S77" s="14"/>
    </row>
    <row r="78" spans="1:20" ht="19" x14ac:dyDescent="0.25">
      <c r="C78" s="14"/>
      <c r="D78" s="34" t="s">
        <v>80</v>
      </c>
      <c r="E78" s="32" t="s">
        <v>72</v>
      </c>
      <c r="F78" s="32"/>
      <c r="G78" s="14"/>
      <c r="H78" s="14"/>
      <c r="I78" s="14"/>
      <c r="J78" s="14"/>
      <c r="K78" s="14"/>
      <c r="L78" s="14"/>
      <c r="M78" s="14"/>
      <c r="N78" s="14"/>
      <c r="O78" s="14"/>
      <c r="P78" s="14"/>
      <c r="Q78" s="14"/>
      <c r="R78" s="14"/>
      <c r="S78" s="14"/>
    </row>
    <row r="79" spans="1:20" x14ac:dyDescent="0.2">
      <c r="C79" s="14"/>
      <c r="D79" s="14"/>
      <c r="E79" s="14"/>
      <c r="F79" s="14"/>
      <c r="G79" s="14"/>
      <c r="H79" s="14"/>
      <c r="I79" s="14"/>
      <c r="J79" s="14"/>
      <c r="K79" s="14"/>
      <c r="L79" s="14"/>
      <c r="M79" s="14"/>
      <c r="N79" s="14"/>
      <c r="O79" s="14"/>
      <c r="P79" s="14"/>
      <c r="Q79" s="14"/>
      <c r="R79" s="14"/>
      <c r="S79" s="14"/>
    </row>
    <row r="80" spans="1:20" ht="97" x14ac:dyDescent="0.25">
      <c r="C80" s="21"/>
      <c r="D80" s="21" t="s">
        <v>67</v>
      </c>
      <c r="E80" s="21"/>
      <c r="F80" s="22" t="s">
        <v>86</v>
      </c>
      <c r="G80" s="14"/>
      <c r="H80" s="14"/>
      <c r="I80" s="22" t="s">
        <v>87</v>
      </c>
      <c r="J80" s="14"/>
      <c r="K80" s="14"/>
      <c r="L80" s="22" t="s">
        <v>86</v>
      </c>
      <c r="M80" s="14"/>
      <c r="N80" s="14"/>
      <c r="O80" s="22" t="s">
        <v>86</v>
      </c>
      <c r="P80" s="14"/>
      <c r="Q80" s="14"/>
      <c r="R80" s="22" t="s">
        <v>87</v>
      </c>
      <c r="S80" s="20"/>
    </row>
    <row r="81" spans="3:19" ht="21" x14ac:dyDescent="0.25">
      <c r="C81" s="14"/>
      <c r="D81" s="14"/>
      <c r="E81" s="21"/>
      <c r="F81" s="14"/>
      <c r="G81" s="14"/>
      <c r="H81" s="14"/>
      <c r="I81" s="14"/>
      <c r="J81" s="14"/>
      <c r="K81" s="14"/>
      <c r="L81" s="14"/>
      <c r="M81" s="14"/>
      <c r="N81" s="14"/>
      <c r="O81" s="14"/>
      <c r="P81" s="14"/>
      <c r="Q81" s="14"/>
      <c r="R81" s="14"/>
      <c r="S81" s="14"/>
    </row>
    <row r="82" spans="3:19" ht="21" x14ac:dyDescent="0.25">
      <c r="C82" s="14"/>
      <c r="D82" s="21" t="s">
        <v>88</v>
      </c>
      <c r="E82" s="21"/>
      <c r="F82" s="23" t="s">
        <v>89</v>
      </c>
      <c r="G82" s="24"/>
      <c r="H82" s="24"/>
      <c r="I82" s="24"/>
      <c r="J82" s="24"/>
      <c r="K82" s="24"/>
      <c r="L82" s="24"/>
      <c r="M82" s="24"/>
      <c r="N82" s="24"/>
      <c r="O82" s="25"/>
      <c r="P82" s="14"/>
      <c r="Q82" s="14"/>
      <c r="R82" s="14"/>
      <c r="S82" s="14"/>
    </row>
    <row r="83" spans="3:19" x14ac:dyDescent="0.2">
      <c r="C83" s="14"/>
      <c r="D83" s="14"/>
      <c r="E83" s="14"/>
      <c r="F83" s="26" t="s">
        <v>90</v>
      </c>
      <c r="G83" s="27"/>
      <c r="H83" s="27"/>
      <c r="I83" s="27"/>
      <c r="J83" s="27"/>
      <c r="K83" s="27"/>
      <c r="L83" s="27"/>
      <c r="M83" s="27"/>
      <c r="N83" s="27"/>
      <c r="O83" s="28"/>
      <c r="P83" s="14"/>
      <c r="Q83" s="14"/>
      <c r="R83" s="14"/>
      <c r="S83" s="14"/>
    </row>
    <row r="84" spans="3:19" x14ac:dyDescent="0.2">
      <c r="C84" s="14"/>
      <c r="D84" s="14"/>
      <c r="E84" s="14"/>
      <c r="F84" s="26" t="s">
        <v>91</v>
      </c>
      <c r="G84" s="27"/>
      <c r="H84" s="27"/>
      <c r="I84" s="27"/>
      <c r="J84" s="27"/>
      <c r="K84" s="27"/>
      <c r="L84" s="27"/>
      <c r="M84" s="27"/>
      <c r="N84" s="27"/>
      <c r="O84" s="28"/>
      <c r="P84" s="14"/>
      <c r="Q84" s="14"/>
      <c r="R84" s="14"/>
      <c r="S84" s="14"/>
    </row>
    <row r="85" spans="3:19" x14ac:dyDescent="0.2">
      <c r="C85" s="14"/>
      <c r="D85" s="14"/>
      <c r="E85" s="14"/>
      <c r="F85" s="26" t="s">
        <v>92</v>
      </c>
      <c r="G85" s="27"/>
      <c r="H85" s="27"/>
      <c r="I85" s="27"/>
      <c r="J85" s="27"/>
      <c r="K85" s="27"/>
      <c r="L85" s="27"/>
      <c r="M85" s="27"/>
      <c r="N85" s="27"/>
      <c r="O85" s="28"/>
      <c r="P85" s="14"/>
      <c r="Q85" s="14"/>
      <c r="R85" s="14"/>
      <c r="S85" s="14"/>
    </row>
    <row r="86" spans="3:19" x14ac:dyDescent="0.2">
      <c r="C86" s="14"/>
      <c r="D86" s="14"/>
      <c r="E86" s="14"/>
      <c r="F86" s="29" t="s">
        <v>93</v>
      </c>
      <c r="G86" s="30"/>
      <c r="H86" s="30"/>
      <c r="I86" s="30"/>
      <c r="J86" s="30"/>
      <c r="K86" s="30"/>
      <c r="L86" s="30"/>
      <c r="M86" s="30"/>
      <c r="N86" s="30"/>
      <c r="O86" s="31"/>
      <c r="P86" s="14"/>
      <c r="Q86" s="14"/>
      <c r="R86" s="14"/>
      <c r="S86" s="14"/>
    </row>
    <row r="87" spans="3:19" x14ac:dyDescent="0.2">
      <c r="C87" s="14"/>
      <c r="D87" s="14"/>
      <c r="E87" s="14"/>
      <c r="F87" s="14"/>
      <c r="G87" s="14"/>
      <c r="H87" s="14"/>
      <c r="I87" s="14"/>
      <c r="J87" s="14"/>
      <c r="K87" s="14"/>
      <c r="L87" s="14"/>
      <c r="M87" s="14"/>
      <c r="N87" s="14"/>
      <c r="O87" s="14"/>
      <c r="P87" s="14"/>
      <c r="Q87" s="14"/>
      <c r="R87" s="14"/>
      <c r="S87" s="14"/>
    </row>
    <row r="88" spans="3:19" x14ac:dyDescent="0.2">
      <c r="C88" s="14"/>
      <c r="D88" s="14"/>
      <c r="E88" s="14"/>
      <c r="F88" s="14"/>
      <c r="G88" s="14"/>
      <c r="H88" s="14"/>
      <c r="I88" s="14"/>
      <c r="J88" s="14"/>
      <c r="K88" s="14"/>
      <c r="L88" s="14"/>
      <c r="M88" s="14"/>
      <c r="N88" s="14"/>
      <c r="O88" s="14"/>
      <c r="P88" s="14"/>
      <c r="Q88" s="14"/>
      <c r="R88" s="14"/>
      <c r="S88"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Rubric</vt:lpstr>
      <vt:lpstr>Traffic</vt:lpstr>
      <vt:lpstr>Real Estate 1</vt:lpstr>
      <vt:lpstr>Real Estate 2</vt:lpstr>
      <vt:lpstr>Process Improvements</vt:lpstr>
      <vt:lpstr>Promotion</vt:lpstr>
      <vt:lpstr>Nutrition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Yang</dc:creator>
  <cp:lastModifiedBy>Microsoft Office User</cp:lastModifiedBy>
  <dcterms:created xsi:type="dcterms:W3CDTF">2015-02-12T22:14:30Z</dcterms:created>
  <dcterms:modified xsi:type="dcterms:W3CDTF">2021-07-19T03:31:01Z</dcterms:modified>
</cp:coreProperties>
</file>