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updateLinks="never" codeName="Questa_cartella_di_lavoro" defaultThemeVersion="166925"/>
  <mc:AlternateContent xmlns:mc="http://schemas.openxmlformats.org/markup-compatibility/2006">
    <mc:Choice Requires="x15">
      <x15ac:absPath xmlns:x15ac="http://schemas.microsoft.com/office/spreadsheetml/2010/11/ac" url="D:\Data\Gabriele\Dev\LocomotionVR_BenchmarkFramework\Experimental Material\"/>
    </mc:Choice>
  </mc:AlternateContent>
  <xr:revisionPtr revIDLastSave="0" documentId="13_ncr:1_{94053E8E-598B-410E-A38A-31BE8215F335}" xr6:coauthVersionLast="45" xr6:coauthVersionMax="45" xr10:uidLastSave="{00000000-0000-0000-0000-000000000000}"/>
  <bookViews>
    <workbookView xWindow="-98" yWindow="-98" windowWidth="28996" windowHeight="15796" tabRatio="892" xr2:uid="{00000000-000D-0000-FFFF-FFFF00000000}"/>
  </bookViews>
  <sheets>
    <sheet name="Instructions" sheetId="76" r:id="rId1"/>
    <sheet name="Background" sheetId="72" r:id="rId2"/>
    <sheet name="Frame_Pre" sheetId="52" r:id="rId3"/>
    <sheet name="Frame_L1" sheetId="53" r:id="rId4"/>
    <sheet name="Frame_L2" sheetId="54" r:id="rId5"/>
    <sheet name="Frame_L3" sheetId="55" r:id="rId6"/>
    <sheet name="Frame_L4" sheetId="56" r:id="rId7"/>
    <sheet name="Frame_L5" sheetId="57" r:id="rId8"/>
    <sheet name="Frame_Post" sheetId="58" r:id="rId9"/>
    <sheet name="Frame_DiffSick" sheetId="59" r:id="rId10"/>
    <sheet name="Techniques" sheetId="75" state="hidden" r:id="rId11"/>
    <sheet name="Directions" sheetId="74" r:id="rId12"/>
    <sheet name="Scores" sheetId="62" r:id="rId13"/>
    <sheet name="WeightSelectionTemplate" sheetId="61" r:id="rId14"/>
    <sheet name="ViveCraft" sheetId="77" r:id="rId15"/>
    <sheet name="Template (4)" sheetId="78" r:id="rId16"/>
    <sheet name="Template (3)" sheetId="80" r:id="rId17"/>
    <sheet name="Template (2)" sheetId="79" r:id="rId18"/>
  </sheets>
  <externalReferences>
    <externalReference r:id="rId19"/>
  </externalReferences>
  <definedNames>
    <definedName name="solver_eng" localSheetId="5" hidden="1">1</definedName>
    <definedName name="solver_neg" localSheetId="5" hidden="1">1</definedName>
    <definedName name="solver_num" localSheetId="5" hidden="1">0</definedName>
    <definedName name="solver_opt" localSheetId="5" hidden="1">Frame_L3!$D$725</definedName>
    <definedName name="solver_typ" localSheetId="5" hidden="1">1</definedName>
    <definedName name="solver_val" localSheetId="5" hidden="1">0</definedName>
    <definedName name="solver_ver" localSheetId="5" hidden="1">3</definedName>
  </definedNames>
  <calcPr calcId="191029" iterateDelta="1E-4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04" i="54" l="1"/>
  <c r="A571" i="55"/>
  <c r="A666" i="55"/>
  <c r="A761" i="55"/>
  <c r="U3" i="74" l="1"/>
  <c r="U14" i="74"/>
  <c r="U6" i="74"/>
  <c r="U4" i="74"/>
  <c r="U5" i="74"/>
  <c r="Q4" i="74"/>
  <c r="Q6" i="74"/>
  <c r="Q8" i="74"/>
  <c r="M13" i="74"/>
  <c r="M9" i="74"/>
  <c r="M5" i="74"/>
  <c r="I10" i="74"/>
  <c r="I13" i="74"/>
  <c r="I17" i="74"/>
  <c r="E16" i="74"/>
  <c r="E13" i="74"/>
  <c r="E9" i="74"/>
  <c r="U13" i="74"/>
  <c r="U10" i="74"/>
  <c r="U9" i="74"/>
  <c r="M12" i="74"/>
  <c r="M8" i="74"/>
  <c r="M4" i="74"/>
  <c r="I6" i="74"/>
  <c r="I5" i="74"/>
  <c r="I4" i="74"/>
  <c r="I9" i="74"/>
  <c r="I16" i="74"/>
  <c r="E12" i="74"/>
  <c r="E11" i="74"/>
  <c r="E8" i="74"/>
  <c r="E5" i="74"/>
  <c r="E4" i="74"/>
  <c r="E3" i="74"/>
  <c r="Q3" i="74"/>
  <c r="U12" i="74"/>
  <c r="M11" i="74"/>
  <c r="M7" i="74"/>
  <c r="M3" i="74"/>
  <c r="I3" i="74"/>
  <c r="I8" i="74"/>
  <c r="I12" i="74"/>
  <c r="I15" i="74"/>
  <c r="E15" i="74"/>
  <c r="E7" i="74"/>
  <c r="U8" i="74"/>
  <c r="A14" i="79"/>
  <c r="AB5" i="80" l="1"/>
  <c r="AC11" i="80" s="1"/>
  <c r="AB4" i="80"/>
  <c r="AB11" i="80" s="1"/>
  <c r="AB3" i="80"/>
  <c r="AB10" i="80" s="1"/>
  <c r="R7" i="80"/>
  <c r="R6" i="80"/>
  <c r="R5" i="80"/>
  <c r="T11" i="80" s="1"/>
  <c r="BG6" i="80"/>
  <c r="BC5" i="80"/>
  <c r="BD11" i="80" s="1"/>
  <c r="BC4" i="80"/>
  <c r="BC11" i="80" s="1"/>
  <c r="BC3" i="80"/>
  <c r="BC10" i="80" s="1"/>
  <c r="AY3" i="80"/>
  <c r="BA10" i="80" s="1"/>
  <c r="AZ3" i="80"/>
  <c r="AX3" i="80"/>
  <c r="AB4" i="79"/>
  <c r="AC8" i="79" s="1"/>
  <c r="AB3" i="79"/>
  <c r="AB8" i="79" s="1"/>
  <c r="R6" i="79"/>
  <c r="AS9" i="79" s="1"/>
  <c r="R5" i="79"/>
  <c r="BF6" i="79"/>
  <c r="BB5" i="79"/>
  <c r="BC9" i="79" s="1"/>
  <c r="BB4" i="79"/>
  <c r="BB9" i="79" s="1"/>
  <c r="AY4" i="79"/>
  <c r="AX4" i="79"/>
  <c r="BC9" i="80" l="1"/>
  <c r="BD9" i="80"/>
  <c r="AB9" i="80"/>
  <c r="AC9" i="80"/>
  <c r="BD10" i="80"/>
  <c r="AC10" i="80"/>
  <c r="AZ11" i="79"/>
  <c r="T10" i="79"/>
  <c r="AQ11" i="79"/>
  <c r="AB6" i="78"/>
  <c r="AC15" i="78" s="1"/>
  <c r="AB5" i="78"/>
  <c r="AC11" i="78" s="1"/>
  <c r="AB4" i="78"/>
  <c r="AB13" i="78" s="1"/>
  <c r="AB3" i="78"/>
  <c r="AB12" i="78" s="1"/>
  <c r="R8" i="78"/>
  <c r="R7" i="78"/>
  <c r="R6" i="78"/>
  <c r="R5" i="78"/>
  <c r="AO2" i="78"/>
  <c r="H2" i="77"/>
  <c r="I2" i="77"/>
  <c r="I3" i="77"/>
  <c r="I4" i="77"/>
  <c r="I5" i="77"/>
  <c r="H6" i="77"/>
  <c r="I6" i="77"/>
  <c r="I7" i="77"/>
  <c r="I8" i="77"/>
  <c r="I9" i="77"/>
  <c r="I10" i="77"/>
  <c r="H11" i="77"/>
  <c r="I11" i="77"/>
  <c r="I12" i="77"/>
  <c r="I13" i="77"/>
  <c r="H14" i="77"/>
  <c r="I14" i="77"/>
  <c r="I15" i="77"/>
  <c r="I16" i="77"/>
  <c r="H17" i="77"/>
  <c r="I17" i="77"/>
  <c r="I18" i="77"/>
  <c r="I19" i="77"/>
  <c r="T12" i="78" l="1"/>
  <c r="AB14" i="78"/>
  <c r="AC14" i="78"/>
  <c r="AC10" i="78"/>
  <c r="AB10" i="78"/>
  <c r="AC13" i="78"/>
  <c r="AB11" i="78"/>
  <c r="AB15" i="78"/>
  <c r="AC12" i="78"/>
  <c r="BH8" i="78" l="1"/>
  <c r="BD7" i="78"/>
  <c r="BE15" i="78" s="1"/>
  <c r="BD6" i="78"/>
  <c r="BE12" i="78" s="1"/>
  <c r="BD5" i="78"/>
  <c r="BE11" i="78" s="1"/>
  <c r="BD4" i="78"/>
  <c r="BD12" i="78" s="1"/>
  <c r="AY4" i="78"/>
  <c r="AZ4" i="78"/>
  <c r="BA4" i="78"/>
  <c r="AX4" i="78"/>
  <c r="BB11" i="78" l="1"/>
  <c r="BE14" i="78"/>
  <c r="BD16" i="78"/>
  <c r="BD13" i="78"/>
  <c r="BE13" i="78"/>
  <c r="BE16" i="78"/>
  <c r="BD14" i="78"/>
  <c r="BD11" i="78"/>
  <c r="BD15" i="78"/>
  <c r="I57" i="77" l="1"/>
  <c r="I58" i="77"/>
  <c r="I51" i="77"/>
  <c r="I52" i="77"/>
  <c r="I53" i="77"/>
  <c r="I54" i="77"/>
  <c r="N33" i="56" l="1"/>
  <c r="N33" i="55"/>
  <c r="N33" i="53"/>
  <c r="A647" i="53"/>
  <c r="F58" i="53"/>
  <c r="F1" i="53"/>
  <c r="F780" i="57" l="1"/>
  <c r="A780" i="57"/>
  <c r="F799" i="57"/>
  <c r="A799" i="57"/>
  <c r="F761" i="57"/>
  <c r="A761" i="57"/>
  <c r="F742" i="57"/>
  <c r="A742" i="57"/>
  <c r="F723" i="57"/>
  <c r="A723" i="57"/>
  <c r="F704" i="57"/>
  <c r="A704" i="57"/>
  <c r="F685" i="57"/>
  <c r="A685" i="57"/>
  <c r="F666" i="57"/>
  <c r="A666" i="57"/>
  <c r="F647" i="57"/>
  <c r="A647" i="57"/>
  <c r="F628" i="57"/>
  <c r="A628" i="57"/>
  <c r="F609" i="57"/>
  <c r="A609" i="57"/>
  <c r="F590" i="57"/>
  <c r="A590" i="57"/>
  <c r="F571" i="57"/>
  <c r="A571" i="57"/>
  <c r="F552" i="57"/>
  <c r="A552" i="57"/>
  <c r="F609" i="56"/>
  <c r="A609" i="56"/>
  <c r="F590" i="56"/>
  <c r="A590" i="56"/>
  <c r="F571" i="56"/>
  <c r="A571" i="56"/>
  <c r="F552" i="56"/>
  <c r="A552" i="56"/>
  <c r="F818" i="55"/>
  <c r="A818" i="55"/>
  <c r="F799" i="55"/>
  <c r="A799" i="55"/>
  <c r="F742" i="55"/>
  <c r="A742" i="55"/>
  <c r="F704" i="55"/>
  <c r="A704" i="55"/>
  <c r="F685" i="55"/>
  <c r="A685" i="55"/>
  <c r="F647" i="55"/>
  <c r="A647" i="55"/>
  <c r="F609" i="55"/>
  <c r="A609" i="55"/>
  <c r="F590" i="55"/>
  <c r="A590" i="55"/>
  <c r="F552" i="55"/>
  <c r="A552" i="55"/>
  <c r="F875" i="54"/>
  <c r="F856" i="54"/>
  <c r="A856" i="54"/>
  <c r="F837" i="54"/>
  <c r="A837" i="54"/>
  <c r="F818" i="54"/>
  <c r="A818" i="54"/>
  <c r="F761" i="54"/>
  <c r="A761" i="54"/>
  <c r="F742" i="54"/>
  <c r="A742" i="54"/>
  <c r="F723" i="54"/>
  <c r="A723" i="54"/>
  <c r="F666" i="54"/>
  <c r="A666" i="54"/>
  <c r="F647" i="54"/>
  <c r="A647" i="54"/>
  <c r="F628" i="54"/>
  <c r="A628" i="54"/>
  <c r="F609" i="54"/>
  <c r="A609" i="54"/>
  <c r="F590" i="54"/>
  <c r="A590" i="54"/>
  <c r="F571" i="54"/>
  <c r="A571" i="54"/>
  <c r="F875" i="53"/>
  <c r="F856" i="53"/>
  <c r="A856" i="53"/>
  <c r="F837" i="53"/>
  <c r="A837" i="53"/>
  <c r="F818" i="53"/>
  <c r="A818" i="53"/>
  <c r="F799" i="53"/>
  <c r="A799" i="53"/>
  <c r="F780" i="53"/>
  <c r="A780" i="53"/>
  <c r="F761" i="53"/>
  <c r="A761" i="53"/>
  <c r="F742" i="53"/>
  <c r="A742" i="53"/>
  <c r="F723" i="53"/>
  <c r="A723" i="53"/>
  <c r="F704" i="53"/>
  <c r="A704" i="53"/>
  <c r="F685" i="53"/>
  <c r="A685" i="53"/>
  <c r="F666" i="53"/>
  <c r="A666" i="53"/>
  <c r="F647" i="53"/>
  <c r="F628" i="53"/>
  <c r="A628" i="53"/>
  <c r="F609" i="53"/>
  <c r="A609" i="53"/>
  <c r="F590" i="53"/>
  <c r="A590" i="53"/>
  <c r="F571" i="53"/>
  <c r="A571" i="53"/>
  <c r="F552" i="53"/>
  <c r="A552" i="53"/>
  <c r="F248" i="58"/>
  <c r="A248" i="58"/>
  <c r="F343" i="58"/>
  <c r="A343" i="58"/>
  <c r="F229" i="58"/>
  <c r="A229" i="58"/>
  <c r="F324" i="58"/>
  <c r="A324" i="58"/>
  <c r="F267" i="58"/>
  <c r="A267" i="58"/>
  <c r="F286" i="58"/>
  <c r="A286" i="58"/>
  <c r="F210" i="58"/>
  <c r="A210" i="58"/>
  <c r="F305" i="58"/>
  <c r="A305" i="58"/>
  <c r="F362" i="58"/>
  <c r="A362" i="58"/>
  <c r="F191" i="58"/>
  <c r="A191" i="58"/>
  <c r="F172" i="58"/>
  <c r="A172" i="58"/>
  <c r="F153" i="58"/>
  <c r="A153" i="58"/>
  <c r="F134" i="58"/>
  <c r="A134" i="58"/>
  <c r="F115" i="58"/>
  <c r="A115" i="58"/>
  <c r="F96" i="58"/>
  <c r="A96" i="58"/>
  <c r="F77" i="58"/>
  <c r="A77" i="58"/>
  <c r="F58" i="59"/>
  <c r="F39" i="59"/>
  <c r="F20" i="59"/>
  <c r="F1" i="59"/>
  <c r="F58" i="58"/>
  <c r="F39" i="58"/>
  <c r="F20" i="58"/>
  <c r="F1" i="58"/>
  <c r="F514" i="57"/>
  <c r="A514" i="57"/>
  <c r="F495" i="57"/>
  <c r="A495" i="57"/>
  <c r="F476" i="57"/>
  <c r="A476" i="57"/>
  <c r="F457" i="57"/>
  <c r="A457" i="57"/>
  <c r="F438" i="57"/>
  <c r="A438" i="57"/>
  <c r="F381" i="57"/>
  <c r="A381" i="57"/>
  <c r="F248" i="57"/>
  <c r="A248" i="57"/>
  <c r="F153" i="57"/>
  <c r="A153" i="57"/>
  <c r="F533" i="57"/>
  <c r="A533" i="57"/>
  <c r="F229" i="57"/>
  <c r="A229" i="57"/>
  <c r="F419" i="57"/>
  <c r="A419" i="57"/>
  <c r="F210" i="57"/>
  <c r="A210" i="57"/>
  <c r="F400" i="57"/>
  <c r="A400" i="57"/>
  <c r="F362" i="57"/>
  <c r="A362" i="57"/>
  <c r="F343" i="57"/>
  <c r="A343" i="57"/>
  <c r="F324" i="57"/>
  <c r="A324" i="57"/>
  <c r="F305" i="57"/>
  <c r="A305" i="57"/>
  <c r="F286" i="57"/>
  <c r="A286" i="57"/>
  <c r="F267" i="57"/>
  <c r="A267" i="57"/>
  <c r="F191" i="57"/>
  <c r="A191" i="57"/>
  <c r="F172" i="57"/>
  <c r="A172" i="57"/>
  <c r="F134" i="57"/>
  <c r="A134" i="57"/>
  <c r="A115" i="57"/>
  <c r="F96" i="57"/>
  <c r="A96" i="57"/>
  <c r="F77" i="57"/>
  <c r="A77" i="57"/>
  <c r="F58" i="57"/>
  <c r="A58" i="57"/>
  <c r="F39" i="57"/>
  <c r="A39" i="57"/>
  <c r="F20" i="57"/>
  <c r="A20" i="57"/>
  <c r="F1" i="57"/>
  <c r="A1" i="57"/>
  <c r="F514" i="56"/>
  <c r="A514" i="56"/>
  <c r="F495" i="56"/>
  <c r="A495" i="56"/>
  <c r="F476" i="56"/>
  <c r="A476" i="56"/>
  <c r="F457" i="56"/>
  <c r="A457" i="56"/>
  <c r="F438" i="56"/>
  <c r="A438" i="56"/>
  <c r="F381" i="56"/>
  <c r="A381" i="56"/>
  <c r="F248" i="56"/>
  <c r="A248" i="56"/>
  <c r="F153" i="56"/>
  <c r="A153" i="56"/>
  <c r="F533" i="56"/>
  <c r="A533" i="56"/>
  <c r="F229" i="56"/>
  <c r="A229" i="56"/>
  <c r="F419" i="56"/>
  <c r="A419" i="56"/>
  <c r="F210" i="56"/>
  <c r="A210" i="56"/>
  <c r="F400" i="56"/>
  <c r="A400" i="56"/>
  <c r="F362" i="56"/>
  <c r="A362" i="56"/>
  <c r="F343" i="56"/>
  <c r="A343" i="56"/>
  <c r="F324" i="56"/>
  <c r="A324" i="56"/>
  <c r="F305" i="56"/>
  <c r="A305" i="56"/>
  <c r="F286" i="56"/>
  <c r="A286" i="56"/>
  <c r="F267" i="56"/>
  <c r="A267" i="56"/>
  <c r="F191" i="56"/>
  <c r="A191" i="56"/>
  <c r="F172" i="56"/>
  <c r="A172" i="56"/>
  <c r="F134" i="56"/>
  <c r="A134" i="56"/>
  <c r="F115" i="56"/>
  <c r="A115" i="56"/>
  <c r="F96" i="56"/>
  <c r="A96" i="56"/>
  <c r="F77" i="56"/>
  <c r="A77" i="56"/>
  <c r="F58" i="56"/>
  <c r="A58" i="56"/>
  <c r="F39" i="56"/>
  <c r="A39" i="56"/>
  <c r="A20" i="56"/>
  <c r="F1" i="56"/>
  <c r="A1" i="56"/>
  <c r="F514" i="55"/>
  <c r="A514" i="55"/>
  <c r="F495" i="55"/>
  <c r="A495" i="55"/>
  <c r="F476" i="55"/>
  <c r="A476" i="55"/>
  <c r="F457" i="55"/>
  <c r="A457" i="55"/>
  <c r="F438" i="55"/>
  <c r="A438" i="55"/>
  <c r="F381" i="55"/>
  <c r="A381" i="55"/>
  <c r="F248" i="55"/>
  <c r="A248" i="55"/>
  <c r="F153" i="55"/>
  <c r="A153" i="55"/>
  <c r="F533" i="55"/>
  <c r="A533" i="55"/>
  <c r="F229" i="55"/>
  <c r="A229" i="55"/>
  <c r="F419" i="55"/>
  <c r="A419" i="55"/>
  <c r="F210" i="55"/>
  <c r="A210" i="55"/>
  <c r="F400" i="55"/>
  <c r="A400" i="55"/>
  <c r="F362" i="55"/>
  <c r="A362" i="55"/>
  <c r="F343" i="55"/>
  <c r="A343" i="55"/>
  <c r="F324" i="55"/>
  <c r="A324" i="55"/>
  <c r="F305" i="55"/>
  <c r="A305" i="55"/>
  <c r="F286" i="55"/>
  <c r="A286" i="55"/>
  <c r="F267" i="55"/>
  <c r="A267" i="55"/>
  <c r="F191" i="55"/>
  <c r="A191" i="55"/>
  <c r="F172" i="55"/>
  <c r="A172" i="55"/>
  <c r="F134" i="55"/>
  <c r="A134" i="55"/>
  <c r="F115" i="55"/>
  <c r="A115" i="55"/>
  <c r="F96" i="55"/>
  <c r="A96" i="55"/>
  <c r="F77" i="55"/>
  <c r="A77" i="55"/>
  <c r="F58" i="55"/>
  <c r="A58" i="55"/>
  <c r="F39" i="55"/>
  <c r="A39" i="55"/>
  <c r="A20" i="55"/>
  <c r="F1" i="55"/>
  <c r="A1" i="55"/>
  <c r="F552" i="54"/>
  <c r="A552" i="54"/>
  <c r="F514" i="54"/>
  <c r="A514" i="54"/>
  <c r="F495" i="54"/>
  <c r="A495" i="54"/>
  <c r="F476" i="54"/>
  <c r="A476" i="54"/>
  <c r="F457" i="54"/>
  <c r="A457" i="54"/>
  <c r="F438" i="54"/>
  <c r="A438" i="54"/>
  <c r="F381" i="54"/>
  <c r="A381" i="54"/>
  <c r="F248" i="54"/>
  <c r="A248" i="54"/>
  <c r="F153" i="54"/>
  <c r="A153" i="54"/>
  <c r="F533" i="54"/>
  <c r="A533" i="54"/>
  <c r="F229" i="54"/>
  <c r="A229" i="54"/>
  <c r="F419" i="54"/>
  <c r="A419" i="54"/>
  <c r="F210" i="54"/>
  <c r="A210" i="54"/>
  <c r="F400" i="54"/>
  <c r="A400" i="54"/>
  <c r="F362" i="54"/>
  <c r="A362" i="54"/>
  <c r="F343" i="54"/>
  <c r="A343" i="54"/>
  <c r="F324" i="54"/>
  <c r="A324" i="54"/>
  <c r="F305" i="54"/>
  <c r="A305" i="54"/>
  <c r="F286" i="54"/>
  <c r="A286" i="54"/>
  <c r="F267" i="54"/>
  <c r="A267" i="54"/>
  <c r="F191" i="54"/>
  <c r="A191" i="54"/>
  <c r="F172" i="54"/>
  <c r="A172" i="54"/>
  <c r="F134" i="54"/>
  <c r="A134" i="54"/>
  <c r="F115" i="54"/>
  <c r="A115" i="54"/>
  <c r="F96" i="54"/>
  <c r="A96" i="54"/>
  <c r="F77" i="54"/>
  <c r="A77" i="54"/>
  <c r="F58" i="54"/>
  <c r="A58" i="54"/>
  <c r="F39" i="54"/>
  <c r="A39" i="54"/>
  <c r="F20" i="54"/>
  <c r="A20" i="54"/>
  <c r="F1" i="54"/>
  <c r="A1" i="54"/>
  <c r="F533" i="53"/>
  <c r="A533" i="53"/>
  <c r="F514" i="53"/>
  <c r="A514" i="53"/>
  <c r="F495" i="53"/>
  <c r="A495" i="53"/>
  <c r="F476" i="53"/>
  <c r="A476" i="53"/>
  <c r="F457" i="53"/>
  <c r="A457" i="53"/>
  <c r="F438" i="53"/>
  <c r="A438" i="53"/>
  <c r="F381" i="53"/>
  <c r="A381" i="53"/>
  <c r="F248" i="53"/>
  <c r="A248" i="53"/>
  <c r="F153" i="53"/>
  <c r="A153" i="53"/>
  <c r="F229" i="53"/>
  <c r="A229" i="53"/>
  <c r="F419" i="53"/>
  <c r="A419" i="53"/>
  <c r="F210" i="53"/>
  <c r="A210" i="53"/>
  <c r="F400" i="53"/>
  <c r="A400" i="53"/>
  <c r="F362" i="53"/>
  <c r="A362" i="53"/>
  <c r="F343" i="53"/>
  <c r="A343" i="53"/>
  <c r="F324" i="53"/>
  <c r="A324" i="53"/>
  <c r="F305" i="53"/>
  <c r="A305" i="53"/>
  <c r="F286" i="53"/>
  <c r="A286" i="53"/>
  <c r="F267" i="53"/>
  <c r="A267" i="53"/>
  <c r="F191" i="53"/>
  <c r="A191" i="53"/>
  <c r="F172" i="53"/>
  <c r="A172" i="53"/>
  <c r="A134" i="53"/>
  <c r="F115" i="53"/>
  <c r="A115" i="53"/>
  <c r="F96" i="53"/>
  <c r="A96" i="53"/>
  <c r="F77" i="53"/>
  <c r="A77" i="53"/>
  <c r="A58" i="53"/>
  <c r="F39" i="53"/>
  <c r="A39" i="53"/>
  <c r="A20" i="53"/>
  <c r="A1" i="53"/>
  <c r="F58" i="52"/>
  <c r="F39" i="52"/>
  <c r="F20" i="52"/>
  <c r="F1" i="52"/>
  <c r="D114" i="72" l="1"/>
  <c r="C114" i="72"/>
  <c r="B114" i="72"/>
  <c r="A114" i="72"/>
  <c r="D113" i="72"/>
  <c r="C113" i="72"/>
  <c r="B113" i="72"/>
  <c r="A113" i="72"/>
  <c r="D112" i="72"/>
  <c r="C112" i="72"/>
  <c r="B112" i="72"/>
  <c r="A112" i="72"/>
  <c r="D111" i="72"/>
  <c r="C111" i="72"/>
  <c r="B111" i="72"/>
  <c r="A111" i="72"/>
  <c r="D110" i="72"/>
  <c r="C110" i="72"/>
  <c r="B110" i="72"/>
  <c r="A110" i="72"/>
  <c r="B108" i="72"/>
  <c r="C108" i="72"/>
  <c r="D108" i="72"/>
  <c r="A108" i="72"/>
  <c r="E112" i="72" l="1"/>
  <c r="E110" i="72"/>
  <c r="E114" i="72"/>
  <c r="E111" i="72"/>
  <c r="E113" i="72"/>
  <c r="CM70" i="72" l="1"/>
  <c r="CL70" i="72"/>
  <c r="CK70" i="72"/>
  <c r="CJ70" i="72"/>
  <c r="CI70" i="72"/>
  <c r="CH70" i="72"/>
  <c r="CG70" i="72"/>
  <c r="CF70" i="72"/>
  <c r="CE70" i="72"/>
  <c r="CD70" i="72"/>
  <c r="CC70" i="72"/>
  <c r="CM47" i="72"/>
  <c r="CL47" i="72"/>
  <c r="CK47" i="72"/>
  <c r="CJ47" i="72"/>
  <c r="CI47" i="72"/>
  <c r="CH47" i="72"/>
  <c r="CG47" i="72"/>
  <c r="CE47" i="72"/>
  <c r="CD47" i="72"/>
  <c r="CC47" i="72"/>
  <c r="CM24" i="72"/>
  <c r="CL24" i="72"/>
  <c r="CK24" i="72"/>
  <c r="CJ24" i="72"/>
  <c r="CI24" i="72"/>
  <c r="CH24" i="72"/>
  <c r="CG24" i="72"/>
  <c r="CF24" i="72"/>
  <c r="CE24" i="72"/>
  <c r="CD24" i="72"/>
  <c r="CC24" i="72"/>
  <c r="CM1" i="72"/>
  <c r="CL1" i="72"/>
  <c r="CK1" i="72"/>
  <c r="CJ1" i="72"/>
  <c r="CI1" i="72"/>
  <c r="CH1" i="72"/>
  <c r="CG1" i="72"/>
  <c r="CF1" i="72"/>
  <c r="CE1" i="72"/>
  <c r="CD1" i="72"/>
  <c r="CC1" i="72"/>
  <c r="CA70" i="72"/>
  <c r="BZ70" i="72"/>
  <c r="BY70" i="72"/>
  <c r="BX70" i="72"/>
  <c r="BW70" i="72"/>
  <c r="BV70" i="72"/>
  <c r="BU70" i="72"/>
  <c r="CA47" i="72"/>
  <c r="BZ47" i="72"/>
  <c r="BY47" i="72"/>
  <c r="BX47" i="72"/>
  <c r="BW47" i="72"/>
  <c r="BV47" i="72"/>
  <c r="BU47" i="72"/>
  <c r="CA24" i="72"/>
  <c r="BZ24" i="72"/>
  <c r="BY24" i="72"/>
  <c r="BX24" i="72"/>
  <c r="BW24" i="72"/>
  <c r="BV24" i="72"/>
  <c r="BU24" i="72"/>
  <c r="CA1" i="72"/>
  <c r="BZ1" i="72"/>
  <c r="BY1" i="72"/>
  <c r="BX1" i="72"/>
  <c r="BW1" i="72"/>
  <c r="BV1" i="72"/>
  <c r="BU1" i="72"/>
  <c r="CY70" i="72"/>
  <c r="CX70" i="72"/>
  <c r="CV70" i="72"/>
  <c r="CU70" i="72"/>
  <c r="CT70" i="72"/>
  <c r="CS70" i="72"/>
  <c r="CR70" i="72"/>
  <c r="CQ70" i="72"/>
  <c r="CO70" i="72"/>
  <c r="CY47" i="72"/>
  <c r="CX47" i="72"/>
  <c r="CW47" i="72"/>
  <c r="CV47" i="72"/>
  <c r="CU47" i="72"/>
  <c r="CT47" i="72"/>
  <c r="CS47" i="72"/>
  <c r="CR47" i="72"/>
  <c r="CQ47" i="72"/>
  <c r="CO47" i="72"/>
  <c r="CY24" i="72"/>
  <c r="CX24" i="72"/>
  <c r="CV24" i="72"/>
  <c r="CU24" i="72"/>
  <c r="CT24" i="72"/>
  <c r="CS24" i="72"/>
  <c r="CR24" i="72"/>
  <c r="CQ24" i="72"/>
  <c r="CO24" i="72"/>
  <c r="CY1" i="72"/>
  <c r="CX1" i="72"/>
  <c r="CW1" i="72"/>
  <c r="CV1" i="72"/>
  <c r="CU1" i="72"/>
  <c r="CT1" i="72"/>
  <c r="CS1" i="72"/>
  <c r="CR1" i="72"/>
  <c r="CQ1" i="72"/>
  <c r="CO1" i="72"/>
  <c r="CW70" i="72"/>
  <c r="CW24" i="72"/>
  <c r="CF47" i="72"/>
  <c r="A68" i="72" l="1"/>
  <c r="A64" i="72"/>
  <c r="A66" i="72"/>
  <c r="A67" i="72"/>
  <c r="A65" i="72"/>
  <c r="C64" i="72"/>
  <c r="C67" i="72"/>
  <c r="C65" i="72"/>
  <c r="C66" i="72"/>
  <c r="C68" i="72"/>
  <c r="B64" i="72"/>
  <c r="B67" i="72"/>
  <c r="B65" i="72"/>
  <c r="B68" i="72"/>
  <c r="B66" i="72"/>
  <c r="CN24" i="72"/>
  <c r="D43" i="72"/>
  <c r="D41" i="72"/>
  <c r="D44" i="72"/>
  <c r="D45" i="72"/>
  <c r="D42" i="72"/>
  <c r="A90" i="72"/>
  <c r="A91" i="72"/>
  <c r="A89" i="72"/>
  <c r="A87" i="72"/>
  <c r="A88" i="72"/>
  <c r="B41" i="72"/>
  <c r="B44" i="72"/>
  <c r="B42" i="72"/>
  <c r="B45" i="72"/>
  <c r="B43" i="72"/>
  <c r="B91" i="72"/>
  <c r="B89" i="72"/>
  <c r="B87" i="72"/>
  <c r="B90" i="72"/>
  <c r="B88" i="72"/>
  <c r="CB24" i="72"/>
  <c r="C41" i="72"/>
  <c r="C44" i="72"/>
  <c r="C45" i="72"/>
  <c r="C43" i="72"/>
  <c r="C42" i="72"/>
  <c r="C91" i="72"/>
  <c r="C89" i="72"/>
  <c r="C87" i="72"/>
  <c r="C88" i="72"/>
  <c r="C90" i="72"/>
  <c r="B21" i="72"/>
  <c r="B19" i="72"/>
  <c r="B22" i="72"/>
  <c r="B20" i="72"/>
  <c r="B18" i="72"/>
  <c r="A44" i="72"/>
  <c r="A43" i="72"/>
  <c r="A42" i="72"/>
  <c r="A41" i="72"/>
  <c r="A45" i="72"/>
  <c r="C21" i="72"/>
  <c r="C19" i="72"/>
  <c r="C22" i="72"/>
  <c r="C20" i="72"/>
  <c r="C18" i="72"/>
  <c r="CN70" i="72"/>
  <c r="D91" i="72"/>
  <c r="D89" i="72"/>
  <c r="D87" i="72"/>
  <c r="D90" i="72"/>
  <c r="D88" i="72"/>
  <c r="CN1" i="72"/>
  <c r="D21" i="72"/>
  <c r="D19" i="72"/>
  <c r="D22" i="72"/>
  <c r="D20" i="72"/>
  <c r="D18" i="72"/>
  <c r="CN47" i="72"/>
  <c r="D67" i="72"/>
  <c r="D65" i="72"/>
  <c r="D68" i="72"/>
  <c r="D66" i="72"/>
  <c r="D64" i="72"/>
  <c r="A22" i="72"/>
  <c r="A21" i="72"/>
  <c r="A19" i="72"/>
  <c r="A18" i="72"/>
  <c r="A20" i="72"/>
  <c r="D62" i="72"/>
  <c r="B16" i="72"/>
  <c r="C62" i="72"/>
  <c r="C85" i="72"/>
  <c r="A39" i="72"/>
  <c r="A62" i="72"/>
  <c r="CB47" i="72"/>
  <c r="B39" i="72"/>
  <c r="B85" i="72"/>
  <c r="C39" i="72"/>
  <c r="D39" i="72"/>
  <c r="D85" i="72"/>
  <c r="D16" i="72"/>
  <c r="CB70" i="72"/>
  <c r="B62" i="72"/>
  <c r="A85" i="72"/>
  <c r="C16" i="72"/>
  <c r="CB1" i="72"/>
  <c r="A16" i="72"/>
  <c r="CP1" i="72"/>
  <c r="CP24" i="72"/>
  <c r="CP47" i="72"/>
  <c r="CP70" i="72"/>
  <c r="E42" i="72" l="1"/>
  <c r="E41" i="72"/>
  <c r="E43" i="72"/>
  <c r="E89" i="72"/>
  <c r="E20" i="72"/>
  <c r="E44" i="72"/>
  <c r="E18" i="72"/>
  <c r="E91" i="72"/>
  <c r="E90" i="72"/>
  <c r="E65" i="72"/>
  <c r="E67" i="72"/>
  <c r="E19" i="72"/>
  <c r="E66" i="72"/>
  <c r="E21" i="72"/>
  <c r="E88" i="72"/>
  <c r="E64" i="72"/>
  <c r="E22" i="72"/>
  <c r="E45" i="72"/>
  <c r="E87" i="72"/>
  <c r="E68" i="72"/>
  <c r="BF12" i="62" l="1"/>
  <c r="BE12" i="62"/>
  <c r="BD12" i="62"/>
  <c r="BC12" i="62"/>
  <c r="D48" i="62" l="1"/>
  <c r="D36" i="56" l="1"/>
  <c r="D35" i="56"/>
  <c r="K25" i="56" s="1"/>
  <c r="C36" i="56"/>
  <c r="C35" i="56"/>
  <c r="J24" i="56" s="1"/>
  <c r="B36" i="56"/>
  <c r="B35" i="56"/>
  <c r="I23" i="56" s="1"/>
  <c r="A36" i="56"/>
  <c r="A35" i="56"/>
  <c r="H22" i="56" s="1"/>
  <c r="A814" i="53"/>
  <c r="H801" i="53" s="1"/>
  <c r="A815" i="53"/>
  <c r="D814" i="53"/>
  <c r="K804" i="53" s="1"/>
  <c r="D815" i="53"/>
  <c r="B814" i="53"/>
  <c r="I802" i="53" s="1"/>
  <c r="B815" i="53"/>
  <c r="C814" i="53"/>
  <c r="J803" i="53" s="1"/>
  <c r="C815" i="53"/>
  <c r="H802" i="53" l="1"/>
  <c r="H809" i="53" s="1"/>
  <c r="J802" i="53"/>
  <c r="J809" i="53" s="1"/>
  <c r="K802" i="53"/>
  <c r="K809" i="53" s="1"/>
  <c r="I804" i="53"/>
  <c r="I811" i="53" s="1"/>
  <c r="J804" i="53"/>
  <c r="J811" i="53" s="1"/>
  <c r="H804" i="53"/>
  <c r="H811" i="53" s="1"/>
  <c r="K803" i="53"/>
  <c r="K810" i="53" s="1"/>
  <c r="I803" i="53"/>
  <c r="I810" i="53" s="1"/>
  <c r="H803" i="53"/>
  <c r="H810" i="53" s="1"/>
  <c r="J801" i="53"/>
  <c r="J808" i="53" s="1"/>
  <c r="I801" i="53"/>
  <c r="I808" i="53" s="1"/>
  <c r="K801" i="53"/>
  <c r="K808" i="53" s="1"/>
  <c r="K24" i="56"/>
  <c r="K31" i="56" s="1"/>
  <c r="I24" i="56"/>
  <c r="I31" i="56" s="1"/>
  <c r="H24" i="56"/>
  <c r="H31" i="56" s="1"/>
  <c r="K22" i="56"/>
  <c r="I22" i="56"/>
  <c r="I29" i="56" s="1"/>
  <c r="J22" i="56"/>
  <c r="J29" i="56" s="1"/>
  <c r="H23" i="56"/>
  <c r="H30" i="56" s="1"/>
  <c r="J23" i="56"/>
  <c r="J30" i="56" s="1"/>
  <c r="K23" i="56"/>
  <c r="K30" i="56" s="1"/>
  <c r="J25" i="56"/>
  <c r="J32" i="56" s="1"/>
  <c r="I25" i="56"/>
  <c r="I32" i="56" s="1"/>
  <c r="H25" i="56"/>
  <c r="H32" i="56" s="1"/>
  <c r="K29" i="56" l="1"/>
  <c r="N808" i="53"/>
  <c r="N810" i="53"/>
  <c r="N811" i="53"/>
  <c r="N809" i="53"/>
  <c r="I57" i="61"/>
  <c r="I58" i="61"/>
  <c r="I54" i="61"/>
  <c r="I53" i="61"/>
  <c r="I52" i="61"/>
  <c r="I51" i="61"/>
  <c r="N812" i="53" l="1"/>
  <c r="D63" i="62" l="1"/>
  <c r="B891" i="54" l="1"/>
  <c r="B890" i="54"/>
  <c r="B644" i="56"/>
  <c r="B643" i="56"/>
  <c r="B834" i="57"/>
  <c r="B833" i="57"/>
  <c r="C891" i="54"/>
  <c r="C890" i="54"/>
  <c r="C643" i="56"/>
  <c r="C644" i="56"/>
  <c r="C833" i="57"/>
  <c r="C834" i="57"/>
  <c r="D891" i="54"/>
  <c r="D890" i="54"/>
  <c r="D643" i="56"/>
  <c r="D644" i="56"/>
  <c r="D833" i="57"/>
  <c r="D834" i="57"/>
  <c r="A891" i="54"/>
  <c r="A890" i="54"/>
  <c r="A644" i="56"/>
  <c r="A643" i="56"/>
  <c r="A834" i="57"/>
  <c r="A833" i="57"/>
  <c r="B890" i="53"/>
  <c r="B891" i="53"/>
  <c r="C890" i="53"/>
  <c r="C891" i="53"/>
  <c r="D890" i="53"/>
  <c r="D891" i="53"/>
  <c r="A890" i="53"/>
  <c r="A891" i="53"/>
  <c r="C852" i="55"/>
  <c r="J841" i="55" s="1"/>
  <c r="C853" i="55"/>
  <c r="A852" i="55"/>
  <c r="H839" i="55" s="1"/>
  <c r="A853" i="55"/>
  <c r="D852" i="55"/>
  <c r="K842" i="55" s="1"/>
  <c r="D853" i="55"/>
  <c r="B852" i="55"/>
  <c r="I840" i="55" s="1"/>
  <c r="B853" i="55"/>
  <c r="D35" i="52" l="1"/>
  <c r="D36" i="52"/>
  <c r="H842" i="55"/>
  <c r="H849" i="55" s="1"/>
  <c r="I842" i="55"/>
  <c r="I849" i="55" s="1"/>
  <c r="J842" i="55"/>
  <c r="J849" i="55" s="1"/>
  <c r="H841" i="55"/>
  <c r="H848" i="55" s="1"/>
  <c r="K841" i="55"/>
  <c r="K848" i="55" s="1"/>
  <c r="I841" i="55"/>
  <c r="I848" i="55" s="1"/>
  <c r="H840" i="55"/>
  <c r="H847" i="55" s="1"/>
  <c r="J840" i="55"/>
  <c r="J847" i="55" s="1"/>
  <c r="K840" i="55"/>
  <c r="K847" i="55" s="1"/>
  <c r="I839" i="55"/>
  <c r="I846" i="55" s="1"/>
  <c r="K839" i="55"/>
  <c r="K846" i="55" s="1"/>
  <c r="J839" i="55"/>
  <c r="J846" i="55" s="1"/>
  <c r="D73" i="52" l="1"/>
  <c r="CW1" i="78"/>
  <c r="CX1" i="78"/>
  <c r="CP1" i="80"/>
  <c r="CP1" i="78"/>
  <c r="CU1" i="78"/>
  <c r="CY1" i="78"/>
  <c r="CN1" i="80"/>
  <c r="CN1" i="78"/>
  <c r="CY1" i="80"/>
  <c r="CM1" i="79"/>
  <c r="DK1" i="78"/>
  <c r="D17" i="52"/>
  <c r="B54" i="52"/>
  <c r="B55" i="52"/>
  <c r="B17" i="52"/>
  <c r="C35" i="58"/>
  <c r="C36" i="58"/>
  <c r="D55" i="52"/>
  <c r="C17" i="52"/>
  <c r="D54" i="52"/>
  <c r="C54" i="58"/>
  <c r="J43" i="58" s="1"/>
  <c r="C55" i="58"/>
  <c r="C54" i="52"/>
  <c r="C55" i="52"/>
  <c r="A73" i="52"/>
  <c r="A74" i="52"/>
  <c r="C35" i="52"/>
  <c r="C36" i="52"/>
  <c r="C73" i="52"/>
  <c r="C74" i="52"/>
  <c r="B35" i="52"/>
  <c r="B36" i="52"/>
  <c r="B73" i="52"/>
  <c r="B74" i="52"/>
  <c r="D74" i="52"/>
  <c r="N847" i="55"/>
  <c r="N846" i="55"/>
  <c r="N848" i="55"/>
  <c r="N849" i="55"/>
  <c r="CV1" i="78"/>
  <c r="CZ1" i="78"/>
  <c r="DB1" i="78"/>
  <c r="DC1" i="78"/>
  <c r="DD1" i="78"/>
  <c r="H60" i="52"/>
  <c r="J62" i="52"/>
  <c r="K63" i="52"/>
  <c r="CQ1" i="80" l="1"/>
  <c r="CQ1" i="78"/>
  <c r="CL1" i="80"/>
  <c r="CL1" i="78"/>
  <c r="CR1" i="80"/>
  <c r="CR1" i="78"/>
  <c r="B14" i="80"/>
  <c r="CT1" i="80" s="1"/>
  <c r="CT1" i="78"/>
  <c r="CS1" i="80"/>
  <c r="CS1" i="78"/>
  <c r="B36" i="58"/>
  <c r="CG1" i="79"/>
  <c r="CG1" i="80"/>
  <c r="CG1" i="78"/>
  <c r="BY1" i="79"/>
  <c r="BY1" i="80"/>
  <c r="BY1" i="78"/>
  <c r="CM1" i="80"/>
  <c r="CM1" i="78"/>
  <c r="BZ1" i="80"/>
  <c r="BZ1" i="79"/>
  <c r="BZ1" i="78"/>
  <c r="CA1" i="79"/>
  <c r="CA1" i="80"/>
  <c r="CA1" i="78"/>
  <c r="CF1" i="79"/>
  <c r="CF1" i="78"/>
  <c r="CB1" i="80"/>
  <c r="CB1" i="79"/>
  <c r="CB1" i="78"/>
  <c r="BX1" i="79"/>
  <c r="BX1" i="80"/>
  <c r="BX1" i="78"/>
  <c r="CJ1" i="80"/>
  <c r="CJ1" i="78"/>
  <c r="DF1" i="78"/>
  <c r="CC1" i="80"/>
  <c r="CC1" i="79"/>
  <c r="CC1" i="78"/>
  <c r="CD1" i="79"/>
  <c r="CD1" i="80"/>
  <c r="CD1" i="78"/>
  <c r="CE1" i="80"/>
  <c r="CE1" i="78"/>
  <c r="CO1" i="80"/>
  <c r="CO1" i="78"/>
  <c r="A17" i="52"/>
  <c r="C35" i="59"/>
  <c r="J24" i="59" s="1"/>
  <c r="C36" i="59"/>
  <c r="A36" i="58"/>
  <c r="A35" i="58"/>
  <c r="A35" i="52"/>
  <c r="H22" i="52" s="1"/>
  <c r="A36" i="52"/>
  <c r="C54" i="59"/>
  <c r="J43" i="59" s="1"/>
  <c r="C55" i="59"/>
  <c r="B35" i="58"/>
  <c r="I23" i="58" s="1"/>
  <c r="N850" i="55"/>
  <c r="J60" i="52"/>
  <c r="J67" i="52" s="1"/>
  <c r="K62" i="52"/>
  <c r="K69" i="52" s="1"/>
  <c r="H62" i="52"/>
  <c r="H69" i="52" s="1"/>
  <c r="K60" i="52"/>
  <c r="K67" i="52" s="1"/>
  <c r="J63" i="52"/>
  <c r="J70" i="52" s="1"/>
  <c r="H63" i="52"/>
  <c r="H70" i="52" s="1"/>
  <c r="DE1" i="78"/>
  <c r="B16" i="52"/>
  <c r="I4" i="52" s="1"/>
  <c r="I61" i="52"/>
  <c r="J61" i="52" s="1"/>
  <c r="J68" i="52" s="1"/>
  <c r="A16" i="52"/>
  <c r="H3" i="52" s="1"/>
  <c r="K25" i="52"/>
  <c r="K44" i="52"/>
  <c r="J24" i="52"/>
  <c r="I23" i="52"/>
  <c r="I42" i="52"/>
  <c r="D16" i="52"/>
  <c r="K6" i="52" s="1"/>
  <c r="C16" i="52"/>
  <c r="J5" i="52" s="1"/>
  <c r="J43" i="52"/>
  <c r="J24" i="58"/>
  <c r="H22" i="58"/>
  <c r="CE1" i="79" l="1"/>
  <c r="CF1" i="80"/>
  <c r="CI1" i="78"/>
  <c r="CI1" i="80"/>
  <c r="BW1" i="78"/>
  <c r="A14" i="80"/>
  <c r="CH1" i="80" s="1"/>
  <c r="CH1" i="79"/>
  <c r="AX5" i="78"/>
  <c r="BW1" i="79"/>
  <c r="B17" i="58"/>
  <c r="CK1" i="80"/>
  <c r="CK1" i="78"/>
  <c r="BW1" i="80"/>
  <c r="C17" i="58"/>
  <c r="C73" i="58"/>
  <c r="D510" i="56"/>
  <c r="D511" i="56"/>
  <c r="A36" i="59"/>
  <c r="A35" i="59"/>
  <c r="H22" i="59" s="1"/>
  <c r="A16" i="58"/>
  <c r="H3" i="58" s="1"/>
  <c r="D396" i="56"/>
  <c r="D397" i="56"/>
  <c r="A55" i="58"/>
  <c r="A54" i="58"/>
  <c r="H41" i="58" s="1"/>
  <c r="A17" i="58"/>
  <c r="B16" i="58"/>
  <c r="I4" i="58" s="1"/>
  <c r="B35" i="59"/>
  <c r="I23" i="59" s="1"/>
  <c r="I63" i="52"/>
  <c r="I70" i="52" s="1"/>
  <c r="N70" i="52" s="1"/>
  <c r="A511" i="56"/>
  <c r="A510" i="56"/>
  <c r="B74" i="58"/>
  <c r="B73" i="58"/>
  <c r="I61" i="58" s="1"/>
  <c r="B54" i="58"/>
  <c r="I42" i="58" s="1"/>
  <c r="B55" i="58"/>
  <c r="B36" i="59"/>
  <c r="A74" i="58"/>
  <c r="A73" i="58"/>
  <c r="A54" i="52"/>
  <c r="A55" i="52"/>
  <c r="A396" i="56"/>
  <c r="A397" i="56"/>
  <c r="B396" i="56"/>
  <c r="B397" i="56"/>
  <c r="B511" i="56"/>
  <c r="B510" i="56"/>
  <c r="C16" i="58"/>
  <c r="J5" i="58" s="1"/>
  <c r="C396" i="56"/>
  <c r="C397" i="56"/>
  <c r="C510" i="56"/>
  <c r="C511" i="56"/>
  <c r="C74" i="58"/>
  <c r="I62" i="52"/>
  <c r="I69" i="52" s="1"/>
  <c r="N69" i="52" s="1"/>
  <c r="I43" i="52"/>
  <c r="I50" i="52" s="1"/>
  <c r="K43" i="52"/>
  <c r="K50" i="52" s="1"/>
  <c r="I5" i="52"/>
  <c r="I12" i="52" s="1"/>
  <c r="K5" i="52"/>
  <c r="K12" i="52" s="1"/>
  <c r="H5" i="52"/>
  <c r="H12" i="52" s="1"/>
  <c r="J22" i="52"/>
  <c r="J29" i="52" s="1"/>
  <c r="K22" i="52"/>
  <c r="K29" i="52" s="1"/>
  <c r="I22" i="52"/>
  <c r="I29" i="52" s="1"/>
  <c r="J23" i="52"/>
  <c r="J30" i="52" s="1"/>
  <c r="H23" i="52"/>
  <c r="H30" i="52" s="1"/>
  <c r="K23" i="52"/>
  <c r="K30" i="52" s="1"/>
  <c r="J44" i="52"/>
  <c r="J51" i="52" s="1"/>
  <c r="I44" i="52"/>
  <c r="I51" i="52" s="1"/>
  <c r="K24" i="52"/>
  <c r="K31" i="52" s="1"/>
  <c r="H25" i="52"/>
  <c r="H32" i="52" s="1"/>
  <c r="I25" i="52"/>
  <c r="I32" i="52" s="1"/>
  <c r="J25" i="52"/>
  <c r="J32" i="52" s="1"/>
  <c r="J3" i="52"/>
  <c r="J10" i="52" s="1"/>
  <c r="I3" i="52"/>
  <c r="I10" i="52" s="1"/>
  <c r="K3" i="52"/>
  <c r="K10" i="52" s="1"/>
  <c r="J6" i="52"/>
  <c r="J13" i="52" s="1"/>
  <c r="H6" i="52"/>
  <c r="H13" i="52" s="1"/>
  <c r="I6" i="52"/>
  <c r="I13" i="52" s="1"/>
  <c r="K42" i="52"/>
  <c r="K49" i="52" s="1"/>
  <c r="J42" i="52"/>
  <c r="J49" i="52" s="1"/>
  <c r="H24" i="52"/>
  <c r="H31" i="52" s="1"/>
  <c r="I24" i="52"/>
  <c r="I31" i="52" s="1"/>
  <c r="H61" i="52"/>
  <c r="H68" i="52" s="1"/>
  <c r="K61" i="52"/>
  <c r="K68" i="52" s="1"/>
  <c r="H4" i="52"/>
  <c r="H11" i="52" s="1"/>
  <c r="J4" i="52"/>
  <c r="J11" i="52" s="1"/>
  <c r="K4" i="52"/>
  <c r="K11" i="52" s="1"/>
  <c r="I60" i="52"/>
  <c r="H23" i="58"/>
  <c r="H30" i="58" s="1"/>
  <c r="J23" i="58"/>
  <c r="J30" i="58" s="1"/>
  <c r="I24" i="58"/>
  <c r="I31" i="58" s="1"/>
  <c r="H24" i="58"/>
  <c r="H31" i="58" s="1"/>
  <c r="I22" i="58"/>
  <c r="I29" i="58" s="1"/>
  <c r="J22" i="58"/>
  <c r="J29" i="58" s="1"/>
  <c r="H41" i="52"/>
  <c r="H44" i="52" s="1"/>
  <c r="H51" i="52" s="1"/>
  <c r="H60" i="58"/>
  <c r="J62" i="58"/>
  <c r="BE3" i="80" l="1"/>
  <c r="AD3" i="80"/>
  <c r="T5" i="80"/>
  <c r="U5" i="80"/>
  <c r="W5" i="80"/>
  <c r="AC3" i="80"/>
  <c r="AR3" i="80" s="1"/>
  <c r="AD4" i="80"/>
  <c r="V5" i="80"/>
  <c r="AE3" i="80"/>
  <c r="B16" i="80"/>
  <c r="H4" i="80" s="1"/>
  <c r="AX6" i="80"/>
  <c r="V6" i="80"/>
  <c r="S5" i="80"/>
  <c r="S6" i="80"/>
  <c r="AE4" i="80"/>
  <c r="AX4" i="80"/>
  <c r="A17" i="80"/>
  <c r="A16" i="80"/>
  <c r="G3" i="80" s="1"/>
  <c r="S5" i="79"/>
  <c r="V5" i="79"/>
  <c r="BD4" i="79"/>
  <c r="U5" i="79"/>
  <c r="A16" i="79"/>
  <c r="F3" i="79" s="1"/>
  <c r="AX7" i="79"/>
  <c r="AX5" i="79"/>
  <c r="W5" i="79"/>
  <c r="AD4" i="78"/>
  <c r="S6" i="78"/>
  <c r="AY5" i="78"/>
  <c r="CH1" i="78"/>
  <c r="S5" i="78"/>
  <c r="T5" i="78"/>
  <c r="U5" i="78"/>
  <c r="AC3" i="78"/>
  <c r="AR3" i="78" s="1"/>
  <c r="V5" i="78"/>
  <c r="C16" i="59"/>
  <c r="J5" i="59" s="1"/>
  <c r="A16" i="59"/>
  <c r="W5" i="78"/>
  <c r="W6" i="80"/>
  <c r="AY4" i="80"/>
  <c r="B17" i="78"/>
  <c r="AD3" i="78"/>
  <c r="B17" i="80"/>
  <c r="BF5" i="78"/>
  <c r="T5" i="79"/>
  <c r="AC3" i="79"/>
  <c r="BF4" i="78"/>
  <c r="AC4" i="80"/>
  <c r="B16" i="78"/>
  <c r="I4" i="78" s="1"/>
  <c r="V6" i="78"/>
  <c r="U6" i="78"/>
  <c r="T6" i="78"/>
  <c r="DA1" i="78"/>
  <c r="AE5" i="78"/>
  <c r="AD5" i="78"/>
  <c r="BF6" i="78"/>
  <c r="S7" i="78"/>
  <c r="AC5" i="78"/>
  <c r="W7" i="78"/>
  <c r="C16" i="78"/>
  <c r="J5" i="78" s="1"/>
  <c r="C17" i="78"/>
  <c r="AZ7" i="78"/>
  <c r="U7" i="78"/>
  <c r="T7" i="78"/>
  <c r="AZ5" i="78"/>
  <c r="V7" i="78"/>
  <c r="A17" i="79"/>
  <c r="AE3" i="78"/>
  <c r="A16" i="78"/>
  <c r="H3" i="78" s="1"/>
  <c r="BE4" i="80"/>
  <c r="AY6" i="80"/>
  <c r="AY7" i="78"/>
  <c r="W6" i="78"/>
  <c r="B16" i="59"/>
  <c r="I4" i="59" s="1"/>
  <c r="AE3" i="79"/>
  <c r="AD3" i="79"/>
  <c r="AX7" i="78"/>
  <c r="A17" i="78"/>
  <c r="T6" i="80"/>
  <c r="U6" i="80"/>
  <c r="AE4" i="78"/>
  <c r="AC4" i="78"/>
  <c r="B74" i="59"/>
  <c r="B73" i="59"/>
  <c r="I61" i="59" s="1"/>
  <c r="C74" i="59"/>
  <c r="H42" i="52"/>
  <c r="H49" i="52" s="1"/>
  <c r="N49" i="52" s="1"/>
  <c r="B55" i="59"/>
  <c r="B54" i="59"/>
  <c r="I42" i="59" s="1"/>
  <c r="A17" i="59"/>
  <c r="B17" i="59"/>
  <c r="A55" i="59"/>
  <c r="A54" i="59"/>
  <c r="H41" i="59" s="1"/>
  <c r="A74" i="59"/>
  <c r="A73" i="59"/>
  <c r="H60" i="59" s="1"/>
  <c r="C17" i="59"/>
  <c r="C73" i="59"/>
  <c r="J62" i="59" s="1"/>
  <c r="I67" i="52"/>
  <c r="N67" i="52" s="1"/>
  <c r="N12" i="52"/>
  <c r="N51" i="52"/>
  <c r="N31" i="52"/>
  <c r="N30" i="52"/>
  <c r="N13" i="52"/>
  <c r="N29" i="52"/>
  <c r="N10" i="52"/>
  <c r="N11" i="52"/>
  <c r="N32" i="52"/>
  <c r="N68" i="52"/>
  <c r="K41" i="52"/>
  <c r="K48" i="52" s="1"/>
  <c r="J41" i="52"/>
  <c r="J48" i="52" s="1"/>
  <c r="I41" i="52"/>
  <c r="H43" i="52"/>
  <c r="I3" i="58"/>
  <c r="I10" i="58" s="1"/>
  <c r="J3" i="58"/>
  <c r="J10" i="58" s="1"/>
  <c r="H5" i="58"/>
  <c r="H12" i="58" s="1"/>
  <c r="I5" i="58"/>
  <c r="I12" i="58" s="1"/>
  <c r="H4" i="58"/>
  <c r="H11" i="58" s="1"/>
  <c r="J4" i="58"/>
  <c r="J11" i="58" s="1"/>
  <c r="H62" i="58"/>
  <c r="H69" i="58" s="1"/>
  <c r="I62" i="58"/>
  <c r="I69" i="58" s="1"/>
  <c r="H43" i="58"/>
  <c r="H50" i="58" s="1"/>
  <c r="J41" i="58"/>
  <c r="J48" i="58" s="1"/>
  <c r="J61" i="58"/>
  <c r="J68" i="58" s="1"/>
  <c r="I41" i="58"/>
  <c r="I48" i="58" s="1"/>
  <c r="J42" i="58"/>
  <c r="J49" i="58" s="1"/>
  <c r="H42" i="58"/>
  <c r="H49" i="58" s="1"/>
  <c r="I43" i="58"/>
  <c r="I50" i="58" s="1"/>
  <c r="H61" i="58"/>
  <c r="H68" i="58" s="1"/>
  <c r="J60" i="58"/>
  <c r="J67" i="58" s="1"/>
  <c r="I60" i="58"/>
  <c r="I67" i="58" s="1"/>
  <c r="J23" i="59"/>
  <c r="J30" i="59" s="1"/>
  <c r="H23" i="59"/>
  <c r="H30" i="59" s="1"/>
  <c r="J22" i="59"/>
  <c r="J29" i="59" s="1"/>
  <c r="I22" i="59"/>
  <c r="I29" i="59" s="1"/>
  <c r="H24" i="59"/>
  <c r="H31" i="59" s="1"/>
  <c r="I24" i="59"/>
  <c r="I31" i="59" s="1"/>
  <c r="H3" i="59"/>
  <c r="G4" i="80" l="1"/>
  <c r="H3" i="80"/>
  <c r="AD9" i="80"/>
  <c r="AD11" i="78"/>
  <c r="AS4" i="78"/>
  <c r="AD13" i="78"/>
  <c r="H5" i="78"/>
  <c r="AS3" i="78"/>
  <c r="BP3" i="78"/>
  <c r="AR3" i="79"/>
  <c r="AT5" i="78"/>
  <c r="BP3" i="80"/>
  <c r="I5" i="78"/>
  <c r="H4" i="78"/>
  <c r="J4" i="78"/>
  <c r="AS4" i="80"/>
  <c r="AS3" i="80" s="1"/>
  <c r="I3" i="78"/>
  <c r="J3" i="78"/>
  <c r="AD10" i="78"/>
  <c r="N33" i="52"/>
  <c r="N71" i="52"/>
  <c r="I48" i="52"/>
  <c r="N48" i="52" s="1"/>
  <c r="H50" i="52"/>
  <c r="N50" i="52" s="1"/>
  <c r="I62" i="59"/>
  <c r="I69" i="59" s="1"/>
  <c r="H62" i="59"/>
  <c r="H69" i="59" s="1"/>
  <c r="H61" i="59"/>
  <c r="H68" i="59" s="1"/>
  <c r="J61" i="59"/>
  <c r="J68" i="59" s="1"/>
  <c r="I5" i="59"/>
  <c r="I12" i="59" s="1"/>
  <c r="H5" i="59"/>
  <c r="H12" i="59" s="1"/>
  <c r="H4" i="59"/>
  <c r="H11" i="59" s="1"/>
  <c r="J4" i="59"/>
  <c r="J11" i="59" s="1"/>
  <c r="I3" i="59"/>
  <c r="I10" i="59" s="1"/>
  <c r="J3" i="59"/>
  <c r="J10" i="59" s="1"/>
  <c r="H42" i="59"/>
  <c r="H49" i="59" s="1"/>
  <c r="J42" i="59"/>
  <c r="J49" i="59" s="1"/>
  <c r="I43" i="59"/>
  <c r="I50" i="59" s="1"/>
  <c r="J41" i="59"/>
  <c r="J48" i="59" s="1"/>
  <c r="I41" i="59"/>
  <c r="I48" i="59" s="1"/>
  <c r="H43" i="59"/>
  <c r="H50" i="59" s="1"/>
  <c r="J60" i="59"/>
  <c r="J67" i="59" s="1"/>
  <c r="I60" i="59"/>
  <c r="I67" i="59" s="1"/>
  <c r="AS5" i="78" l="1"/>
  <c r="BR5" i="78"/>
  <c r="AR5" i="78"/>
  <c r="AT3" i="78"/>
  <c r="BP3" i="79"/>
  <c r="BQ4" i="80"/>
  <c r="AR4" i="80"/>
  <c r="BR3" i="78"/>
  <c r="AR4" i="78"/>
  <c r="BQ4" i="78"/>
  <c r="BQ3" i="78" s="1"/>
  <c r="AT4" i="78"/>
  <c r="C605" i="53"/>
  <c r="J594" i="53" s="1"/>
  <c r="C606" i="53"/>
  <c r="D605" i="53"/>
  <c r="K595" i="53" s="1"/>
  <c r="D606" i="53"/>
  <c r="B605" i="53"/>
  <c r="I593" i="53" s="1"/>
  <c r="B606" i="53"/>
  <c r="A605" i="53"/>
  <c r="H592" i="53" s="1"/>
  <c r="A606" i="53"/>
  <c r="N52" i="52"/>
  <c r="BP4" i="80" l="1"/>
  <c r="BP5" i="78"/>
  <c r="BQ5" i="78"/>
  <c r="BQ3" i="80"/>
  <c r="BP4" i="78"/>
  <c r="BR4" i="78"/>
  <c r="H594" i="53"/>
  <c r="H601" i="53" s="1"/>
  <c r="K594" i="53"/>
  <c r="K601" i="53" s="1"/>
  <c r="I594" i="53"/>
  <c r="I601" i="53" s="1"/>
  <c r="K592" i="53"/>
  <c r="K599" i="53" s="1"/>
  <c r="H595" i="53"/>
  <c r="H602" i="53" s="1"/>
  <c r="I595" i="53"/>
  <c r="I602" i="53" s="1"/>
  <c r="J595" i="53"/>
  <c r="J602" i="53" s="1"/>
  <c r="I592" i="53"/>
  <c r="I599" i="53" s="1"/>
  <c r="J592" i="53"/>
  <c r="J599" i="53" s="1"/>
  <c r="H593" i="53"/>
  <c r="H600" i="53" s="1"/>
  <c r="J593" i="53"/>
  <c r="J600" i="53" s="1"/>
  <c r="K593" i="53"/>
  <c r="K600" i="53" s="1"/>
  <c r="C834" i="55" l="1"/>
  <c r="C833" i="55"/>
  <c r="D834" i="55"/>
  <c r="D833" i="55"/>
  <c r="A833" i="55"/>
  <c r="H820" i="55" s="1"/>
  <c r="A834" i="55"/>
  <c r="B834" i="55"/>
  <c r="B833" i="55"/>
  <c r="N600" i="53"/>
  <c r="N602" i="53"/>
  <c r="N599" i="53"/>
  <c r="N601" i="53"/>
  <c r="N14" i="52"/>
  <c r="N603" i="53" l="1"/>
  <c r="H11" i="61" l="1"/>
  <c r="I16" i="61" l="1"/>
  <c r="I15" i="61"/>
  <c r="I14" i="61"/>
  <c r="I19" i="61"/>
  <c r="I18" i="61"/>
  <c r="I17" i="61"/>
  <c r="H17" i="61"/>
  <c r="H14" i="61"/>
  <c r="I13" i="61"/>
  <c r="I12" i="61"/>
  <c r="I11" i="61"/>
  <c r="I10" i="61"/>
  <c r="I9" i="61"/>
  <c r="I8" i="61"/>
  <c r="I7" i="61"/>
  <c r="I6" i="61"/>
  <c r="H6" i="61"/>
  <c r="I5" i="61"/>
  <c r="I4" i="61"/>
  <c r="I3" i="61"/>
  <c r="I2" i="61"/>
  <c r="H2" i="61"/>
  <c r="D36" i="53" l="1"/>
  <c r="D35" i="53"/>
  <c r="A16" i="55"/>
  <c r="A17" i="55"/>
  <c r="A36" i="55"/>
  <c r="A35" i="55"/>
  <c r="D35" i="55"/>
  <c r="D36" i="55"/>
  <c r="A54" i="55"/>
  <c r="A55" i="55"/>
  <c r="D54" i="55"/>
  <c r="D55" i="55"/>
  <c r="A73" i="55"/>
  <c r="A74" i="55"/>
  <c r="D74" i="55"/>
  <c r="D73" i="55"/>
  <c r="A93" i="55"/>
  <c r="A92" i="55"/>
  <c r="D92" i="55"/>
  <c r="D93" i="55"/>
  <c r="A111" i="55"/>
  <c r="A112" i="55"/>
  <c r="D111" i="55"/>
  <c r="D112" i="55"/>
  <c r="A130" i="55"/>
  <c r="A131" i="55"/>
  <c r="A150" i="55"/>
  <c r="A149" i="55"/>
  <c r="D149" i="55"/>
  <c r="D150" i="55"/>
  <c r="A187" i="55"/>
  <c r="A188" i="55"/>
  <c r="D188" i="55"/>
  <c r="D187" i="55"/>
  <c r="A207" i="55"/>
  <c r="A206" i="55"/>
  <c r="D206" i="55"/>
  <c r="D207" i="55"/>
  <c r="A282" i="55"/>
  <c r="A283" i="55"/>
  <c r="D282" i="55"/>
  <c r="D283" i="55"/>
  <c r="A301" i="55"/>
  <c r="A302" i="55"/>
  <c r="D302" i="55"/>
  <c r="D301" i="55"/>
  <c r="A321" i="55"/>
  <c r="A320" i="55"/>
  <c r="D320" i="55"/>
  <c r="D321" i="55"/>
  <c r="A339" i="55"/>
  <c r="A340" i="55"/>
  <c r="D339" i="55"/>
  <c r="D340" i="55"/>
  <c r="A358" i="55"/>
  <c r="A359" i="55"/>
  <c r="D359" i="55"/>
  <c r="D358" i="55"/>
  <c r="B17" i="55"/>
  <c r="B16" i="55"/>
  <c r="B35" i="55"/>
  <c r="B36" i="55"/>
  <c r="B54" i="55"/>
  <c r="B55" i="55"/>
  <c r="B74" i="55"/>
  <c r="B73" i="55"/>
  <c r="B92" i="55"/>
  <c r="B93" i="55"/>
  <c r="B111" i="55"/>
  <c r="B112" i="55"/>
  <c r="B131" i="55"/>
  <c r="B130" i="55"/>
  <c r="B149" i="55"/>
  <c r="B150" i="55"/>
  <c r="B188" i="55"/>
  <c r="B187" i="55"/>
  <c r="B206" i="55"/>
  <c r="B207" i="55"/>
  <c r="B282" i="55"/>
  <c r="B283" i="55"/>
  <c r="B302" i="55"/>
  <c r="B301" i="55"/>
  <c r="B320" i="55"/>
  <c r="B321" i="55"/>
  <c r="B339" i="55"/>
  <c r="B340" i="55"/>
  <c r="B359" i="55"/>
  <c r="B358" i="55"/>
  <c r="C17" i="55"/>
  <c r="C16" i="55"/>
  <c r="C35" i="55"/>
  <c r="C36" i="55"/>
  <c r="C54" i="55"/>
  <c r="C55" i="55"/>
  <c r="C74" i="55"/>
  <c r="C73" i="55"/>
  <c r="C92" i="55"/>
  <c r="C93" i="55"/>
  <c r="C111" i="55"/>
  <c r="C112" i="55"/>
  <c r="C131" i="55"/>
  <c r="C130" i="55"/>
  <c r="C149" i="55"/>
  <c r="C150" i="55"/>
  <c r="C188" i="55"/>
  <c r="C187" i="55"/>
  <c r="C206" i="55"/>
  <c r="C207" i="55"/>
  <c r="C282" i="55"/>
  <c r="C283" i="55"/>
  <c r="C302" i="55"/>
  <c r="C301" i="55"/>
  <c r="C320" i="55"/>
  <c r="C321" i="55"/>
  <c r="C339" i="55"/>
  <c r="C340" i="55"/>
  <c r="C359" i="55"/>
  <c r="C358" i="55"/>
  <c r="A378" i="55"/>
  <c r="A377" i="55"/>
  <c r="D377" i="55"/>
  <c r="D378" i="55"/>
  <c r="A415" i="55"/>
  <c r="A416" i="55"/>
  <c r="D416" i="55"/>
  <c r="D415" i="55"/>
  <c r="A225" i="55"/>
  <c r="A226" i="55"/>
  <c r="D225" i="55"/>
  <c r="D226" i="55"/>
  <c r="A435" i="55"/>
  <c r="A434" i="55"/>
  <c r="D434" i="55"/>
  <c r="D435" i="55"/>
  <c r="A244" i="55"/>
  <c r="A245" i="55"/>
  <c r="D245" i="55"/>
  <c r="D244" i="55"/>
  <c r="A549" i="55"/>
  <c r="A548" i="55"/>
  <c r="D548" i="55"/>
  <c r="D549" i="55"/>
  <c r="A168" i="55"/>
  <c r="A169" i="55"/>
  <c r="D168" i="55"/>
  <c r="D169" i="55"/>
  <c r="A264" i="55"/>
  <c r="A263" i="55"/>
  <c r="D263" i="55"/>
  <c r="D264" i="55"/>
  <c r="A396" i="55"/>
  <c r="A397" i="55"/>
  <c r="D396" i="55"/>
  <c r="D397" i="55"/>
  <c r="A453" i="55"/>
  <c r="A454" i="55"/>
  <c r="D453" i="55"/>
  <c r="D454" i="55"/>
  <c r="A472" i="55"/>
  <c r="A473" i="55"/>
  <c r="D473" i="55"/>
  <c r="D472" i="55"/>
  <c r="A492" i="55"/>
  <c r="A491" i="55"/>
  <c r="D491" i="55"/>
  <c r="D492" i="55"/>
  <c r="A510" i="55"/>
  <c r="A511" i="55"/>
  <c r="D510" i="55"/>
  <c r="D511" i="55"/>
  <c r="A529" i="55"/>
  <c r="A530" i="55"/>
  <c r="D530" i="55"/>
  <c r="D529" i="55"/>
  <c r="B377" i="55"/>
  <c r="B378" i="55"/>
  <c r="B416" i="55"/>
  <c r="B415" i="55"/>
  <c r="B225" i="55"/>
  <c r="B226" i="55"/>
  <c r="B434" i="55"/>
  <c r="B435" i="55"/>
  <c r="B245" i="55"/>
  <c r="B244" i="55"/>
  <c r="B548" i="55"/>
  <c r="B549" i="55"/>
  <c r="B168" i="55"/>
  <c r="B169" i="55"/>
  <c r="B263" i="55"/>
  <c r="B264" i="55"/>
  <c r="B396" i="55"/>
  <c r="B397" i="55"/>
  <c r="B453" i="55"/>
  <c r="B454" i="55"/>
  <c r="B473" i="55"/>
  <c r="B472" i="55"/>
  <c r="B491" i="55"/>
  <c r="B492" i="55"/>
  <c r="B510" i="55"/>
  <c r="B511" i="55"/>
  <c r="B530" i="55"/>
  <c r="B529" i="55"/>
  <c r="C377" i="55"/>
  <c r="C378" i="55"/>
  <c r="C416" i="55"/>
  <c r="C415" i="55"/>
  <c r="C225" i="55"/>
  <c r="C226" i="55"/>
  <c r="C434" i="55"/>
  <c r="C435" i="55"/>
  <c r="C245" i="55"/>
  <c r="C244" i="55"/>
  <c r="C548" i="55"/>
  <c r="C549" i="55"/>
  <c r="C168" i="55"/>
  <c r="C169" i="55"/>
  <c r="C263" i="55"/>
  <c r="C264" i="55"/>
  <c r="C396" i="55"/>
  <c r="C397" i="55"/>
  <c r="C453" i="55"/>
  <c r="C454" i="55"/>
  <c r="C473" i="55"/>
  <c r="C472" i="55"/>
  <c r="C491" i="55"/>
  <c r="C492" i="55"/>
  <c r="C510" i="55"/>
  <c r="C511" i="55"/>
  <c r="C530" i="55"/>
  <c r="C529" i="55"/>
  <c r="D17" i="55"/>
  <c r="D16" i="55"/>
  <c r="D131" i="55"/>
  <c r="D130" i="55"/>
  <c r="J822" i="55"/>
  <c r="K823" i="55"/>
  <c r="D624" i="55" l="1"/>
  <c r="D625" i="55"/>
  <c r="D644" i="55"/>
  <c r="D643" i="55"/>
  <c r="D662" i="55"/>
  <c r="D663" i="55"/>
  <c r="D681" i="55"/>
  <c r="D682" i="55"/>
  <c r="D719" i="55"/>
  <c r="D720" i="55"/>
  <c r="D738" i="55"/>
  <c r="D739" i="55"/>
  <c r="D758" i="55"/>
  <c r="D757" i="55"/>
  <c r="D776" i="55"/>
  <c r="D777" i="55"/>
  <c r="D795" i="55"/>
  <c r="D796" i="55"/>
  <c r="A796" i="55"/>
  <c r="A795" i="55"/>
  <c r="B567" i="55"/>
  <c r="B568" i="55"/>
  <c r="B587" i="55"/>
  <c r="B586" i="55"/>
  <c r="B624" i="55"/>
  <c r="B625" i="55"/>
  <c r="B644" i="55"/>
  <c r="B643" i="55"/>
  <c r="B662" i="55"/>
  <c r="B663" i="55"/>
  <c r="B681" i="55"/>
  <c r="B682" i="55"/>
  <c r="B719" i="55"/>
  <c r="B720" i="55"/>
  <c r="B738" i="55"/>
  <c r="B739" i="55"/>
  <c r="B758" i="55"/>
  <c r="B757" i="55"/>
  <c r="B776" i="55"/>
  <c r="B777" i="55"/>
  <c r="B795" i="55"/>
  <c r="B796" i="55"/>
  <c r="C567" i="55"/>
  <c r="C568" i="55"/>
  <c r="C587" i="55"/>
  <c r="C586" i="55"/>
  <c r="C624" i="55"/>
  <c r="C625" i="55"/>
  <c r="C644" i="55"/>
  <c r="C643" i="55"/>
  <c r="C662" i="55"/>
  <c r="C663" i="55"/>
  <c r="C681" i="55"/>
  <c r="C682" i="55"/>
  <c r="C719" i="55"/>
  <c r="C720" i="55"/>
  <c r="C738" i="55"/>
  <c r="C739" i="55"/>
  <c r="C758" i="55"/>
  <c r="C757" i="55"/>
  <c r="C776" i="55"/>
  <c r="C777" i="55"/>
  <c r="C795" i="55"/>
  <c r="C796" i="55"/>
  <c r="D567" i="55"/>
  <c r="D568" i="55"/>
  <c r="D587" i="55"/>
  <c r="D586" i="55"/>
  <c r="A567" i="55"/>
  <c r="A568" i="55"/>
  <c r="A586" i="55"/>
  <c r="A587" i="55"/>
  <c r="A624" i="55"/>
  <c r="A625" i="55"/>
  <c r="A643" i="55"/>
  <c r="A644" i="55"/>
  <c r="A663" i="55"/>
  <c r="A662" i="55"/>
  <c r="A681" i="55"/>
  <c r="A682" i="55"/>
  <c r="A720" i="55"/>
  <c r="A719" i="55"/>
  <c r="A738" i="55"/>
  <c r="A739" i="55"/>
  <c r="A757" i="55"/>
  <c r="A758" i="55"/>
  <c r="A777" i="55"/>
  <c r="A776" i="55"/>
  <c r="H823" i="55"/>
  <c r="H830" i="55" s="1"/>
  <c r="J823" i="55"/>
  <c r="J830" i="55" s="1"/>
  <c r="K820" i="55"/>
  <c r="K827" i="55" s="1"/>
  <c r="J820" i="55"/>
  <c r="J827" i="55" s="1"/>
  <c r="H822" i="55"/>
  <c r="H829" i="55" s="1"/>
  <c r="K822" i="55"/>
  <c r="K829" i="55" s="1"/>
  <c r="I821" i="55"/>
  <c r="A169" i="56" l="1"/>
  <c r="B169" i="56"/>
  <c r="C169" i="56"/>
  <c r="D169" i="56"/>
  <c r="A17" i="56"/>
  <c r="A16" i="56"/>
  <c r="A55" i="56"/>
  <c r="A54" i="56"/>
  <c r="A74" i="56"/>
  <c r="A73" i="56"/>
  <c r="A93" i="56"/>
  <c r="A92" i="56"/>
  <c r="A112" i="56"/>
  <c r="A111" i="56"/>
  <c r="A131" i="56"/>
  <c r="A130" i="56"/>
  <c r="A150" i="56"/>
  <c r="A149" i="56"/>
  <c r="A187" i="56"/>
  <c r="A188" i="56"/>
  <c r="A206" i="56"/>
  <c r="A207" i="56"/>
  <c r="A282" i="56"/>
  <c r="A283" i="56"/>
  <c r="A301" i="56"/>
  <c r="A302" i="56"/>
  <c r="A320" i="56"/>
  <c r="A321" i="56"/>
  <c r="A339" i="56"/>
  <c r="A340" i="56"/>
  <c r="A358" i="56"/>
  <c r="A359" i="56"/>
  <c r="A377" i="56"/>
  <c r="A378" i="56"/>
  <c r="A416" i="56"/>
  <c r="A415" i="56"/>
  <c r="A225" i="56"/>
  <c r="A226" i="56"/>
  <c r="A435" i="56"/>
  <c r="A434" i="56"/>
  <c r="A244" i="56"/>
  <c r="A245" i="56"/>
  <c r="A549" i="56"/>
  <c r="A548" i="56"/>
  <c r="A168" i="56"/>
  <c r="A263" i="56"/>
  <c r="A264" i="56"/>
  <c r="A454" i="56"/>
  <c r="A453" i="56"/>
  <c r="A473" i="56"/>
  <c r="A472" i="56"/>
  <c r="A492" i="56"/>
  <c r="A491" i="56"/>
  <c r="A530" i="56"/>
  <c r="A529" i="56"/>
  <c r="A568" i="56"/>
  <c r="A567" i="56"/>
  <c r="A587" i="56"/>
  <c r="A586" i="56"/>
  <c r="A606" i="56"/>
  <c r="A605" i="56"/>
  <c r="A625" i="56"/>
  <c r="A624" i="56"/>
  <c r="B17" i="56"/>
  <c r="B16" i="56"/>
  <c r="B55" i="56"/>
  <c r="B54" i="56"/>
  <c r="B74" i="56"/>
  <c r="B73" i="56"/>
  <c r="B93" i="56"/>
  <c r="B92" i="56"/>
  <c r="B112" i="56"/>
  <c r="B111" i="56"/>
  <c r="B131" i="56"/>
  <c r="B130" i="56"/>
  <c r="B150" i="56"/>
  <c r="B149" i="56"/>
  <c r="B187" i="56"/>
  <c r="B188" i="56"/>
  <c r="B206" i="56"/>
  <c r="B207" i="56"/>
  <c r="B282" i="56"/>
  <c r="B283" i="56"/>
  <c r="B301" i="56"/>
  <c r="B302" i="56"/>
  <c r="B320" i="56"/>
  <c r="B321" i="56"/>
  <c r="B339" i="56"/>
  <c r="B340" i="56"/>
  <c r="B358" i="56"/>
  <c r="B359" i="56"/>
  <c r="B377" i="56"/>
  <c r="B378" i="56"/>
  <c r="B416" i="56"/>
  <c r="B415" i="56"/>
  <c r="B225" i="56"/>
  <c r="B226" i="56"/>
  <c r="B435" i="56"/>
  <c r="B434" i="56"/>
  <c r="B244" i="56"/>
  <c r="B245" i="56"/>
  <c r="B549" i="56"/>
  <c r="B548" i="56"/>
  <c r="B168" i="56"/>
  <c r="B263" i="56"/>
  <c r="B264" i="56"/>
  <c r="B454" i="56"/>
  <c r="B453" i="56"/>
  <c r="B473" i="56"/>
  <c r="B472" i="56"/>
  <c r="B492" i="56"/>
  <c r="B491" i="56"/>
  <c r="B530" i="56"/>
  <c r="B529" i="56"/>
  <c r="B568" i="56"/>
  <c r="B567" i="56"/>
  <c r="B587" i="56"/>
  <c r="B586" i="56"/>
  <c r="B606" i="56"/>
  <c r="B605" i="56"/>
  <c r="B625" i="56"/>
  <c r="B624" i="56"/>
  <c r="C17" i="56"/>
  <c r="C16" i="56"/>
  <c r="C55" i="56"/>
  <c r="C54" i="56"/>
  <c r="C74" i="56"/>
  <c r="C73" i="56"/>
  <c r="C93" i="56"/>
  <c r="C92" i="56"/>
  <c r="C112" i="56"/>
  <c r="C111" i="56"/>
  <c r="C131" i="56"/>
  <c r="C130" i="56"/>
  <c r="C150" i="56"/>
  <c r="C149" i="56"/>
  <c r="C187" i="56"/>
  <c r="C188" i="56"/>
  <c r="C206" i="56"/>
  <c r="C207" i="56"/>
  <c r="C282" i="56"/>
  <c r="C283" i="56"/>
  <c r="C301" i="56"/>
  <c r="C302" i="56"/>
  <c r="C320" i="56"/>
  <c r="C321" i="56"/>
  <c r="C339" i="56"/>
  <c r="C340" i="56"/>
  <c r="C358" i="56"/>
  <c r="C359" i="56"/>
  <c r="C377" i="56"/>
  <c r="C378" i="56"/>
  <c r="C415" i="56"/>
  <c r="C416" i="56"/>
  <c r="C225" i="56"/>
  <c r="C226" i="56"/>
  <c r="C434" i="56"/>
  <c r="C435" i="56"/>
  <c r="C244" i="56"/>
  <c r="C245" i="56"/>
  <c r="C548" i="56"/>
  <c r="C549" i="56"/>
  <c r="C168" i="56"/>
  <c r="C263" i="56"/>
  <c r="C264" i="56"/>
  <c r="C453" i="56"/>
  <c r="C454" i="56"/>
  <c r="C472" i="56"/>
  <c r="C473" i="56"/>
  <c r="C491" i="56"/>
  <c r="C492" i="56"/>
  <c r="C529" i="56"/>
  <c r="C530" i="56"/>
  <c r="C567" i="56"/>
  <c r="C568" i="56"/>
  <c r="C586" i="56"/>
  <c r="C587" i="56"/>
  <c r="C605" i="56"/>
  <c r="C606" i="56"/>
  <c r="C624" i="56"/>
  <c r="C625" i="56"/>
  <c r="D17" i="56"/>
  <c r="D16" i="56"/>
  <c r="D55" i="56"/>
  <c r="D54" i="56"/>
  <c r="D74" i="56"/>
  <c r="D73" i="56"/>
  <c r="D93" i="56"/>
  <c r="D92" i="56"/>
  <c r="D112" i="56"/>
  <c r="D111" i="56"/>
  <c r="D131" i="56"/>
  <c r="D130" i="56"/>
  <c r="D150" i="56"/>
  <c r="D149" i="56"/>
  <c r="D187" i="56"/>
  <c r="D188" i="56"/>
  <c r="D206" i="56"/>
  <c r="D207" i="56"/>
  <c r="D282" i="56"/>
  <c r="D283" i="56"/>
  <c r="D301" i="56"/>
  <c r="D302" i="56"/>
  <c r="D320" i="56"/>
  <c r="D321" i="56"/>
  <c r="D339" i="56"/>
  <c r="D340" i="56"/>
  <c r="D358" i="56"/>
  <c r="D359" i="56"/>
  <c r="D377" i="56"/>
  <c r="D378" i="56"/>
  <c r="D415" i="56"/>
  <c r="D416" i="56"/>
  <c r="D225" i="56"/>
  <c r="D226" i="56"/>
  <c r="D434" i="56"/>
  <c r="D435" i="56"/>
  <c r="D244" i="56"/>
  <c r="D245" i="56"/>
  <c r="D548" i="56"/>
  <c r="D549" i="56"/>
  <c r="D168" i="56"/>
  <c r="D263" i="56"/>
  <c r="D264" i="56"/>
  <c r="D453" i="56"/>
  <c r="D454" i="56"/>
  <c r="D472" i="56"/>
  <c r="D473" i="56"/>
  <c r="D491" i="56"/>
  <c r="D492" i="56"/>
  <c r="D529" i="56"/>
  <c r="D530" i="56"/>
  <c r="D567" i="56"/>
  <c r="D568" i="56"/>
  <c r="D586" i="56"/>
  <c r="D587" i="56"/>
  <c r="D605" i="56"/>
  <c r="D606" i="56"/>
  <c r="D624" i="56"/>
  <c r="D625" i="56"/>
  <c r="A36" i="53"/>
  <c r="A35" i="53"/>
  <c r="H22" i="53" s="1"/>
  <c r="B36" i="53"/>
  <c r="B35" i="53"/>
  <c r="C36" i="53"/>
  <c r="C35" i="53"/>
  <c r="A606" i="55"/>
  <c r="A605" i="55"/>
  <c r="H592" i="55" s="1"/>
  <c r="C701" i="55"/>
  <c r="C700" i="55"/>
  <c r="J689" i="55" s="1"/>
  <c r="A814" i="55"/>
  <c r="H801" i="55" s="1"/>
  <c r="A815" i="55"/>
  <c r="B701" i="55"/>
  <c r="B700" i="55"/>
  <c r="I688" i="55" s="1"/>
  <c r="A700" i="55"/>
  <c r="H687" i="55" s="1"/>
  <c r="A701" i="55"/>
  <c r="D701" i="55"/>
  <c r="D700" i="55"/>
  <c r="K690" i="55" s="1"/>
  <c r="H821" i="55"/>
  <c r="H828" i="55" s="1"/>
  <c r="J821" i="55"/>
  <c r="J828" i="55" s="1"/>
  <c r="K821" i="55"/>
  <c r="K828" i="55" s="1"/>
  <c r="I820" i="55"/>
  <c r="I822" i="55"/>
  <c r="I823" i="55"/>
  <c r="B814" i="55"/>
  <c r="J24" i="53"/>
  <c r="J879" i="53"/>
  <c r="K880" i="53"/>
  <c r="C814" i="55" l="1"/>
  <c r="C606" i="55"/>
  <c r="D606" i="55"/>
  <c r="C815" i="55"/>
  <c r="D397" i="53"/>
  <c r="D396" i="53"/>
  <c r="D548" i="53"/>
  <c r="D549" i="53"/>
  <c r="D226" i="53"/>
  <c r="D225" i="53"/>
  <c r="D358" i="53"/>
  <c r="K348" i="53" s="1"/>
  <c r="D359" i="53"/>
  <c r="D301" i="53"/>
  <c r="D302" i="53"/>
  <c r="D187" i="53"/>
  <c r="D188" i="53"/>
  <c r="C112" i="53"/>
  <c r="C111" i="53"/>
  <c r="B54" i="53"/>
  <c r="B55" i="53"/>
  <c r="D16" i="53"/>
  <c r="K6" i="53" s="1"/>
  <c r="D17" i="53"/>
  <c r="B130" i="53"/>
  <c r="I118" i="53" s="1"/>
  <c r="B131" i="53"/>
  <c r="D472" i="53"/>
  <c r="K462" i="53" s="1"/>
  <c r="D473" i="53"/>
  <c r="D491" i="53"/>
  <c r="D492" i="53"/>
  <c r="D511" i="53"/>
  <c r="D510" i="53"/>
  <c r="K500" i="53" s="1"/>
  <c r="D529" i="53"/>
  <c r="K519" i="53" s="1"/>
  <c r="D530" i="53"/>
  <c r="D568" i="53"/>
  <c r="D567" i="53"/>
  <c r="D586" i="53"/>
  <c r="K576" i="53" s="1"/>
  <c r="D587" i="53"/>
  <c r="D625" i="53"/>
  <c r="D624" i="53"/>
  <c r="D643" i="53"/>
  <c r="K633" i="53" s="1"/>
  <c r="D644" i="53"/>
  <c r="D54" i="53"/>
  <c r="K44" i="53" s="1"/>
  <c r="D55" i="53"/>
  <c r="C397" i="53"/>
  <c r="C396" i="53"/>
  <c r="J385" i="53" s="1"/>
  <c r="C548" i="53"/>
  <c r="C549" i="53"/>
  <c r="C226" i="53"/>
  <c r="C225" i="53"/>
  <c r="J214" i="53" s="1"/>
  <c r="C358" i="53"/>
  <c r="J347" i="53" s="1"/>
  <c r="C359" i="53"/>
  <c r="C301" i="53"/>
  <c r="C302" i="53"/>
  <c r="C187" i="53"/>
  <c r="C188" i="53"/>
  <c r="B112" i="53"/>
  <c r="B111" i="53"/>
  <c r="A54" i="53"/>
  <c r="H41" i="53" s="1"/>
  <c r="A55" i="53"/>
  <c r="C16" i="53"/>
  <c r="J5" i="53" s="1"/>
  <c r="C17" i="53"/>
  <c r="A454" i="53"/>
  <c r="A453" i="53"/>
  <c r="H440" i="53" s="1"/>
  <c r="C568" i="53"/>
  <c r="C567" i="53"/>
  <c r="J556" i="53" s="1"/>
  <c r="B397" i="53"/>
  <c r="B396" i="53"/>
  <c r="B548" i="53"/>
  <c r="I536" i="53" s="1"/>
  <c r="B549" i="53"/>
  <c r="B226" i="53"/>
  <c r="B225" i="53"/>
  <c r="B358" i="53"/>
  <c r="I346" i="53" s="1"/>
  <c r="B359" i="53"/>
  <c r="B301" i="53"/>
  <c r="I289" i="53" s="1"/>
  <c r="B302" i="53"/>
  <c r="B187" i="53"/>
  <c r="B188" i="53"/>
  <c r="A112" i="53"/>
  <c r="A111" i="53"/>
  <c r="H98" i="53" s="1"/>
  <c r="B16" i="53"/>
  <c r="I4" i="53" s="1"/>
  <c r="B17" i="53"/>
  <c r="D112" i="53"/>
  <c r="D111" i="53"/>
  <c r="C719" i="53"/>
  <c r="J708" i="53" s="1"/>
  <c r="C720" i="53"/>
  <c r="D757" i="53"/>
  <c r="K747" i="53" s="1"/>
  <c r="D758" i="53"/>
  <c r="A397" i="53"/>
  <c r="A396" i="53"/>
  <c r="H383" i="53" s="1"/>
  <c r="A548" i="53"/>
  <c r="H535" i="53" s="1"/>
  <c r="A549" i="53"/>
  <c r="A226" i="53"/>
  <c r="A225" i="53"/>
  <c r="H212" i="53" s="1"/>
  <c r="A358" i="53"/>
  <c r="A359" i="53"/>
  <c r="A301" i="53"/>
  <c r="H288" i="53" s="1"/>
  <c r="A302" i="53"/>
  <c r="A187" i="53"/>
  <c r="H174" i="53" s="1"/>
  <c r="A188" i="53"/>
  <c r="D92" i="53"/>
  <c r="K82" i="53" s="1"/>
  <c r="D93" i="53"/>
  <c r="A16" i="53"/>
  <c r="H3" i="53" s="1"/>
  <c r="A17" i="53"/>
  <c r="A434" i="53"/>
  <c r="H421" i="53" s="1"/>
  <c r="A435" i="53"/>
  <c r="C472" i="53"/>
  <c r="J461" i="53" s="1"/>
  <c r="C473" i="53"/>
  <c r="C511" i="53"/>
  <c r="C510" i="53"/>
  <c r="J499" i="53" s="1"/>
  <c r="D682" i="53"/>
  <c r="D681" i="53"/>
  <c r="K671" i="53" s="1"/>
  <c r="D263" i="53"/>
  <c r="K253" i="53" s="1"/>
  <c r="D264" i="53"/>
  <c r="D244" i="53"/>
  <c r="K234" i="53" s="1"/>
  <c r="D245" i="53"/>
  <c r="D415" i="53"/>
  <c r="K405" i="53" s="1"/>
  <c r="D416" i="53"/>
  <c r="D340" i="53"/>
  <c r="D339" i="53"/>
  <c r="D283" i="53"/>
  <c r="D282" i="53"/>
  <c r="D149" i="53"/>
  <c r="K139" i="53" s="1"/>
  <c r="D150" i="53"/>
  <c r="C92" i="53"/>
  <c r="J81" i="53" s="1"/>
  <c r="C93" i="53"/>
  <c r="C662" i="53"/>
  <c r="J651" i="53" s="1"/>
  <c r="C663" i="53"/>
  <c r="C263" i="53"/>
  <c r="J252" i="53" s="1"/>
  <c r="C264" i="53"/>
  <c r="C415" i="53"/>
  <c r="J404" i="53" s="1"/>
  <c r="C416" i="53"/>
  <c r="C340" i="53"/>
  <c r="C339" i="53"/>
  <c r="J328" i="53" s="1"/>
  <c r="C283" i="53"/>
  <c r="C282" i="53"/>
  <c r="J271" i="53" s="1"/>
  <c r="C149" i="53"/>
  <c r="C150" i="53"/>
  <c r="B92" i="53"/>
  <c r="I80" i="53" s="1"/>
  <c r="B93" i="53"/>
  <c r="A320" i="53"/>
  <c r="A321" i="53"/>
  <c r="C491" i="53"/>
  <c r="C492" i="53"/>
  <c r="C529" i="53"/>
  <c r="J518" i="53" s="1"/>
  <c r="C530" i="53"/>
  <c r="C586" i="53"/>
  <c r="J575" i="53" s="1"/>
  <c r="C587" i="53"/>
  <c r="D700" i="53"/>
  <c r="K690" i="53" s="1"/>
  <c r="D701" i="53"/>
  <c r="B263" i="53"/>
  <c r="I251" i="53" s="1"/>
  <c r="B264" i="53"/>
  <c r="B244" i="53"/>
  <c r="I232" i="53" s="1"/>
  <c r="B245" i="53"/>
  <c r="B415" i="53"/>
  <c r="I403" i="53" s="1"/>
  <c r="B416" i="53"/>
  <c r="B340" i="53"/>
  <c r="B339" i="53"/>
  <c r="I327" i="53" s="1"/>
  <c r="B283" i="53"/>
  <c r="B282" i="53"/>
  <c r="I270" i="53" s="1"/>
  <c r="B149" i="53"/>
  <c r="B150" i="53"/>
  <c r="A92" i="53"/>
  <c r="H79" i="53" s="1"/>
  <c r="A93" i="53"/>
  <c r="C54" i="53"/>
  <c r="J43" i="53" s="1"/>
  <c r="C55" i="53"/>
  <c r="A206" i="53"/>
  <c r="H193" i="53" s="1"/>
  <c r="A207" i="53"/>
  <c r="C643" i="53"/>
  <c r="J632" i="53" s="1"/>
  <c r="C644" i="53"/>
  <c r="D739" i="53"/>
  <c r="D738" i="53"/>
  <c r="C244" i="53"/>
  <c r="C245" i="53"/>
  <c r="A263" i="53"/>
  <c r="H250" i="53" s="1"/>
  <c r="A264" i="53"/>
  <c r="A244" i="53"/>
  <c r="H231" i="53" s="1"/>
  <c r="A245" i="53"/>
  <c r="A415" i="53"/>
  <c r="H402" i="53" s="1"/>
  <c r="A416" i="53"/>
  <c r="A340" i="53"/>
  <c r="A339" i="53"/>
  <c r="H326" i="53" s="1"/>
  <c r="A283" i="53"/>
  <c r="A282" i="53"/>
  <c r="A149" i="53"/>
  <c r="A150" i="53"/>
  <c r="D73" i="53"/>
  <c r="K63" i="53" s="1"/>
  <c r="D74" i="53"/>
  <c r="A776" i="53"/>
  <c r="A777" i="53"/>
  <c r="A796" i="53"/>
  <c r="A795" i="53"/>
  <c r="H782" i="53" s="1"/>
  <c r="A833" i="53"/>
  <c r="H820" i="53" s="1"/>
  <c r="A834" i="53"/>
  <c r="A853" i="53"/>
  <c r="A852" i="53"/>
  <c r="H839" i="53" s="1"/>
  <c r="A871" i="53"/>
  <c r="H858" i="53" s="1"/>
  <c r="A872" i="53"/>
  <c r="A169" i="53"/>
  <c r="A168" i="53"/>
  <c r="H155" i="53" s="1"/>
  <c r="C625" i="53"/>
  <c r="C624" i="53"/>
  <c r="J613" i="53" s="1"/>
  <c r="D454" i="53"/>
  <c r="D453" i="53"/>
  <c r="K443" i="53" s="1"/>
  <c r="D169" i="53"/>
  <c r="D168" i="53"/>
  <c r="K158" i="53" s="1"/>
  <c r="D434" i="53"/>
  <c r="D435" i="53"/>
  <c r="D377" i="53"/>
  <c r="K367" i="53" s="1"/>
  <c r="D378" i="53"/>
  <c r="D320" i="53"/>
  <c r="K310" i="53" s="1"/>
  <c r="D321" i="53"/>
  <c r="D206" i="53"/>
  <c r="K196" i="53" s="1"/>
  <c r="D207" i="53"/>
  <c r="D130" i="53"/>
  <c r="K120" i="53" s="1"/>
  <c r="D131" i="53"/>
  <c r="C73" i="53"/>
  <c r="J62" i="53" s="1"/>
  <c r="C74" i="53"/>
  <c r="A662" i="53"/>
  <c r="H649" i="53" s="1"/>
  <c r="A663" i="53"/>
  <c r="A682" i="53"/>
  <c r="A681" i="53"/>
  <c r="H668" i="53" s="1"/>
  <c r="A700" i="53"/>
  <c r="A701" i="53"/>
  <c r="A719" i="53"/>
  <c r="H706" i="53" s="1"/>
  <c r="A720" i="53"/>
  <c r="A739" i="53"/>
  <c r="A738" i="53"/>
  <c r="A757" i="53"/>
  <c r="H744" i="53" s="1"/>
  <c r="A758" i="53"/>
  <c r="B776" i="53"/>
  <c r="B777" i="53"/>
  <c r="B796" i="53"/>
  <c r="B795" i="53"/>
  <c r="I783" i="53" s="1"/>
  <c r="B833" i="53"/>
  <c r="I821" i="53" s="1"/>
  <c r="B834" i="53"/>
  <c r="B853" i="53"/>
  <c r="B852" i="53"/>
  <c r="C871" i="53"/>
  <c r="C872" i="53"/>
  <c r="C434" i="53"/>
  <c r="J423" i="53" s="1"/>
  <c r="C435" i="53"/>
  <c r="A472" i="53"/>
  <c r="H459" i="53" s="1"/>
  <c r="A473" i="53"/>
  <c r="A491" i="53"/>
  <c r="H478" i="53" s="1"/>
  <c r="A492" i="53"/>
  <c r="A511" i="53"/>
  <c r="A510" i="53"/>
  <c r="H497" i="53" s="1"/>
  <c r="A529" i="53"/>
  <c r="H516" i="53" s="1"/>
  <c r="A530" i="53"/>
  <c r="A568" i="53"/>
  <c r="A567" i="53"/>
  <c r="H554" i="53" s="1"/>
  <c r="A586" i="53"/>
  <c r="H573" i="53" s="1"/>
  <c r="A587" i="53"/>
  <c r="A625" i="53"/>
  <c r="A624" i="53"/>
  <c r="H611" i="53" s="1"/>
  <c r="A643" i="53"/>
  <c r="H630" i="53" s="1"/>
  <c r="A644" i="53"/>
  <c r="B662" i="53"/>
  <c r="I650" i="53" s="1"/>
  <c r="B663" i="53"/>
  <c r="B682" i="53"/>
  <c r="B681" i="53"/>
  <c r="I669" i="53" s="1"/>
  <c r="B700" i="53"/>
  <c r="B701" i="53"/>
  <c r="B719" i="53"/>
  <c r="I707" i="53" s="1"/>
  <c r="B720" i="53"/>
  <c r="B739" i="53"/>
  <c r="B738" i="53"/>
  <c r="I726" i="53" s="1"/>
  <c r="B757" i="53"/>
  <c r="I745" i="53" s="1"/>
  <c r="B758" i="53"/>
  <c r="C776" i="53"/>
  <c r="C777" i="53"/>
  <c r="C796" i="53"/>
  <c r="C795" i="53"/>
  <c r="J784" i="53" s="1"/>
  <c r="C833" i="53"/>
  <c r="J822" i="53" s="1"/>
  <c r="C834" i="53"/>
  <c r="C853" i="53"/>
  <c r="C852" i="53"/>
  <c r="J841" i="53" s="1"/>
  <c r="B871" i="53"/>
  <c r="B872" i="53"/>
  <c r="A377" i="53"/>
  <c r="H364" i="53" s="1"/>
  <c r="A378" i="53"/>
  <c r="C454" i="53"/>
  <c r="C453" i="53"/>
  <c r="J442" i="53" s="1"/>
  <c r="C169" i="53"/>
  <c r="C168" i="53"/>
  <c r="J157" i="53" s="1"/>
  <c r="C377" i="53"/>
  <c r="J366" i="53" s="1"/>
  <c r="C378" i="53"/>
  <c r="C320" i="53"/>
  <c r="J309" i="53" s="1"/>
  <c r="C321" i="53"/>
  <c r="C206" i="53"/>
  <c r="J195" i="53" s="1"/>
  <c r="C207" i="53"/>
  <c r="C130" i="53"/>
  <c r="J119" i="53" s="1"/>
  <c r="C131" i="53"/>
  <c r="B73" i="53"/>
  <c r="I61" i="53" s="1"/>
  <c r="B74" i="53"/>
  <c r="B454" i="53"/>
  <c r="B453" i="53"/>
  <c r="I441" i="53" s="1"/>
  <c r="B169" i="53"/>
  <c r="B168" i="53"/>
  <c r="I156" i="53" s="1"/>
  <c r="B434" i="53"/>
  <c r="I422" i="53" s="1"/>
  <c r="B435" i="53"/>
  <c r="B377" i="53"/>
  <c r="I365" i="53" s="1"/>
  <c r="B378" i="53"/>
  <c r="B320" i="53"/>
  <c r="I308" i="53" s="1"/>
  <c r="B321" i="53"/>
  <c r="B206" i="53"/>
  <c r="I194" i="53" s="1"/>
  <c r="B207" i="53"/>
  <c r="A130" i="53"/>
  <c r="H117" i="53" s="1"/>
  <c r="A131" i="53"/>
  <c r="A73" i="53"/>
  <c r="H60" i="53" s="1"/>
  <c r="A74" i="53"/>
  <c r="B472" i="53"/>
  <c r="I460" i="53" s="1"/>
  <c r="B473" i="53"/>
  <c r="B491" i="53"/>
  <c r="I479" i="53" s="1"/>
  <c r="B492" i="53"/>
  <c r="B511" i="53"/>
  <c r="B510" i="53"/>
  <c r="I498" i="53" s="1"/>
  <c r="B529" i="53"/>
  <c r="I517" i="53" s="1"/>
  <c r="B530" i="53"/>
  <c r="B568" i="53"/>
  <c r="B567" i="53"/>
  <c r="I555" i="53" s="1"/>
  <c r="B586" i="53"/>
  <c r="I574" i="53" s="1"/>
  <c r="B587" i="53"/>
  <c r="B625" i="53"/>
  <c r="B624" i="53"/>
  <c r="I612" i="53" s="1"/>
  <c r="B643" i="53"/>
  <c r="I631" i="53" s="1"/>
  <c r="B644" i="53"/>
  <c r="D662" i="53"/>
  <c r="K652" i="53" s="1"/>
  <c r="D663" i="53"/>
  <c r="C682" i="53"/>
  <c r="C681" i="53"/>
  <c r="J670" i="53" s="1"/>
  <c r="C700" i="53"/>
  <c r="J689" i="53" s="1"/>
  <c r="C701" i="53"/>
  <c r="D719" i="53"/>
  <c r="K709" i="53" s="1"/>
  <c r="D720" i="53"/>
  <c r="C739" i="53"/>
  <c r="C738" i="53"/>
  <c r="J727" i="53" s="1"/>
  <c r="C757" i="53"/>
  <c r="J746" i="53" s="1"/>
  <c r="C758" i="53"/>
  <c r="D776" i="53"/>
  <c r="K766" i="53" s="1"/>
  <c r="D777" i="53"/>
  <c r="D796" i="53"/>
  <c r="D795" i="53"/>
  <c r="K785" i="53" s="1"/>
  <c r="D833" i="53"/>
  <c r="K823" i="53" s="1"/>
  <c r="D834" i="53"/>
  <c r="D853" i="53"/>
  <c r="D852" i="53"/>
  <c r="D871" i="53"/>
  <c r="K861" i="53" s="1"/>
  <c r="D872" i="53"/>
  <c r="D815" i="55"/>
  <c r="D814" i="55"/>
  <c r="K804" i="55" s="1"/>
  <c r="C605" i="55"/>
  <c r="J594" i="55" s="1"/>
  <c r="D605" i="55"/>
  <c r="K595" i="55" s="1"/>
  <c r="B606" i="55"/>
  <c r="B815" i="55"/>
  <c r="B605" i="55"/>
  <c r="I593" i="55" s="1"/>
  <c r="I592" i="55" s="1"/>
  <c r="I599" i="55" s="1"/>
  <c r="I830" i="55"/>
  <c r="N830" i="55" s="1"/>
  <c r="N14" i="62" s="1"/>
  <c r="I829" i="55"/>
  <c r="N829" i="55" s="1"/>
  <c r="M14" i="62" s="1"/>
  <c r="I827" i="55"/>
  <c r="N827" i="55" s="1"/>
  <c r="N828" i="55"/>
  <c r="L14" i="62" s="1"/>
  <c r="H24" i="53"/>
  <c r="H31" i="53" s="1"/>
  <c r="J22" i="53"/>
  <c r="J29" i="53" s="1"/>
  <c r="J880" i="53"/>
  <c r="J887" i="53" s="1"/>
  <c r="K879" i="53"/>
  <c r="K886" i="53" s="1"/>
  <c r="H689" i="55"/>
  <c r="H696" i="55" s="1"/>
  <c r="K689" i="55"/>
  <c r="K696" i="55" s="1"/>
  <c r="I689" i="55"/>
  <c r="I696" i="55" s="1"/>
  <c r="H688" i="55"/>
  <c r="H695" i="55" s="1"/>
  <c r="J688" i="55"/>
  <c r="J695" i="55" s="1"/>
  <c r="I687" i="55"/>
  <c r="I694" i="55" s="1"/>
  <c r="J687" i="55"/>
  <c r="J694" i="55" s="1"/>
  <c r="K687" i="55"/>
  <c r="K694" i="55" s="1"/>
  <c r="K688" i="55"/>
  <c r="K695" i="55" s="1"/>
  <c r="H690" i="55"/>
  <c r="H697" i="55" s="1"/>
  <c r="J690" i="55"/>
  <c r="J697" i="55" s="1"/>
  <c r="I690" i="55"/>
  <c r="I697" i="55" s="1"/>
  <c r="I802" i="55"/>
  <c r="I801" i="55" s="1"/>
  <c r="I808" i="55" s="1"/>
  <c r="J803" i="55"/>
  <c r="J801" i="55" s="1"/>
  <c r="J808" i="55" s="1"/>
  <c r="I840" i="53"/>
  <c r="K481" i="53"/>
  <c r="I688" i="53"/>
  <c r="I859" i="53"/>
  <c r="H763" i="53"/>
  <c r="H269" i="53"/>
  <c r="H136" i="53"/>
  <c r="K538" i="53"/>
  <c r="J537" i="53"/>
  <c r="K329" i="53"/>
  <c r="K842" i="53"/>
  <c r="H877" i="53"/>
  <c r="J860" i="53"/>
  <c r="I878" i="53"/>
  <c r="I879" i="53" s="1"/>
  <c r="I886" i="53" s="1"/>
  <c r="I137" i="53"/>
  <c r="J233" i="53"/>
  <c r="J480" i="53"/>
  <c r="K614" i="53"/>
  <c r="K272" i="53"/>
  <c r="I213" i="53"/>
  <c r="J176" i="53"/>
  <c r="I175" i="53"/>
  <c r="H345" i="53"/>
  <c r="J100" i="53"/>
  <c r="H725" i="53"/>
  <c r="J765" i="53"/>
  <c r="K728" i="53"/>
  <c r="I764" i="53"/>
  <c r="K557" i="53"/>
  <c r="H687" i="53"/>
  <c r="K291" i="53"/>
  <c r="K386" i="53"/>
  <c r="H307" i="53"/>
  <c r="I384" i="53"/>
  <c r="K25" i="53"/>
  <c r="J290" i="53"/>
  <c r="I99" i="53"/>
  <c r="I42" i="53"/>
  <c r="K177" i="53"/>
  <c r="K215" i="53"/>
  <c r="J138" i="53"/>
  <c r="I23" i="53"/>
  <c r="K424" i="53"/>
  <c r="K101" i="53"/>
  <c r="K60" i="53" l="1"/>
  <c r="K67" i="53" s="1"/>
  <c r="I288" i="53"/>
  <c r="I295" i="53" s="1"/>
  <c r="I136" i="53"/>
  <c r="I143" i="53" s="1"/>
  <c r="K14" i="62"/>
  <c r="N831" i="55"/>
  <c r="I364" i="53"/>
  <c r="I371" i="53" s="1"/>
  <c r="N694" i="55"/>
  <c r="N695" i="55"/>
  <c r="N696" i="55"/>
  <c r="N697" i="55"/>
  <c r="I668" i="53"/>
  <c r="I675" i="53" s="1"/>
  <c r="I820" i="53"/>
  <c r="I827" i="53" s="1"/>
  <c r="I744" i="53"/>
  <c r="I751" i="53" s="1"/>
  <c r="H632" i="53"/>
  <c r="H639" i="53" s="1"/>
  <c r="I632" i="53"/>
  <c r="I639" i="53" s="1"/>
  <c r="K632" i="53"/>
  <c r="K639" i="53" s="1"/>
  <c r="H310" i="53"/>
  <c r="H317" i="53" s="1"/>
  <c r="J310" i="53"/>
  <c r="J317" i="53" s="1"/>
  <c r="I310" i="53"/>
  <c r="I317" i="53" s="1"/>
  <c r="J232" i="53"/>
  <c r="J239" i="53" s="1"/>
  <c r="K232" i="53"/>
  <c r="K239" i="53" s="1"/>
  <c r="H232" i="53"/>
  <c r="H239" i="53" s="1"/>
  <c r="H157" i="53"/>
  <c r="H164" i="53" s="1"/>
  <c r="I157" i="53"/>
  <c r="I164" i="53" s="1"/>
  <c r="H708" i="53"/>
  <c r="H715" i="53" s="1"/>
  <c r="K708" i="53"/>
  <c r="K715" i="53" s="1"/>
  <c r="I708" i="53"/>
  <c r="I715" i="53" s="1"/>
  <c r="H727" i="53"/>
  <c r="H734" i="53" s="1"/>
  <c r="I725" i="53"/>
  <c r="I732" i="53" s="1"/>
  <c r="K725" i="53"/>
  <c r="K732" i="53" s="1"/>
  <c r="J725" i="53"/>
  <c r="J732" i="53" s="1"/>
  <c r="I212" i="53"/>
  <c r="I219" i="53" s="1"/>
  <c r="K212" i="53"/>
  <c r="K219" i="53" s="1"/>
  <c r="J212" i="53"/>
  <c r="J219" i="53" s="1"/>
  <c r="H614" i="53"/>
  <c r="H621" i="53" s="1"/>
  <c r="I614" i="53"/>
  <c r="I621" i="53" s="1"/>
  <c r="J614" i="53"/>
  <c r="J621" i="53" s="1"/>
  <c r="H879" i="53"/>
  <c r="I877" i="53"/>
  <c r="I884" i="53" s="1"/>
  <c r="J877" i="53"/>
  <c r="J884" i="53" s="1"/>
  <c r="K877" i="53"/>
  <c r="K884" i="53" s="1"/>
  <c r="J63" i="53"/>
  <c r="J70" i="53" s="1"/>
  <c r="H63" i="53"/>
  <c r="H70" i="53" s="1"/>
  <c r="I63" i="53"/>
  <c r="I70" i="53" s="1"/>
  <c r="J481" i="53"/>
  <c r="J488" i="53" s="1"/>
  <c r="H481" i="53"/>
  <c r="H488" i="53" s="1"/>
  <c r="I481" i="53"/>
  <c r="I488" i="53" s="1"/>
  <c r="J785" i="53"/>
  <c r="J792" i="53" s="1"/>
  <c r="H785" i="53"/>
  <c r="H792" i="53" s="1"/>
  <c r="J383" i="53"/>
  <c r="J390" i="53" s="1"/>
  <c r="K385" i="53"/>
  <c r="K392" i="53" s="1"/>
  <c r="I385" i="53"/>
  <c r="I392" i="53" s="1"/>
  <c r="H385" i="53"/>
  <c r="H6" i="53"/>
  <c r="H13" i="53" s="1"/>
  <c r="I6" i="53"/>
  <c r="I13" i="53" s="1"/>
  <c r="J6" i="53"/>
  <c r="J13" i="53" s="1"/>
  <c r="K461" i="53"/>
  <c r="K468" i="53" s="1"/>
  <c r="I462" i="53"/>
  <c r="I469" i="53" s="1"/>
  <c r="J462" i="53"/>
  <c r="J469" i="53" s="1"/>
  <c r="H462" i="53"/>
  <c r="H469" i="53" s="1"/>
  <c r="H612" i="53"/>
  <c r="H619" i="53" s="1"/>
  <c r="K612" i="53"/>
  <c r="K619" i="53" s="1"/>
  <c r="J612" i="53"/>
  <c r="J619" i="53" s="1"/>
  <c r="I309" i="53"/>
  <c r="I316" i="53" s="1"/>
  <c r="K309" i="53"/>
  <c r="K316" i="53" s="1"/>
  <c r="H309" i="53"/>
  <c r="H316" i="53" s="1"/>
  <c r="J498" i="53"/>
  <c r="J505" i="53" s="1"/>
  <c r="K498" i="53"/>
  <c r="K505" i="53" s="1"/>
  <c r="H498" i="53"/>
  <c r="J858" i="53"/>
  <c r="J865" i="53" s="1"/>
  <c r="K858" i="53"/>
  <c r="K865" i="53" s="1"/>
  <c r="I858" i="53"/>
  <c r="I865" i="53" s="1"/>
  <c r="I785" i="53"/>
  <c r="I792" i="53" s="1"/>
  <c r="J783" i="53"/>
  <c r="J790" i="53" s="1"/>
  <c r="H783" i="53"/>
  <c r="H790" i="53" s="1"/>
  <c r="K783" i="53"/>
  <c r="K790" i="53" s="1"/>
  <c r="K195" i="53"/>
  <c r="K202" i="53" s="1"/>
  <c r="J196" i="53"/>
  <c r="J203" i="53" s="1"/>
  <c r="H196" i="53"/>
  <c r="H203" i="53" s="1"/>
  <c r="I196" i="53"/>
  <c r="I203" i="53" s="1"/>
  <c r="J403" i="53"/>
  <c r="J410" i="53" s="1"/>
  <c r="H403" i="53"/>
  <c r="H410" i="53" s="1"/>
  <c r="K403" i="53"/>
  <c r="K410" i="53" s="1"/>
  <c r="H23" i="53"/>
  <c r="H30" i="53" s="1"/>
  <c r="J23" i="53"/>
  <c r="J30" i="53" s="1"/>
  <c r="K23" i="53"/>
  <c r="K30" i="53" s="1"/>
  <c r="I193" i="53"/>
  <c r="I200" i="53" s="1"/>
  <c r="J193" i="53"/>
  <c r="J200" i="53" s="1"/>
  <c r="K193" i="53"/>
  <c r="K200" i="53" s="1"/>
  <c r="K556" i="53"/>
  <c r="K563" i="53" s="1"/>
  <c r="I557" i="53"/>
  <c r="I564" i="53" s="1"/>
  <c r="J557" i="53"/>
  <c r="J564" i="53" s="1"/>
  <c r="H557" i="53"/>
  <c r="H564" i="53" s="1"/>
  <c r="I497" i="53"/>
  <c r="I504" i="53" s="1"/>
  <c r="J175" i="53"/>
  <c r="J182" i="53" s="1"/>
  <c r="K175" i="53"/>
  <c r="K182" i="53" s="1"/>
  <c r="H175" i="53"/>
  <c r="H480" i="53"/>
  <c r="H487" i="53" s="1"/>
  <c r="K480" i="53"/>
  <c r="K487" i="53" s="1"/>
  <c r="I480" i="53"/>
  <c r="I487" i="53" s="1"/>
  <c r="J706" i="53"/>
  <c r="J713" i="53" s="1"/>
  <c r="I706" i="53"/>
  <c r="I713" i="53" s="1"/>
  <c r="K706" i="53"/>
  <c r="K713" i="53" s="1"/>
  <c r="H252" i="53"/>
  <c r="H259" i="53" s="1"/>
  <c r="K252" i="53"/>
  <c r="K259" i="53" s="1"/>
  <c r="I252" i="53"/>
  <c r="I259" i="53" s="1"/>
  <c r="K157" i="53"/>
  <c r="K164" i="53" s="1"/>
  <c r="I158" i="53"/>
  <c r="I165" i="53" s="1"/>
  <c r="J158" i="53"/>
  <c r="J165" i="53" s="1"/>
  <c r="H158" i="53"/>
  <c r="H165" i="53" s="1"/>
  <c r="J60" i="53"/>
  <c r="J67" i="53" s="1"/>
  <c r="K62" i="53"/>
  <c r="K69" i="53" s="1"/>
  <c r="H62" i="53"/>
  <c r="H69" i="53" s="1"/>
  <c r="I62" i="53"/>
  <c r="I69" i="53" s="1"/>
  <c r="K119" i="53"/>
  <c r="K126" i="53" s="1"/>
  <c r="H119" i="53"/>
  <c r="H126" i="53" s="1"/>
  <c r="I119" i="53"/>
  <c r="I126" i="53" s="1"/>
  <c r="J384" i="53"/>
  <c r="J391" i="53" s="1"/>
  <c r="H384" i="53"/>
  <c r="H391" i="53" s="1"/>
  <c r="K384" i="53"/>
  <c r="K391" i="53" s="1"/>
  <c r="H651" i="53"/>
  <c r="H658" i="53" s="1"/>
  <c r="K649" i="53"/>
  <c r="K656" i="53" s="1"/>
  <c r="I649" i="53"/>
  <c r="I656" i="53" s="1"/>
  <c r="J649" i="53"/>
  <c r="J656" i="53" s="1"/>
  <c r="H194" i="53"/>
  <c r="H201" i="53" s="1"/>
  <c r="K194" i="53"/>
  <c r="K201" i="53" s="1"/>
  <c r="J194" i="53"/>
  <c r="J201" i="53" s="1"/>
  <c r="I155" i="53"/>
  <c r="I162" i="53" s="1"/>
  <c r="K155" i="53"/>
  <c r="K162" i="53" s="1"/>
  <c r="J155" i="53"/>
  <c r="J162" i="53" s="1"/>
  <c r="I459" i="53"/>
  <c r="I466" i="53" s="1"/>
  <c r="K459" i="53"/>
  <c r="K466" i="53" s="1"/>
  <c r="J459" i="53"/>
  <c r="J466" i="53" s="1"/>
  <c r="I535" i="53"/>
  <c r="I542" i="53" s="1"/>
  <c r="J535" i="53"/>
  <c r="J542" i="53" s="1"/>
  <c r="K535" i="53"/>
  <c r="K542" i="53" s="1"/>
  <c r="H841" i="53"/>
  <c r="H848" i="53" s="1"/>
  <c r="K841" i="53"/>
  <c r="K848" i="53" s="1"/>
  <c r="I841" i="53"/>
  <c r="I848" i="53" s="1"/>
  <c r="K782" i="53"/>
  <c r="K789" i="53" s="1"/>
  <c r="I782" i="53"/>
  <c r="I789" i="53" s="1"/>
  <c r="J782" i="53"/>
  <c r="J789" i="53" s="1"/>
  <c r="K574" i="53"/>
  <c r="K581" i="53" s="1"/>
  <c r="J574" i="53"/>
  <c r="J581" i="53" s="1"/>
  <c r="J118" i="53"/>
  <c r="J125" i="53" s="1"/>
  <c r="K118" i="53"/>
  <c r="K125" i="53" s="1"/>
  <c r="J136" i="53"/>
  <c r="J143" i="53" s="1"/>
  <c r="H138" i="53"/>
  <c r="H145" i="53" s="1"/>
  <c r="I138" i="53"/>
  <c r="I145" i="53" s="1"/>
  <c r="K138" i="53"/>
  <c r="K145" i="53" s="1"/>
  <c r="I3" i="53"/>
  <c r="I10" i="53" s="1"/>
  <c r="J3" i="53"/>
  <c r="J10" i="53" s="1"/>
  <c r="K3" i="53"/>
  <c r="K10" i="53" s="1"/>
  <c r="I763" i="53"/>
  <c r="I770" i="53" s="1"/>
  <c r="J764" i="53"/>
  <c r="J771" i="53" s="1"/>
  <c r="K764" i="53"/>
  <c r="K771" i="53" s="1"/>
  <c r="H764" i="53"/>
  <c r="H771" i="53" s="1"/>
  <c r="J668" i="53"/>
  <c r="J675" i="53" s="1"/>
  <c r="I670" i="53"/>
  <c r="I677" i="53" s="1"/>
  <c r="H670" i="53"/>
  <c r="H677" i="53" s="1"/>
  <c r="K670" i="53"/>
  <c r="K677" i="53" s="1"/>
  <c r="I176" i="53"/>
  <c r="I183" i="53" s="1"/>
  <c r="H176" i="53"/>
  <c r="H183" i="53" s="1"/>
  <c r="K176" i="53"/>
  <c r="K183" i="53" s="1"/>
  <c r="J231" i="53"/>
  <c r="J238" i="53" s="1"/>
  <c r="K233" i="53"/>
  <c r="K240" i="53" s="1"/>
  <c r="I233" i="53"/>
  <c r="I240" i="53" s="1"/>
  <c r="H233" i="53"/>
  <c r="H240" i="53" s="1"/>
  <c r="H251" i="53"/>
  <c r="H258" i="53" s="1"/>
  <c r="I250" i="53"/>
  <c r="I257" i="53" s="1"/>
  <c r="J250" i="53"/>
  <c r="J257" i="53" s="1"/>
  <c r="K250" i="53"/>
  <c r="K257" i="53" s="1"/>
  <c r="I383" i="53"/>
  <c r="I390" i="53" s="1"/>
  <c r="J744" i="53"/>
  <c r="J751" i="53" s="1"/>
  <c r="I746" i="53"/>
  <c r="I753" i="53" s="1"/>
  <c r="K746" i="53"/>
  <c r="K753" i="53" s="1"/>
  <c r="H746" i="53"/>
  <c r="J861" i="53"/>
  <c r="J868" i="53" s="1"/>
  <c r="H861" i="53"/>
  <c r="H868" i="53" s="1"/>
  <c r="H556" i="53"/>
  <c r="H563" i="53" s="1"/>
  <c r="I556" i="53"/>
  <c r="I563" i="53" s="1"/>
  <c r="I307" i="53"/>
  <c r="I314" i="53" s="1"/>
  <c r="K307" i="53"/>
  <c r="K314" i="53" s="1"/>
  <c r="J307" i="53"/>
  <c r="J314" i="53" s="1"/>
  <c r="K726" i="53"/>
  <c r="K733" i="53" s="1"/>
  <c r="I728" i="53"/>
  <c r="I735" i="53" s="1"/>
  <c r="J728" i="53"/>
  <c r="J735" i="53" s="1"/>
  <c r="H728" i="53"/>
  <c r="H735" i="53" s="1"/>
  <c r="J41" i="53"/>
  <c r="J48" i="53" s="1"/>
  <c r="K41" i="53"/>
  <c r="K48" i="53" s="1"/>
  <c r="I41" i="53"/>
  <c r="I48" i="53" s="1"/>
  <c r="H213" i="53"/>
  <c r="H220" i="53" s="1"/>
  <c r="J213" i="53"/>
  <c r="J220" i="53" s="1"/>
  <c r="K213" i="53"/>
  <c r="K220" i="53" s="1"/>
  <c r="J137" i="53"/>
  <c r="J144" i="53" s="1"/>
  <c r="H137" i="53"/>
  <c r="H144" i="53" s="1"/>
  <c r="K137" i="53"/>
  <c r="K144" i="53" s="1"/>
  <c r="H519" i="53"/>
  <c r="H526" i="53" s="1"/>
  <c r="J519" i="53"/>
  <c r="J526" i="53" s="1"/>
  <c r="I519" i="53"/>
  <c r="I526" i="53" s="1"/>
  <c r="H270" i="53"/>
  <c r="H277" i="53" s="1"/>
  <c r="I269" i="53"/>
  <c r="I276" i="53" s="1"/>
  <c r="K269" i="53"/>
  <c r="K276" i="53" s="1"/>
  <c r="J269" i="53"/>
  <c r="J276" i="53" s="1"/>
  <c r="K820" i="53"/>
  <c r="K827" i="53" s="1"/>
  <c r="H823" i="53"/>
  <c r="H830" i="53" s="1"/>
  <c r="J823" i="53"/>
  <c r="J830" i="53" s="1"/>
  <c r="I823" i="53"/>
  <c r="I830" i="53" s="1"/>
  <c r="H726" i="53"/>
  <c r="H733" i="53" s="1"/>
  <c r="J726" i="53"/>
  <c r="J733" i="53" s="1"/>
  <c r="K24" i="53"/>
  <c r="K31" i="53" s="1"/>
  <c r="I25" i="53"/>
  <c r="I32" i="53" s="1"/>
  <c r="H25" i="53"/>
  <c r="H32" i="53" s="1"/>
  <c r="J25" i="53"/>
  <c r="J32" i="53" s="1"/>
  <c r="J44" i="53"/>
  <c r="J51" i="53" s="1"/>
  <c r="H44" i="53"/>
  <c r="H51" i="53" s="1"/>
  <c r="I44" i="53"/>
  <c r="I51" i="53" s="1"/>
  <c r="H842" i="53"/>
  <c r="H849" i="53" s="1"/>
  <c r="J842" i="53"/>
  <c r="J849" i="53" s="1"/>
  <c r="I842" i="53"/>
  <c r="I849" i="53" s="1"/>
  <c r="J763" i="53"/>
  <c r="J770" i="53" s="1"/>
  <c r="K763" i="53"/>
  <c r="K770" i="53" s="1"/>
  <c r="K650" i="53"/>
  <c r="K657" i="53" s="1"/>
  <c r="I652" i="53"/>
  <c r="I659" i="53" s="1"/>
  <c r="J652" i="53"/>
  <c r="J659" i="53" s="1"/>
  <c r="H652" i="53"/>
  <c r="H659" i="53" s="1"/>
  <c r="I575" i="53"/>
  <c r="I582" i="53" s="1"/>
  <c r="H575" i="53"/>
  <c r="H582" i="53" s="1"/>
  <c r="K575" i="53"/>
  <c r="K582" i="53" s="1"/>
  <c r="J424" i="53"/>
  <c r="J431" i="53" s="1"/>
  <c r="H424" i="53"/>
  <c r="H431" i="53" s="1"/>
  <c r="I424" i="53"/>
  <c r="I431" i="53" s="1"/>
  <c r="I554" i="53"/>
  <c r="I561" i="53" s="1"/>
  <c r="K554" i="53"/>
  <c r="K561" i="53" s="1"/>
  <c r="J554" i="53"/>
  <c r="J561" i="53" s="1"/>
  <c r="J576" i="53"/>
  <c r="J583" i="53" s="1"/>
  <c r="H576" i="53"/>
  <c r="H583" i="53" s="1"/>
  <c r="I576" i="53"/>
  <c r="I583" i="53" s="1"/>
  <c r="H82" i="53"/>
  <c r="H89" i="53" s="1"/>
  <c r="I82" i="53"/>
  <c r="I89" i="53" s="1"/>
  <c r="J82" i="53"/>
  <c r="J89" i="53" s="1"/>
  <c r="I60" i="53"/>
  <c r="J61" i="53"/>
  <c r="J68" i="53" s="1"/>
  <c r="K61" i="53"/>
  <c r="K68" i="53" s="1"/>
  <c r="H61" i="53"/>
  <c r="H878" i="53"/>
  <c r="H885" i="53" s="1"/>
  <c r="J878" i="53"/>
  <c r="J885" i="53" s="1"/>
  <c r="K497" i="53"/>
  <c r="K504" i="53" s="1"/>
  <c r="J500" i="53"/>
  <c r="J507" i="53" s="1"/>
  <c r="I500" i="53"/>
  <c r="I507" i="53" s="1"/>
  <c r="H500" i="53"/>
  <c r="H507" i="53" s="1"/>
  <c r="H880" i="53"/>
  <c r="H887" i="53" s="1"/>
  <c r="I79" i="53"/>
  <c r="I86" i="53" s="1"/>
  <c r="J79" i="53"/>
  <c r="J86" i="53" s="1"/>
  <c r="K79" i="53"/>
  <c r="K86" i="53" s="1"/>
  <c r="H177" i="53"/>
  <c r="H184" i="53" s="1"/>
  <c r="J177" i="53"/>
  <c r="J184" i="53" s="1"/>
  <c r="I177" i="53"/>
  <c r="I184" i="53" s="1"/>
  <c r="K288" i="53"/>
  <c r="K295" i="53" s="1"/>
  <c r="I291" i="53"/>
  <c r="I298" i="53" s="1"/>
  <c r="H291" i="53"/>
  <c r="H298" i="53" s="1"/>
  <c r="J291" i="53"/>
  <c r="J298" i="53" s="1"/>
  <c r="I630" i="53"/>
  <c r="I637" i="53" s="1"/>
  <c r="K630" i="53"/>
  <c r="K637" i="53" s="1"/>
  <c r="J630" i="53"/>
  <c r="J637" i="53" s="1"/>
  <c r="J80" i="53"/>
  <c r="J87" i="53" s="1"/>
  <c r="K80" i="53"/>
  <c r="K87" i="53" s="1"/>
  <c r="H80" i="53"/>
  <c r="H87" i="53" s="1"/>
  <c r="I5" i="53"/>
  <c r="I12" i="53" s="1"/>
  <c r="H5" i="53"/>
  <c r="H12" i="53" s="1"/>
  <c r="K5" i="53"/>
  <c r="K12" i="53" s="1"/>
  <c r="J422" i="53"/>
  <c r="J429" i="53" s="1"/>
  <c r="K422" i="53"/>
  <c r="K429" i="53" s="1"/>
  <c r="I231" i="53"/>
  <c r="I238" i="53" s="1"/>
  <c r="K364" i="53"/>
  <c r="K371" i="53" s="1"/>
  <c r="J367" i="53"/>
  <c r="J374" i="53" s="1"/>
  <c r="I367" i="53"/>
  <c r="I374" i="53" s="1"/>
  <c r="H367" i="53"/>
  <c r="H374" i="53" s="1"/>
  <c r="H821" i="53"/>
  <c r="H828" i="53" s="1"/>
  <c r="J821" i="53"/>
  <c r="J828" i="53" s="1"/>
  <c r="K821" i="53"/>
  <c r="K828" i="53" s="1"/>
  <c r="K727" i="53"/>
  <c r="K734" i="53" s="1"/>
  <c r="I727" i="53"/>
  <c r="I734" i="53" s="1"/>
  <c r="I880" i="53"/>
  <c r="I887" i="53" s="1"/>
  <c r="H574" i="53"/>
  <c r="H581" i="53" s="1"/>
  <c r="K573" i="53"/>
  <c r="K580" i="53" s="1"/>
  <c r="J573" i="53"/>
  <c r="J580" i="53" s="1"/>
  <c r="I573" i="53"/>
  <c r="I580" i="53" s="1"/>
  <c r="I347" i="53"/>
  <c r="I354" i="53" s="1"/>
  <c r="K347" i="53"/>
  <c r="K354" i="53" s="1"/>
  <c r="H347" i="53"/>
  <c r="H354" i="53" s="1"/>
  <c r="H690" i="53"/>
  <c r="H697" i="53" s="1"/>
  <c r="I690" i="53"/>
  <c r="I697" i="53" s="1"/>
  <c r="J690" i="53"/>
  <c r="J697" i="53" s="1"/>
  <c r="I98" i="53"/>
  <c r="I105" i="53" s="1"/>
  <c r="K98" i="53"/>
  <c r="K105" i="53" s="1"/>
  <c r="J98" i="53"/>
  <c r="J105" i="53" s="1"/>
  <c r="I271" i="53"/>
  <c r="I278" i="53" s="1"/>
  <c r="K271" i="53"/>
  <c r="K278" i="53" s="1"/>
  <c r="H271" i="53"/>
  <c r="H278" i="53" s="1"/>
  <c r="H156" i="53"/>
  <c r="H163" i="53" s="1"/>
  <c r="J156" i="53"/>
  <c r="J163" i="53" s="1"/>
  <c r="K156" i="53"/>
  <c r="K163" i="53" s="1"/>
  <c r="H650" i="53"/>
  <c r="H657" i="53" s="1"/>
  <c r="J650" i="53"/>
  <c r="J657" i="53" s="1"/>
  <c r="H100" i="53"/>
  <c r="H107" i="53" s="1"/>
  <c r="I100" i="53"/>
  <c r="I107" i="53" s="1"/>
  <c r="J272" i="53"/>
  <c r="J279" i="53" s="1"/>
  <c r="H272" i="53"/>
  <c r="H279" i="53" s="1"/>
  <c r="I272" i="53"/>
  <c r="I279" i="53" s="1"/>
  <c r="J441" i="53"/>
  <c r="J448" i="53" s="1"/>
  <c r="H441" i="53"/>
  <c r="H448" i="53" s="1"/>
  <c r="K441" i="53"/>
  <c r="K448" i="53" s="1"/>
  <c r="I442" i="53"/>
  <c r="I449" i="53" s="1"/>
  <c r="K442" i="53"/>
  <c r="K449" i="53" s="1"/>
  <c r="H442" i="53"/>
  <c r="H449" i="53" s="1"/>
  <c r="I861" i="53"/>
  <c r="I868" i="53" s="1"/>
  <c r="H859" i="53"/>
  <c r="H866" i="53" s="1"/>
  <c r="K859" i="53"/>
  <c r="K866" i="53" s="1"/>
  <c r="J859" i="53"/>
  <c r="J866" i="53" s="1"/>
  <c r="H745" i="53"/>
  <c r="H752" i="53" s="1"/>
  <c r="J745" i="53"/>
  <c r="J752" i="53" s="1"/>
  <c r="K745" i="53"/>
  <c r="K752" i="53" s="1"/>
  <c r="H669" i="53"/>
  <c r="H676" i="53" s="1"/>
  <c r="K669" i="53"/>
  <c r="K676" i="53" s="1"/>
  <c r="J669" i="53"/>
  <c r="J676" i="53" s="1"/>
  <c r="K878" i="53"/>
  <c r="K885" i="53" s="1"/>
  <c r="K231" i="53"/>
  <c r="K238" i="53" s="1"/>
  <c r="H234" i="53"/>
  <c r="H241" i="53" s="1"/>
  <c r="I234" i="53"/>
  <c r="I241" i="53" s="1"/>
  <c r="J234" i="53"/>
  <c r="J241" i="53" s="1"/>
  <c r="J289" i="53"/>
  <c r="J296" i="53" s="1"/>
  <c r="K289" i="53"/>
  <c r="K296" i="53" s="1"/>
  <c r="H289" i="53"/>
  <c r="H296" i="53" s="1"/>
  <c r="H327" i="53"/>
  <c r="H334" i="53" s="1"/>
  <c r="J327" i="53"/>
  <c r="J334" i="53" s="1"/>
  <c r="K327" i="53"/>
  <c r="K383" i="53"/>
  <c r="K390" i="53" s="1"/>
  <c r="I386" i="53"/>
  <c r="I393" i="53" s="1"/>
  <c r="J386" i="53"/>
  <c r="J393" i="53" s="1"/>
  <c r="H386" i="53"/>
  <c r="K100" i="53"/>
  <c r="K107" i="53" s="1"/>
  <c r="H101" i="53"/>
  <c r="H108" i="53" s="1"/>
  <c r="I101" i="53"/>
  <c r="I108" i="53" s="1"/>
  <c r="J101" i="53"/>
  <c r="J108" i="53" s="1"/>
  <c r="J348" i="53"/>
  <c r="J355" i="53" s="1"/>
  <c r="H348" i="53"/>
  <c r="H355" i="53" s="1"/>
  <c r="I348" i="53"/>
  <c r="I355" i="53" s="1"/>
  <c r="I518" i="53"/>
  <c r="I525" i="53" s="1"/>
  <c r="H518" i="53"/>
  <c r="H525" i="53" s="1"/>
  <c r="K518" i="53"/>
  <c r="K525" i="53" s="1"/>
  <c r="I765" i="53"/>
  <c r="I772" i="53" s="1"/>
  <c r="K765" i="53"/>
  <c r="K772" i="53" s="1"/>
  <c r="H765" i="53"/>
  <c r="H772" i="53" s="1"/>
  <c r="H195" i="53"/>
  <c r="H202" i="53" s="1"/>
  <c r="I195" i="53"/>
  <c r="I202" i="53" s="1"/>
  <c r="J536" i="53"/>
  <c r="J543" i="53" s="1"/>
  <c r="H536" i="53"/>
  <c r="H543" i="53" s="1"/>
  <c r="K536" i="53"/>
  <c r="K543" i="53" s="1"/>
  <c r="J308" i="53"/>
  <c r="J315" i="53" s="1"/>
  <c r="H308" i="53"/>
  <c r="H315" i="53" s="1"/>
  <c r="K308" i="53"/>
  <c r="K315" i="53" s="1"/>
  <c r="K328" i="53"/>
  <c r="K335" i="53" s="1"/>
  <c r="J329" i="53"/>
  <c r="J336" i="53" s="1"/>
  <c r="I329" i="53"/>
  <c r="I336" i="53" s="1"/>
  <c r="H329" i="53"/>
  <c r="H336" i="53" s="1"/>
  <c r="I709" i="53"/>
  <c r="I716" i="53" s="1"/>
  <c r="H707" i="53"/>
  <c r="H714" i="53" s="1"/>
  <c r="K707" i="53"/>
  <c r="K714" i="53" s="1"/>
  <c r="J707" i="53"/>
  <c r="J714" i="53" s="1"/>
  <c r="I633" i="53"/>
  <c r="I640" i="53" s="1"/>
  <c r="K631" i="53"/>
  <c r="K638" i="53" s="1"/>
  <c r="H631" i="53"/>
  <c r="H638" i="53" s="1"/>
  <c r="J631" i="53"/>
  <c r="J638" i="53" s="1"/>
  <c r="K651" i="53"/>
  <c r="K658" i="53" s="1"/>
  <c r="I651" i="53"/>
  <c r="I658" i="53" s="1"/>
  <c r="K270" i="53"/>
  <c r="K277" i="53" s="1"/>
  <c r="J270" i="53"/>
  <c r="J277" i="53" s="1"/>
  <c r="K214" i="53"/>
  <c r="K221" i="53" s="1"/>
  <c r="I215" i="53"/>
  <c r="I222" i="53" s="1"/>
  <c r="J215" i="53"/>
  <c r="J222" i="53" s="1"/>
  <c r="H215" i="53"/>
  <c r="H222" i="53" s="1"/>
  <c r="I404" i="53"/>
  <c r="I411" i="53" s="1"/>
  <c r="H404" i="53"/>
  <c r="H411" i="53" s="1"/>
  <c r="K404" i="53"/>
  <c r="K411" i="53" s="1"/>
  <c r="J517" i="53"/>
  <c r="J524" i="53" s="1"/>
  <c r="H517" i="53"/>
  <c r="H524" i="53" s="1"/>
  <c r="K517" i="53"/>
  <c r="K524" i="53" s="1"/>
  <c r="H328" i="53"/>
  <c r="H335" i="53" s="1"/>
  <c r="I328" i="53"/>
  <c r="I335" i="53" s="1"/>
  <c r="H443" i="53"/>
  <c r="H450" i="53" s="1"/>
  <c r="J443" i="53"/>
  <c r="J450" i="53" s="1"/>
  <c r="I443" i="53"/>
  <c r="I450" i="53" s="1"/>
  <c r="I516" i="53"/>
  <c r="I523" i="53" s="1"/>
  <c r="K516" i="53"/>
  <c r="K523" i="53" s="1"/>
  <c r="J516" i="53"/>
  <c r="J523" i="53" s="1"/>
  <c r="J497" i="53"/>
  <c r="J504" i="53" s="1"/>
  <c r="K499" i="53"/>
  <c r="K506" i="53" s="1"/>
  <c r="I499" i="53"/>
  <c r="I506" i="53" s="1"/>
  <c r="H499" i="53"/>
  <c r="H506" i="53" s="1"/>
  <c r="H346" i="53"/>
  <c r="K345" i="53"/>
  <c r="K352" i="53" s="1"/>
  <c r="I345" i="53"/>
  <c r="I352" i="53" s="1"/>
  <c r="J345" i="53"/>
  <c r="J352" i="53" s="1"/>
  <c r="I440" i="53"/>
  <c r="I447" i="53" s="1"/>
  <c r="J440" i="53"/>
  <c r="J447" i="53" s="1"/>
  <c r="K440" i="53"/>
  <c r="K447" i="53" s="1"/>
  <c r="H860" i="53"/>
  <c r="H867" i="53" s="1"/>
  <c r="K860" i="53"/>
  <c r="K867" i="53" s="1"/>
  <c r="I860" i="53"/>
  <c r="I867" i="53" s="1"/>
  <c r="I537" i="53"/>
  <c r="I544" i="53" s="1"/>
  <c r="H537" i="53"/>
  <c r="H544" i="53" s="1"/>
  <c r="K537" i="53"/>
  <c r="K544" i="53" s="1"/>
  <c r="K668" i="53"/>
  <c r="K675" i="53" s="1"/>
  <c r="J671" i="53"/>
  <c r="J678" i="53" s="1"/>
  <c r="I671" i="53"/>
  <c r="I678" i="53" s="1"/>
  <c r="H671" i="53"/>
  <c r="H555" i="53"/>
  <c r="H562" i="53" s="1"/>
  <c r="K555" i="53"/>
  <c r="K562" i="53" s="1"/>
  <c r="J555" i="53"/>
  <c r="J562" i="53" s="1"/>
  <c r="J479" i="53"/>
  <c r="J486" i="53" s="1"/>
  <c r="K479" i="53"/>
  <c r="K486" i="53" s="1"/>
  <c r="K22" i="53"/>
  <c r="K29" i="53" s="1"/>
  <c r="K43" i="53"/>
  <c r="K50" i="53" s="1"/>
  <c r="H43" i="53"/>
  <c r="H50" i="53" s="1"/>
  <c r="I43" i="53"/>
  <c r="I50" i="53" s="1"/>
  <c r="K744" i="53"/>
  <c r="K751" i="53" s="1"/>
  <c r="J747" i="53"/>
  <c r="J754" i="53" s="1"/>
  <c r="H747" i="53"/>
  <c r="H754" i="53" s="1"/>
  <c r="I747" i="53"/>
  <c r="I754" i="53" s="1"/>
  <c r="K346" i="53"/>
  <c r="K353" i="53" s="1"/>
  <c r="J346" i="53"/>
  <c r="J353" i="53" s="1"/>
  <c r="H42" i="53"/>
  <c r="H49" i="53" s="1"/>
  <c r="K42" i="53"/>
  <c r="K49" i="53" s="1"/>
  <c r="J42" i="53"/>
  <c r="J49" i="53" s="1"/>
  <c r="J633" i="53"/>
  <c r="J640" i="53" s="1"/>
  <c r="H633" i="53"/>
  <c r="H640" i="53" s="1"/>
  <c r="H766" i="53"/>
  <c r="H773" i="53" s="1"/>
  <c r="I766" i="53"/>
  <c r="I773" i="53" s="1"/>
  <c r="J766" i="53"/>
  <c r="J773" i="53" s="1"/>
  <c r="J364" i="53"/>
  <c r="J371" i="53" s="1"/>
  <c r="H366" i="53"/>
  <c r="H373" i="53" s="1"/>
  <c r="K366" i="53"/>
  <c r="K373" i="53" s="1"/>
  <c r="I366" i="53"/>
  <c r="I373" i="53" s="1"/>
  <c r="H4" i="53"/>
  <c r="H11" i="53" s="1"/>
  <c r="K4" i="53"/>
  <c r="K11" i="53" s="1"/>
  <c r="J4" i="53"/>
  <c r="J11" i="53" s="1"/>
  <c r="H118" i="53"/>
  <c r="H125" i="53" s="1"/>
  <c r="K117" i="53"/>
  <c r="K124" i="53" s="1"/>
  <c r="I117" i="53"/>
  <c r="I124" i="53" s="1"/>
  <c r="J117" i="53"/>
  <c r="J124" i="53" s="1"/>
  <c r="H538" i="53"/>
  <c r="H545" i="53" s="1"/>
  <c r="I538" i="53"/>
  <c r="I545" i="53" s="1"/>
  <c r="J538" i="53"/>
  <c r="J545" i="53" s="1"/>
  <c r="I687" i="53"/>
  <c r="I694" i="53" s="1"/>
  <c r="J688" i="53"/>
  <c r="J695" i="53" s="1"/>
  <c r="H688" i="53"/>
  <c r="H695" i="53" s="1"/>
  <c r="K688" i="53"/>
  <c r="K695" i="53" s="1"/>
  <c r="H613" i="53"/>
  <c r="H620" i="53" s="1"/>
  <c r="K613" i="53"/>
  <c r="K620" i="53" s="1"/>
  <c r="I613" i="53"/>
  <c r="I620" i="53" s="1"/>
  <c r="I839" i="53"/>
  <c r="I846" i="53" s="1"/>
  <c r="H840" i="53"/>
  <c r="H847" i="53" s="1"/>
  <c r="J840" i="53"/>
  <c r="J847" i="53" s="1"/>
  <c r="K840" i="53"/>
  <c r="K847" i="53" s="1"/>
  <c r="I22" i="53"/>
  <c r="I29" i="53" s="1"/>
  <c r="H422" i="53"/>
  <c r="K421" i="53"/>
  <c r="K428" i="53" s="1"/>
  <c r="I421" i="53"/>
  <c r="I428" i="53" s="1"/>
  <c r="J421" i="53"/>
  <c r="J428" i="53" s="1"/>
  <c r="K136" i="53"/>
  <c r="K143" i="53" s="1"/>
  <c r="H139" i="53"/>
  <c r="H146" i="53" s="1"/>
  <c r="I139" i="53"/>
  <c r="I146" i="53" s="1"/>
  <c r="J139" i="53"/>
  <c r="J146" i="53" s="1"/>
  <c r="H214" i="53"/>
  <c r="H221" i="53" s="1"/>
  <c r="I214" i="53"/>
  <c r="I221" i="53" s="1"/>
  <c r="H99" i="53"/>
  <c r="H106" i="53" s="1"/>
  <c r="J99" i="53"/>
  <c r="J106" i="53" s="1"/>
  <c r="K99" i="53"/>
  <c r="K106" i="53" s="1"/>
  <c r="I689" i="53"/>
  <c r="I696" i="53" s="1"/>
  <c r="H689" i="53"/>
  <c r="H696" i="53" s="1"/>
  <c r="K689" i="53"/>
  <c r="K696" i="53" s="1"/>
  <c r="I611" i="53"/>
  <c r="I618" i="53" s="1"/>
  <c r="K611" i="53"/>
  <c r="K618" i="53" s="1"/>
  <c r="J611" i="53"/>
  <c r="J618" i="53" s="1"/>
  <c r="J253" i="53"/>
  <c r="J260" i="53" s="1"/>
  <c r="I253" i="53"/>
  <c r="I260" i="53" s="1"/>
  <c r="H253" i="53"/>
  <c r="H260" i="53" s="1"/>
  <c r="I326" i="53"/>
  <c r="I333" i="53" s="1"/>
  <c r="J326" i="53"/>
  <c r="J333" i="53" s="1"/>
  <c r="K326" i="53"/>
  <c r="K333" i="53" s="1"/>
  <c r="H405" i="53"/>
  <c r="H412" i="53" s="1"/>
  <c r="J405" i="53"/>
  <c r="J412" i="53" s="1"/>
  <c r="I405" i="53"/>
  <c r="I412" i="53" s="1"/>
  <c r="J120" i="53"/>
  <c r="J127" i="53" s="1"/>
  <c r="I120" i="53"/>
  <c r="I127" i="53" s="1"/>
  <c r="H120" i="53"/>
  <c r="H479" i="53"/>
  <c r="H486" i="53" s="1"/>
  <c r="J478" i="53"/>
  <c r="J485" i="53" s="1"/>
  <c r="K478" i="53"/>
  <c r="K485" i="53" s="1"/>
  <c r="I478" i="53"/>
  <c r="J709" i="53"/>
  <c r="J716" i="53" s="1"/>
  <c r="H709" i="53"/>
  <c r="H716" i="53" s="1"/>
  <c r="I24" i="53"/>
  <c r="I31" i="53" s="1"/>
  <c r="J839" i="53"/>
  <c r="J846" i="53" s="1"/>
  <c r="K839" i="53"/>
  <c r="K846" i="53" s="1"/>
  <c r="I174" i="53"/>
  <c r="I181" i="53" s="1"/>
  <c r="J174" i="53"/>
  <c r="J181" i="53" s="1"/>
  <c r="K174" i="53"/>
  <c r="K181" i="53" s="1"/>
  <c r="I423" i="53"/>
  <c r="I430" i="53" s="1"/>
  <c r="K423" i="53"/>
  <c r="K430" i="53" s="1"/>
  <c r="H423" i="53"/>
  <c r="H430" i="53" s="1"/>
  <c r="J288" i="53"/>
  <c r="J295" i="53" s="1"/>
  <c r="K290" i="53"/>
  <c r="K297" i="53" s="1"/>
  <c r="I290" i="53"/>
  <c r="I297" i="53" s="1"/>
  <c r="H290" i="53"/>
  <c r="H297" i="53" s="1"/>
  <c r="J687" i="53"/>
  <c r="J694" i="53" s="1"/>
  <c r="K687" i="53"/>
  <c r="K694" i="53" s="1"/>
  <c r="H461" i="53"/>
  <c r="H468" i="53" s="1"/>
  <c r="I461" i="53"/>
  <c r="I468" i="53" s="1"/>
  <c r="J365" i="53"/>
  <c r="J372" i="53" s="1"/>
  <c r="K365" i="53"/>
  <c r="K372" i="53" s="1"/>
  <c r="H365" i="53"/>
  <c r="H372" i="53" s="1"/>
  <c r="H784" i="53"/>
  <c r="H791" i="53" s="1"/>
  <c r="K784" i="53"/>
  <c r="K791" i="53" s="1"/>
  <c r="I784" i="53"/>
  <c r="I791" i="53" s="1"/>
  <c r="I402" i="53"/>
  <c r="I409" i="53" s="1"/>
  <c r="K402" i="53"/>
  <c r="K409" i="53" s="1"/>
  <c r="J402" i="53"/>
  <c r="J409" i="53" s="1"/>
  <c r="I81" i="53"/>
  <c r="I88" i="53" s="1"/>
  <c r="K81" i="53"/>
  <c r="K88" i="53" s="1"/>
  <c r="H81" i="53"/>
  <c r="H88" i="53" s="1"/>
  <c r="K251" i="53"/>
  <c r="K258" i="53" s="1"/>
  <c r="J251" i="53"/>
  <c r="J258" i="53" s="1"/>
  <c r="H460" i="53"/>
  <c r="H467" i="53" s="1"/>
  <c r="K460" i="53"/>
  <c r="K467" i="53" s="1"/>
  <c r="J460" i="53"/>
  <c r="J467" i="53" s="1"/>
  <c r="J820" i="53"/>
  <c r="J827" i="53" s="1"/>
  <c r="H822" i="53"/>
  <c r="H829" i="53" s="1"/>
  <c r="K822" i="53"/>
  <c r="K829" i="53" s="1"/>
  <c r="I822" i="53"/>
  <c r="I829" i="53" s="1"/>
  <c r="I594" i="55"/>
  <c r="I601" i="55" s="1"/>
  <c r="K594" i="55"/>
  <c r="K601" i="55" s="1"/>
  <c r="H595" i="55"/>
  <c r="H602" i="55" s="1"/>
  <c r="I595" i="55"/>
  <c r="I602" i="55" s="1"/>
  <c r="J595" i="55"/>
  <c r="J602" i="55" s="1"/>
  <c r="K801" i="55"/>
  <c r="I804" i="55"/>
  <c r="I811" i="55" s="1"/>
  <c r="H804" i="55"/>
  <c r="H811" i="55" s="1"/>
  <c r="J804" i="55"/>
  <c r="J811" i="55" s="1"/>
  <c r="J802" i="55"/>
  <c r="J809" i="55" s="1"/>
  <c r="K803" i="55"/>
  <c r="K810" i="55" s="1"/>
  <c r="I803" i="55"/>
  <c r="I810" i="55" s="1"/>
  <c r="H803" i="55"/>
  <c r="H810" i="55" s="1"/>
  <c r="H802" i="55"/>
  <c r="H809" i="55" s="1"/>
  <c r="K802" i="55"/>
  <c r="K809" i="55" s="1"/>
  <c r="J593" i="55"/>
  <c r="J600" i="55" s="1"/>
  <c r="K593" i="55"/>
  <c r="K600" i="55" s="1"/>
  <c r="H593" i="55"/>
  <c r="H600" i="55" s="1"/>
  <c r="K592" i="55"/>
  <c r="K599" i="55" s="1"/>
  <c r="J592" i="55"/>
  <c r="H594" i="55"/>
  <c r="K633" i="56"/>
  <c r="I612" i="56"/>
  <c r="H611" i="56"/>
  <c r="H592" i="56"/>
  <c r="I574" i="56"/>
  <c r="J499" i="56"/>
  <c r="H497" i="56"/>
  <c r="K462" i="56"/>
  <c r="K386" i="56"/>
  <c r="K253" i="56"/>
  <c r="I251" i="56"/>
  <c r="K158" i="56"/>
  <c r="H155" i="56"/>
  <c r="K424" i="56"/>
  <c r="I422" i="56"/>
  <c r="K215" i="56"/>
  <c r="I213" i="56"/>
  <c r="H212" i="56"/>
  <c r="H402" i="56"/>
  <c r="K348" i="56"/>
  <c r="I327" i="56"/>
  <c r="K310" i="56"/>
  <c r="I308" i="56"/>
  <c r="H307" i="56"/>
  <c r="K291" i="56"/>
  <c r="H288" i="56"/>
  <c r="K196" i="56"/>
  <c r="K177" i="56"/>
  <c r="I175" i="56"/>
  <c r="K139" i="56"/>
  <c r="J138" i="56"/>
  <c r="I137" i="56"/>
  <c r="H136" i="56"/>
  <c r="K120" i="56"/>
  <c r="H117" i="56"/>
  <c r="K101" i="56"/>
  <c r="K82" i="56"/>
  <c r="K63" i="56"/>
  <c r="K44" i="56"/>
  <c r="I42" i="56"/>
  <c r="K6" i="56"/>
  <c r="H3" i="56"/>
  <c r="K766" i="55"/>
  <c r="J765" i="55"/>
  <c r="H763" i="55"/>
  <c r="K747" i="55"/>
  <c r="H744" i="55"/>
  <c r="K728" i="55"/>
  <c r="K709" i="55"/>
  <c r="H706" i="55"/>
  <c r="K671" i="55"/>
  <c r="J670" i="55"/>
  <c r="K633" i="55"/>
  <c r="H611" i="55"/>
  <c r="K576" i="55"/>
  <c r="K557" i="55"/>
  <c r="J556" i="55"/>
  <c r="K519" i="55"/>
  <c r="J518" i="55"/>
  <c r="K500" i="55"/>
  <c r="H497" i="55"/>
  <c r="H459" i="55"/>
  <c r="K443" i="55"/>
  <c r="I441" i="55"/>
  <c r="K386" i="55"/>
  <c r="I384" i="55"/>
  <c r="K158" i="55"/>
  <c r="I232" i="55"/>
  <c r="K424" i="55"/>
  <c r="H421" i="55"/>
  <c r="K215" i="55"/>
  <c r="K405" i="55"/>
  <c r="K348" i="55"/>
  <c r="I346" i="55"/>
  <c r="K291" i="55"/>
  <c r="H288" i="55"/>
  <c r="K272" i="55"/>
  <c r="I270" i="55"/>
  <c r="K196" i="55"/>
  <c r="K177" i="55"/>
  <c r="J100" i="55"/>
  <c r="K63" i="55"/>
  <c r="H60" i="55"/>
  <c r="K44" i="55"/>
  <c r="K25" i="55"/>
  <c r="K6" i="55"/>
  <c r="I4" i="55"/>
  <c r="H3" i="55"/>
  <c r="N698" i="55" l="1"/>
  <c r="K808" i="55"/>
  <c r="N808" i="55" s="1"/>
  <c r="H601" i="55"/>
  <c r="N601" i="55" s="1"/>
  <c r="J599" i="55"/>
  <c r="N599" i="55" s="1"/>
  <c r="H127" i="53"/>
  <c r="N127" i="53" s="1"/>
  <c r="H678" i="53"/>
  <c r="N678" i="53" s="1"/>
  <c r="H353" i="53"/>
  <c r="N353" i="53" s="1"/>
  <c r="K334" i="53"/>
  <c r="N334" i="53" s="1"/>
  <c r="H753" i="53"/>
  <c r="N753" i="53" s="1"/>
  <c r="H182" i="53"/>
  <c r="N182" i="53" s="1"/>
  <c r="H429" i="53"/>
  <c r="N429" i="53" s="1"/>
  <c r="H886" i="53"/>
  <c r="N886" i="53" s="1"/>
  <c r="BE3" i="62" s="1"/>
  <c r="I485" i="53"/>
  <c r="N485" i="53" s="1"/>
  <c r="H393" i="53"/>
  <c r="N393" i="53" s="1"/>
  <c r="H505" i="53"/>
  <c r="N505" i="53" s="1"/>
  <c r="H392" i="53"/>
  <c r="N392" i="53" s="1"/>
  <c r="I67" i="53"/>
  <c r="N67" i="53" s="1"/>
  <c r="H68" i="53"/>
  <c r="N68" i="53" s="1"/>
  <c r="N659" i="53"/>
  <c r="N316" i="53"/>
  <c r="N219" i="53"/>
  <c r="N581" i="53"/>
  <c r="N295" i="53"/>
  <c r="N88" i="53"/>
  <c r="N600" i="55"/>
  <c r="N830" i="53"/>
  <c r="N754" i="53"/>
  <c r="N336" i="53"/>
  <c r="N296" i="53"/>
  <c r="N297" i="53"/>
  <c r="N125" i="53"/>
  <c r="N201" i="53"/>
  <c r="N221" i="53"/>
  <c r="N106" i="53"/>
  <c r="N371" i="53"/>
  <c r="N11" i="53"/>
  <c r="N335" i="53"/>
  <c r="N543" i="53"/>
  <c r="N374" i="53"/>
  <c r="N713" i="53"/>
  <c r="N239" i="53"/>
  <c r="N809" i="55"/>
  <c r="H14" i="62" s="1"/>
  <c r="N602" i="55"/>
  <c r="N810" i="55"/>
  <c r="I14" i="62" s="1"/>
  <c r="N811" i="55"/>
  <c r="J14" i="62" s="1"/>
  <c r="N259" i="53"/>
  <c r="N450" i="53"/>
  <c r="N108" i="53"/>
  <c r="N105" i="53"/>
  <c r="N828" i="53"/>
  <c r="N637" i="53"/>
  <c r="N10" i="53"/>
  <c r="N200" i="53"/>
  <c r="N884" i="53"/>
  <c r="N164" i="53"/>
  <c r="N333" i="53"/>
  <c r="N526" i="53"/>
  <c r="N314" i="53"/>
  <c r="N542" i="53"/>
  <c r="N13" i="53"/>
  <c r="N202" i="53"/>
  <c r="N143" i="53"/>
  <c r="N561" i="53"/>
  <c r="N124" i="53"/>
  <c r="N410" i="53"/>
  <c r="N792" i="53"/>
  <c r="N203" i="53"/>
  <c r="N848" i="53"/>
  <c r="N846" i="53"/>
  <c r="N789" i="53"/>
  <c r="N86" i="53"/>
  <c r="N695" i="53"/>
  <c r="N773" i="53"/>
  <c r="N449" i="53"/>
  <c r="N278" i="53"/>
  <c r="N87" i="53"/>
  <c r="N469" i="53"/>
  <c r="N694" i="53"/>
  <c r="N447" i="53"/>
  <c r="N885" i="53"/>
  <c r="BD3" i="62" s="1"/>
  <c r="N391" i="53"/>
  <c r="N618" i="53"/>
  <c r="N352" i="53"/>
  <c r="N524" i="53"/>
  <c r="N107" i="53"/>
  <c r="N868" i="53"/>
  <c r="N183" i="53"/>
  <c r="N466" i="53"/>
  <c r="N487" i="53"/>
  <c r="N621" i="53"/>
  <c r="N298" i="53"/>
  <c r="N640" i="53"/>
  <c r="N562" i="53"/>
  <c r="N238" i="53"/>
  <c r="N696" i="53"/>
  <c r="N49" i="53"/>
  <c r="N752" i="53"/>
  <c r="N354" i="53"/>
  <c r="N733" i="53"/>
  <c r="N69" i="53"/>
  <c r="N317" i="53"/>
  <c r="N847" i="53"/>
  <c r="N506" i="53"/>
  <c r="N714" i="53"/>
  <c r="N772" i="53"/>
  <c r="N657" i="53"/>
  <c r="N580" i="53"/>
  <c r="N184" i="53"/>
  <c r="N220" i="53"/>
  <c r="N677" i="53"/>
  <c r="N162" i="53"/>
  <c r="N486" i="53"/>
  <c r="N409" i="53"/>
  <c r="N411" i="53"/>
  <c r="N716" i="53"/>
  <c r="N89" i="53"/>
  <c r="N48" i="53"/>
  <c r="N639" i="53"/>
  <c r="N638" i="53"/>
  <c r="N697" i="53"/>
  <c r="N430" i="53"/>
  <c r="N412" i="53"/>
  <c r="N222" i="53"/>
  <c r="N525" i="53"/>
  <c r="N866" i="53"/>
  <c r="N163" i="53"/>
  <c r="N12" i="53"/>
  <c r="N504" i="53"/>
  <c r="N488" i="53"/>
  <c r="N428" i="53"/>
  <c r="N390" i="53"/>
  <c r="N619" i="53"/>
  <c r="N732" i="53"/>
  <c r="N751" i="53"/>
  <c r="N279" i="53"/>
  <c r="N582" i="53"/>
  <c r="N791" i="53"/>
  <c r="N544" i="53"/>
  <c r="N887" i="53"/>
  <c r="BF3" i="62" s="1"/>
  <c r="N583" i="53"/>
  <c r="N165" i="53"/>
  <c r="N734" i="53"/>
  <c r="N676" i="53"/>
  <c r="N144" i="53"/>
  <c r="N829" i="53"/>
  <c r="N372" i="53"/>
  <c r="N181" i="53"/>
  <c r="N620" i="53"/>
  <c r="N355" i="53"/>
  <c r="N507" i="53"/>
  <c r="N735" i="53"/>
  <c r="N771" i="53"/>
  <c r="N564" i="53"/>
  <c r="N790" i="53"/>
  <c r="N70" i="53"/>
  <c r="N145" i="53"/>
  <c r="N827" i="53"/>
  <c r="N373" i="53"/>
  <c r="N867" i="53"/>
  <c r="N523" i="53"/>
  <c r="N241" i="53"/>
  <c r="N849" i="53"/>
  <c r="N276" i="53"/>
  <c r="N257" i="53"/>
  <c r="N770" i="53"/>
  <c r="N656" i="53"/>
  <c r="N563" i="53"/>
  <c r="N545" i="53"/>
  <c r="N50" i="53"/>
  <c r="N315" i="53"/>
  <c r="N277" i="53"/>
  <c r="N258" i="53"/>
  <c r="N658" i="53"/>
  <c r="N715" i="53"/>
  <c r="N126" i="53"/>
  <c r="N467" i="53"/>
  <c r="N468" i="53"/>
  <c r="N260" i="53"/>
  <c r="N146" i="53"/>
  <c r="N448" i="53"/>
  <c r="N431" i="53"/>
  <c r="N51" i="53"/>
  <c r="N240" i="53"/>
  <c r="N865" i="53"/>
  <c r="N675" i="53"/>
  <c r="H424" i="55"/>
  <c r="H431" i="55" s="1"/>
  <c r="I386" i="55"/>
  <c r="I393" i="55" s="1"/>
  <c r="K421" i="55"/>
  <c r="K428" i="55" s="1"/>
  <c r="H63" i="55"/>
  <c r="H70" i="55" s="1"/>
  <c r="K497" i="55"/>
  <c r="K504" i="55" s="1"/>
  <c r="K706" i="55"/>
  <c r="K713" i="55" s="1"/>
  <c r="H709" i="55"/>
  <c r="H716" i="55" s="1"/>
  <c r="K384" i="55"/>
  <c r="K391" i="55" s="1"/>
  <c r="K270" i="55"/>
  <c r="K277" i="55" s="1"/>
  <c r="K670" i="55"/>
  <c r="K677" i="55" s="1"/>
  <c r="J671" i="55"/>
  <c r="J678" i="55" s="1"/>
  <c r="H500" i="55"/>
  <c r="H507" i="55" s="1"/>
  <c r="H766" i="55"/>
  <c r="H773" i="55" s="1"/>
  <c r="J766" i="55"/>
  <c r="J773" i="55" s="1"/>
  <c r="K346" i="55"/>
  <c r="K353" i="55" s="1"/>
  <c r="J519" i="55"/>
  <c r="J526" i="55" s="1"/>
  <c r="K60" i="55"/>
  <c r="K67" i="55" s="1"/>
  <c r="K744" i="55"/>
  <c r="K751" i="55" s="1"/>
  <c r="I272" i="55"/>
  <c r="I279" i="55" s="1"/>
  <c r="K288" i="55"/>
  <c r="K295" i="55" s="1"/>
  <c r="K518" i="55"/>
  <c r="K525" i="55" s="1"/>
  <c r="K556" i="55"/>
  <c r="K563" i="55" s="1"/>
  <c r="K4" i="55"/>
  <c r="K11" i="55" s="1"/>
  <c r="I6" i="55"/>
  <c r="I13" i="55" s="1"/>
  <c r="H6" i="55"/>
  <c r="H13" i="55" s="1"/>
  <c r="H747" i="55"/>
  <c r="H754" i="55" s="1"/>
  <c r="K763" i="55"/>
  <c r="K770" i="55" s="1"/>
  <c r="J763" i="55"/>
  <c r="J770" i="55" s="1"/>
  <c r="H765" i="55"/>
  <c r="H772" i="55" s="1"/>
  <c r="K765" i="55"/>
  <c r="K772" i="55" s="1"/>
  <c r="H291" i="55"/>
  <c r="H298" i="55" s="1"/>
  <c r="I348" i="55"/>
  <c r="I355" i="55" s="1"/>
  <c r="H4" i="55"/>
  <c r="H11" i="55" s="1"/>
  <c r="K3" i="55"/>
  <c r="K10" i="55" s="1"/>
  <c r="I3" i="55"/>
  <c r="I10" i="55" s="1"/>
  <c r="J557" i="55"/>
  <c r="J564" i="55" s="1"/>
  <c r="K441" i="55"/>
  <c r="K448" i="55" s="1"/>
  <c r="I443" i="55"/>
  <c r="I450" i="55" s="1"/>
  <c r="K42" i="56"/>
  <c r="K49" i="56" s="1"/>
  <c r="I253" i="56"/>
  <c r="I260" i="56" s="1"/>
  <c r="J497" i="56"/>
  <c r="J504" i="56" s="1"/>
  <c r="I136" i="56"/>
  <c r="I143" i="56" s="1"/>
  <c r="K136" i="56"/>
  <c r="K143" i="56" s="1"/>
  <c r="J136" i="56"/>
  <c r="J143" i="56" s="1"/>
  <c r="I215" i="56"/>
  <c r="I222" i="56" s="1"/>
  <c r="H215" i="56"/>
  <c r="H222" i="56" s="1"/>
  <c r="H499" i="56"/>
  <c r="H506" i="56" s="1"/>
  <c r="K422" i="56"/>
  <c r="K429" i="56" s="1"/>
  <c r="H291" i="56"/>
  <c r="H298" i="56" s="1"/>
  <c r="I307" i="56"/>
  <c r="I314" i="56" s="1"/>
  <c r="H308" i="56"/>
  <c r="H315" i="56" s="1"/>
  <c r="K308" i="56"/>
  <c r="K315" i="56" s="1"/>
  <c r="I611" i="56"/>
  <c r="I618" i="56" s="1"/>
  <c r="I424" i="56"/>
  <c r="I431" i="56" s="1"/>
  <c r="K212" i="56"/>
  <c r="K219" i="56" s="1"/>
  <c r="I212" i="56"/>
  <c r="I219" i="56" s="1"/>
  <c r="K138" i="56"/>
  <c r="K145" i="56" s="1"/>
  <c r="H138" i="56"/>
  <c r="H145" i="56" s="1"/>
  <c r="I138" i="56"/>
  <c r="I145" i="56" s="1"/>
  <c r="I177" i="56"/>
  <c r="I184" i="56" s="1"/>
  <c r="K175" i="56"/>
  <c r="K182" i="56" s="1"/>
  <c r="K155" i="56"/>
  <c r="K162" i="56" s="1"/>
  <c r="I44" i="56"/>
  <c r="I51" i="56" s="1"/>
  <c r="K117" i="56"/>
  <c r="K124" i="56" s="1"/>
  <c r="H612" i="56"/>
  <c r="H619" i="56" s="1"/>
  <c r="H137" i="56"/>
  <c r="H144" i="56" s="1"/>
  <c r="J137" i="56"/>
  <c r="J144" i="56" s="1"/>
  <c r="K137" i="56"/>
  <c r="K144" i="56" s="1"/>
  <c r="H158" i="56"/>
  <c r="H165" i="56" s="1"/>
  <c r="K288" i="56"/>
  <c r="K295" i="56" s="1"/>
  <c r="K307" i="56"/>
  <c r="K314" i="56" s="1"/>
  <c r="I310" i="56"/>
  <c r="I317" i="56" s="1"/>
  <c r="H310" i="56"/>
  <c r="H317" i="56" s="1"/>
  <c r="H120" i="56"/>
  <c r="H127" i="56" s="1"/>
  <c r="H213" i="56"/>
  <c r="H220" i="56" s="1"/>
  <c r="K213" i="56"/>
  <c r="K220" i="56" s="1"/>
  <c r="H139" i="56"/>
  <c r="H146" i="56" s="1"/>
  <c r="J139" i="56"/>
  <c r="J146" i="56" s="1"/>
  <c r="I139" i="56"/>
  <c r="I146" i="56" s="1"/>
  <c r="K251" i="56"/>
  <c r="K258" i="56" s="1"/>
  <c r="K3" i="56"/>
  <c r="K10" i="56" s="1"/>
  <c r="H6" i="56"/>
  <c r="H13" i="56" s="1"/>
  <c r="D58" i="62"/>
  <c r="H98" i="55"/>
  <c r="H100" i="55" s="1"/>
  <c r="H107" i="55" s="1"/>
  <c r="J176" i="55"/>
  <c r="J177" i="55" s="1"/>
  <c r="J184" i="55" s="1"/>
  <c r="I42" i="55"/>
  <c r="H79" i="55"/>
  <c r="H117" i="55"/>
  <c r="H383" i="55"/>
  <c r="H630" i="55"/>
  <c r="H193" i="55"/>
  <c r="H196" i="55" s="1"/>
  <c r="H203" i="55" s="1"/>
  <c r="H269" i="55"/>
  <c r="H272" i="55" s="1"/>
  <c r="H279" i="55" s="1"/>
  <c r="H364" i="55"/>
  <c r="H231" i="55"/>
  <c r="H668" i="55"/>
  <c r="H671" i="55" s="1"/>
  <c r="H678" i="55" s="1"/>
  <c r="H41" i="56"/>
  <c r="I41" i="56" s="1"/>
  <c r="I48" i="56" s="1"/>
  <c r="H174" i="56"/>
  <c r="H175" i="56" s="1"/>
  <c r="H182" i="56" s="1"/>
  <c r="H326" i="56"/>
  <c r="H327" i="56" s="1"/>
  <c r="H334" i="56" s="1"/>
  <c r="H421" i="56"/>
  <c r="H554" i="55"/>
  <c r="H556" i="55" s="1"/>
  <c r="H563" i="55" s="1"/>
  <c r="H60" i="56"/>
  <c r="H193" i="56"/>
  <c r="H196" i="56" s="1"/>
  <c r="H203" i="56" s="1"/>
  <c r="H383" i="56"/>
  <c r="H516" i="56"/>
  <c r="H22" i="55"/>
  <c r="K22" i="55" s="1"/>
  <c r="K29" i="55" s="1"/>
  <c r="H402" i="55"/>
  <c r="H405" i="55" s="1"/>
  <c r="H412" i="55" s="1"/>
  <c r="H155" i="55"/>
  <c r="H158" i="55" s="1"/>
  <c r="H165" i="55" s="1"/>
  <c r="H79" i="56"/>
  <c r="H82" i="56" s="1"/>
  <c r="H89" i="56" s="1"/>
  <c r="H364" i="56"/>
  <c r="H231" i="56"/>
  <c r="H440" i="56"/>
  <c r="H554" i="56"/>
  <c r="H41" i="55"/>
  <c r="K41" i="55" s="1"/>
  <c r="K48" i="55" s="1"/>
  <c r="H174" i="55"/>
  <c r="H177" i="55" s="1"/>
  <c r="H184" i="55" s="1"/>
  <c r="H212" i="55"/>
  <c r="K212" i="55" s="1"/>
  <c r="K219" i="55" s="1"/>
  <c r="H250" i="55"/>
  <c r="H573" i="55"/>
  <c r="H576" i="55" s="1"/>
  <c r="H583" i="55" s="1"/>
  <c r="H649" i="55"/>
  <c r="H782" i="55"/>
  <c r="H98" i="56"/>
  <c r="H535" i="56"/>
  <c r="J632" i="56"/>
  <c r="J461" i="56"/>
  <c r="J214" i="55"/>
  <c r="J575" i="55"/>
  <c r="J5" i="56"/>
  <c r="J119" i="56"/>
  <c r="J117" i="56" s="1"/>
  <c r="J124" i="56" s="1"/>
  <c r="J290" i="56"/>
  <c r="J288" i="56" s="1"/>
  <c r="J295" i="56" s="1"/>
  <c r="J157" i="56"/>
  <c r="H157" i="56" s="1"/>
  <c r="H164" i="56" s="1"/>
  <c r="J252" i="55"/>
  <c r="J5" i="55"/>
  <c r="J3" i="55" s="1"/>
  <c r="J10" i="55" s="1"/>
  <c r="J43" i="55"/>
  <c r="J119" i="55"/>
  <c r="I707" i="55"/>
  <c r="I709" i="55" s="1"/>
  <c r="I716" i="55" s="1"/>
  <c r="J43" i="56"/>
  <c r="J42" i="56" s="1"/>
  <c r="J49" i="56" s="1"/>
  <c r="J176" i="56"/>
  <c r="J175" i="56" s="1"/>
  <c r="J182" i="56" s="1"/>
  <c r="J328" i="56"/>
  <c r="J327" i="56" s="1"/>
  <c r="J334" i="56" s="1"/>
  <c r="J423" i="56"/>
  <c r="J424" i="56" s="1"/>
  <c r="J431" i="56" s="1"/>
  <c r="I23" i="55"/>
  <c r="I25" i="55" s="1"/>
  <c r="I32" i="55" s="1"/>
  <c r="I61" i="55"/>
  <c r="I63" i="55" s="1"/>
  <c r="I70" i="55" s="1"/>
  <c r="J537" i="55"/>
  <c r="I460" i="55"/>
  <c r="I459" i="55" s="1"/>
  <c r="I466" i="55" s="1"/>
  <c r="I61" i="56"/>
  <c r="I63" i="56" s="1"/>
  <c r="I70" i="56" s="1"/>
  <c r="I194" i="56"/>
  <c r="I196" i="56" s="1"/>
  <c r="I203" i="56" s="1"/>
  <c r="I346" i="56"/>
  <c r="I348" i="56" s="1"/>
  <c r="I355" i="56" s="1"/>
  <c r="I498" i="56"/>
  <c r="I497" i="56" s="1"/>
  <c r="I504" i="56" s="1"/>
  <c r="J24" i="55"/>
  <c r="J25" i="55" s="1"/>
  <c r="J32" i="55" s="1"/>
  <c r="J62" i="55"/>
  <c r="J60" i="55" s="1"/>
  <c r="J67" i="55" s="1"/>
  <c r="J138" i="55"/>
  <c r="J461" i="55"/>
  <c r="J62" i="56"/>
  <c r="J63" i="56" s="1"/>
  <c r="J70" i="56" s="1"/>
  <c r="J195" i="56"/>
  <c r="J196" i="56" s="1"/>
  <c r="J203" i="56" s="1"/>
  <c r="J347" i="56"/>
  <c r="J348" i="56" s="1"/>
  <c r="J355" i="56" s="1"/>
  <c r="J214" i="56"/>
  <c r="H214" i="56" s="1"/>
  <c r="H221" i="56" s="1"/>
  <c r="I517" i="56"/>
  <c r="I175" i="55"/>
  <c r="J404" i="55"/>
  <c r="J405" i="55" s="1"/>
  <c r="J412" i="55" s="1"/>
  <c r="J157" i="55"/>
  <c r="J158" i="55" s="1"/>
  <c r="J165" i="55" s="1"/>
  <c r="I726" i="55"/>
  <c r="I80" i="56"/>
  <c r="I365" i="56"/>
  <c r="I232" i="56"/>
  <c r="I441" i="56"/>
  <c r="J81" i="55"/>
  <c r="I308" i="55"/>
  <c r="I251" i="55"/>
  <c r="J480" i="55"/>
  <c r="I574" i="55"/>
  <c r="I576" i="55" s="1"/>
  <c r="I583" i="55" s="1"/>
  <c r="J81" i="56"/>
  <c r="I555" i="56"/>
  <c r="I631" i="56"/>
  <c r="I99" i="55"/>
  <c r="I783" i="55"/>
  <c r="I99" i="56"/>
  <c r="I101" i="56" s="1"/>
  <c r="I108" i="56" s="1"/>
  <c r="I270" i="56"/>
  <c r="I327" i="55"/>
  <c r="J499" i="55"/>
  <c r="H499" i="55" s="1"/>
  <c r="H506" i="55" s="1"/>
  <c r="I612" i="55"/>
  <c r="I611" i="55" s="1"/>
  <c r="I618" i="55" s="1"/>
  <c r="J784" i="55"/>
  <c r="J100" i="56"/>
  <c r="J101" i="56" s="1"/>
  <c r="J108" i="56" s="1"/>
  <c r="I80" i="55"/>
  <c r="J195" i="55"/>
  <c r="J196" i="55" s="1"/>
  <c r="J203" i="55" s="1"/>
  <c r="J328" i="55"/>
  <c r="J423" i="55"/>
  <c r="J613" i="55"/>
  <c r="J611" i="55" s="1"/>
  <c r="J618" i="55" s="1"/>
  <c r="I4" i="56"/>
  <c r="I6" i="56" s="1"/>
  <c r="I13" i="56" s="1"/>
  <c r="I118" i="56"/>
  <c r="I479" i="56"/>
  <c r="J575" i="56"/>
  <c r="J347" i="55"/>
  <c r="J385" i="55"/>
  <c r="I385" i="55" s="1"/>
  <c r="I392" i="55" s="1"/>
  <c r="I517" i="55"/>
  <c r="I745" i="55"/>
  <c r="I747" i="55" s="1"/>
  <c r="I754" i="55" s="1"/>
  <c r="J252" i="56"/>
  <c r="J253" i="56" s="1"/>
  <c r="J260" i="56" s="1"/>
  <c r="J271" i="56"/>
  <c r="K272" i="56"/>
  <c r="J309" i="56"/>
  <c r="J308" i="56" s="1"/>
  <c r="J315" i="56" s="1"/>
  <c r="I403" i="56"/>
  <c r="I402" i="56" s="1"/>
  <c r="I409" i="56" s="1"/>
  <c r="I536" i="56"/>
  <c r="H478" i="56"/>
  <c r="J518" i="56"/>
  <c r="K576" i="56"/>
  <c r="K574" i="56" s="1"/>
  <c r="K581" i="56" s="1"/>
  <c r="J404" i="56"/>
  <c r="J402" i="56" s="1"/>
  <c r="J409" i="56" s="1"/>
  <c r="J537" i="56"/>
  <c r="K519" i="56"/>
  <c r="J613" i="56"/>
  <c r="J612" i="56" s="1"/>
  <c r="J619" i="56" s="1"/>
  <c r="K405" i="56"/>
  <c r="K402" i="56" s="1"/>
  <c r="K409" i="56" s="1"/>
  <c r="K538" i="56"/>
  <c r="J480" i="56"/>
  <c r="K614" i="56"/>
  <c r="K612" i="56" s="1"/>
  <c r="K619" i="56" s="1"/>
  <c r="H630" i="56"/>
  <c r="J442" i="56"/>
  <c r="K481" i="56"/>
  <c r="J556" i="56"/>
  <c r="I289" i="56"/>
  <c r="J366" i="56"/>
  <c r="K443" i="56"/>
  <c r="K557" i="56"/>
  <c r="K329" i="56"/>
  <c r="K367" i="56"/>
  <c r="I156" i="56"/>
  <c r="K500" i="56"/>
  <c r="J500" i="56" s="1"/>
  <c r="J507" i="56" s="1"/>
  <c r="I593" i="56"/>
  <c r="I592" i="56" s="1"/>
  <c r="I599" i="56" s="1"/>
  <c r="J233" i="56"/>
  <c r="I384" i="56"/>
  <c r="I386" i="56" s="1"/>
  <c r="I393" i="56" s="1"/>
  <c r="H459" i="56"/>
  <c r="H462" i="56" s="1"/>
  <c r="H469" i="56" s="1"/>
  <c r="J594" i="56"/>
  <c r="J592" i="56" s="1"/>
  <c r="J599" i="56" s="1"/>
  <c r="H269" i="56"/>
  <c r="H345" i="56"/>
  <c r="H348" i="56" s="1"/>
  <c r="H355" i="56" s="1"/>
  <c r="K234" i="56"/>
  <c r="H250" i="56"/>
  <c r="I250" i="56" s="1"/>
  <c r="I257" i="56" s="1"/>
  <c r="J385" i="56"/>
  <c r="I460" i="56"/>
  <c r="I462" i="56" s="1"/>
  <c r="I469" i="56" s="1"/>
  <c r="H573" i="56"/>
  <c r="I573" i="56" s="1"/>
  <c r="I580" i="56" s="1"/>
  <c r="K595" i="56"/>
  <c r="K592" i="56" s="1"/>
  <c r="K599" i="56" s="1"/>
  <c r="K101" i="55"/>
  <c r="I213" i="55"/>
  <c r="H136" i="55"/>
  <c r="I422" i="55"/>
  <c r="I137" i="55"/>
  <c r="I365" i="55"/>
  <c r="J271" i="55"/>
  <c r="J270" i="55" s="1"/>
  <c r="J277" i="55" s="1"/>
  <c r="H307" i="55"/>
  <c r="J366" i="55"/>
  <c r="K82" i="55"/>
  <c r="K139" i="55"/>
  <c r="I194" i="55"/>
  <c r="I196" i="55" s="1"/>
  <c r="I203" i="55" s="1"/>
  <c r="K367" i="55"/>
  <c r="J309" i="55"/>
  <c r="H326" i="55"/>
  <c r="I118" i="55"/>
  <c r="I289" i="55"/>
  <c r="I288" i="55" s="1"/>
  <c r="I295" i="55" s="1"/>
  <c r="K310" i="55"/>
  <c r="I403" i="55"/>
  <c r="K403" i="55" s="1"/>
  <c r="K410" i="55" s="1"/>
  <c r="J290" i="55"/>
  <c r="K120" i="55"/>
  <c r="K329" i="55"/>
  <c r="H345" i="55"/>
  <c r="H348" i="55" s="1"/>
  <c r="H355" i="55" s="1"/>
  <c r="J233" i="55"/>
  <c r="I233" i="55" s="1"/>
  <c r="I240" i="55" s="1"/>
  <c r="H516" i="55"/>
  <c r="H518" i="55" s="1"/>
  <c r="H525" i="55" s="1"/>
  <c r="I669" i="55"/>
  <c r="I670" i="55" s="1"/>
  <c r="I677" i="55" s="1"/>
  <c r="K785" i="55"/>
  <c r="H535" i="55"/>
  <c r="K614" i="55"/>
  <c r="K611" i="55" s="1"/>
  <c r="K618" i="55" s="1"/>
  <c r="I536" i="55"/>
  <c r="H478" i="55"/>
  <c r="I631" i="55"/>
  <c r="I633" i="55" s="1"/>
  <c r="I640" i="55" s="1"/>
  <c r="I650" i="55"/>
  <c r="K538" i="55"/>
  <c r="I156" i="55"/>
  <c r="I479" i="55"/>
  <c r="I555" i="55"/>
  <c r="I557" i="55" s="1"/>
  <c r="I564" i="55" s="1"/>
  <c r="J632" i="55"/>
  <c r="K632" i="55" s="1"/>
  <c r="K639" i="55" s="1"/>
  <c r="J651" i="55"/>
  <c r="J708" i="55"/>
  <c r="J709" i="55" s="1"/>
  <c r="J716" i="55" s="1"/>
  <c r="H725" i="55"/>
  <c r="K652" i="55"/>
  <c r="K481" i="55"/>
  <c r="I498" i="55"/>
  <c r="I497" i="55" s="1"/>
  <c r="I504" i="55" s="1"/>
  <c r="J727" i="55"/>
  <c r="H440" i="55"/>
  <c r="J746" i="55"/>
  <c r="I764" i="55"/>
  <c r="K764" i="55" s="1"/>
  <c r="K771" i="55" s="1"/>
  <c r="K253" i="55"/>
  <c r="J442" i="55"/>
  <c r="K234" i="55"/>
  <c r="K232" i="55" s="1"/>
  <c r="K239" i="55" s="1"/>
  <c r="K462" i="55"/>
  <c r="N831" i="53" l="1"/>
  <c r="N527" i="53"/>
  <c r="N508" i="53"/>
  <c r="N242" i="53"/>
  <c r="N451" i="53"/>
  <c r="N565" i="53"/>
  <c r="N71" i="53"/>
  <c r="N603" i="55"/>
  <c r="G14" i="62"/>
  <c r="N812" i="55"/>
  <c r="N869" i="53"/>
  <c r="N755" i="53"/>
  <c r="N793" i="53"/>
  <c r="BC3" i="62"/>
  <c r="N888" i="53"/>
  <c r="N774" i="53"/>
  <c r="N736" i="53"/>
  <c r="N850" i="53"/>
  <c r="N128" i="53"/>
  <c r="N166" i="53"/>
  <c r="N698" i="53"/>
  <c r="N147" i="53"/>
  <c r="N489" i="53"/>
  <c r="N584" i="53"/>
  <c r="N546" i="53"/>
  <c r="N318" i="53"/>
  <c r="N679" i="53"/>
  <c r="N470" i="53"/>
  <c r="N337" i="53"/>
  <c r="N90" i="53"/>
  <c r="N717" i="53"/>
  <c r="N660" i="53"/>
  <c r="N299" i="53"/>
  <c r="N204" i="53"/>
  <c r="N261" i="53"/>
  <c r="N223" i="53"/>
  <c r="N280" i="53"/>
  <c r="N185" i="53"/>
  <c r="N394" i="53"/>
  <c r="N356" i="53"/>
  <c r="N641" i="53"/>
  <c r="C42" i="62" s="1"/>
  <c r="N432" i="53"/>
  <c r="N622" i="53"/>
  <c r="N375" i="53"/>
  <c r="N413" i="53"/>
  <c r="N109" i="53"/>
  <c r="N52" i="53"/>
  <c r="N14" i="53"/>
  <c r="J6" i="55"/>
  <c r="J13" i="55" s="1"/>
  <c r="N13" i="55" s="1"/>
  <c r="N355" i="56"/>
  <c r="N182" i="56"/>
  <c r="N144" i="56"/>
  <c r="N143" i="56"/>
  <c r="N619" i="56"/>
  <c r="N315" i="56"/>
  <c r="N146" i="56"/>
  <c r="N409" i="56"/>
  <c r="N203" i="56"/>
  <c r="N599" i="56"/>
  <c r="N145" i="56"/>
  <c r="I746" i="55"/>
  <c r="I753" i="55" s="1"/>
  <c r="I366" i="55"/>
  <c r="I373" i="55" s="1"/>
  <c r="N716" i="55"/>
  <c r="N10" i="55"/>
  <c r="N618" i="55"/>
  <c r="N203" i="55"/>
  <c r="K554" i="55"/>
  <c r="K561" i="55" s="1"/>
  <c r="I765" i="55"/>
  <c r="H62" i="55"/>
  <c r="H69" i="55" s="1"/>
  <c r="H346" i="55"/>
  <c r="H353" i="55" s="1"/>
  <c r="I290" i="55"/>
  <c r="I297" i="55" s="1"/>
  <c r="J212" i="56"/>
  <c r="I499" i="56"/>
  <c r="I506" i="56" s="1"/>
  <c r="J155" i="56"/>
  <c r="J162" i="56" s="1"/>
  <c r="J611" i="56"/>
  <c r="J618" i="56" s="1"/>
  <c r="H614" i="56"/>
  <c r="H621" i="56" s="1"/>
  <c r="K497" i="56"/>
  <c r="H253" i="56"/>
  <c r="J251" i="56"/>
  <c r="J258" i="56" s="1"/>
  <c r="H42" i="56"/>
  <c r="H251" i="56"/>
  <c r="H258" i="56" s="1"/>
  <c r="J177" i="56"/>
  <c r="J184" i="56" s="1"/>
  <c r="H120" i="55"/>
  <c r="H127" i="55" s="1"/>
  <c r="I120" i="55"/>
  <c r="I127" i="55" s="1"/>
  <c r="J120" i="55"/>
  <c r="J127" i="55" s="1"/>
  <c r="H726" i="55"/>
  <c r="H733" i="55" s="1"/>
  <c r="K726" i="55"/>
  <c r="K733" i="55" s="1"/>
  <c r="J726" i="55"/>
  <c r="J733" i="55" s="1"/>
  <c r="H670" i="55"/>
  <c r="J668" i="55"/>
  <c r="J675" i="55" s="1"/>
  <c r="K668" i="55"/>
  <c r="K675" i="55" s="1"/>
  <c r="I668" i="55"/>
  <c r="I766" i="55"/>
  <c r="I773" i="55" s="1"/>
  <c r="N773" i="55" s="1"/>
  <c r="K62" i="55"/>
  <c r="K69" i="55" s="1"/>
  <c r="H137" i="55"/>
  <c r="H144" i="55" s="1"/>
  <c r="K137" i="55"/>
  <c r="K144" i="55" s="1"/>
  <c r="J137" i="55"/>
  <c r="J144" i="55" s="1"/>
  <c r="H233" i="55"/>
  <c r="J231" i="55"/>
  <c r="J238" i="55" s="1"/>
  <c r="K231" i="55"/>
  <c r="K238" i="55" s="1"/>
  <c r="I231" i="55"/>
  <c r="I238" i="55" s="1"/>
  <c r="I405" i="55"/>
  <c r="I744" i="55"/>
  <c r="I751" i="55" s="1"/>
  <c r="H537" i="55"/>
  <c r="H544" i="55" s="1"/>
  <c r="K537" i="55"/>
  <c r="K544" i="55" s="1"/>
  <c r="I537" i="55"/>
  <c r="I544" i="55" s="1"/>
  <c r="J573" i="55"/>
  <c r="J580" i="55" s="1"/>
  <c r="H575" i="55"/>
  <c r="H582" i="55" s="1"/>
  <c r="K575" i="55"/>
  <c r="K582" i="55" s="1"/>
  <c r="I575" i="55"/>
  <c r="I582" i="55" s="1"/>
  <c r="H366" i="55"/>
  <c r="H373" i="55" s="1"/>
  <c r="J364" i="55"/>
  <c r="J371" i="55" s="1"/>
  <c r="K364" i="55"/>
  <c r="K371" i="55" s="1"/>
  <c r="I364" i="55"/>
  <c r="J232" i="55"/>
  <c r="J239" i="55" s="1"/>
  <c r="H99" i="55"/>
  <c r="H106" i="55" s="1"/>
  <c r="K99" i="55"/>
  <c r="K106" i="55" s="1"/>
  <c r="H175" i="55"/>
  <c r="H182" i="55" s="1"/>
  <c r="J175" i="55"/>
  <c r="J182" i="55" s="1"/>
  <c r="H61" i="55"/>
  <c r="H68" i="55" s="1"/>
  <c r="K61" i="55"/>
  <c r="K68" i="55" s="1"/>
  <c r="J61" i="55"/>
  <c r="J68" i="55" s="1"/>
  <c r="J213" i="55"/>
  <c r="J220" i="55" s="1"/>
  <c r="H214" i="55"/>
  <c r="H221" i="55" s="1"/>
  <c r="I214" i="55"/>
  <c r="I221" i="55" s="1"/>
  <c r="K214" i="55"/>
  <c r="K221" i="55" s="1"/>
  <c r="I269" i="55"/>
  <c r="I276" i="55" s="1"/>
  <c r="K269" i="55"/>
  <c r="K276" i="55" s="1"/>
  <c r="I177" i="55"/>
  <c r="I556" i="55"/>
  <c r="J744" i="55"/>
  <c r="J751" i="55" s="1"/>
  <c r="H232" i="55"/>
  <c r="H239" i="55" s="1"/>
  <c r="H25" i="55"/>
  <c r="H32" i="55" s="1"/>
  <c r="J345" i="55"/>
  <c r="J352" i="55" s="1"/>
  <c r="K347" i="55"/>
  <c r="K354" i="55" s="1"/>
  <c r="I347" i="55"/>
  <c r="I354" i="55" s="1"/>
  <c r="H347" i="55"/>
  <c r="H764" i="55"/>
  <c r="H771" i="55" s="1"/>
  <c r="J764" i="55"/>
  <c r="J771" i="55" s="1"/>
  <c r="H23" i="55"/>
  <c r="H30" i="55" s="1"/>
  <c r="K23" i="55"/>
  <c r="K30" i="55" s="1"/>
  <c r="J155" i="55"/>
  <c r="J162" i="55" s="1"/>
  <c r="K155" i="55"/>
  <c r="K162" i="55" s="1"/>
  <c r="I155" i="55"/>
  <c r="I162" i="55" s="1"/>
  <c r="J193" i="55"/>
  <c r="J200" i="55" s="1"/>
  <c r="I193" i="55"/>
  <c r="I200" i="55" s="1"/>
  <c r="K175" i="55"/>
  <c r="K182" i="55" s="1"/>
  <c r="I763" i="55"/>
  <c r="H746" i="55"/>
  <c r="H753" i="55" s="1"/>
  <c r="K193" i="55"/>
  <c r="K200" i="55" s="1"/>
  <c r="K422" i="55"/>
  <c r="K429" i="55" s="1"/>
  <c r="J422" i="55"/>
  <c r="J429" i="55" s="1"/>
  <c r="H422" i="55"/>
  <c r="H429" i="55" s="1"/>
  <c r="H213" i="55"/>
  <c r="H220" i="55" s="1"/>
  <c r="K213" i="55"/>
  <c r="K220" i="55" s="1"/>
  <c r="H118" i="55"/>
  <c r="H125" i="55" s="1"/>
  <c r="K118" i="55"/>
  <c r="K125" i="55" s="1"/>
  <c r="J118" i="55"/>
  <c r="J125" i="55" s="1"/>
  <c r="I478" i="55"/>
  <c r="I485" i="55" s="1"/>
  <c r="K478" i="55"/>
  <c r="K485" i="55" s="1"/>
  <c r="J326" i="55"/>
  <c r="J333" i="55" s="1"/>
  <c r="I326" i="55"/>
  <c r="I333" i="55" s="1"/>
  <c r="K326" i="55"/>
  <c r="K333" i="55" s="1"/>
  <c r="I402" i="55"/>
  <c r="I409" i="55" s="1"/>
  <c r="K402" i="55"/>
  <c r="K409" i="55" s="1"/>
  <c r="J402" i="55"/>
  <c r="J409" i="55" s="1"/>
  <c r="J630" i="55"/>
  <c r="J637" i="55" s="1"/>
  <c r="I630" i="55"/>
  <c r="I637" i="55" s="1"/>
  <c r="K630" i="55"/>
  <c r="K637" i="55" s="1"/>
  <c r="J500" i="55"/>
  <c r="J507" i="55" s="1"/>
  <c r="I421" i="55"/>
  <c r="I428" i="55" s="1"/>
  <c r="J156" i="55"/>
  <c r="J163" i="55" s="1"/>
  <c r="I157" i="55"/>
  <c r="I164" i="55" s="1"/>
  <c r="H157" i="55"/>
  <c r="H164" i="55" s="1"/>
  <c r="K157" i="55"/>
  <c r="K164" i="55" s="1"/>
  <c r="H442" i="55"/>
  <c r="H449" i="55" s="1"/>
  <c r="K442" i="55"/>
  <c r="K449" i="55" s="1"/>
  <c r="I442" i="55"/>
  <c r="I449" i="55" s="1"/>
  <c r="H253" i="55"/>
  <c r="H260" i="55" s="1"/>
  <c r="J253" i="55"/>
  <c r="J260" i="55" s="1"/>
  <c r="I253" i="55"/>
  <c r="I260" i="55" s="1"/>
  <c r="I440" i="55"/>
  <c r="I447" i="55" s="1"/>
  <c r="J440" i="55"/>
  <c r="J447" i="55" s="1"/>
  <c r="K440" i="55"/>
  <c r="K447" i="55" s="1"/>
  <c r="H309" i="55"/>
  <c r="H316" i="55" s="1"/>
  <c r="K309" i="55"/>
  <c r="K316" i="55" s="1"/>
  <c r="I309" i="55"/>
  <c r="I316" i="55" s="1"/>
  <c r="H613" i="55"/>
  <c r="H620" i="55" s="1"/>
  <c r="I613" i="55"/>
  <c r="I620" i="55" s="1"/>
  <c r="K613" i="55"/>
  <c r="K620" i="55" s="1"/>
  <c r="I22" i="55"/>
  <c r="I29" i="55" s="1"/>
  <c r="J22" i="55"/>
  <c r="J29" i="55" s="1"/>
  <c r="H385" i="55"/>
  <c r="H392" i="55" s="1"/>
  <c r="K383" i="55"/>
  <c r="K390" i="55" s="1"/>
  <c r="I383" i="55"/>
  <c r="I390" i="55" s="1"/>
  <c r="J383" i="55"/>
  <c r="J390" i="55" s="1"/>
  <c r="J576" i="55"/>
  <c r="I100" i="55"/>
  <c r="I107" i="55" s="1"/>
  <c r="J747" i="55"/>
  <c r="J555" i="55"/>
  <c r="J562" i="55" s="1"/>
  <c r="I500" i="55"/>
  <c r="I507" i="55" s="1"/>
  <c r="H517" i="55"/>
  <c r="H524" i="55" s="1"/>
  <c r="J517" i="55"/>
  <c r="J524" i="55" s="1"/>
  <c r="K233" i="55"/>
  <c r="K240" i="55" s="1"/>
  <c r="I234" i="55"/>
  <c r="I241" i="55" s="1"/>
  <c r="J234" i="55"/>
  <c r="J241" i="55" s="1"/>
  <c r="H234" i="55"/>
  <c r="H241" i="55" s="1"/>
  <c r="H650" i="55"/>
  <c r="H657" i="55" s="1"/>
  <c r="K650" i="55"/>
  <c r="K657" i="55" s="1"/>
  <c r="J650" i="55"/>
  <c r="J657" i="55" s="1"/>
  <c r="H536" i="55"/>
  <c r="H543" i="55" s="1"/>
  <c r="J536" i="55"/>
  <c r="J543" i="55" s="1"/>
  <c r="J725" i="55"/>
  <c r="J732" i="55" s="1"/>
  <c r="H727" i="55"/>
  <c r="H734" i="55" s="1"/>
  <c r="K727" i="55"/>
  <c r="K734" i="55" s="1"/>
  <c r="I727" i="55"/>
  <c r="I734" i="55" s="1"/>
  <c r="K612" i="55"/>
  <c r="K619" i="55" s="1"/>
  <c r="H614" i="55"/>
  <c r="H621" i="55" s="1"/>
  <c r="J614" i="55"/>
  <c r="J621" i="55" s="1"/>
  <c r="I614" i="55"/>
  <c r="I621" i="55" s="1"/>
  <c r="K366" i="55"/>
  <c r="K373" i="55" s="1"/>
  <c r="I367" i="55"/>
  <c r="I374" i="55" s="1"/>
  <c r="J367" i="55"/>
  <c r="J374" i="55" s="1"/>
  <c r="H367" i="55"/>
  <c r="H374" i="55" s="1"/>
  <c r="J421" i="55"/>
  <c r="J428" i="55" s="1"/>
  <c r="H423" i="55"/>
  <c r="H430" i="55" s="1"/>
  <c r="K423" i="55"/>
  <c r="K430" i="55" s="1"/>
  <c r="I423" i="55"/>
  <c r="I430" i="55" s="1"/>
  <c r="H574" i="55"/>
  <c r="H581" i="55" s="1"/>
  <c r="K574" i="55"/>
  <c r="K581" i="55" s="1"/>
  <c r="J574" i="55"/>
  <c r="J581" i="55" s="1"/>
  <c r="K117" i="55"/>
  <c r="K124" i="55" s="1"/>
  <c r="I117" i="55"/>
  <c r="I124" i="55" s="1"/>
  <c r="J99" i="55"/>
  <c r="J106" i="55" s="1"/>
  <c r="I518" i="55"/>
  <c r="I60" i="55"/>
  <c r="K499" i="55"/>
  <c r="K506" i="55" s="1"/>
  <c r="I215" i="55"/>
  <c r="I222" i="55" s="1"/>
  <c r="K746" i="55"/>
  <c r="K753" i="55" s="1"/>
  <c r="H386" i="55"/>
  <c r="H393" i="55" s="1"/>
  <c r="K308" i="55"/>
  <c r="K315" i="55" s="1"/>
  <c r="I310" i="55"/>
  <c r="I317" i="55" s="1"/>
  <c r="H310" i="55"/>
  <c r="H317" i="55" s="1"/>
  <c r="J310" i="55"/>
  <c r="J317" i="55" s="1"/>
  <c r="H194" i="55"/>
  <c r="H201" i="55" s="1"/>
  <c r="K194" i="55"/>
  <c r="K201" i="55" s="1"/>
  <c r="H784" i="55"/>
  <c r="H791" i="55" s="1"/>
  <c r="K782" i="55"/>
  <c r="K789" i="55" s="1"/>
  <c r="J782" i="55"/>
  <c r="J789" i="55" s="1"/>
  <c r="I782" i="55"/>
  <c r="K138" i="55"/>
  <c r="K145" i="55" s="1"/>
  <c r="I139" i="55"/>
  <c r="I146" i="55" s="1"/>
  <c r="J139" i="55"/>
  <c r="J146" i="55" s="1"/>
  <c r="H139" i="55"/>
  <c r="H146" i="55" s="1"/>
  <c r="J194" i="55"/>
  <c r="J201" i="55" s="1"/>
  <c r="I195" i="55"/>
  <c r="I202" i="55" s="1"/>
  <c r="H195" i="55"/>
  <c r="H202" i="55" s="1"/>
  <c r="K195" i="55"/>
  <c r="K202" i="55" s="1"/>
  <c r="H251" i="55"/>
  <c r="H258" i="55" s="1"/>
  <c r="J251" i="55"/>
  <c r="J258" i="55" s="1"/>
  <c r="K251" i="55"/>
  <c r="K258" i="55" s="1"/>
  <c r="J460" i="55"/>
  <c r="J467" i="55" s="1"/>
  <c r="I461" i="55"/>
  <c r="I468" i="55" s="1"/>
  <c r="H461" i="55"/>
  <c r="H468" i="55" s="1"/>
  <c r="K461" i="55"/>
  <c r="K468" i="55" s="1"/>
  <c r="H707" i="55"/>
  <c r="H714" i="55" s="1"/>
  <c r="K707" i="55"/>
  <c r="K714" i="55" s="1"/>
  <c r="I649" i="55"/>
  <c r="I656" i="55" s="1"/>
  <c r="K649" i="55"/>
  <c r="K656" i="55" s="1"/>
  <c r="I41" i="55"/>
  <c r="I48" i="55" s="1"/>
  <c r="H42" i="55"/>
  <c r="H49" i="55" s="1"/>
  <c r="J42" i="55"/>
  <c r="J49" i="55" s="1"/>
  <c r="K42" i="55"/>
  <c r="K49" i="55" s="1"/>
  <c r="H215" i="55"/>
  <c r="H222" i="55" s="1"/>
  <c r="J633" i="55"/>
  <c r="J640" i="55" s="1"/>
  <c r="J348" i="55"/>
  <c r="J728" i="55"/>
  <c r="J735" i="55" s="1"/>
  <c r="I519" i="55"/>
  <c r="I526" i="55" s="1"/>
  <c r="J459" i="55"/>
  <c r="J466" i="55" s="1"/>
  <c r="J386" i="55"/>
  <c r="J393" i="55" s="1"/>
  <c r="H460" i="55"/>
  <c r="H467" i="55" s="1"/>
  <c r="K460" i="55"/>
  <c r="K467" i="55" s="1"/>
  <c r="K100" i="55"/>
  <c r="K107" i="55" s="1"/>
  <c r="I101" i="55"/>
  <c r="I108" i="55" s="1"/>
  <c r="H101" i="55"/>
  <c r="H108" i="55" s="1"/>
  <c r="J101" i="55"/>
  <c r="J108" i="55" s="1"/>
  <c r="I535" i="55"/>
  <c r="I542" i="55" s="1"/>
  <c r="J535" i="55"/>
  <c r="J542" i="55" s="1"/>
  <c r="K535" i="55"/>
  <c r="K542" i="55" s="1"/>
  <c r="K80" i="55"/>
  <c r="K87" i="55" s="1"/>
  <c r="I82" i="55"/>
  <c r="I89" i="55" s="1"/>
  <c r="H82" i="55"/>
  <c r="H89" i="55" s="1"/>
  <c r="J82" i="55"/>
  <c r="J89" i="55" s="1"/>
  <c r="H80" i="55"/>
  <c r="H87" i="55" s="1"/>
  <c r="J80" i="55"/>
  <c r="J87" i="55" s="1"/>
  <c r="H308" i="55"/>
  <c r="H315" i="55" s="1"/>
  <c r="J308" i="55"/>
  <c r="J315" i="55" s="1"/>
  <c r="I138" i="55"/>
  <c r="I145" i="55" s="1"/>
  <c r="J117" i="55"/>
  <c r="J124" i="55" s="1"/>
  <c r="H119" i="55"/>
  <c r="H126" i="55" s="1"/>
  <c r="I119" i="55"/>
  <c r="I126" i="55" s="1"/>
  <c r="K119" i="55"/>
  <c r="K126" i="55" s="1"/>
  <c r="I573" i="55"/>
  <c r="I580" i="55" s="1"/>
  <c r="K573" i="55"/>
  <c r="H176" i="55"/>
  <c r="H183" i="55" s="1"/>
  <c r="K176" i="55"/>
  <c r="K183" i="55" s="1"/>
  <c r="I176" i="55"/>
  <c r="I183" i="55" s="1"/>
  <c r="J215" i="55"/>
  <c r="J222" i="55" s="1"/>
  <c r="H633" i="55"/>
  <c r="H640" i="55" s="1"/>
  <c r="I728" i="55"/>
  <c r="I735" i="55" s="1"/>
  <c r="J441" i="55"/>
  <c r="J448" i="55" s="1"/>
  <c r="H270" i="55"/>
  <c r="K459" i="55"/>
  <c r="K466" i="55" s="1"/>
  <c r="J462" i="55"/>
  <c r="J469" i="55" s="1"/>
  <c r="I462" i="55"/>
  <c r="I469" i="55" s="1"/>
  <c r="H462" i="55"/>
  <c r="H469" i="55" s="1"/>
  <c r="H138" i="55"/>
  <c r="J136" i="55"/>
  <c r="J143" i="55" s="1"/>
  <c r="K136" i="55"/>
  <c r="K143" i="55" s="1"/>
  <c r="I136" i="55"/>
  <c r="I143" i="55" s="1"/>
  <c r="H783" i="55"/>
  <c r="H790" i="55" s="1"/>
  <c r="J783" i="55"/>
  <c r="J790" i="55" s="1"/>
  <c r="K783" i="55"/>
  <c r="K790" i="55" s="1"/>
  <c r="J669" i="55"/>
  <c r="J676" i="55" s="1"/>
  <c r="K669" i="55"/>
  <c r="K676" i="55" s="1"/>
  <c r="H669" i="55"/>
  <c r="H676" i="55" s="1"/>
  <c r="I725" i="55"/>
  <c r="I732" i="55" s="1"/>
  <c r="K725" i="55"/>
  <c r="K732" i="55" s="1"/>
  <c r="I516" i="55"/>
  <c r="I523" i="55" s="1"/>
  <c r="K516" i="55"/>
  <c r="K523" i="55" s="1"/>
  <c r="J516" i="55"/>
  <c r="J523" i="55" s="1"/>
  <c r="H81" i="55"/>
  <c r="H88" i="55" s="1"/>
  <c r="K81" i="55"/>
  <c r="K88" i="55" s="1"/>
  <c r="I81" i="55"/>
  <c r="I88" i="55" s="1"/>
  <c r="I62" i="55"/>
  <c r="I69" i="55" s="1"/>
  <c r="J41" i="55"/>
  <c r="J48" i="55" s="1"/>
  <c r="I43" i="55"/>
  <c r="I50" i="55" s="1"/>
  <c r="H43" i="55"/>
  <c r="H50" i="55" s="1"/>
  <c r="K43" i="55"/>
  <c r="K50" i="55" s="1"/>
  <c r="K250" i="55"/>
  <c r="K257" i="55" s="1"/>
  <c r="I250" i="55"/>
  <c r="I257" i="55" s="1"/>
  <c r="J554" i="55"/>
  <c r="J561" i="55" s="1"/>
  <c r="I554" i="55"/>
  <c r="I561" i="55" s="1"/>
  <c r="J98" i="55"/>
  <c r="J105" i="55" s="1"/>
  <c r="K98" i="55"/>
  <c r="K105" i="55" s="1"/>
  <c r="I98" i="55"/>
  <c r="I105" i="55" s="1"/>
  <c r="H728" i="55"/>
  <c r="H735" i="55" s="1"/>
  <c r="J288" i="55"/>
  <c r="H519" i="55"/>
  <c r="H526" i="55" s="1"/>
  <c r="H441" i="55"/>
  <c r="H448" i="55" s="1"/>
  <c r="J384" i="55"/>
  <c r="J391" i="55" s="1"/>
  <c r="J497" i="55"/>
  <c r="K385" i="55"/>
  <c r="K392" i="55" s="1"/>
  <c r="H403" i="55"/>
  <c r="H410" i="55" s="1"/>
  <c r="J403" i="55"/>
  <c r="J410" i="55" s="1"/>
  <c r="K536" i="55"/>
  <c r="K543" i="55" s="1"/>
  <c r="H538" i="55"/>
  <c r="H545" i="55" s="1"/>
  <c r="J538" i="55"/>
  <c r="J545" i="55" s="1"/>
  <c r="I538" i="55"/>
  <c r="I545" i="55" s="1"/>
  <c r="H631" i="55"/>
  <c r="H638" i="55" s="1"/>
  <c r="K631" i="55"/>
  <c r="K638" i="55" s="1"/>
  <c r="J478" i="55"/>
  <c r="J485" i="55" s="1"/>
  <c r="H480" i="55"/>
  <c r="H487" i="55" s="1"/>
  <c r="I480" i="55"/>
  <c r="I487" i="55" s="1"/>
  <c r="K480" i="55"/>
  <c r="K487" i="55" s="1"/>
  <c r="H481" i="55"/>
  <c r="H488" i="55" s="1"/>
  <c r="J481" i="55"/>
  <c r="J488" i="55" s="1"/>
  <c r="I481" i="55"/>
  <c r="I488" i="55" s="1"/>
  <c r="J707" i="55"/>
  <c r="J714" i="55" s="1"/>
  <c r="K708" i="55"/>
  <c r="K715" i="55" s="1"/>
  <c r="H708" i="55"/>
  <c r="H715" i="55" s="1"/>
  <c r="I708" i="55"/>
  <c r="I715" i="55" s="1"/>
  <c r="I307" i="55"/>
  <c r="I314" i="55" s="1"/>
  <c r="K307" i="55"/>
  <c r="K314" i="55" s="1"/>
  <c r="J307" i="55"/>
  <c r="J314" i="55" s="1"/>
  <c r="I784" i="55"/>
  <c r="I791" i="55" s="1"/>
  <c r="J23" i="55"/>
  <c r="J30" i="55" s="1"/>
  <c r="I24" i="55"/>
  <c r="I31" i="55" s="1"/>
  <c r="K24" i="55"/>
  <c r="K31" i="55" s="1"/>
  <c r="H24" i="55"/>
  <c r="H31" i="55" s="1"/>
  <c r="H5" i="55"/>
  <c r="H12" i="55" s="1"/>
  <c r="I5" i="55"/>
  <c r="I12" i="55" s="1"/>
  <c r="K5" i="55"/>
  <c r="K12" i="55" s="1"/>
  <c r="J212" i="55"/>
  <c r="J219" i="55" s="1"/>
  <c r="I212" i="55"/>
  <c r="I219" i="55" s="1"/>
  <c r="J4" i="55"/>
  <c r="J291" i="55"/>
  <c r="J298" i="55" s="1"/>
  <c r="J44" i="55"/>
  <c r="J51" i="55" s="1"/>
  <c r="K517" i="55"/>
  <c r="K524" i="55" s="1"/>
  <c r="I706" i="55"/>
  <c r="I713" i="55" s="1"/>
  <c r="H384" i="55"/>
  <c r="H391" i="55" s="1"/>
  <c r="I424" i="55"/>
  <c r="I431" i="55" s="1"/>
  <c r="H555" i="55"/>
  <c r="H562" i="55" s="1"/>
  <c r="K555" i="55"/>
  <c r="K562" i="55" s="1"/>
  <c r="H156" i="55"/>
  <c r="H163" i="55" s="1"/>
  <c r="K156" i="55"/>
  <c r="K163" i="55" s="1"/>
  <c r="J289" i="55"/>
  <c r="J296" i="55" s="1"/>
  <c r="K289" i="55"/>
  <c r="K296" i="55" s="1"/>
  <c r="H289" i="55"/>
  <c r="H296" i="55" s="1"/>
  <c r="J327" i="55"/>
  <c r="J334" i="55" s="1"/>
  <c r="I328" i="55"/>
  <c r="I335" i="55" s="1"/>
  <c r="H328" i="55"/>
  <c r="H335" i="55" s="1"/>
  <c r="I79" i="55"/>
  <c r="I86" i="55" s="1"/>
  <c r="K79" i="55"/>
  <c r="K86" i="55" s="1"/>
  <c r="J79" i="55"/>
  <c r="J86" i="55" s="1"/>
  <c r="K784" i="55"/>
  <c r="K791" i="55" s="1"/>
  <c r="J785" i="55"/>
  <c r="J792" i="55" s="1"/>
  <c r="H785" i="55"/>
  <c r="H792" i="55" s="1"/>
  <c r="I785" i="55"/>
  <c r="I792" i="55" s="1"/>
  <c r="J649" i="55"/>
  <c r="J656" i="55" s="1"/>
  <c r="I651" i="55"/>
  <c r="I658" i="55" s="1"/>
  <c r="H651" i="55"/>
  <c r="H658" i="55" s="1"/>
  <c r="K651" i="55"/>
  <c r="K658" i="55" s="1"/>
  <c r="K345" i="55"/>
  <c r="K352" i="55" s="1"/>
  <c r="I345" i="55"/>
  <c r="I352" i="55" s="1"/>
  <c r="J269" i="55"/>
  <c r="J276" i="55" s="1"/>
  <c r="H271" i="55"/>
  <c r="H278" i="55" s="1"/>
  <c r="I271" i="55"/>
  <c r="I278" i="55" s="1"/>
  <c r="K271" i="55"/>
  <c r="K278" i="55" s="1"/>
  <c r="H612" i="55"/>
  <c r="H619" i="55" s="1"/>
  <c r="J612" i="55"/>
  <c r="J619" i="55" s="1"/>
  <c r="J250" i="55"/>
  <c r="J257" i="55" s="1"/>
  <c r="H252" i="55"/>
  <c r="H259" i="55" s="1"/>
  <c r="K252" i="55"/>
  <c r="K259" i="55" s="1"/>
  <c r="I252" i="55"/>
  <c r="I259" i="55" s="1"/>
  <c r="I174" i="55"/>
  <c r="I181" i="55" s="1"/>
  <c r="K174" i="55"/>
  <c r="K181" i="55" s="1"/>
  <c r="J174" i="55"/>
  <c r="J181" i="55" s="1"/>
  <c r="J443" i="55"/>
  <c r="J450" i="55" s="1"/>
  <c r="I291" i="55"/>
  <c r="I298" i="55" s="1"/>
  <c r="I44" i="55"/>
  <c r="I51" i="55" s="1"/>
  <c r="H290" i="55"/>
  <c r="H297" i="55" s="1"/>
  <c r="J346" i="55"/>
  <c r="J353" i="55" s="1"/>
  <c r="J706" i="55"/>
  <c r="J713" i="55" s="1"/>
  <c r="J424" i="55"/>
  <c r="J431" i="55" s="1"/>
  <c r="H327" i="55"/>
  <c r="H334" i="55" s="1"/>
  <c r="K327" i="55"/>
  <c r="K334" i="55" s="1"/>
  <c r="J479" i="55"/>
  <c r="J486" i="55" s="1"/>
  <c r="H479" i="55"/>
  <c r="H486" i="55" s="1"/>
  <c r="K479" i="55"/>
  <c r="K486" i="55" s="1"/>
  <c r="H404" i="55"/>
  <c r="H411" i="55" s="1"/>
  <c r="K404" i="55"/>
  <c r="K411" i="55" s="1"/>
  <c r="I404" i="55"/>
  <c r="I411" i="55" s="1"/>
  <c r="J498" i="55"/>
  <c r="J505" i="55" s="1"/>
  <c r="K498" i="55"/>
  <c r="K505" i="55" s="1"/>
  <c r="H498" i="55"/>
  <c r="H505" i="55" s="1"/>
  <c r="H652" i="55"/>
  <c r="H659" i="55" s="1"/>
  <c r="J652" i="55"/>
  <c r="J659" i="55" s="1"/>
  <c r="I652" i="55"/>
  <c r="I659" i="55" s="1"/>
  <c r="J631" i="55"/>
  <c r="J638" i="55" s="1"/>
  <c r="H632" i="55"/>
  <c r="H639" i="55" s="1"/>
  <c r="I632" i="55"/>
  <c r="K328" i="55"/>
  <c r="K335" i="55" s="1"/>
  <c r="H329" i="55"/>
  <c r="H336" i="55" s="1"/>
  <c r="I329" i="55"/>
  <c r="I336" i="55" s="1"/>
  <c r="J329" i="55"/>
  <c r="J336" i="55" s="1"/>
  <c r="K365" i="55"/>
  <c r="K372" i="55" s="1"/>
  <c r="H365" i="55"/>
  <c r="H372" i="55" s="1"/>
  <c r="J365" i="55"/>
  <c r="J372" i="55" s="1"/>
  <c r="H745" i="55"/>
  <c r="H752" i="55" s="1"/>
  <c r="J745" i="55"/>
  <c r="J752" i="55" s="1"/>
  <c r="K745" i="55"/>
  <c r="K752" i="55" s="1"/>
  <c r="I499" i="55"/>
  <c r="I506" i="55" s="1"/>
  <c r="H443" i="55"/>
  <c r="H557" i="55"/>
  <c r="K290" i="55"/>
  <c r="K297" i="55" s="1"/>
  <c r="H44" i="55"/>
  <c r="H51" i="55" s="1"/>
  <c r="J272" i="55"/>
  <c r="I671" i="55"/>
  <c r="I158" i="55"/>
  <c r="J63" i="55"/>
  <c r="H537" i="56"/>
  <c r="H544" i="56" s="1"/>
  <c r="K537" i="56"/>
  <c r="K544" i="56" s="1"/>
  <c r="I537" i="56"/>
  <c r="I544" i="56" s="1"/>
  <c r="I516" i="56"/>
  <c r="I523" i="56" s="1"/>
  <c r="K517" i="56"/>
  <c r="K524" i="56" s="1"/>
  <c r="J517" i="56"/>
  <c r="J524" i="56" s="1"/>
  <c r="H517" i="56"/>
  <c r="H524" i="56" s="1"/>
  <c r="H538" i="56"/>
  <c r="H545" i="56" s="1"/>
  <c r="I535" i="56"/>
  <c r="I542" i="56" s="1"/>
  <c r="K535" i="56"/>
  <c r="K542" i="56" s="1"/>
  <c r="J535" i="56"/>
  <c r="J542" i="56" s="1"/>
  <c r="K499" i="56"/>
  <c r="K506" i="56" s="1"/>
  <c r="H595" i="56"/>
  <c r="H602" i="56" s="1"/>
  <c r="I595" i="56"/>
  <c r="I602" i="56" s="1"/>
  <c r="H100" i="56"/>
  <c r="H107" i="56" s="1"/>
  <c r="K98" i="56"/>
  <c r="K105" i="56" s="1"/>
  <c r="I98" i="56"/>
  <c r="I105" i="56" s="1"/>
  <c r="J98" i="56"/>
  <c r="J105" i="56" s="1"/>
  <c r="J310" i="56"/>
  <c r="H101" i="56"/>
  <c r="I519" i="56"/>
  <c r="I526" i="56" s="1"/>
  <c r="J519" i="56"/>
  <c r="J526" i="56" s="1"/>
  <c r="H631" i="56"/>
  <c r="H638" i="56" s="1"/>
  <c r="K631" i="56"/>
  <c r="K638" i="56" s="1"/>
  <c r="J631" i="56"/>
  <c r="J638" i="56" s="1"/>
  <c r="K214" i="56"/>
  <c r="K221" i="56" s="1"/>
  <c r="I214" i="56"/>
  <c r="I221" i="56" s="1"/>
  <c r="I383" i="56"/>
  <c r="I390" i="56" s="1"/>
  <c r="K383" i="56"/>
  <c r="K390" i="56" s="1"/>
  <c r="J383" i="56"/>
  <c r="J390" i="56" s="1"/>
  <c r="H367" i="56"/>
  <c r="H374" i="56" s="1"/>
  <c r="I367" i="56"/>
  <c r="I374" i="56" s="1"/>
  <c r="J367" i="56"/>
  <c r="J374" i="56" s="1"/>
  <c r="I117" i="56"/>
  <c r="H118" i="56"/>
  <c r="H125" i="56" s="1"/>
  <c r="K118" i="56"/>
  <c r="K125" i="56" s="1"/>
  <c r="J118" i="56"/>
  <c r="J125" i="56" s="1"/>
  <c r="H555" i="56"/>
  <c r="H562" i="56" s="1"/>
  <c r="J555" i="56"/>
  <c r="J562" i="56" s="1"/>
  <c r="K555" i="56"/>
  <c r="K562" i="56" s="1"/>
  <c r="I443" i="56"/>
  <c r="I450" i="56" s="1"/>
  <c r="J443" i="56"/>
  <c r="J450" i="56" s="1"/>
  <c r="H195" i="56"/>
  <c r="H202" i="56" s="1"/>
  <c r="J193" i="56"/>
  <c r="J200" i="56" s="1"/>
  <c r="K193" i="56"/>
  <c r="K200" i="56" s="1"/>
  <c r="I193" i="56"/>
  <c r="I200" i="56" s="1"/>
  <c r="I478" i="56"/>
  <c r="I485" i="56" s="1"/>
  <c r="K479" i="56"/>
  <c r="K486" i="56" s="1"/>
  <c r="H479" i="56"/>
  <c r="H486" i="56" s="1"/>
  <c r="J479" i="56"/>
  <c r="J486" i="56" s="1"/>
  <c r="H385" i="56"/>
  <c r="H392" i="56" s="1"/>
  <c r="K385" i="56"/>
  <c r="K392" i="56" s="1"/>
  <c r="I385" i="56"/>
  <c r="I392" i="56" s="1"/>
  <c r="H309" i="56"/>
  <c r="H316" i="56" s="1"/>
  <c r="I309" i="56"/>
  <c r="I316" i="56" s="1"/>
  <c r="K309" i="56"/>
  <c r="K316" i="56" s="1"/>
  <c r="I60" i="56"/>
  <c r="I67" i="56" s="1"/>
  <c r="K60" i="56"/>
  <c r="K67" i="56" s="1"/>
  <c r="J60" i="56"/>
  <c r="J67" i="56" s="1"/>
  <c r="J307" i="56"/>
  <c r="H156" i="56"/>
  <c r="H163" i="56" s="1"/>
  <c r="J156" i="56"/>
  <c r="J163" i="56" s="1"/>
  <c r="K156" i="56"/>
  <c r="K163" i="56" s="1"/>
  <c r="K347" i="56"/>
  <c r="K354" i="56" s="1"/>
  <c r="I347" i="56"/>
  <c r="I354" i="56" s="1"/>
  <c r="H347" i="56"/>
  <c r="H354" i="56" s="1"/>
  <c r="J291" i="56"/>
  <c r="J298" i="56" s="1"/>
  <c r="J215" i="56"/>
  <c r="H575" i="56"/>
  <c r="H582" i="56" s="1"/>
  <c r="K575" i="56"/>
  <c r="K582" i="56" s="1"/>
  <c r="I575" i="56"/>
  <c r="I582" i="56" s="1"/>
  <c r="I155" i="56"/>
  <c r="I162" i="56" s="1"/>
  <c r="I461" i="56"/>
  <c r="I468" i="56" s="1"/>
  <c r="K461" i="56"/>
  <c r="K468" i="56" s="1"/>
  <c r="I632" i="56"/>
  <c r="I639" i="56" s="1"/>
  <c r="K632" i="56"/>
  <c r="K639" i="56" s="1"/>
  <c r="K328" i="56"/>
  <c r="K335" i="56" s="1"/>
  <c r="I328" i="56"/>
  <c r="I335" i="56" s="1"/>
  <c r="H289" i="56"/>
  <c r="H296" i="56" s="1"/>
  <c r="J289" i="56"/>
  <c r="J296" i="56" s="1"/>
  <c r="K289" i="56"/>
  <c r="K296" i="56" s="1"/>
  <c r="I556" i="56"/>
  <c r="I563" i="56" s="1"/>
  <c r="K556" i="56"/>
  <c r="K563" i="56" s="1"/>
  <c r="K345" i="56"/>
  <c r="K352" i="56" s="1"/>
  <c r="J345" i="56"/>
  <c r="J352" i="56" s="1"/>
  <c r="H632" i="56"/>
  <c r="H639" i="56" s="1"/>
  <c r="I630" i="56"/>
  <c r="I637" i="56" s="1"/>
  <c r="J630" i="56"/>
  <c r="J637" i="56" s="1"/>
  <c r="K630" i="56"/>
  <c r="K637" i="56" s="1"/>
  <c r="H271" i="56"/>
  <c r="H278" i="56" s="1"/>
  <c r="I271" i="56"/>
  <c r="I278" i="56" s="1"/>
  <c r="K271" i="56"/>
  <c r="K278" i="56" s="1"/>
  <c r="I440" i="56"/>
  <c r="I447" i="56" s="1"/>
  <c r="K441" i="56"/>
  <c r="K448" i="56" s="1"/>
  <c r="J441" i="56"/>
  <c r="J448" i="56" s="1"/>
  <c r="H441" i="56"/>
  <c r="J421" i="56"/>
  <c r="J428" i="56" s="1"/>
  <c r="K421" i="56"/>
  <c r="K428" i="56" s="1"/>
  <c r="H574" i="56"/>
  <c r="H581" i="56" s="1"/>
  <c r="H63" i="56"/>
  <c r="I291" i="56"/>
  <c r="I298" i="56" s="1"/>
  <c r="J386" i="56"/>
  <c r="J393" i="56" s="1"/>
  <c r="J329" i="56"/>
  <c r="J336" i="56" s="1"/>
  <c r="I329" i="56"/>
  <c r="I336" i="56" s="1"/>
  <c r="H329" i="56"/>
  <c r="H336" i="56" s="1"/>
  <c r="H518" i="56"/>
  <c r="H525" i="56" s="1"/>
  <c r="K518" i="56"/>
  <c r="K525" i="56" s="1"/>
  <c r="I518" i="56"/>
  <c r="I525" i="56" s="1"/>
  <c r="H366" i="56"/>
  <c r="H373" i="56" s="1"/>
  <c r="I366" i="56"/>
  <c r="I373" i="56" s="1"/>
  <c r="K366" i="56"/>
  <c r="K373" i="56" s="1"/>
  <c r="I43" i="56"/>
  <c r="I50" i="56" s="1"/>
  <c r="K43" i="56"/>
  <c r="K50" i="56" s="1"/>
  <c r="H43" i="56"/>
  <c r="H50" i="56" s="1"/>
  <c r="I481" i="56"/>
  <c r="I488" i="56" s="1"/>
  <c r="J481" i="56"/>
  <c r="J488" i="56" s="1"/>
  <c r="H481" i="56"/>
  <c r="H488" i="56" s="1"/>
  <c r="H461" i="56"/>
  <c r="H468" i="56" s="1"/>
  <c r="K459" i="56"/>
  <c r="K466" i="56" s="1"/>
  <c r="J459" i="56"/>
  <c r="J466" i="56" s="1"/>
  <c r="I459" i="56"/>
  <c r="I466" i="56" s="1"/>
  <c r="I614" i="56"/>
  <c r="I621" i="56" s="1"/>
  <c r="J614" i="56"/>
  <c r="J621" i="56" s="1"/>
  <c r="I252" i="56"/>
  <c r="I259" i="56" s="1"/>
  <c r="K252" i="56"/>
  <c r="K259" i="56" s="1"/>
  <c r="H252" i="56"/>
  <c r="H259" i="56" s="1"/>
  <c r="H232" i="56"/>
  <c r="H239" i="56" s="1"/>
  <c r="J232" i="56"/>
  <c r="J239" i="56" s="1"/>
  <c r="K232" i="56"/>
  <c r="K239" i="56" s="1"/>
  <c r="H498" i="56"/>
  <c r="H505" i="56" s="1"/>
  <c r="K498" i="56"/>
  <c r="K505" i="56" s="1"/>
  <c r="J498" i="56"/>
  <c r="J505" i="56" s="1"/>
  <c r="H328" i="56"/>
  <c r="H335" i="56" s="1"/>
  <c r="J326" i="56"/>
  <c r="J333" i="56" s="1"/>
  <c r="I326" i="56"/>
  <c r="I333" i="56" s="1"/>
  <c r="K326" i="56"/>
  <c r="K333" i="56" s="1"/>
  <c r="J213" i="56"/>
  <c r="I288" i="56"/>
  <c r="J574" i="56"/>
  <c r="J581" i="56" s="1"/>
  <c r="H633" i="56"/>
  <c r="H640" i="56" s="1"/>
  <c r="K423" i="56"/>
  <c r="K430" i="56" s="1"/>
  <c r="I423" i="56"/>
  <c r="I430" i="56" s="1"/>
  <c r="H423" i="56"/>
  <c r="H430" i="56" s="1"/>
  <c r="H460" i="56"/>
  <c r="H467" i="56" s="1"/>
  <c r="J460" i="56"/>
  <c r="J467" i="56" s="1"/>
  <c r="K460" i="56"/>
  <c r="K467" i="56" s="1"/>
  <c r="J478" i="56"/>
  <c r="J485" i="56" s="1"/>
  <c r="K478" i="56"/>
  <c r="K485" i="56" s="1"/>
  <c r="K250" i="56"/>
  <c r="K257" i="56" s="1"/>
  <c r="J250" i="56"/>
  <c r="J257" i="56" s="1"/>
  <c r="I405" i="56"/>
  <c r="I412" i="56" s="1"/>
  <c r="J403" i="56"/>
  <c r="J410" i="56" s="1"/>
  <c r="H403" i="56"/>
  <c r="H410" i="56" s="1"/>
  <c r="K403" i="56"/>
  <c r="K410" i="56" s="1"/>
  <c r="I272" i="56"/>
  <c r="I279" i="56" s="1"/>
  <c r="H272" i="56"/>
  <c r="H279" i="56" s="1"/>
  <c r="J272" i="56"/>
  <c r="J279" i="56" s="1"/>
  <c r="H384" i="56"/>
  <c r="H391" i="56" s="1"/>
  <c r="K384" i="56"/>
  <c r="K391" i="56" s="1"/>
  <c r="J384" i="56"/>
  <c r="J391" i="56" s="1"/>
  <c r="I480" i="56"/>
  <c r="I487" i="56" s="1"/>
  <c r="K480" i="56"/>
  <c r="K487" i="56" s="1"/>
  <c r="H480" i="56"/>
  <c r="H487" i="56" s="1"/>
  <c r="H365" i="56"/>
  <c r="H372" i="56" s="1"/>
  <c r="J365" i="56"/>
  <c r="J372" i="56" s="1"/>
  <c r="K365" i="56"/>
  <c r="K372" i="56" s="1"/>
  <c r="I345" i="56"/>
  <c r="I352" i="56" s="1"/>
  <c r="J346" i="56"/>
  <c r="J353" i="56" s="1"/>
  <c r="K346" i="56"/>
  <c r="K353" i="56" s="1"/>
  <c r="H346" i="56"/>
  <c r="H353" i="56" s="1"/>
  <c r="I157" i="56"/>
  <c r="I164" i="56" s="1"/>
  <c r="K157" i="56"/>
  <c r="K164" i="56" s="1"/>
  <c r="J174" i="56"/>
  <c r="J181" i="56" s="1"/>
  <c r="I174" i="56"/>
  <c r="I181" i="56" s="1"/>
  <c r="K174" i="56"/>
  <c r="K181" i="56" s="1"/>
  <c r="J633" i="56"/>
  <c r="J640" i="56" s="1"/>
  <c r="H424" i="56"/>
  <c r="J462" i="56"/>
  <c r="H386" i="56"/>
  <c r="H393" i="56" s="1"/>
  <c r="J576" i="56"/>
  <c r="J583" i="56" s="1"/>
  <c r="I576" i="56"/>
  <c r="I583" i="56" s="1"/>
  <c r="H576" i="56"/>
  <c r="H583" i="56" s="1"/>
  <c r="H81" i="56"/>
  <c r="H88" i="56" s="1"/>
  <c r="K81" i="56"/>
  <c r="K88" i="56" s="1"/>
  <c r="I81" i="56"/>
  <c r="I88" i="56" s="1"/>
  <c r="I195" i="56"/>
  <c r="I202" i="56" s="1"/>
  <c r="K195" i="56"/>
  <c r="K202" i="56" s="1"/>
  <c r="K62" i="56"/>
  <c r="K69" i="56" s="1"/>
  <c r="H62" i="56"/>
  <c r="H69" i="56" s="1"/>
  <c r="I62" i="56"/>
  <c r="I69" i="56" s="1"/>
  <c r="I100" i="56"/>
  <c r="I107" i="56" s="1"/>
  <c r="K100" i="56"/>
  <c r="K233" i="56"/>
  <c r="K240" i="56" s="1"/>
  <c r="H233" i="56"/>
  <c r="H240" i="56" s="1"/>
  <c r="I233" i="56"/>
  <c r="I240" i="56" s="1"/>
  <c r="I538" i="56"/>
  <c r="I545" i="56" s="1"/>
  <c r="J538" i="56"/>
  <c r="J545" i="56" s="1"/>
  <c r="I79" i="56"/>
  <c r="I86" i="56" s="1"/>
  <c r="H80" i="56"/>
  <c r="H87" i="56" s="1"/>
  <c r="K80" i="56"/>
  <c r="K87" i="56" s="1"/>
  <c r="J80" i="56"/>
  <c r="J87" i="56" s="1"/>
  <c r="H194" i="56"/>
  <c r="H201" i="56" s="1"/>
  <c r="K194" i="56"/>
  <c r="K201" i="56" s="1"/>
  <c r="J194" i="56"/>
  <c r="J201" i="56" s="1"/>
  <c r="K290" i="56"/>
  <c r="K297" i="56" s="1"/>
  <c r="I290" i="56"/>
  <c r="I297" i="56" s="1"/>
  <c r="H290" i="56"/>
  <c r="H297" i="56" s="1"/>
  <c r="H556" i="56"/>
  <c r="H563" i="56" s="1"/>
  <c r="K554" i="56"/>
  <c r="K561" i="56" s="1"/>
  <c r="J554" i="56"/>
  <c r="J561" i="56" s="1"/>
  <c r="I554" i="56"/>
  <c r="I561" i="56" s="1"/>
  <c r="K41" i="56"/>
  <c r="K48" i="56" s="1"/>
  <c r="J41" i="56"/>
  <c r="J48" i="56" s="1"/>
  <c r="I158" i="56"/>
  <c r="I165" i="56" s="1"/>
  <c r="I633" i="56"/>
  <c r="I640" i="56" s="1"/>
  <c r="J422" i="56"/>
  <c r="J429" i="56" s="1"/>
  <c r="J82" i="56"/>
  <c r="J89" i="56" s="1"/>
  <c r="H404" i="56"/>
  <c r="H411" i="56" s="1"/>
  <c r="I404" i="56"/>
  <c r="I411" i="56" s="1"/>
  <c r="K404" i="56"/>
  <c r="K411" i="56" s="1"/>
  <c r="K573" i="56"/>
  <c r="K580" i="56" s="1"/>
  <c r="J573" i="56"/>
  <c r="J580" i="56" s="1"/>
  <c r="K327" i="56"/>
  <c r="H519" i="56"/>
  <c r="H526" i="56" s="1"/>
  <c r="K516" i="56"/>
  <c r="K523" i="56" s="1"/>
  <c r="J516" i="56"/>
  <c r="J523" i="56" s="1"/>
  <c r="H234" i="56"/>
  <c r="H241" i="56" s="1"/>
  <c r="I234" i="56"/>
  <c r="I241" i="56" s="1"/>
  <c r="J234" i="56"/>
  <c r="J241" i="56" s="1"/>
  <c r="J269" i="56"/>
  <c r="J276" i="56" s="1"/>
  <c r="K269" i="56"/>
  <c r="K276" i="56" s="1"/>
  <c r="J595" i="56"/>
  <c r="J602" i="56" s="1"/>
  <c r="I594" i="56"/>
  <c r="I601" i="56" s="1"/>
  <c r="H594" i="56"/>
  <c r="H601" i="56" s="1"/>
  <c r="K594" i="56"/>
  <c r="K601" i="56" s="1"/>
  <c r="H593" i="56"/>
  <c r="H600" i="56" s="1"/>
  <c r="J593" i="56"/>
  <c r="J600" i="56" s="1"/>
  <c r="K593" i="56"/>
  <c r="K600" i="56" s="1"/>
  <c r="J405" i="56"/>
  <c r="J412" i="56" s="1"/>
  <c r="H405" i="56"/>
  <c r="H412" i="56" s="1"/>
  <c r="I269" i="56"/>
  <c r="I276" i="56" s="1"/>
  <c r="K270" i="56"/>
  <c r="K277" i="56" s="1"/>
  <c r="J270" i="56"/>
  <c r="J277" i="56" s="1"/>
  <c r="H270" i="56"/>
  <c r="H277" i="56" s="1"/>
  <c r="H61" i="56"/>
  <c r="H68" i="56" s="1"/>
  <c r="K61" i="56"/>
  <c r="K68" i="56" s="1"/>
  <c r="J61" i="56"/>
  <c r="J68" i="56" s="1"/>
  <c r="I119" i="56"/>
  <c r="I126" i="56" s="1"/>
  <c r="H119" i="56"/>
  <c r="H126" i="56" s="1"/>
  <c r="K119" i="56"/>
  <c r="K126" i="56" s="1"/>
  <c r="H443" i="56"/>
  <c r="K440" i="56"/>
  <c r="K447" i="56" s="1"/>
  <c r="J440" i="56"/>
  <c r="J447" i="56" s="1"/>
  <c r="I120" i="56"/>
  <c r="I127" i="56" s="1"/>
  <c r="J158" i="56"/>
  <c r="J165" i="56" s="1"/>
  <c r="H44" i="56"/>
  <c r="H51" i="56" s="1"/>
  <c r="H422" i="56"/>
  <c r="H429" i="56" s="1"/>
  <c r="I364" i="56"/>
  <c r="I371" i="56" s="1"/>
  <c r="J364" i="56"/>
  <c r="J371" i="56" s="1"/>
  <c r="K364" i="56"/>
  <c r="K371" i="56" s="1"/>
  <c r="J79" i="56"/>
  <c r="J86" i="56" s="1"/>
  <c r="K79" i="56"/>
  <c r="K86" i="56" s="1"/>
  <c r="J557" i="56"/>
  <c r="J564" i="56" s="1"/>
  <c r="H557" i="56"/>
  <c r="H564" i="56" s="1"/>
  <c r="I557" i="56"/>
  <c r="I564" i="56" s="1"/>
  <c r="H176" i="56"/>
  <c r="H183" i="56" s="1"/>
  <c r="K176" i="56"/>
  <c r="K183" i="56" s="1"/>
  <c r="I176" i="56"/>
  <c r="I183" i="56" s="1"/>
  <c r="J536" i="56"/>
  <c r="J543" i="56" s="1"/>
  <c r="K536" i="56"/>
  <c r="K543" i="56" s="1"/>
  <c r="H536" i="56"/>
  <c r="H543" i="56" s="1"/>
  <c r="H442" i="56"/>
  <c r="H449" i="56" s="1"/>
  <c r="K442" i="56"/>
  <c r="K449" i="56" s="1"/>
  <c r="I442" i="56"/>
  <c r="I449" i="56" s="1"/>
  <c r="H500" i="56"/>
  <c r="H507" i="56" s="1"/>
  <c r="I500" i="56"/>
  <c r="I507" i="56" s="1"/>
  <c r="H613" i="56"/>
  <c r="H620" i="56" s="1"/>
  <c r="K613" i="56"/>
  <c r="K620" i="56" s="1"/>
  <c r="I613" i="56"/>
  <c r="I620" i="56" s="1"/>
  <c r="H99" i="56"/>
  <c r="H106" i="56" s="1"/>
  <c r="J99" i="56"/>
  <c r="J106" i="56" s="1"/>
  <c r="K99" i="56"/>
  <c r="K106" i="56" s="1"/>
  <c r="I231" i="56"/>
  <c r="I238" i="56" s="1"/>
  <c r="J231" i="56"/>
  <c r="J238" i="56" s="1"/>
  <c r="K231" i="56"/>
  <c r="K238" i="56" s="1"/>
  <c r="J120" i="56"/>
  <c r="H177" i="56"/>
  <c r="H184" i="56" s="1"/>
  <c r="J44" i="56"/>
  <c r="J51" i="56" s="1"/>
  <c r="K611" i="56"/>
  <c r="K618" i="56" s="1"/>
  <c r="I421" i="56"/>
  <c r="I82" i="56"/>
  <c r="I89" i="56" s="1"/>
  <c r="K5" i="56"/>
  <c r="K12" i="56" s="1"/>
  <c r="I5" i="56"/>
  <c r="I12" i="56" s="1"/>
  <c r="H5" i="56"/>
  <c r="H12" i="56" s="1"/>
  <c r="J6" i="56"/>
  <c r="H4" i="56"/>
  <c r="H11" i="56" s="1"/>
  <c r="K4" i="56"/>
  <c r="K11" i="56" s="1"/>
  <c r="J4" i="56"/>
  <c r="I3" i="56"/>
  <c r="I10" i="56" s="1"/>
  <c r="J3" i="56"/>
  <c r="J10" i="56" s="1"/>
  <c r="I13" i="62"/>
  <c r="J13" i="62"/>
  <c r="H13" i="62"/>
  <c r="N13" i="62"/>
  <c r="B720" i="57" l="1"/>
  <c r="B719" i="57"/>
  <c r="B739" i="57"/>
  <c r="B738" i="57"/>
  <c r="C757" i="57"/>
  <c r="C758" i="57"/>
  <c r="B777" i="57"/>
  <c r="B776" i="57"/>
  <c r="I764" i="57" s="1"/>
  <c r="B815" i="57"/>
  <c r="B814" i="57"/>
  <c r="I802" i="57" s="1"/>
  <c r="B796" i="57"/>
  <c r="B795" i="57"/>
  <c r="C738" i="57"/>
  <c r="C739" i="57"/>
  <c r="D757" i="57"/>
  <c r="K747" i="57" s="1"/>
  <c r="D758" i="57"/>
  <c r="C776" i="57"/>
  <c r="C777" i="57"/>
  <c r="C814" i="57"/>
  <c r="C815" i="57"/>
  <c r="C795" i="57"/>
  <c r="J784" i="57" s="1"/>
  <c r="C796" i="57"/>
  <c r="C719" i="57"/>
  <c r="C720" i="57"/>
  <c r="D738" i="57"/>
  <c r="D739" i="57"/>
  <c r="D776" i="57"/>
  <c r="D777" i="57"/>
  <c r="D814" i="57"/>
  <c r="D815" i="57"/>
  <c r="D795" i="57"/>
  <c r="K785" i="57" s="1"/>
  <c r="D796" i="57"/>
  <c r="D719" i="57"/>
  <c r="D720" i="57"/>
  <c r="A758" i="57"/>
  <c r="A757" i="57"/>
  <c r="A720" i="57"/>
  <c r="A719" i="57"/>
  <c r="A739" i="57"/>
  <c r="A738" i="57"/>
  <c r="B758" i="57"/>
  <c r="B757" i="57"/>
  <c r="A777" i="57"/>
  <c r="A776" i="57"/>
  <c r="H763" i="57" s="1"/>
  <c r="A815" i="57"/>
  <c r="A814" i="57"/>
  <c r="A796" i="57"/>
  <c r="A795" i="57"/>
  <c r="H782" i="57" s="1"/>
  <c r="N147" i="56"/>
  <c r="J220" i="56"/>
  <c r="N220" i="56" s="1"/>
  <c r="H49" i="56"/>
  <c r="N49" i="56" s="1"/>
  <c r="H260" i="56"/>
  <c r="N260" i="56" s="1"/>
  <c r="K504" i="56"/>
  <c r="N504" i="56" s="1"/>
  <c r="H70" i="56"/>
  <c r="N70" i="56" s="1"/>
  <c r="J222" i="56"/>
  <c r="N222" i="56" s="1"/>
  <c r="H108" i="56"/>
  <c r="N108" i="56" s="1"/>
  <c r="J317" i="56"/>
  <c r="N317" i="56" s="1"/>
  <c r="J469" i="56"/>
  <c r="N469" i="56" s="1"/>
  <c r="I124" i="56"/>
  <c r="N124" i="56" s="1"/>
  <c r="H431" i="56"/>
  <c r="N431" i="56" s="1"/>
  <c r="J219" i="56"/>
  <c r="N219" i="56" s="1"/>
  <c r="K107" i="56"/>
  <c r="N107" i="56" s="1"/>
  <c r="H448" i="56"/>
  <c r="N448" i="56" s="1"/>
  <c r="K334" i="56"/>
  <c r="N334" i="56" s="1"/>
  <c r="J13" i="56"/>
  <c r="N13" i="56" s="1"/>
  <c r="J127" i="56"/>
  <c r="N127" i="56" s="1"/>
  <c r="I428" i="56"/>
  <c r="N428" i="56" s="1"/>
  <c r="J314" i="56"/>
  <c r="N314" i="56" s="1"/>
  <c r="H450" i="56"/>
  <c r="N450" i="56" s="1"/>
  <c r="J11" i="56"/>
  <c r="N11" i="56" s="1"/>
  <c r="I295" i="56"/>
  <c r="N295" i="56" s="1"/>
  <c r="H145" i="55"/>
  <c r="N145" i="55" s="1"/>
  <c r="H450" i="55"/>
  <c r="N450" i="55" s="1"/>
  <c r="V12" i="62" s="1"/>
  <c r="J295" i="55"/>
  <c r="N295" i="55" s="1"/>
  <c r="I67" i="55"/>
  <c r="N67" i="55" s="1"/>
  <c r="I675" i="55"/>
  <c r="N675" i="55" s="1"/>
  <c r="J504" i="55"/>
  <c r="N504" i="55" s="1"/>
  <c r="I525" i="55"/>
  <c r="N525" i="55" s="1"/>
  <c r="I789" i="55"/>
  <c r="N789" i="55" s="1"/>
  <c r="H354" i="55"/>
  <c r="N354" i="55" s="1"/>
  <c r="H677" i="55"/>
  <c r="N677" i="55" s="1"/>
  <c r="H277" i="55"/>
  <c r="N277" i="55" s="1"/>
  <c r="J70" i="55"/>
  <c r="N70" i="55" s="1"/>
  <c r="J754" i="55"/>
  <c r="N754" i="55" s="1"/>
  <c r="F14" i="62" s="1"/>
  <c r="I165" i="55"/>
  <c r="N165" i="55" s="1"/>
  <c r="I412" i="55"/>
  <c r="N412" i="55" s="1"/>
  <c r="I678" i="55"/>
  <c r="N678" i="55" s="1"/>
  <c r="J583" i="55"/>
  <c r="N583" i="55" s="1"/>
  <c r="K580" i="55"/>
  <c r="N580" i="55" s="1"/>
  <c r="J279" i="55"/>
  <c r="N279" i="55" s="1"/>
  <c r="I639" i="55"/>
  <c r="N639" i="55" s="1"/>
  <c r="J355" i="55"/>
  <c r="N355" i="55" s="1"/>
  <c r="I770" i="55"/>
  <c r="N770" i="55" s="1"/>
  <c r="I772" i="55"/>
  <c r="N772" i="55" s="1"/>
  <c r="J11" i="55"/>
  <c r="N11" i="55" s="1"/>
  <c r="I563" i="55"/>
  <c r="N563" i="55" s="1"/>
  <c r="E12" i="62" s="1"/>
  <c r="I371" i="55"/>
  <c r="N371" i="55" s="1"/>
  <c r="H240" i="55"/>
  <c r="N240" i="55" s="1"/>
  <c r="H564" i="55"/>
  <c r="N564" i="55" s="1"/>
  <c r="F12" i="62" s="1"/>
  <c r="I184" i="55"/>
  <c r="N184" i="55" s="1"/>
  <c r="N507" i="55"/>
  <c r="AL12" i="62" s="1"/>
  <c r="N239" i="55"/>
  <c r="N506" i="55"/>
  <c r="AK12" i="62" s="1"/>
  <c r="N296" i="55"/>
  <c r="N241" i="55"/>
  <c r="N48" i="56"/>
  <c r="N50" i="56"/>
  <c r="N354" i="56"/>
  <c r="N184" i="56"/>
  <c r="N298" i="55"/>
  <c r="N258" i="56"/>
  <c r="N143" i="55"/>
  <c r="N374" i="55"/>
  <c r="N162" i="55"/>
  <c r="N89" i="56"/>
  <c r="N506" i="56"/>
  <c r="AK15" i="62" s="1"/>
  <c r="N429" i="56"/>
  <c r="N412" i="56"/>
  <c r="N393" i="55"/>
  <c r="N448" i="55"/>
  <c r="T12" i="62" s="1"/>
  <c r="N257" i="56"/>
  <c r="N335" i="56"/>
  <c r="N621" i="56"/>
  <c r="N507" i="56"/>
  <c r="AL15" i="62" s="1"/>
  <c r="N581" i="56"/>
  <c r="N105" i="55"/>
  <c r="N620" i="56"/>
  <c r="N68" i="56"/>
  <c r="N488" i="56"/>
  <c r="N298" i="56"/>
  <c r="N582" i="56"/>
  <c r="N392" i="56"/>
  <c r="AW15" i="62" s="1"/>
  <c r="N277" i="56"/>
  <c r="N485" i="56"/>
  <c r="N523" i="56"/>
  <c r="N543" i="56"/>
  <c r="N297" i="56"/>
  <c r="N69" i="56"/>
  <c r="N563" i="56"/>
  <c r="N10" i="56"/>
  <c r="N164" i="56"/>
  <c r="N240" i="56"/>
  <c r="N183" i="56"/>
  <c r="N411" i="56"/>
  <c r="N201" i="56"/>
  <c r="N393" i="56"/>
  <c r="AX15" i="62" s="1"/>
  <c r="N87" i="56"/>
  <c r="N333" i="56"/>
  <c r="N637" i="56"/>
  <c r="N562" i="56"/>
  <c r="N241" i="56"/>
  <c r="N561" i="56"/>
  <c r="N487" i="56"/>
  <c r="Y15" i="62" s="1"/>
  <c r="N125" i="56"/>
  <c r="N505" i="56"/>
  <c r="AJ15" i="62" s="1"/>
  <c r="N486" i="56"/>
  <c r="X15" i="62" s="1"/>
  <c r="N105" i="56"/>
  <c r="N544" i="56"/>
  <c r="N51" i="56"/>
  <c r="N526" i="56"/>
  <c r="N467" i="56"/>
  <c r="N239" i="56"/>
  <c r="N296" i="56"/>
  <c r="N374" i="56"/>
  <c r="N580" i="56"/>
  <c r="N181" i="56"/>
  <c r="N391" i="56"/>
  <c r="AV15" i="62" s="1"/>
  <c r="N259" i="56"/>
  <c r="N372" i="56"/>
  <c r="N618" i="56"/>
  <c r="N430" i="56"/>
  <c r="N373" i="56"/>
  <c r="N447" i="56"/>
  <c r="N163" i="56"/>
  <c r="N602" i="56"/>
  <c r="N371" i="56"/>
  <c r="N600" i="56"/>
  <c r="N640" i="56"/>
  <c r="BF15" i="62" s="1"/>
  <c r="N200" i="56"/>
  <c r="N390" i="56"/>
  <c r="N238" i="56"/>
  <c r="N279" i="56"/>
  <c r="N639" i="56"/>
  <c r="BE15" i="62" s="1"/>
  <c r="N202" i="56"/>
  <c r="N221" i="56"/>
  <c r="N525" i="56"/>
  <c r="N278" i="56"/>
  <c r="N601" i="56"/>
  <c r="M16" i="62" s="1"/>
  <c r="N88" i="56"/>
  <c r="N353" i="56"/>
  <c r="N410" i="56"/>
  <c r="N336" i="56"/>
  <c r="N67" i="56"/>
  <c r="N542" i="56"/>
  <c r="N449" i="56"/>
  <c r="N106" i="56"/>
  <c r="N564" i="56"/>
  <c r="N126" i="56"/>
  <c r="N466" i="56"/>
  <c r="N162" i="56"/>
  <c r="N545" i="56"/>
  <c r="N276" i="56"/>
  <c r="N352" i="56"/>
  <c r="N638" i="56"/>
  <c r="BD15" i="62" s="1"/>
  <c r="N524" i="56"/>
  <c r="N12" i="56"/>
  <c r="N86" i="56"/>
  <c r="N165" i="56"/>
  <c r="N583" i="56"/>
  <c r="N468" i="56"/>
  <c r="N316" i="56"/>
  <c r="N409" i="55"/>
  <c r="N353" i="55"/>
  <c r="N619" i="55"/>
  <c r="N485" i="55"/>
  <c r="N106" i="55"/>
  <c r="N352" i="55"/>
  <c r="N335" i="55"/>
  <c r="N48" i="55"/>
  <c r="N410" i="55"/>
  <c r="N526" i="55"/>
  <c r="N752" i="55"/>
  <c r="D14" i="62" s="1"/>
  <c r="N88" i="55"/>
  <c r="N126" i="55"/>
  <c r="N108" i="55"/>
  <c r="N107" i="55"/>
  <c r="N89" i="55"/>
  <c r="N259" i="55"/>
  <c r="N431" i="55"/>
  <c r="N260" i="55"/>
  <c r="N561" i="55"/>
  <c r="N51" i="55"/>
  <c r="N86" i="55"/>
  <c r="N715" i="55"/>
  <c r="M13" i="62" s="1"/>
  <c r="N50" i="55"/>
  <c r="N183" i="55"/>
  <c r="N258" i="55"/>
  <c r="N317" i="55"/>
  <c r="N430" i="55"/>
  <c r="N543" i="55"/>
  <c r="N390" i="55"/>
  <c r="N333" i="55"/>
  <c r="N222" i="55"/>
  <c r="N278" i="55"/>
  <c r="N219" i="55"/>
  <c r="N790" i="55"/>
  <c r="N202" i="55"/>
  <c r="N657" i="55"/>
  <c r="D13" i="62" s="1"/>
  <c r="N392" i="55"/>
  <c r="N200" i="55"/>
  <c r="N297" i="55"/>
  <c r="N334" i="55"/>
  <c r="N449" i="55"/>
  <c r="U12" i="62" s="1"/>
  <c r="N276" i="55"/>
  <c r="N659" i="55"/>
  <c r="F13" i="62" s="1"/>
  <c r="N488" i="55"/>
  <c r="Z12" i="62" s="1"/>
  <c r="N542" i="55"/>
  <c r="N49" i="55"/>
  <c r="N373" i="55"/>
  <c r="N144" i="55"/>
  <c r="N505" i="55"/>
  <c r="AJ12" i="62" s="1"/>
  <c r="N146" i="55"/>
  <c r="N164" i="55"/>
  <c r="N658" i="55"/>
  <c r="E13" i="62" s="1"/>
  <c r="N12" i="55"/>
  <c r="N221" i="55"/>
  <c r="N656" i="55"/>
  <c r="N620" i="55"/>
  <c r="N163" i="55"/>
  <c r="N125" i="55"/>
  <c r="N582" i="55"/>
  <c r="N487" i="55"/>
  <c r="Y12" i="62" s="1"/>
  <c r="N469" i="55"/>
  <c r="AH12" i="62" s="1"/>
  <c r="N714" i="55"/>
  <c r="L13" i="62" s="1"/>
  <c r="N428" i="55"/>
  <c r="N220" i="55"/>
  <c r="N372" i="55"/>
  <c r="N181" i="55"/>
  <c r="N621" i="55"/>
  <c r="N524" i="55"/>
  <c r="N771" i="55"/>
  <c r="N411" i="55"/>
  <c r="N523" i="55"/>
  <c r="N467" i="55"/>
  <c r="AF12" i="62" s="1"/>
  <c r="N124" i="55"/>
  <c r="N316" i="55"/>
  <c r="N792" i="55"/>
  <c r="N638" i="55"/>
  <c r="N315" i="55"/>
  <c r="N468" i="55"/>
  <c r="AG12" i="62" s="1"/>
  <c r="N562" i="55"/>
  <c r="D12" i="62" s="1"/>
  <c r="N637" i="55"/>
  <c r="N68" i="55"/>
  <c r="N544" i="55"/>
  <c r="N486" i="55"/>
  <c r="X12" i="62" s="1"/>
  <c r="N391" i="55"/>
  <c r="AV12" i="62" s="1"/>
  <c r="N732" i="55"/>
  <c r="N466" i="55"/>
  <c r="N791" i="55"/>
  <c r="N734" i="55"/>
  <c r="N429" i="55"/>
  <c r="N751" i="55"/>
  <c r="N336" i="55"/>
  <c r="N713" i="55"/>
  <c r="N314" i="55"/>
  <c r="N676" i="55"/>
  <c r="N87" i="55"/>
  <c r="N581" i="55"/>
  <c r="N447" i="55"/>
  <c r="N182" i="55"/>
  <c r="N733" i="55"/>
  <c r="N545" i="55"/>
  <c r="N257" i="55"/>
  <c r="N640" i="55"/>
  <c r="N735" i="55"/>
  <c r="N201" i="55"/>
  <c r="N753" i="55"/>
  <c r="E14" i="62" s="1"/>
  <c r="N238" i="55"/>
  <c r="N127" i="55"/>
  <c r="N69" i="55"/>
  <c r="Y3" i="62"/>
  <c r="Z3" i="62"/>
  <c r="K16" i="62"/>
  <c r="K823" i="57"/>
  <c r="I783" i="57"/>
  <c r="K804" i="57"/>
  <c r="H801" i="57"/>
  <c r="J803" i="57"/>
  <c r="K766" i="57"/>
  <c r="J765" i="57"/>
  <c r="K728" i="57"/>
  <c r="I726" i="57"/>
  <c r="K709" i="57"/>
  <c r="I707" i="57"/>
  <c r="I878" i="54"/>
  <c r="K880" i="54"/>
  <c r="H877" i="54"/>
  <c r="J879" i="54"/>
  <c r="L13" i="77" l="1"/>
  <c r="N12" i="77"/>
  <c r="M13" i="77"/>
  <c r="M15" i="77"/>
  <c r="N13" i="77"/>
  <c r="K15" i="77"/>
  <c r="M12" i="77"/>
  <c r="L12" i="77"/>
  <c r="N413" i="56"/>
  <c r="N451" i="56"/>
  <c r="N242" i="55"/>
  <c r="B663" i="54"/>
  <c r="B662" i="54"/>
  <c r="I650" i="54" s="1"/>
  <c r="D663" i="54"/>
  <c r="D662" i="54"/>
  <c r="K652" i="54" s="1"/>
  <c r="B587" i="54"/>
  <c r="B586" i="54"/>
  <c r="D587" i="54"/>
  <c r="D586" i="54"/>
  <c r="B606" i="54"/>
  <c r="B605" i="54"/>
  <c r="D606" i="54"/>
  <c r="D605" i="54"/>
  <c r="B625" i="54"/>
  <c r="B624" i="54"/>
  <c r="D625" i="54"/>
  <c r="D624" i="54"/>
  <c r="B644" i="54"/>
  <c r="B643" i="54"/>
  <c r="D644" i="54"/>
  <c r="D643" i="54"/>
  <c r="K633" i="54" s="1"/>
  <c r="B682" i="54"/>
  <c r="B681" i="54"/>
  <c r="I669" i="54" s="1"/>
  <c r="D682" i="54"/>
  <c r="D681" i="54"/>
  <c r="B701" i="54"/>
  <c r="B700" i="54"/>
  <c r="I688" i="54" s="1"/>
  <c r="D701" i="54"/>
  <c r="D700" i="54"/>
  <c r="K690" i="54" s="1"/>
  <c r="B720" i="54"/>
  <c r="B719" i="54"/>
  <c r="B777" i="54"/>
  <c r="B776" i="54"/>
  <c r="C758" i="54"/>
  <c r="C757" i="54"/>
  <c r="D720" i="54"/>
  <c r="D719" i="54"/>
  <c r="D777" i="54"/>
  <c r="D776" i="54"/>
  <c r="K766" i="54" s="1"/>
  <c r="A872" i="54"/>
  <c r="A871" i="54"/>
  <c r="H858" i="54" s="1"/>
  <c r="B853" i="54"/>
  <c r="B852" i="54"/>
  <c r="C834" i="54"/>
  <c r="C833" i="54"/>
  <c r="C872" i="54"/>
  <c r="C871" i="54"/>
  <c r="D853" i="54"/>
  <c r="D852" i="54"/>
  <c r="N109" i="56"/>
  <c r="A568" i="57"/>
  <c r="A567" i="57"/>
  <c r="A587" i="57"/>
  <c r="A586" i="57"/>
  <c r="H573" i="57" s="1"/>
  <c r="A606" i="57"/>
  <c r="A605" i="57"/>
  <c r="H592" i="57" s="1"/>
  <c r="A625" i="57"/>
  <c r="A624" i="57"/>
  <c r="A644" i="57"/>
  <c r="A643" i="57"/>
  <c r="A663" i="57"/>
  <c r="A662" i="57"/>
  <c r="H649" i="57" s="1"/>
  <c r="A682" i="57"/>
  <c r="A681" i="57"/>
  <c r="A701" i="57"/>
  <c r="A700" i="57"/>
  <c r="C663" i="54"/>
  <c r="C662" i="54"/>
  <c r="A663" i="54"/>
  <c r="A662" i="54"/>
  <c r="H649" i="54" s="1"/>
  <c r="A758" i="54"/>
  <c r="A757" i="54"/>
  <c r="H744" i="54" s="1"/>
  <c r="A834" i="54"/>
  <c r="A833" i="54"/>
  <c r="B568" i="57"/>
  <c r="B567" i="57"/>
  <c r="B587" i="57"/>
  <c r="B586" i="57"/>
  <c r="I574" i="57" s="1"/>
  <c r="B606" i="57"/>
  <c r="B605" i="57"/>
  <c r="B625" i="57"/>
  <c r="B624" i="57"/>
  <c r="B644" i="57"/>
  <c r="B643" i="57"/>
  <c r="I631" i="57" s="1"/>
  <c r="B663" i="57"/>
  <c r="B662" i="57"/>
  <c r="I650" i="57" s="1"/>
  <c r="B682" i="57"/>
  <c r="B681" i="57"/>
  <c r="I669" i="57" s="1"/>
  <c r="B701" i="57"/>
  <c r="B700" i="57"/>
  <c r="A587" i="54"/>
  <c r="A586" i="54"/>
  <c r="C587" i="54"/>
  <c r="C586" i="54"/>
  <c r="A606" i="54"/>
  <c r="A605" i="54"/>
  <c r="C606" i="54"/>
  <c r="C605" i="54"/>
  <c r="A625" i="54"/>
  <c r="A624" i="54"/>
  <c r="C625" i="54"/>
  <c r="C624" i="54"/>
  <c r="A644" i="54"/>
  <c r="A643" i="54"/>
  <c r="H630" i="54" s="1"/>
  <c r="C644" i="54"/>
  <c r="C643" i="54"/>
  <c r="A682" i="54"/>
  <c r="A681" i="54"/>
  <c r="C682" i="54"/>
  <c r="C681" i="54"/>
  <c r="J670" i="54" s="1"/>
  <c r="A701" i="54"/>
  <c r="A700" i="54"/>
  <c r="C701" i="54"/>
  <c r="C700" i="54"/>
  <c r="A720" i="54"/>
  <c r="A719" i="54"/>
  <c r="H706" i="54" s="1"/>
  <c r="A777" i="54"/>
  <c r="A776" i="54"/>
  <c r="H763" i="54" s="1"/>
  <c r="B758" i="54"/>
  <c r="B757" i="54"/>
  <c r="C720" i="54"/>
  <c r="C719" i="54"/>
  <c r="C777" i="54"/>
  <c r="C776" i="54"/>
  <c r="D758" i="54"/>
  <c r="D757" i="54"/>
  <c r="K747" i="54" s="1"/>
  <c r="A853" i="54"/>
  <c r="A852" i="54"/>
  <c r="B834" i="54"/>
  <c r="B833" i="54"/>
  <c r="B872" i="54"/>
  <c r="B871" i="54"/>
  <c r="I859" i="54" s="1"/>
  <c r="C853" i="54"/>
  <c r="C852" i="54"/>
  <c r="D834" i="54"/>
  <c r="D833" i="54"/>
  <c r="D872" i="54"/>
  <c r="D871" i="54"/>
  <c r="C567" i="57"/>
  <c r="C568" i="57"/>
  <c r="C586" i="57"/>
  <c r="C587" i="57"/>
  <c r="C605" i="57"/>
  <c r="J594" i="57" s="1"/>
  <c r="C606" i="57"/>
  <c r="C624" i="57"/>
  <c r="C625" i="57"/>
  <c r="C643" i="57"/>
  <c r="J632" i="57" s="1"/>
  <c r="C644" i="57"/>
  <c r="C662" i="57"/>
  <c r="J651" i="57" s="1"/>
  <c r="C663" i="57"/>
  <c r="C681" i="57"/>
  <c r="J670" i="57" s="1"/>
  <c r="C682" i="57"/>
  <c r="C700" i="57"/>
  <c r="C701" i="57"/>
  <c r="N622" i="56"/>
  <c r="D567" i="57"/>
  <c r="D568" i="57"/>
  <c r="D586" i="57"/>
  <c r="K576" i="57" s="1"/>
  <c r="D587" i="57"/>
  <c r="D605" i="57"/>
  <c r="D606" i="57"/>
  <c r="D624" i="57"/>
  <c r="D625" i="57"/>
  <c r="D643" i="57"/>
  <c r="K633" i="57" s="1"/>
  <c r="D644" i="57"/>
  <c r="D662" i="57"/>
  <c r="D663" i="57"/>
  <c r="D681" i="57"/>
  <c r="D682" i="57"/>
  <c r="D700" i="57"/>
  <c r="D701" i="57"/>
  <c r="N508" i="55"/>
  <c r="N679" i="55"/>
  <c r="N755" i="55"/>
  <c r="N280" i="55"/>
  <c r="C60" i="62" s="1"/>
  <c r="N793" i="55"/>
  <c r="N14" i="56"/>
  <c r="N356" i="56"/>
  <c r="N470" i="56"/>
  <c r="N603" i="56"/>
  <c r="N14" i="55"/>
  <c r="C58" i="62" s="1"/>
  <c r="N90" i="55"/>
  <c r="G58" i="62" s="1"/>
  <c r="N584" i="55"/>
  <c r="N565" i="55"/>
  <c r="N622" i="55"/>
  <c r="N223" i="56"/>
  <c r="N128" i="56"/>
  <c r="N280" i="56"/>
  <c r="N52" i="56"/>
  <c r="N261" i="56"/>
  <c r="N166" i="56"/>
  <c r="G64" i="62" s="1"/>
  <c r="N565" i="56"/>
  <c r="N527" i="56"/>
  <c r="N299" i="56"/>
  <c r="N185" i="56"/>
  <c r="C64" i="62" s="1"/>
  <c r="W15" i="62"/>
  <c r="N489" i="56"/>
  <c r="N242" i="56"/>
  <c r="F64" i="62" s="1"/>
  <c r="N584" i="56"/>
  <c r="BC15" i="62"/>
  <c r="N641" i="56"/>
  <c r="AI15" i="62"/>
  <c r="N508" i="56"/>
  <c r="N394" i="56"/>
  <c r="N337" i="56"/>
  <c r="N318" i="56"/>
  <c r="E65" i="62" s="1"/>
  <c r="N204" i="56"/>
  <c r="N432" i="56"/>
  <c r="N546" i="56"/>
  <c r="N71" i="56"/>
  <c r="N375" i="56"/>
  <c r="N90" i="56"/>
  <c r="G63" i="62" s="1"/>
  <c r="N128" i="55"/>
  <c r="I58" i="62" s="1"/>
  <c r="N109" i="55"/>
  <c r="H58" i="62" s="1"/>
  <c r="N774" i="55"/>
  <c r="N527" i="55"/>
  <c r="C62" i="62" s="1"/>
  <c r="N660" i="55"/>
  <c r="N52" i="55"/>
  <c r="E58" i="62" s="1"/>
  <c r="N470" i="55"/>
  <c r="N204" i="55"/>
  <c r="D59" i="62" s="1"/>
  <c r="N71" i="55"/>
  <c r="F58" i="62" s="1"/>
  <c r="N261" i="55"/>
  <c r="G59" i="62" s="1"/>
  <c r="N736" i="55"/>
  <c r="N356" i="55"/>
  <c r="G60" i="62" s="1"/>
  <c r="N299" i="55"/>
  <c r="D60" i="62" s="1"/>
  <c r="N489" i="55"/>
  <c r="N185" i="55"/>
  <c r="C59" i="62" s="1"/>
  <c r="N451" i="55"/>
  <c r="N223" i="55"/>
  <c r="E59" i="62" s="1"/>
  <c r="N641" i="55"/>
  <c r="N413" i="55"/>
  <c r="C61" i="62" s="1"/>
  <c r="N432" i="55"/>
  <c r="D61" i="62" s="1"/>
  <c r="N337" i="55"/>
  <c r="F60" i="62" s="1"/>
  <c r="N318" i="55"/>
  <c r="E60" i="62" s="1"/>
  <c r="N546" i="55"/>
  <c r="D62" i="62" s="1"/>
  <c r="N394" i="55"/>
  <c r="N166" i="55"/>
  <c r="K58" i="62" s="1"/>
  <c r="N717" i="55"/>
  <c r="N375" i="55"/>
  <c r="H60" i="62" s="1"/>
  <c r="N147" i="55"/>
  <c r="J58" i="62" s="1"/>
  <c r="F59" i="62"/>
  <c r="I763" i="57"/>
  <c r="I770" i="57" s="1"/>
  <c r="N16" i="62"/>
  <c r="AU15" i="62"/>
  <c r="C67" i="62"/>
  <c r="AU12" i="62"/>
  <c r="AW12" i="62"/>
  <c r="AX12" i="62"/>
  <c r="C13" i="62"/>
  <c r="E64" i="62"/>
  <c r="AE12" i="62"/>
  <c r="C12" i="62"/>
  <c r="W12" i="62"/>
  <c r="AI12" i="62"/>
  <c r="G13" i="62"/>
  <c r="K13" i="62"/>
  <c r="K879" i="54"/>
  <c r="K886" i="54" s="1"/>
  <c r="I879" i="54"/>
  <c r="I886" i="54" s="1"/>
  <c r="H879" i="54"/>
  <c r="H886" i="54" s="1"/>
  <c r="J877" i="54"/>
  <c r="J884" i="54" s="1"/>
  <c r="I877" i="54"/>
  <c r="I884" i="54" s="1"/>
  <c r="K877" i="54"/>
  <c r="K884" i="54" s="1"/>
  <c r="K878" i="54"/>
  <c r="K885" i="54" s="1"/>
  <c r="I880" i="54"/>
  <c r="I887" i="54" s="1"/>
  <c r="J880" i="54"/>
  <c r="J887" i="54" s="1"/>
  <c r="H880" i="54"/>
  <c r="H887" i="54" s="1"/>
  <c r="H878" i="54"/>
  <c r="H885" i="54" s="1"/>
  <c r="J878" i="54"/>
  <c r="J885" i="54" s="1"/>
  <c r="H804" i="57"/>
  <c r="H811" i="57" s="1"/>
  <c r="J804" i="57"/>
  <c r="J811" i="57" s="1"/>
  <c r="I804" i="57"/>
  <c r="I811" i="57" s="1"/>
  <c r="H784" i="57"/>
  <c r="H791" i="57" s="1"/>
  <c r="I784" i="57"/>
  <c r="I791" i="57" s="1"/>
  <c r="K784" i="57"/>
  <c r="K791" i="57" s="1"/>
  <c r="H783" i="57"/>
  <c r="H790" i="57" s="1"/>
  <c r="J783" i="57"/>
  <c r="J790" i="57" s="1"/>
  <c r="K783" i="57"/>
  <c r="K790" i="57" s="1"/>
  <c r="I782" i="57"/>
  <c r="I789" i="57" s="1"/>
  <c r="K782" i="57"/>
  <c r="K789" i="57" s="1"/>
  <c r="J782" i="57"/>
  <c r="J789" i="57" s="1"/>
  <c r="K707" i="57"/>
  <c r="K714" i="57" s="1"/>
  <c r="I785" i="57"/>
  <c r="I792" i="57" s="1"/>
  <c r="H785" i="57"/>
  <c r="H792" i="57" s="1"/>
  <c r="J785" i="57"/>
  <c r="J792" i="57" s="1"/>
  <c r="I709" i="57"/>
  <c r="I716" i="57" s="1"/>
  <c r="K726" i="57"/>
  <c r="K733" i="57" s="1"/>
  <c r="I801" i="57"/>
  <c r="I808" i="57" s="1"/>
  <c r="K801" i="57"/>
  <c r="K808" i="57" s="1"/>
  <c r="J801" i="57"/>
  <c r="J808" i="57" s="1"/>
  <c r="I728" i="57"/>
  <c r="I735" i="57" s="1"/>
  <c r="J763" i="57"/>
  <c r="J770" i="57" s="1"/>
  <c r="K765" i="57"/>
  <c r="K772" i="57" s="1"/>
  <c r="H765" i="57"/>
  <c r="H772" i="57" s="1"/>
  <c r="I765" i="57"/>
  <c r="I772" i="57" s="1"/>
  <c r="J764" i="57"/>
  <c r="J771" i="57" s="1"/>
  <c r="H764" i="57"/>
  <c r="H771" i="57" s="1"/>
  <c r="K764" i="57"/>
  <c r="K771" i="57" s="1"/>
  <c r="J802" i="57"/>
  <c r="J809" i="57" s="1"/>
  <c r="H802" i="57"/>
  <c r="H809" i="57" s="1"/>
  <c r="K802" i="57"/>
  <c r="K809" i="57" s="1"/>
  <c r="K763" i="57"/>
  <c r="K770" i="57" s="1"/>
  <c r="H766" i="57"/>
  <c r="H773" i="57" s="1"/>
  <c r="J766" i="57"/>
  <c r="J773" i="57" s="1"/>
  <c r="I766" i="57"/>
  <c r="I773" i="57" s="1"/>
  <c r="I803" i="57"/>
  <c r="I810" i="57" s="1"/>
  <c r="H803" i="57"/>
  <c r="H810" i="57" s="1"/>
  <c r="K803" i="57"/>
  <c r="K810" i="57" s="1"/>
  <c r="M12" i="62"/>
  <c r="E50" i="62"/>
  <c r="L12" i="62"/>
  <c r="N12" i="62"/>
  <c r="Z15" i="62"/>
  <c r="AH15" i="62"/>
  <c r="F15" i="62"/>
  <c r="L16" i="62"/>
  <c r="D15" i="62"/>
  <c r="E15" i="62"/>
  <c r="N15" i="62"/>
  <c r="K15" i="62"/>
  <c r="AE15" i="62"/>
  <c r="AG15" i="62"/>
  <c r="M15" i="62"/>
  <c r="AF15" i="62"/>
  <c r="L15" i="62"/>
  <c r="D50" i="62"/>
  <c r="M5" i="62"/>
  <c r="E6" i="62"/>
  <c r="N5" i="62"/>
  <c r="F6" i="62"/>
  <c r="L5" i="62"/>
  <c r="D6" i="62"/>
  <c r="F50" i="62"/>
  <c r="K48" i="62"/>
  <c r="E43" i="62"/>
  <c r="K15" i="61"/>
  <c r="M15" i="61"/>
  <c r="L13" i="61"/>
  <c r="L12" i="61"/>
  <c r="K652" i="57"/>
  <c r="I593" i="57"/>
  <c r="I612" i="57"/>
  <c r="J613" i="57"/>
  <c r="J860" i="54"/>
  <c r="I821" i="54"/>
  <c r="J708" i="54"/>
  <c r="I631" i="54"/>
  <c r="I707" i="54"/>
  <c r="H820" i="54"/>
  <c r="N12" i="61"/>
  <c r="N13" i="61"/>
  <c r="M13" i="61"/>
  <c r="M12" i="61"/>
  <c r="H611" i="57"/>
  <c r="J575" i="57"/>
  <c r="K595" i="57"/>
  <c r="K614" i="57"/>
  <c r="H630" i="57"/>
  <c r="I688" i="57"/>
  <c r="J689" i="54"/>
  <c r="J689" i="57"/>
  <c r="J632" i="54"/>
  <c r="J651" i="54"/>
  <c r="H668" i="54"/>
  <c r="I745" i="54"/>
  <c r="I764" i="54"/>
  <c r="J746" i="54"/>
  <c r="J765" i="54"/>
  <c r="K671" i="57"/>
  <c r="J841" i="54"/>
  <c r="K823" i="54"/>
  <c r="K861" i="54"/>
  <c r="K690" i="57"/>
  <c r="H687" i="54"/>
  <c r="H839" i="54"/>
  <c r="K671" i="54"/>
  <c r="K709" i="54"/>
  <c r="J709" i="54" s="1"/>
  <c r="J716" i="54" s="1"/>
  <c r="J822" i="57"/>
  <c r="J823" i="57" s="1"/>
  <c r="J830" i="57" s="1"/>
  <c r="I840" i="54"/>
  <c r="J822" i="54"/>
  <c r="K842" i="54"/>
  <c r="I821" i="57"/>
  <c r="I823" i="57" s="1"/>
  <c r="I830" i="57" s="1"/>
  <c r="H687" i="57"/>
  <c r="H820" i="57"/>
  <c r="H668" i="57"/>
  <c r="J727" i="57"/>
  <c r="J726" i="57" s="1"/>
  <c r="J733" i="57" s="1"/>
  <c r="H725" i="57"/>
  <c r="H726" i="57" s="1"/>
  <c r="H733" i="57" s="1"/>
  <c r="I745" i="57"/>
  <c r="I747" i="57" s="1"/>
  <c r="I754" i="57" s="1"/>
  <c r="J708" i="57"/>
  <c r="J707" i="57" s="1"/>
  <c r="J714" i="57" s="1"/>
  <c r="H706" i="57"/>
  <c r="H707" i="57" s="1"/>
  <c r="H714" i="57" s="1"/>
  <c r="J746" i="57"/>
  <c r="H744" i="57"/>
  <c r="N14" i="77" l="1"/>
  <c r="M14" i="77"/>
  <c r="N15" i="77"/>
  <c r="L14" i="77"/>
  <c r="K12" i="77"/>
  <c r="L15" i="77"/>
  <c r="N15" i="61"/>
  <c r="L61" i="62"/>
  <c r="BA12" i="62" s="1"/>
  <c r="K12" i="61"/>
  <c r="L59" i="62"/>
  <c r="N733" i="57"/>
  <c r="N810" i="57"/>
  <c r="N791" i="57"/>
  <c r="N811" i="57"/>
  <c r="N773" i="57"/>
  <c r="N772" i="57"/>
  <c r="N809" i="57"/>
  <c r="N790" i="57"/>
  <c r="N792" i="57"/>
  <c r="N789" i="57"/>
  <c r="H575" i="57"/>
  <c r="H582" i="57" s="1"/>
  <c r="N808" i="57"/>
  <c r="N714" i="57"/>
  <c r="D19" i="62" s="1"/>
  <c r="N771" i="57"/>
  <c r="N770" i="57"/>
  <c r="L60" i="62"/>
  <c r="AP12" i="62" s="1"/>
  <c r="L62" i="62"/>
  <c r="AR12" i="62" s="1"/>
  <c r="N884" i="54"/>
  <c r="N886" i="54"/>
  <c r="BE7" i="62" s="1"/>
  <c r="K744" i="54"/>
  <c r="K751" i="54" s="1"/>
  <c r="N885" i="54"/>
  <c r="BD7" i="62" s="1"/>
  <c r="K668" i="54"/>
  <c r="K675" i="54" s="1"/>
  <c r="N887" i="54"/>
  <c r="BF7" i="62" s="1"/>
  <c r="H48" i="62"/>
  <c r="C14" i="62"/>
  <c r="G65" i="62"/>
  <c r="S12" i="62"/>
  <c r="W3" i="62"/>
  <c r="H860" i="54"/>
  <c r="H867" i="54" s="1"/>
  <c r="I860" i="54"/>
  <c r="I867" i="54" s="1"/>
  <c r="K860" i="54"/>
  <c r="K867" i="54" s="1"/>
  <c r="I744" i="54"/>
  <c r="I751" i="54" s="1"/>
  <c r="K745" i="54"/>
  <c r="K752" i="54" s="1"/>
  <c r="H745" i="54"/>
  <c r="H752" i="54" s="1"/>
  <c r="J745" i="54"/>
  <c r="J752" i="54" s="1"/>
  <c r="H690" i="54"/>
  <c r="H697" i="54" s="1"/>
  <c r="J690" i="54"/>
  <c r="J697" i="54" s="1"/>
  <c r="I690" i="54"/>
  <c r="I697" i="54" s="1"/>
  <c r="J861" i="54"/>
  <c r="J868" i="54" s="1"/>
  <c r="J763" i="54"/>
  <c r="J770" i="54" s="1"/>
  <c r="I763" i="54"/>
  <c r="I770" i="54" s="1"/>
  <c r="K763" i="54"/>
  <c r="K770" i="54" s="1"/>
  <c r="J839" i="54"/>
  <c r="J846" i="54" s="1"/>
  <c r="K839" i="54"/>
  <c r="K846" i="54" s="1"/>
  <c r="I839" i="54"/>
  <c r="I846" i="54" s="1"/>
  <c r="K840" i="54"/>
  <c r="K847" i="54" s="1"/>
  <c r="J840" i="54"/>
  <c r="J847" i="54" s="1"/>
  <c r="H840" i="54"/>
  <c r="H847" i="54" s="1"/>
  <c r="J823" i="54"/>
  <c r="J830" i="54" s="1"/>
  <c r="I823" i="54"/>
  <c r="I830" i="54" s="1"/>
  <c r="H823" i="54"/>
  <c r="H830" i="54" s="1"/>
  <c r="H689" i="54"/>
  <c r="H696" i="54" s="1"/>
  <c r="I689" i="54"/>
  <c r="I696" i="54" s="1"/>
  <c r="K689" i="54"/>
  <c r="K696" i="54" s="1"/>
  <c r="H764" i="54"/>
  <c r="H771" i="54" s="1"/>
  <c r="J764" i="54"/>
  <c r="J771" i="54" s="1"/>
  <c r="K764" i="54"/>
  <c r="K771" i="54" s="1"/>
  <c r="H650" i="54"/>
  <c r="H657" i="54" s="1"/>
  <c r="J650" i="54"/>
  <c r="J657" i="54" s="1"/>
  <c r="J668" i="54"/>
  <c r="J675" i="54" s="1"/>
  <c r="H670" i="54"/>
  <c r="H677" i="54" s="1"/>
  <c r="K670" i="54"/>
  <c r="K677" i="54" s="1"/>
  <c r="I670" i="54"/>
  <c r="I677" i="54" s="1"/>
  <c r="J687" i="54"/>
  <c r="J694" i="54" s="1"/>
  <c r="I687" i="54"/>
  <c r="I694" i="54" s="1"/>
  <c r="K687" i="54"/>
  <c r="K694" i="54" s="1"/>
  <c r="H632" i="54"/>
  <c r="H639" i="54" s="1"/>
  <c r="K632" i="54"/>
  <c r="K639" i="54" s="1"/>
  <c r="I632" i="54"/>
  <c r="I639" i="54" s="1"/>
  <c r="H861" i="54"/>
  <c r="H868" i="54" s="1"/>
  <c r="J858" i="54"/>
  <c r="J865" i="54" s="1"/>
  <c r="I858" i="54"/>
  <c r="I865" i="54" s="1"/>
  <c r="K858" i="54"/>
  <c r="K865" i="54" s="1"/>
  <c r="I841" i="54"/>
  <c r="I848" i="54" s="1"/>
  <c r="K841" i="54"/>
  <c r="K848" i="54" s="1"/>
  <c r="H841" i="54"/>
  <c r="H848" i="54" s="1"/>
  <c r="H633" i="54"/>
  <c r="H640" i="54" s="1"/>
  <c r="K630" i="54"/>
  <c r="K637" i="54" s="1"/>
  <c r="I630" i="54"/>
  <c r="I637" i="54" s="1"/>
  <c r="J630" i="54"/>
  <c r="J637" i="54" s="1"/>
  <c r="K820" i="54"/>
  <c r="K827" i="54" s="1"/>
  <c r="H688" i="54"/>
  <c r="H695" i="54" s="1"/>
  <c r="J688" i="54"/>
  <c r="J695" i="54" s="1"/>
  <c r="K688" i="54"/>
  <c r="K695" i="54" s="1"/>
  <c r="K651" i="54"/>
  <c r="K658" i="54" s="1"/>
  <c r="I651" i="54"/>
  <c r="I658" i="54" s="1"/>
  <c r="I861" i="54"/>
  <c r="I868" i="54" s="1"/>
  <c r="H859" i="54"/>
  <c r="H866" i="54" s="1"/>
  <c r="J859" i="54"/>
  <c r="J866" i="54" s="1"/>
  <c r="K859" i="54"/>
  <c r="K866" i="54" s="1"/>
  <c r="I709" i="54"/>
  <c r="I716" i="54" s="1"/>
  <c r="J707" i="54"/>
  <c r="J714" i="54" s="1"/>
  <c r="K707" i="54"/>
  <c r="K714" i="54" s="1"/>
  <c r="H707" i="54"/>
  <c r="H714" i="54" s="1"/>
  <c r="J820" i="54"/>
  <c r="J827" i="54" s="1"/>
  <c r="K822" i="54"/>
  <c r="K829" i="54" s="1"/>
  <c r="H822" i="54"/>
  <c r="H829" i="54" s="1"/>
  <c r="I822" i="54"/>
  <c r="I829" i="54" s="1"/>
  <c r="H709" i="54"/>
  <c r="H716" i="54" s="1"/>
  <c r="K706" i="54"/>
  <c r="K713" i="54" s="1"/>
  <c r="J706" i="54"/>
  <c r="J713" i="54" s="1"/>
  <c r="I706" i="54"/>
  <c r="I713" i="54" s="1"/>
  <c r="J671" i="54"/>
  <c r="J678" i="54" s="1"/>
  <c r="I671" i="54"/>
  <c r="I678" i="54" s="1"/>
  <c r="H671" i="54"/>
  <c r="H678" i="54" s="1"/>
  <c r="H766" i="54"/>
  <c r="H773" i="54" s="1"/>
  <c r="I766" i="54"/>
  <c r="I773" i="54" s="1"/>
  <c r="J766" i="54"/>
  <c r="J773" i="54" s="1"/>
  <c r="I633" i="54"/>
  <c r="I640" i="54" s="1"/>
  <c r="K631" i="54"/>
  <c r="K638" i="54" s="1"/>
  <c r="J631" i="54"/>
  <c r="J638" i="54" s="1"/>
  <c r="H631" i="54"/>
  <c r="H638" i="54" s="1"/>
  <c r="J744" i="54"/>
  <c r="J751" i="54" s="1"/>
  <c r="K746" i="54"/>
  <c r="K753" i="54" s="1"/>
  <c r="H746" i="54"/>
  <c r="H753" i="54" s="1"/>
  <c r="I746" i="54"/>
  <c r="I753" i="54" s="1"/>
  <c r="K650" i="54"/>
  <c r="K657" i="54" s="1"/>
  <c r="J652" i="54"/>
  <c r="J659" i="54" s="1"/>
  <c r="H652" i="54"/>
  <c r="H659" i="54" s="1"/>
  <c r="I652" i="54"/>
  <c r="I659" i="54" s="1"/>
  <c r="H842" i="54"/>
  <c r="H849" i="54" s="1"/>
  <c r="J842" i="54"/>
  <c r="J849" i="54" s="1"/>
  <c r="I842" i="54"/>
  <c r="I849" i="54" s="1"/>
  <c r="I668" i="54"/>
  <c r="I675" i="54" s="1"/>
  <c r="K669" i="54"/>
  <c r="K676" i="54" s="1"/>
  <c r="H669" i="54"/>
  <c r="H676" i="54" s="1"/>
  <c r="J669" i="54"/>
  <c r="J676" i="54" s="1"/>
  <c r="J747" i="54"/>
  <c r="J754" i="54" s="1"/>
  <c r="H747" i="54"/>
  <c r="H754" i="54" s="1"/>
  <c r="I747" i="54"/>
  <c r="I754" i="54" s="1"/>
  <c r="H708" i="54"/>
  <c r="H715" i="54" s="1"/>
  <c r="K708" i="54"/>
  <c r="I708" i="54"/>
  <c r="I715" i="54" s="1"/>
  <c r="H651" i="54"/>
  <c r="H658" i="54" s="1"/>
  <c r="J649" i="54"/>
  <c r="J656" i="54" s="1"/>
  <c r="K649" i="54"/>
  <c r="K656" i="54" s="1"/>
  <c r="I649" i="54"/>
  <c r="I656" i="54" s="1"/>
  <c r="J633" i="54"/>
  <c r="J640" i="54" s="1"/>
  <c r="H765" i="54"/>
  <c r="H772" i="54" s="1"/>
  <c r="K765" i="54"/>
  <c r="K772" i="54" s="1"/>
  <c r="I765" i="54"/>
  <c r="I772" i="54" s="1"/>
  <c r="I820" i="54"/>
  <c r="I827" i="54" s="1"/>
  <c r="H821" i="54"/>
  <c r="H828" i="54" s="1"/>
  <c r="K821" i="54"/>
  <c r="K828" i="54" s="1"/>
  <c r="J821" i="54"/>
  <c r="J828" i="54" s="1"/>
  <c r="H728" i="57"/>
  <c r="H735" i="57" s="1"/>
  <c r="I687" i="57"/>
  <c r="I694" i="57" s="1"/>
  <c r="H633" i="57"/>
  <c r="H640" i="57" s="1"/>
  <c r="I633" i="57"/>
  <c r="I640" i="57" s="1"/>
  <c r="J633" i="57"/>
  <c r="J640" i="57" s="1"/>
  <c r="H631" i="57"/>
  <c r="H638" i="57" s="1"/>
  <c r="K631" i="57"/>
  <c r="K638" i="57" s="1"/>
  <c r="I649" i="57"/>
  <c r="I656" i="57" s="1"/>
  <c r="K650" i="57"/>
  <c r="K657" i="57" s="1"/>
  <c r="H650" i="57"/>
  <c r="H657" i="57" s="1"/>
  <c r="J650" i="57"/>
  <c r="J657" i="57" s="1"/>
  <c r="K592" i="57"/>
  <c r="K599" i="57" s="1"/>
  <c r="J592" i="57"/>
  <c r="J599" i="57" s="1"/>
  <c r="I592" i="57"/>
  <c r="I599" i="57" s="1"/>
  <c r="H822" i="57"/>
  <c r="J820" i="57"/>
  <c r="J827" i="57" s="1"/>
  <c r="K820" i="57"/>
  <c r="K827" i="57" s="1"/>
  <c r="I820" i="57"/>
  <c r="I827" i="57" s="1"/>
  <c r="K575" i="57"/>
  <c r="K582" i="57" s="1"/>
  <c r="I576" i="57"/>
  <c r="I583" i="57" s="1"/>
  <c r="J576" i="57"/>
  <c r="J583" i="57" s="1"/>
  <c r="H576" i="57"/>
  <c r="H583" i="57" s="1"/>
  <c r="J631" i="57"/>
  <c r="J638" i="57" s="1"/>
  <c r="I632" i="57"/>
  <c r="I639" i="57" s="1"/>
  <c r="K632" i="57"/>
  <c r="K639" i="57" s="1"/>
  <c r="H632" i="57"/>
  <c r="H639" i="57" s="1"/>
  <c r="I594" i="57"/>
  <c r="I601" i="57" s="1"/>
  <c r="H594" i="57"/>
  <c r="H601" i="57" s="1"/>
  <c r="K649" i="57"/>
  <c r="K656" i="57" s="1"/>
  <c r="J649" i="57"/>
  <c r="J656" i="57" s="1"/>
  <c r="K651" i="57"/>
  <c r="K658" i="57" s="1"/>
  <c r="H652" i="57"/>
  <c r="H659" i="57" s="1"/>
  <c r="I652" i="57"/>
  <c r="I659" i="57" s="1"/>
  <c r="J652" i="57"/>
  <c r="J659" i="57" s="1"/>
  <c r="H746" i="57"/>
  <c r="H753" i="57" s="1"/>
  <c r="J744" i="57"/>
  <c r="J751" i="57" s="1"/>
  <c r="I744" i="57"/>
  <c r="I751" i="57" s="1"/>
  <c r="K744" i="57"/>
  <c r="K751" i="57" s="1"/>
  <c r="I706" i="57"/>
  <c r="I713" i="57" s="1"/>
  <c r="K706" i="57"/>
  <c r="K713" i="57" s="1"/>
  <c r="J706" i="57"/>
  <c r="J713" i="57" s="1"/>
  <c r="J688" i="57"/>
  <c r="J695" i="57" s="1"/>
  <c r="H688" i="57"/>
  <c r="H695" i="57" s="1"/>
  <c r="K688" i="57"/>
  <c r="K695" i="57" s="1"/>
  <c r="I611" i="57"/>
  <c r="I618" i="57" s="1"/>
  <c r="J611" i="57"/>
  <c r="J618" i="57" s="1"/>
  <c r="H821" i="57"/>
  <c r="H828" i="57" s="1"/>
  <c r="J821" i="57"/>
  <c r="J828" i="57" s="1"/>
  <c r="K821" i="57"/>
  <c r="K828" i="57" s="1"/>
  <c r="H593" i="57"/>
  <c r="H600" i="57" s="1"/>
  <c r="J593" i="57"/>
  <c r="J600" i="57" s="1"/>
  <c r="K593" i="57"/>
  <c r="K600" i="57" s="1"/>
  <c r="K746" i="57"/>
  <c r="K753" i="57" s="1"/>
  <c r="I746" i="57"/>
  <c r="I753" i="57" s="1"/>
  <c r="I708" i="57"/>
  <c r="I715" i="57" s="1"/>
  <c r="K708" i="57"/>
  <c r="K715" i="57" s="1"/>
  <c r="H708" i="57"/>
  <c r="H715" i="57" s="1"/>
  <c r="H745" i="57"/>
  <c r="H752" i="57" s="1"/>
  <c r="J745" i="57"/>
  <c r="J752" i="57" s="1"/>
  <c r="K745" i="57"/>
  <c r="K752" i="57" s="1"/>
  <c r="K669" i="57"/>
  <c r="K676" i="57" s="1"/>
  <c r="H671" i="57"/>
  <c r="H678" i="57" s="1"/>
  <c r="I671" i="57"/>
  <c r="I678" i="57" s="1"/>
  <c r="J671" i="57"/>
  <c r="J678" i="57" s="1"/>
  <c r="I630" i="57"/>
  <c r="I637" i="57" s="1"/>
  <c r="K630" i="57"/>
  <c r="K637" i="57" s="1"/>
  <c r="J630" i="57"/>
  <c r="J637" i="57" s="1"/>
  <c r="H823" i="57"/>
  <c r="H830" i="57" s="1"/>
  <c r="N830" i="57" s="1"/>
  <c r="BF18" i="62" s="1"/>
  <c r="J687" i="57"/>
  <c r="J694" i="57" s="1"/>
  <c r="K689" i="57"/>
  <c r="K696" i="57" s="1"/>
  <c r="H689" i="57"/>
  <c r="H696" i="57" s="1"/>
  <c r="I689" i="57"/>
  <c r="I696" i="57" s="1"/>
  <c r="K822" i="57"/>
  <c r="K829" i="57" s="1"/>
  <c r="I822" i="57"/>
  <c r="I829" i="57" s="1"/>
  <c r="I725" i="57"/>
  <c r="I732" i="57" s="1"/>
  <c r="J725" i="57"/>
  <c r="J732" i="57" s="1"/>
  <c r="K725" i="57"/>
  <c r="K732" i="57" s="1"/>
  <c r="K611" i="57"/>
  <c r="K618" i="57" s="1"/>
  <c r="I614" i="57"/>
  <c r="I621" i="57" s="1"/>
  <c r="J614" i="57"/>
  <c r="J621" i="57" s="1"/>
  <c r="H614" i="57"/>
  <c r="H621" i="57" s="1"/>
  <c r="J709" i="57"/>
  <c r="J716" i="57" s="1"/>
  <c r="J612" i="57"/>
  <c r="J619" i="57" s="1"/>
  <c r="I613" i="57"/>
  <c r="I620" i="57" s="1"/>
  <c r="H613" i="57"/>
  <c r="H620" i="57" s="1"/>
  <c r="K613" i="57"/>
  <c r="K620" i="57" s="1"/>
  <c r="H612" i="57"/>
  <c r="H619" i="57" s="1"/>
  <c r="K612" i="57"/>
  <c r="K619" i="57" s="1"/>
  <c r="K594" i="57"/>
  <c r="K601" i="57" s="1"/>
  <c r="H595" i="57"/>
  <c r="H602" i="57" s="1"/>
  <c r="I595" i="57"/>
  <c r="I602" i="57" s="1"/>
  <c r="J595" i="57"/>
  <c r="J602" i="57" s="1"/>
  <c r="I575" i="57"/>
  <c r="I582" i="57" s="1"/>
  <c r="H574" i="57"/>
  <c r="H581" i="57" s="1"/>
  <c r="K574" i="57"/>
  <c r="K581" i="57" s="1"/>
  <c r="J574" i="57"/>
  <c r="J581" i="57" s="1"/>
  <c r="H747" i="57"/>
  <c r="H754" i="57" s="1"/>
  <c r="H709" i="57"/>
  <c r="H669" i="57"/>
  <c r="H676" i="57" s="1"/>
  <c r="I668" i="57"/>
  <c r="I675" i="57" s="1"/>
  <c r="K668" i="57"/>
  <c r="K675" i="57" s="1"/>
  <c r="J668" i="57"/>
  <c r="J675" i="57" s="1"/>
  <c r="H651" i="57"/>
  <c r="H658" i="57" s="1"/>
  <c r="I651" i="57"/>
  <c r="I658" i="57" s="1"/>
  <c r="J747" i="57"/>
  <c r="J754" i="57" s="1"/>
  <c r="K687" i="57"/>
  <c r="K694" i="57" s="1"/>
  <c r="J690" i="57"/>
  <c r="J697" i="57" s="1"/>
  <c r="H690" i="57"/>
  <c r="H697" i="57" s="1"/>
  <c r="I690" i="57"/>
  <c r="I697" i="57" s="1"/>
  <c r="H727" i="57"/>
  <c r="H734" i="57" s="1"/>
  <c r="K727" i="57"/>
  <c r="K734" i="57" s="1"/>
  <c r="I727" i="57"/>
  <c r="I734" i="57" s="1"/>
  <c r="J669" i="57"/>
  <c r="J676" i="57" s="1"/>
  <c r="I670" i="57"/>
  <c r="I677" i="57" s="1"/>
  <c r="H670" i="57"/>
  <c r="H677" i="57" s="1"/>
  <c r="K670" i="57"/>
  <c r="K677" i="57" s="1"/>
  <c r="J573" i="57"/>
  <c r="J580" i="57" s="1"/>
  <c r="K573" i="57"/>
  <c r="K580" i="57" s="1"/>
  <c r="I573" i="57"/>
  <c r="I580" i="57" s="1"/>
  <c r="J728" i="57"/>
  <c r="J735" i="57" s="1"/>
  <c r="V3" i="62"/>
  <c r="AL3" i="62"/>
  <c r="T3" i="62"/>
  <c r="X3" i="62"/>
  <c r="H5" i="62"/>
  <c r="D3" i="62"/>
  <c r="M6" i="62"/>
  <c r="D64" i="62"/>
  <c r="L64" i="62" s="1"/>
  <c r="G48" i="62"/>
  <c r="I5" i="62"/>
  <c r="AV3" i="62"/>
  <c r="AJ3" i="62"/>
  <c r="F3" i="62"/>
  <c r="C49" i="62"/>
  <c r="AG3" i="62"/>
  <c r="U3" i="62"/>
  <c r="J12" i="62"/>
  <c r="J5" i="62"/>
  <c r="AK3" i="62"/>
  <c r="AX3" i="62"/>
  <c r="AF3" i="62"/>
  <c r="AW3" i="62"/>
  <c r="I3" i="62"/>
  <c r="I48" i="62"/>
  <c r="I12" i="62"/>
  <c r="J3" i="62"/>
  <c r="N6" i="62"/>
  <c r="C43" i="62"/>
  <c r="C52" i="62"/>
  <c r="L6" i="62"/>
  <c r="H12" i="62"/>
  <c r="E3" i="62"/>
  <c r="D49" i="62"/>
  <c r="C66" i="62"/>
  <c r="M14" i="61"/>
  <c r="L14" i="61"/>
  <c r="L15" i="61"/>
  <c r="N14" i="61"/>
  <c r="N17" i="62"/>
  <c r="C15" i="62"/>
  <c r="C65" i="62"/>
  <c r="F65" i="62"/>
  <c r="U15" i="62"/>
  <c r="F63" i="62"/>
  <c r="T15" i="62"/>
  <c r="M17" i="62"/>
  <c r="D67" i="62"/>
  <c r="L67" i="62" s="1"/>
  <c r="J63" i="62"/>
  <c r="D65" i="62"/>
  <c r="K63" i="62"/>
  <c r="V15" i="62"/>
  <c r="H63" i="62"/>
  <c r="C63" i="62"/>
  <c r="C51" i="62"/>
  <c r="K5" i="62"/>
  <c r="C6" i="62"/>
  <c r="L58" i="62"/>
  <c r="K614" i="54"/>
  <c r="I612" i="54"/>
  <c r="H611" i="54"/>
  <c r="J613" i="54"/>
  <c r="K595" i="54"/>
  <c r="H592" i="54"/>
  <c r="I593" i="54"/>
  <c r="J594" i="54"/>
  <c r="N16" i="77" l="1"/>
  <c r="L11" i="77"/>
  <c r="R11" i="77" s="1"/>
  <c r="M2" i="77"/>
  <c r="M16" i="77"/>
  <c r="S14" i="77" s="1"/>
  <c r="K13" i="77"/>
  <c r="K14" i="77"/>
  <c r="N2" i="77"/>
  <c r="L4" i="77"/>
  <c r="AB12" i="62"/>
  <c r="AA12" i="62"/>
  <c r="AD12" i="62"/>
  <c r="AC12" i="62"/>
  <c r="N5" i="77"/>
  <c r="T14" i="77"/>
  <c r="AB15" i="62"/>
  <c r="AD15" i="62"/>
  <c r="AA15" i="62"/>
  <c r="AC15" i="62"/>
  <c r="N4" i="77"/>
  <c r="M4" i="77"/>
  <c r="M11" i="77"/>
  <c r="S11" i="77" s="1"/>
  <c r="N11" i="77"/>
  <c r="T11" i="77" s="1"/>
  <c r="L5" i="77"/>
  <c r="M5" i="77"/>
  <c r="B739" i="54"/>
  <c r="A739" i="54"/>
  <c r="A738" i="54"/>
  <c r="H725" i="54" s="1"/>
  <c r="N793" i="57"/>
  <c r="C738" i="54"/>
  <c r="D738" i="54"/>
  <c r="K728" i="54" s="1"/>
  <c r="B264" i="58"/>
  <c r="B263" i="58"/>
  <c r="I251" i="58" s="1"/>
  <c r="A264" i="58"/>
  <c r="A263" i="58"/>
  <c r="H250" i="58" s="1"/>
  <c r="C739" i="54"/>
  <c r="D739" i="54"/>
  <c r="K592" i="54"/>
  <c r="K599" i="54" s="1"/>
  <c r="D263" i="58"/>
  <c r="K253" i="58" s="1"/>
  <c r="D264" i="58"/>
  <c r="C263" i="58"/>
  <c r="J252" i="58" s="1"/>
  <c r="C264" i="58"/>
  <c r="B738" i="54"/>
  <c r="I726" i="54" s="1"/>
  <c r="AT12" i="62"/>
  <c r="AS12" i="62"/>
  <c r="BB12" i="62"/>
  <c r="AY12" i="62"/>
  <c r="AZ12" i="62"/>
  <c r="K715" i="54"/>
  <c r="N715" i="54" s="1"/>
  <c r="N774" i="57"/>
  <c r="N812" i="57"/>
  <c r="N888" i="54"/>
  <c r="H829" i="57"/>
  <c r="N829" i="57" s="1"/>
  <c r="BE18" i="62" s="1"/>
  <c r="H716" i="57"/>
  <c r="N716" i="57" s="1"/>
  <c r="F19" i="62" s="1"/>
  <c r="AM12" i="62"/>
  <c r="AO12" i="62"/>
  <c r="AN12" i="62"/>
  <c r="N847" i="54"/>
  <c r="N583" i="57"/>
  <c r="K13" i="61"/>
  <c r="N658" i="57"/>
  <c r="N601" i="57"/>
  <c r="N639" i="57"/>
  <c r="N715" i="57"/>
  <c r="E19" i="62" s="1"/>
  <c r="N734" i="57"/>
  <c r="AQ12" i="62"/>
  <c r="N830" i="54"/>
  <c r="F11" i="62" s="1"/>
  <c r="N676" i="57"/>
  <c r="N754" i="57"/>
  <c r="N621" i="57"/>
  <c r="N735" i="57"/>
  <c r="N599" i="57"/>
  <c r="N581" i="57"/>
  <c r="N640" i="57"/>
  <c r="N600" i="57"/>
  <c r="N659" i="57"/>
  <c r="N695" i="57"/>
  <c r="N582" i="57"/>
  <c r="N752" i="57"/>
  <c r="N657" i="57"/>
  <c r="N656" i="57"/>
  <c r="N828" i="57"/>
  <c r="BD18" i="62" s="1"/>
  <c r="N602" i="57"/>
  <c r="N619" i="57"/>
  <c r="N696" i="57"/>
  <c r="N713" i="57"/>
  <c r="N618" i="57"/>
  <c r="N638" i="57"/>
  <c r="N580" i="57"/>
  <c r="N620" i="57"/>
  <c r="N753" i="57"/>
  <c r="N751" i="57"/>
  <c r="N675" i="57"/>
  <c r="N732" i="57"/>
  <c r="N677" i="57"/>
  <c r="N637" i="57"/>
  <c r="N678" i="57"/>
  <c r="N697" i="57"/>
  <c r="N827" i="57"/>
  <c r="N694" i="57"/>
  <c r="N849" i="54"/>
  <c r="N771" i="54"/>
  <c r="N696" i="54"/>
  <c r="N697" i="54"/>
  <c r="N639" i="54"/>
  <c r="N676" i="54"/>
  <c r="N675" i="54"/>
  <c r="N656" i="54"/>
  <c r="N678" i="54"/>
  <c r="N865" i="54"/>
  <c r="N770" i="54"/>
  <c r="N659" i="54"/>
  <c r="N866" i="54"/>
  <c r="N713" i="54"/>
  <c r="N658" i="54"/>
  <c r="N868" i="54"/>
  <c r="N695" i="54"/>
  <c r="N752" i="54"/>
  <c r="N848" i="54"/>
  <c r="N753" i="54"/>
  <c r="N754" i="54"/>
  <c r="N829" i="54"/>
  <c r="E11" i="62" s="1"/>
  <c r="N694" i="54"/>
  <c r="N716" i="54"/>
  <c r="N751" i="54"/>
  <c r="N773" i="54"/>
  <c r="N828" i="54"/>
  <c r="D11" i="62" s="1"/>
  <c r="N637" i="54"/>
  <c r="N827" i="54"/>
  <c r="N638" i="54"/>
  <c r="N714" i="54"/>
  <c r="N772" i="54"/>
  <c r="N657" i="54"/>
  <c r="N640" i="54"/>
  <c r="N677" i="54"/>
  <c r="N846" i="54"/>
  <c r="N867" i="54"/>
  <c r="BC7" i="62"/>
  <c r="J48" i="62"/>
  <c r="K12" i="62"/>
  <c r="AI3" i="62"/>
  <c r="D41" i="62"/>
  <c r="J592" i="54"/>
  <c r="J599" i="54" s="1"/>
  <c r="H594" i="54"/>
  <c r="H601" i="54" s="1"/>
  <c r="I594" i="54"/>
  <c r="I601" i="54" s="1"/>
  <c r="K594" i="54"/>
  <c r="K601" i="54" s="1"/>
  <c r="J611" i="54"/>
  <c r="J618" i="54" s="1"/>
  <c r="I611" i="54"/>
  <c r="I618" i="54" s="1"/>
  <c r="K611" i="54"/>
  <c r="K618" i="54" s="1"/>
  <c r="H612" i="54"/>
  <c r="H619" i="54" s="1"/>
  <c r="J612" i="54"/>
  <c r="J619" i="54" s="1"/>
  <c r="K612" i="54"/>
  <c r="K619" i="54" s="1"/>
  <c r="I592" i="54"/>
  <c r="I599" i="54" s="1"/>
  <c r="J593" i="54"/>
  <c r="J600" i="54" s="1"/>
  <c r="H593" i="54"/>
  <c r="H600" i="54" s="1"/>
  <c r="K593" i="54"/>
  <c r="K600" i="54" s="1"/>
  <c r="K613" i="54"/>
  <c r="K620" i="54" s="1"/>
  <c r="H613" i="54"/>
  <c r="H620" i="54" s="1"/>
  <c r="I613" i="54"/>
  <c r="I620" i="54" s="1"/>
  <c r="J595" i="54"/>
  <c r="J602" i="54" s="1"/>
  <c r="I595" i="54"/>
  <c r="I602" i="54" s="1"/>
  <c r="H595" i="54"/>
  <c r="H602" i="54" s="1"/>
  <c r="H614" i="54"/>
  <c r="H621" i="54" s="1"/>
  <c r="I614" i="54"/>
  <c r="I621" i="54" s="1"/>
  <c r="J614" i="54"/>
  <c r="J621" i="54" s="1"/>
  <c r="J727" i="54"/>
  <c r="N5" i="61"/>
  <c r="L4" i="61"/>
  <c r="N11" i="61"/>
  <c r="T11" i="61" s="1"/>
  <c r="N2" i="61"/>
  <c r="M11" i="61"/>
  <c r="S11" i="61" s="1"/>
  <c r="M4" i="61"/>
  <c r="M2" i="61"/>
  <c r="L11" i="61"/>
  <c r="R11" i="61" s="1"/>
  <c r="L5" i="61"/>
  <c r="N4" i="61"/>
  <c r="M5" i="61"/>
  <c r="AH3" i="62"/>
  <c r="E41" i="62"/>
  <c r="E48" i="62"/>
  <c r="F49" i="62"/>
  <c r="F48" i="62"/>
  <c r="D51" i="62"/>
  <c r="L51" i="62" s="1"/>
  <c r="AZ3" i="62" s="1"/>
  <c r="D42" i="62"/>
  <c r="I63" i="62"/>
  <c r="E42" i="62"/>
  <c r="G50" i="62"/>
  <c r="D52" i="62"/>
  <c r="L52" i="62" s="1"/>
  <c r="E49" i="62"/>
  <c r="H3" i="62"/>
  <c r="M16" i="61"/>
  <c r="S14" i="61" s="1"/>
  <c r="AT15" i="62"/>
  <c r="AS15" i="62"/>
  <c r="AR15" i="62"/>
  <c r="AQ15" i="62"/>
  <c r="K14" i="61"/>
  <c r="N16" i="61"/>
  <c r="T14" i="61" s="1"/>
  <c r="K17" i="62"/>
  <c r="H65" i="62"/>
  <c r="L65" i="62" s="1"/>
  <c r="S15" i="62"/>
  <c r="L17" i="62"/>
  <c r="D66" i="62"/>
  <c r="L66" i="62" s="1"/>
  <c r="E63" i="62"/>
  <c r="R12" i="62"/>
  <c r="Q12" i="62"/>
  <c r="P12" i="62"/>
  <c r="O12" i="62"/>
  <c r="I728" i="54" l="1"/>
  <c r="I735" i="54" s="1"/>
  <c r="L2" i="77"/>
  <c r="L16" i="77"/>
  <c r="R14" i="77" s="1"/>
  <c r="K16" i="77"/>
  <c r="Q14" i="77" s="1"/>
  <c r="X11" i="77"/>
  <c r="X11" i="61"/>
  <c r="Y11" i="77"/>
  <c r="Y11" i="61"/>
  <c r="W11" i="77"/>
  <c r="W11" i="61"/>
  <c r="Z11" i="77"/>
  <c r="Z11" i="61"/>
  <c r="N831" i="57"/>
  <c r="N717" i="57"/>
  <c r="N698" i="54"/>
  <c r="N660" i="54"/>
  <c r="N755" i="57"/>
  <c r="N850" i="54"/>
  <c r="N736" i="57"/>
  <c r="N679" i="57"/>
  <c r="N755" i="54"/>
  <c r="N603" i="57"/>
  <c r="N660" i="57"/>
  <c r="N584" i="57"/>
  <c r="N641" i="57"/>
  <c r="N622" i="57"/>
  <c r="N698" i="57"/>
  <c r="N717" i="54"/>
  <c r="N831" i="54"/>
  <c r="N641" i="54"/>
  <c r="E44" i="62" s="1"/>
  <c r="N774" i="54"/>
  <c r="N679" i="54"/>
  <c r="N869" i="54"/>
  <c r="N602" i="54"/>
  <c r="N600" i="54"/>
  <c r="BC18" i="62"/>
  <c r="C19" i="62"/>
  <c r="N619" i="54"/>
  <c r="K726" i="54"/>
  <c r="K733" i="54" s="1"/>
  <c r="C11" i="62"/>
  <c r="N621" i="54"/>
  <c r="N601" i="54"/>
  <c r="N618" i="54"/>
  <c r="N620" i="54"/>
  <c r="N599" i="54"/>
  <c r="G12" i="62"/>
  <c r="G5" i="62"/>
  <c r="G3" i="62"/>
  <c r="K6" i="62"/>
  <c r="C3" i="62"/>
  <c r="AE3" i="62"/>
  <c r="AU3" i="62"/>
  <c r="S3" i="62"/>
  <c r="H727" i="54"/>
  <c r="H734" i="54" s="1"/>
  <c r="J725" i="54"/>
  <c r="J732" i="54" s="1"/>
  <c r="K725" i="54"/>
  <c r="K732" i="54" s="1"/>
  <c r="I725" i="54"/>
  <c r="I732" i="54" s="1"/>
  <c r="K727" i="54"/>
  <c r="K734" i="54" s="1"/>
  <c r="I727" i="54"/>
  <c r="I734" i="54" s="1"/>
  <c r="H726" i="54"/>
  <c r="H733" i="54" s="1"/>
  <c r="J726" i="54"/>
  <c r="J733" i="54" s="1"/>
  <c r="H728" i="54"/>
  <c r="H735" i="54" s="1"/>
  <c r="J728" i="54"/>
  <c r="J735" i="54" s="1"/>
  <c r="J251" i="58"/>
  <c r="J258" i="58" s="1"/>
  <c r="H252" i="58"/>
  <c r="H259" i="58" s="1"/>
  <c r="K252" i="58"/>
  <c r="K259" i="58" s="1"/>
  <c r="I252" i="58"/>
  <c r="I259" i="58" s="1"/>
  <c r="K251" i="58"/>
  <c r="K258" i="58" s="1"/>
  <c r="H253" i="58"/>
  <c r="H260" i="58" s="1"/>
  <c r="I253" i="58"/>
  <c r="I260" i="58" s="1"/>
  <c r="J253" i="58"/>
  <c r="J260" i="58" s="1"/>
  <c r="H251" i="58"/>
  <c r="H258" i="58" s="1"/>
  <c r="I250" i="58"/>
  <c r="I257" i="58" s="1"/>
  <c r="K250" i="58"/>
  <c r="K257" i="58" s="1"/>
  <c r="J250" i="58"/>
  <c r="J257" i="58" s="1"/>
  <c r="L42" i="62"/>
  <c r="G4" i="62" s="1"/>
  <c r="AR3" i="62"/>
  <c r="AQ3" i="62"/>
  <c r="AT3" i="62"/>
  <c r="AS3" i="62"/>
  <c r="C41" i="62"/>
  <c r="L41" i="62" s="1"/>
  <c r="L63" i="62"/>
  <c r="O15" i="62" s="1"/>
  <c r="C50" i="62"/>
  <c r="H50" i="62"/>
  <c r="L2" i="61"/>
  <c r="G49" i="62"/>
  <c r="L49" i="62" s="1"/>
  <c r="D43" i="62"/>
  <c r="L43" i="62" s="1"/>
  <c r="BB3" i="62"/>
  <c r="AY3" i="62"/>
  <c r="BA3" i="62"/>
  <c r="AY15" i="62"/>
  <c r="BB15" i="62"/>
  <c r="AZ15" i="62"/>
  <c r="BA15" i="62"/>
  <c r="L16" i="61"/>
  <c r="R14" i="61" s="1"/>
  <c r="AP15" i="62"/>
  <c r="AN15" i="62"/>
  <c r="AM15" i="62"/>
  <c r="AO15" i="62"/>
  <c r="K16" i="61"/>
  <c r="Q14" i="61" s="1"/>
  <c r="K4" i="77" l="1"/>
  <c r="K11" i="77"/>
  <c r="Q11" i="77" s="1"/>
  <c r="W14" i="77"/>
  <c r="W14" i="61"/>
  <c r="K2" i="77"/>
  <c r="K5" i="77"/>
  <c r="K5" i="61"/>
  <c r="N603" i="54"/>
  <c r="N622" i="54"/>
  <c r="K11" i="61"/>
  <c r="Q11" i="61" s="1"/>
  <c r="K4" i="61"/>
  <c r="N259" i="58"/>
  <c r="N257" i="58"/>
  <c r="N258" i="58"/>
  <c r="N260" i="58"/>
  <c r="N733" i="54"/>
  <c r="N732" i="54"/>
  <c r="N734" i="54"/>
  <c r="N735" i="54"/>
  <c r="K2" i="61"/>
  <c r="R15" i="62"/>
  <c r="Q15" i="62"/>
  <c r="I4" i="62"/>
  <c r="J4" i="62"/>
  <c r="P15" i="62"/>
  <c r="L50" i="62"/>
  <c r="AP3" i="62" s="1"/>
  <c r="C4" i="62"/>
  <c r="F4" i="62"/>
  <c r="E4" i="62"/>
  <c r="D4" i="62"/>
  <c r="N4" i="62"/>
  <c r="K4" i="62"/>
  <c r="L4" i="62"/>
  <c r="M4" i="62"/>
  <c r="AD3" i="62"/>
  <c r="AC3" i="62"/>
  <c r="AB3" i="62"/>
  <c r="AA3" i="62"/>
  <c r="H4" i="62"/>
  <c r="J11" i="62"/>
  <c r="M20" i="62"/>
  <c r="E20" i="62"/>
  <c r="L3" i="77" l="1"/>
  <c r="R2" i="77" s="1"/>
  <c r="Y14" i="77"/>
  <c r="Y14" i="61"/>
  <c r="M3" i="77"/>
  <c r="S2" i="77" s="1"/>
  <c r="Z14" i="77"/>
  <c r="Z14" i="61"/>
  <c r="N3" i="77"/>
  <c r="T2" i="77" s="1"/>
  <c r="K3" i="77"/>
  <c r="Q2" i="77" s="1"/>
  <c r="X14" i="77"/>
  <c r="X14" i="61"/>
  <c r="D187" i="57"/>
  <c r="D188" i="57"/>
  <c r="D548" i="57"/>
  <c r="D549" i="57"/>
  <c r="D92" i="58"/>
  <c r="K82" i="58" s="1"/>
  <c r="D93" i="58"/>
  <c r="D130" i="58"/>
  <c r="D131" i="58"/>
  <c r="D168" i="58"/>
  <c r="D169" i="58"/>
  <c r="D206" i="58"/>
  <c r="K196" i="58" s="1"/>
  <c r="D207" i="58"/>
  <c r="D320" i="58"/>
  <c r="D321" i="58"/>
  <c r="D301" i="58"/>
  <c r="D302" i="58"/>
  <c r="D207" i="54"/>
  <c r="D206" i="54"/>
  <c r="D434" i="57"/>
  <c r="D435" i="57"/>
  <c r="D339" i="58"/>
  <c r="K329" i="58" s="1"/>
  <c r="D340" i="58"/>
  <c r="D358" i="58"/>
  <c r="D359" i="58"/>
  <c r="D358" i="57"/>
  <c r="K348" i="57" s="1"/>
  <c r="D359" i="57"/>
  <c r="D73" i="54"/>
  <c r="D74" i="54"/>
  <c r="D302" i="54"/>
  <c r="D301" i="54"/>
  <c r="D169" i="54"/>
  <c r="D168" i="54"/>
  <c r="D473" i="54"/>
  <c r="D472" i="54"/>
  <c r="D453" i="57"/>
  <c r="D454" i="57"/>
  <c r="D16" i="57"/>
  <c r="K6" i="57" s="1"/>
  <c r="D17" i="57"/>
  <c r="D16" i="54"/>
  <c r="D17" i="54"/>
  <c r="D54" i="54"/>
  <c r="D55" i="54"/>
  <c r="D93" i="54"/>
  <c r="D92" i="54"/>
  <c r="D131" i="54"/>
  <c r="D130" i="54"/>
  <c r="D188" i="54"/>
  <c r="D187" i="54"/>
  <c r="D283" i="54"/>
  <c r="D282" i="54"/>
  <c r="D321" i="54"/>
  <c r="D320" i="54"/>
  <c r="D359" i="54"/>
  <c r="D358" i="54"/>
  <c r="D416" i="54"/>
  <c r="D415" i="54"/>
  <c r="D435" i="54"/>
  <c r="D434" i="54"/>
  <c r="D549" i="54"/>
  <c r="D548" i="54"/>
  <c r="D264" i="54"/>
  <c r="D263" i="54"/>
  <c r="D454" i="54"/>
  <c r="D453" i="54"/>
  <c r="D492" i="54"/>
  <c r="D491" i="54"/>
  <c r="D530" i="54"/>
  <c r="D529" i="54"/>
  <c r="D529" i="57"/>
  <c r="K519" i="57" s="1"/>
  <c r="D530" i="57"/>
  <c r="D35" i="57"/>
  <c r="D36" i="57"/>
  <c r="D73" i="57"/>
  <c r="D74" i="57"/>
  <c r="D111" i="57"/>
  <c r="D112" i="57"/>
  <c r="D149" i="57"/>
  <c r="K139" i="57" s="1"/>
  <c r="D150" i="57"/>
  <c r="D206" i="57"/>
  <c r="K196" i="57" s="1"/>
  <c r="D207" i="57"/>
  <c r="D301" i="57"/>
  <c r="K291" i="57" s="1"/>
  <c r="D302" i="57"/>
  <c r="D339" i="57"/>
  <c r="D340" i="57"/>
  <c r="D377" i="57"/>
  <c r="D378" i="57"/>
  <c r="D225" i="57"/>
  <c r="D226" i="57"/>
  <c r="D244" i="57"/>
  <c r="D245" i="57"/>
  <c r="D168" i="57"/>
  <c r="D169" i="57"/>
  <c r="D396" i="57"/>
  <c r="K386" i="57" s="1"/>
  <c r="D397" i="57"/>
  <c r="D472" i="57"/>
  <c r="K462" i="57" s="1"/>
  <c r="D473" i="57"/>
  <c r="D510" i="57"/>
  <c r="D511" i="57"/>
  <c r="D111" i="58"/>
  <c r="D112" i="58"/>
  <c r="D149" i="58"/>
  <c r="D150" i="58"/>
  <c r="D187" i="58"/>
  <c r="D188" i="58"/>
  <c r="D377" i="58"/>
  <c r="D378" i="58"/>
  <c r="D225" i="58"/>
  <c r="K215" i="58" s="1"/>
  <c r="D226" i="58"/>
  <c r="D282" i="58"/>
  <c r="D283" i="58"/>
  <c r="D150" i="54"/>
  <c r="D149" i="54"/>
  <c r="D378" i="54"/>
  <c r="D377" i="54"/>
  <c r="D245" i="54"/>
  <c r="D244" i="54"/>
  <c r="D397" i="54"/>
  <c r="D396" i="54"/>
  <c r="D511" i="54"/>
  <c r="D510" i="54"/>
  <c r="D54" i="57"/>
  <c r="D55" i="57"/>
  <c r="D263" i="57"/>
  <c r="K253" i="57" s="1"/>
  <c r="D264" i="57"/>
  <c r="D244" i="58"/>
  <c r="K234" i="58" s="1"/>
  <c r="D245" i="58"/>
  <c r="D35" i="54"/>
  <c r="D36" i="54"/>
  <c r="D340" i="54"/>
  <c r="D339" i="54"/>
  <c r="D568" i="54"/>
  <c r="D567" i="54"/>
  <c r="D92" i="57"/>
  <c r="K82" i="57" s="1"/>
  <c r="D93" i="57"/>
  <c r="D282" i="57"/>
  <c r="D283" i="57"/>
  <c r="D320" i="57"/>
  <c r="K310" i="57" s="1"/>
  <c r="D321" i="57"/>
  <c r="D491" i="57"/>
  <c r="K481" i="57" s="1"/>
  <c r="D492" i="57"/>
  <c r="D112" i="54"/>
  <c r="D111" i="54"/>
  <c r="D226" i="54"/>
  <c r="D225" i="54"/>
  <c r="D130" i="57"/>
  <c r="K120" i="57" s="1"/>
  <c r="D131" i="57"/>
  <c r="D415" i="57"/>
  <c r="K405" i="57" s="1"/>
  <c r="D416" i="57"/>
  <c r="N261" i="58"/>
  <c r="N736" i="54"/>
  <c r="AO3" i="62"/>
  <c r="AM3" i="62"/>
  <c r="AN3" i="62"/>
  <c r="N3" i="61"/>
  <c r="T2" i="61" s="1"/>
  <c r="M3" i="61"/>
  <c r="S2" i="61" s="1"/>
  <c r="L3" i="61"/>
  <c r="R2" i="61" s="1"/>
  <c r="I11" i="62"/>
  <c r="H11" i="62"/>
  <c r="L11" i="62"/>
  <c r="N11" i="62"/>
  <c r="K3" i="61"/>
  <c r="Q2" i="61" s="1"/>
  <c r="M11" i="62"/>
  <c r="J20" i="62"/>
  <c r="H20" i="62"/>
  <c r="I20" i="62"/>
  <c r="N20" i="62"/>
  <c r="F20" i="62"/>
  <c r="L20" i="62"/>
  <c r="D20" i="62"/>
  <c r="H573" i="54"/>
  <c r="K576" i="54"/>
  <c r="K101" i="58"/>
  <c r="K120" i="58"/>
  <c r="K139" i="58"/>
  <c r="K158" i="58"/>
  <c r="K177" i="58"/>
  <c r="K367" i="58"/>
  <c r="K310" i="58"/>
  <c r="K291" i="58"/>
  <c r="K272" i="58"/>
  <c r="K348" i="58"/>
  <c r="K177" i="57"/>
  <c r="K272" i="57"/>
  <c r="K329" i="57"/>
  <c r="K367" i="57"/>
  <c r="K215" i="57"/>
  <c r="K424" i="57"/>
  <c r="K234" i="57"/>
  <c r="K538" i="57"/>
  <c r="K158" i="57"/>
  <c r="K443" i="57"/>
  <c r="K500" i="57"/>
  <c r="K557" i="57"/>
  <c r="K101" i="57"/>
  <c r="K63" i="57"/>
  <c r="K44" i="57"/>
  <c r="K25" i="57"/>
  <c r="M19" i="77" l="1"/>
  <c r="L19" i="77"/>
  <c r="N19" i="77"/>
  <c r="C16" i="57"/>
  <c r="J5" i="57" s="1"/>
  <c r="C17" i="57"/>
  <c r="B55" i="57"/>
  <c r="B54" i="57"/>
  <c r="I42" i="57" s="1"/>
  <c r="B93" i="57"/>
  <c r="B92" i="57"/>
  <c r="B131" i="57"/>
  <c r="B130" i="57"/>
  <c r="I118" i="57" s="1"/>
  <c r="I120" i="57" s="1"/>
  <c r="I127" i="57" s="1"/>
  <c r="B188" i="57"/>
  <c r="B187" i="57"/>
  <c r="B283" i="57"/>
  <c r="B282" i="57"/>
  <c r="I270" i="57" s="1"/>
  <c r="I272" i="57" s="1"/>
  <c r="I279" i="57" s="1"/>
  <c r="B321" i="57"/>
  <c r="B320" i="57"/>
  <c r="B359" i="57"/>
  <c r="B358" i="57"/>
  <c r="I346" i="57" s="1"/>
  <c r="B416" i="57"/>
  <c r="B415" i="57"/>
  <c r="B435" i="57"/>
  <c r="B434" i="57"/>
  <c r="I422" i="57" s="1"/>
  <c r="I424" i="57" s="1"/>
  <c r="I431" i="57" s="1"/>
  <c r="B549" i="57"/>
  <c r="B548" i="57"/>
  <c r="B264" i="57"/>
  <c r="B263" i="57"/>
  <c r="B454" i="57"/>
  <c r="B453" i="57"/>
  <c r="B492" i="57"/>
  <c r="B491" i="57"/>
  <c r="I479" i="57" s="1"/>
  <c r="I481" i="57" s="1"/>
  <c r="I488" i="57" s="1"/>
  <c r="B530" i="57"/>
  <c r="B529" i="57"/>
  <c r="C111" i="58"/>
  <c r="J100" i="58" s="1"/>
  <c r="J101" i="58" s="1"/>
  <c r="J108" i="58" s="1"/>
  <c r="C112" i="58"/>
  <c r="C149" i="58"/>
  <c r="J138" i="58" s="1"/>
  <c r="J139" i="58" s="1"/>
  <c r="J146" i="58" s="1"/>
  <c r="C150" i="58"/>
  <c r="C225" i="58"/>
  <c r="C226" i="58"/>
  <c r="C282" i="58"/>
  <c r="J271" i="58" s="1"/>
  <c r="K271" i="58" s="1"/>
  <c r="K278" i="58" s="1"/>
  <c r="C283" i="58"/>
  <c r="B568" i="54"/>
  <c r="B567" i="54"/>
  <c r="C54" i="57"/>
  <c r="J43" i="57" s="1"/>
  <c r="J44" i="57" s="1"/>
  <c r="J51" i="57" s="1"/>
  <c r="C55" i="57"/>
  <c r="C92" i="57"/>
  <c r="J81" i="57" s="1"/>
  <c r="C93" i="57"/>
  <c r="C130" i="57"/>
  <c r="C131" i="57"/>
  <c r="C187" i="57"/>
  <c r="C188" i="57"/>
  <c r="C282" i="57"/>
  <c r="J271" i="57" s="1"/>
  <c r="C283" i="57"/>
  <c r="C320" i="57"/>
  <c r="J309" i="57" s="1"/>
  <c r="C321" i="57"/>
  <c r="C358" i="57"/>
  <c r="J347" i="57" s="1"/>
  <c r="J348" i="57" s="1"/>
  <c r="J355" i="57" s="1"/>
  <c r="C359" i="57"/>
  <c r="C415" i="57"/>
  <c r="C416" i="57"/>
  <c r="C434" i="57"/>
  <c r="J423" i="57" s="1"/>
  <c r="J424" i="57" s="1"/>
  <c r="J431" i="57" s="1"/>
  <c r="C435" i="57"/>
  <c r="C548" i="57"/>
  <c r="C549" i="57"/>
  <c r="C263" i="57"/>
  <c r="J252" i="57" s="1"/>
  <c r="J253" i="57" s="1"/>
  <c r="J260" i="57" s="1"/>
  <c r="C264" i="57"/>
  <c r="C453" i="57"/>
  <c r="C454" i="57"/>
  <c r="C491" i="57"/>
  <c r="J480" i="57" s="1"/>
  <c r="K480" i="57" s="1"/>
  <c r="K487" i="57" s="1"/>
  <c r="C492" i="57"/>
  <c r="C529" i="57"/>
  <c r="C530" i="57"/>
  <c r="A378" i="58"/>
  <c r="A377" i="58"/>
  <c r="A359" i="58"/>
  <c r="A358" i="58"/>
  <c r="H345" i="58" s="1"/>
  <c r="C568" i="54"/>
  <c r="C567" i="54"/>
  <c r="D814" i="54"/>
  <c r="K804" i="54" s="1"/>
  <c r="A93" i="58"/>
  <c r="A92" i="58"/>
  <c r="A131" i="58"/>
  <c r="A130" i="58"/>
  <c r="H117" i="58" s="1"/>
  <c r="A169" i="58"/>
  <c r="A168" i="58"/>
  <c r="A207" i="58"/>
  <c r="A206" i="58"/>
  <c r="H193" i="58" s="1"/>
  <c r="H196" i="58" s="1"/>
  <c r="H203" i="58" s="1"/>
  <c r="A321" i="58"/>
  <c r="A320" i="58"/>
  <c r="A302" i="58"/>
  <c r="A301" i="58"/>
  <c r="H288" i="58" s="1"/>
  <c r="A340" i="58"/>
  <c r="A339" i="58"/>
  <c r="H326" i="58" s="1"/>
  <c r="K326" i="58" s="1"/>
  <c r="K333" i="58" s="1"/>
  <c r="B359" i="58"/>
  <c r="B358" i="58"/>
  <c r="D815" i="54"/>
  <c r="A36" i="57"/>
  <c r="A35" i="57"/>
  <c r="A74" i="57"/>
  <c r="A73" i="57"/>
  <c r="H60" i="57" s="1"/>
  <c r="H63" i="57" s="1"/>
  <c r="H70" i="57" s="1"/>
  <c r="A112" i="57"/>
  <c r="A111" i="57"/>
  <c r="H98" i="57" s="1"/>
  <c r="A150" i="57"/>
  <c r="A149" i="57"/>
  <c r="A207" i="57"/>
  <c r="A206" i="57"/>
  <c r="H193" i="57" s="1"/>
  <c r="H196" i="57" s="1"/>
  <c r="H203" i="57" s="1"/>
  <c r="A302" i="57"/>
  <c r="A301" i="57"/>
  <c r="H288" i="57" s="1"/>
  <c r="H291" i="57" s="1"/>
  <c r="H298" i="57" s="1"/>
  <c r="A340" i="57"/>
  <c r="A339" i="57"/>
  <c r="H326" i="57" s="1"/>
  <c r="A378" i="57"/>
  <c r="A377" i="57"/>
  <c r="H364" i="57" s="1"/>
  <c r="H367" i="57" s="1"/>
  <c r="H374" i="57" s="1"/>
  <c r="A226" i="57"/>
  <c r="A225" i="57"/>
  <c r="H212" i="57" s="1"/>
  <c r="A245" i="57"/>
  <c r="A244" i="57"/>
  <c r="A169" i="57"/>
  <c r="A168" i="57"/>
  <c r="H155" i="57" s="1"/>
  <c r="H158" i="57" s="1"/>
  <c r="H165" i="57" s="1"/>
  <c r="A397" i="57"/>
  <c r="A396" i="57"/>
  <c r="A473" i="57"/>
  <c r="A472" i="57"/>
  <c r="H459" i="57" s="1"/>
  <c r="H462" i="57" s="1"/>
  <c r="H469" i="57" s="1"/>
  <c r="A511" i="57"/>
  <c r="A510" i="57"/>
  <c r="H497" i="57" s="1"/>
  <c r="B93" i="58"/>
  <c r="B92" i="58"/>
  <c r="I80" i="58" s="1"/>
  <c r="B131" i="58"/>
  <c r="B130" i="58"/>
  <c r="I118" i="58" s="1"/>
  <c r="I120" i="58" s="1"/>
  <c r="I127" i="58" s="1"/>
  <c r="B169" i="58"/>
  <c r="B168" i="58"/>
  <c r="B207" i="58"/>
  <c r="B206" i="58"/>
  <c r="B321" i="58"/>
  <c r="B320" i="58"/>
  <c r="I308" i="58" s="1"/>
  <c r="B302" i="58"/>
  <c r="B301" i="58"/>
  <c r="B340" i="58"/>
  <c r="B339" i="58"/>
  <c r="C358" i="58"/>
  <c r="J347" i="58" s="1"/>
  <c r="C359" i="58"/>
  <c r="A17" i="57"/>
  <c r="A16" i="57"/>
  <c r="H3" i="57" s="1"/>
  <c r="B36" i="57"/>
  <c r="B35" i="57"/>
  <c r="B74" i="57"/>
  <c r="B73" i="57"/>
  <c r="B112" i="57"/>
  <c r="B111" i="57"/>
  <c r="I99" i="57" s="1"/>
  <c r="B150" i="57"/>
  <c r="B149" i="57"/>
  <c r="I137" i="57" s="1"/>
  <c r="I139" i="57" s="1"/>
  <c r="I146" i="57" s="1"/>
  <c r="B207" i="57"/>
  <c r="B206" i="57"/>
  <c r="B302" i="57"/>
  <c r="B301" i="57"/>
  <c r="I289" i="57" s="1"/>
  <c r="B340" i="57"/>
  <c r="B339" i="57"/>
  <c r="B378" i="57"/>
  <c r="B377" i="57"/>
  <c r="I365" i="57" s="1"/>
  <c r="I367" i="57" s="1"/>
  <c r="I374" i="57" s="1"/>
  <c r="B226" i="57"/>
  <c r="B225" i="57"/>
  <c r="B245" i="57"/>
  <c r="B244" i="57"/>
  <c r="I232" i="57" s="1"/>
  <c r="I234" i="57" s="1"/>
  <c r="I241" i="57" s="1"/>
  <c r="B169" i="57"/>
  <c r="B168" i="57"/>
  <c r="B397" i="57"/>
  <c r="B396" i="57"/>
  <c r="I384" i="57" s="1"/>
  <c r="K384" i="57" s="1"/>
  <c r="K391" i="57" s="1"/>
  <c r="B473" i="57"/>
  <c r="B472" i="57"/>
  <c r="I460" i="57" s="1"/>
  <c r="B511" i="57"/>
  <c r="B510" i="57"/>
  <c r="C92" i="58"/>
  <c r="J81" i="58" s="1"/>
  <c r="J82" i="58" s="1"/>
  <c r="J89" i="58" s="1"/>
  <c r="C93" i="58"/>
  <c r="C130" i="58"/>
  <c r="C131" i="58"/>
  <c r="C168" i="58"/>
  <c r="J157" i="58" s="1"/>
  <c r="J158" i="58" s="1"/>
  <c r="J165" i="58" s="1"/>
  <c r="C169" i="58"/>
  <c r="C206" i="58"/>
  <c r="C207" i="58"/>
  <c r="C320" i="58"/>
  <c r="C321" i="58"/>
  <c r="C301" i="58"/>
  <c r="J290" i="58" s="1"/>
  <c r="C302" i="58"/>
  <c r="B17" i="57"/>
  <c r="B16" i="57"/>
  <c r="I4" i="57" s="1"/>
  <c r="I6" i="57" s="1"/>
  <c r="I13" i="57" s="1"/>
  <c r="C35" i="57"/>
  <c r="J24" i="57" s="1"/>
  <c r="C36" i="57"/>
  <c r="C73" i="57"/>
  <c r="J62" i="57" s="1"/>
  <c r="J63" i="57" s="1"/>
  <c r="J70" i="57" s="1"/>
  <c r="C74" i="57"/>
  <c r="C111" i="57"/>
  <c r="J100" i="57" s="1"/>
  <c r="C112" i="57"/>
  <c r="C149" i="57"/>
  <c r="J138" i="57" s="1"/>
  <c r="K138" i="57" s="1"/>
  <c r="K145" i="57" s="1"/>
  <c r="C150" i="57"/>
  <c r="C206" i="57"/>
  <c r="J195" i="57" s="1"/>
  <c r="J196" i="57" s="1"/>
  <c r="J203" i="57" s="1"/>
  <c r="C207" i="57"/>
  <c r="C301" i="57"/>
  <c r="J290" i="57" s="1"/>
  <c r="C302" i="57"/>
  <c r="C339" i="57"/>
  <c r="J328" i="57" s="1"/>
  <c r="C340" i="57"/>
  <c r="C377" i="57"/>
  <c r="C378" i="57"/>
  <c r="C225" i="57"/>
  <c r="J214" i="57" s="1"/>
  <c r="J215" i="57" s="1"/>
  <c r="J222" i="57" s="1"/>
  <c r="C226" i="57"/>
  <c r="C244" i="57"/>
  <c r="J233" i="57" s="1"/>
  <c r="J234" i="57" s="1"/>
  <c r="J241" i="57" s="1"/>
  <c r="C245" i="57"/>
  <c r="C168" i="57"/>
  <c r="J157" i="57" s="1"/>
  <c r="J158" i="57" s="1"/>
  <c r="J165" i="57" s="1"/>
  <c r="C169" i="57"/>
  <c r="C396" i="57"/>
  <c r="J385" i="57" s="1"/>
  <c r="J386" i="57" s="1"/>
  <c r="J393" i="57" s="1"/>
  <c r="C397" i="57"/>
  <c r="C472" i="57"/>
  <c r="C473" i="57"/>
  <c r="C510" i="57"/>
  <c r="J499" i="57" s="1"/>
  <c r="C511" i="57"/>
  <c r="A188" i="58"/>
  <c r="A187" i="58"/>
  <c r="H174" i="58" s="1"/>
  <c r="H177" i="58" s="1"/>
  <c r="H184" i="58" s="1"/>
  <c r="A245" i="58"/>
  <c r="A244" i="58"/>
  <c r="D796" i="54"/>
  <c r="D795" i="54"/>
  <c r="K785" i="54" s="1"/>
  <c r="A796" i="54"/>
  <c r="A795" i="54"/>
  <c r="H782" i="54" s="1"/>
  <c r="B815" i="54"/>
  <c r="B814" i="54"/>
  <c r="I802" i="54" s="1"/>
  <c r="C815" i="54"/>
  <c r="C814" i="54"/>
  <c r="J803" i="54" s="1"/>
  <c r="C340" i="58"/>
  <c r="A112" i="58"/>
  <c r="A111" i="58"/>
  <c r="H98" i="58" s="1"/>
  <c r="K98" i="58" s="1"/>
  <c r="K105" i="58" s="1"/>
  <c r="A150" i="58"/>
  <c r="A149" i="58"/>
  <c r="H136" i="58" s="1"/>
  <c r="H139" i="58" s="1"/>
  <c r="H146" i="58" s="1"/>
  <c r="B188" i="58"/>
  <c r="B187" i="58"/>
  <c r="B378" i="58"/>
  <c r="B377" i="58"/>
  <c r="A226" i="58"/>
  <c r="A225" i="58"/>
  <c r="H212" i="58" s="1"/>
  <c r="K212" i="58" s="1"/>
  <c r="K219" i="58" s="1"/>
  <c r="A283" i="58"/>
  <c r="A282" i="58"/>
  <c r="H269" i="58" s="1"/>
  <c r="B245" i="58"/>
  <c r="B244" i="58"/>
  <c r="A815" i="54"/>
  <c r="A814" i="54"/>
  <c r="H801" i="54" s="1"/>
  <c r="B796" i="54"/>
  <c r="B795" i="54"/>
  <c r="I783" i="54" s="1"/>
  <c r="C796" i="54"/>
  <c r="C795" i="54"/>
  <c r="J784" i="54" s="1"/>
  <c r="C339" i="58"/>
  <c r="J328" i="58" s="1"/>
  <c r="J329" i="58" s="1"/>
  <c r="J336" i="58" s="1"/>
  <c r="A55" i="57"/>
  <c r="A54" i="57"/>
  <c r="H41" i="57" s="1"/>
  <c r="A93" i="57"/>
  <c r="A92" i="57"/>
  <c r="H79" i="57" s="1"/>
  <c r="A131" i="57"/>
  <c r="A130" i="57"/>
  <c r="H117" i="57" s="1"/>
  <c r="A188" i="57"/>
  <c r="A187" i="57"/>
  <c r="H174" i="57" s="1"/>
  <c r="A283" i="57"/>
  <c r="A282" i="57"/>
  <c r="H269" i="57" s="1"/>
  <c r="A321" i="57"/>
  <c r="A320" i="57"/>
  <c r="H307" i="57" s="1"/>
  <c r="A359" i="57"/>
  <c r="A358" i="57"/>
  <c r="H345" i="57" s="1"/>
  <c r="A416" i="57"/>
  <c r="A415" i="57"/>
  <c r="H402" i="57" s="1"/>
  <c r="K402" i="57" s="1"/>
  <c r="K409" i="57" s="1"/>
  <c r="A435" i="57"/>
  <c r="A434" i="57"/>
  <c r="A549" i="57"/>
  <c r="A548" i="57"/>
  <c r="H535" i="57" s="1"/>
  <c r="A264" i="57"/>
  <c r="A263" i="57"/>
  <c r="H250" i="57" s="1"/>
  <c r="H253" i="57" s="1"/>
  <c r="H260" i="57" s="1"/>
  <c r="A454" i="57"/>
  <c r="A453" i="57"/>
  <c r="H440" i="57" s="1"/>
  <c r="K440" i="57" s="1"/>
  <c r="K447" i="57" s="1"/>
  <c r="A492" i="57"/>
  <c r="A491" i="57"/>
  <c r="H478" i="57" s="1"/>
  <c r="H481" i="57" s="1"/>
  <c r="H488" i="57" s="1"/>
  <c r="A530" i="57"/>
  <c r="A529" i="57"/>
  <c r="B112" i="58"/>
  <c r="B111" i="58"/>
  <c r="I99" i="58" s="1"/>
  <c r="B150" i="58"/>
  <c r="B149" i="58"/>
  <c r="I137" i="58" s="1"/>
  <c r="K137" i="58" s="1"/>
  <c r="K144" i="58" s="1"/>
  <c r="C187" i="58"/>
  <c r="C188" i="58"/>
  <c r="C377" i="58"/>
  <c r="J366" i="58" s="1"/>
  <c r="K366" i="58" s="1"/>
  <c r="K373" i="58" s="1"/>
  <c r="C378" i="58"/>
  <c r="B226" i="58"/>
  <c r="B225" i="58"/>
  <c r="I213" i="58" s="1"/>
  <c r="I215" i="58" s="1"/>
  <c r="I222" i="58" s="1"/>
  <c r="B283" i="58"/>
  <c r="B282" i="58"/>
  <c r="I270" i="58" s="1"/>
  <c r="C244" i="58"/>
  <c r="C245" i="58"/>
  <c r="A568" i="54"/>
  <c r="A567" i="54"/>
  <c r="G11" i="62"/>
  <c r="K11" i="62"/>
  <c r="H576" i="54"/>
  <c r="H583" i="54" s="1"/>
  <c r="K573" i="54"/>
  <c r="K580" i="54" s="1"/>
  <c r="E46" i="62"/>
  <c r="N8" i="62"/>
  <c r="F8" i="62"/>
  <c r="N9" i="62"/>
  <c r="E8" i="62"/>
  <c r="M9" i="62"/>
  <c r="L9" i="62"/>
  <c r="L8" i="62"/>
  <c r="M8" i="62"/>
  <c r="M19" i="61"/>
  <c r="G20" i="62"/>
  <c r="D46" i="62"/>
  <c r="K20" i="62"/>
  <c r="E30" i="62"/>
  <c r="C46" i="62"/>
  <c r="L19" i="61"/>
  <c r="N19" i="61"/>
  <c r="I175" i="58"/>
  <c r="I177" i="58" s="1"/>
  <c r="I184" i="58" s="1"/>
  <c r="I80" i="57"/>
  <c r="J176" i="57"/>
  <c r="I327" i="57"/>
  <c r="I213" i="57"/>
  <c r="I215" i="57" s="1"/>
  <c r="I222" i="57" s="1"/>
  <c r="H22" i="57"/>
  <c r="H25" i="57" s="1"/>
  <c r="H32" i="57" s="1"/>
  <c r="I498" i="57"/>
  <c r="I156" i="58"/>
  <c r="K156" i="58" s="1"/>
  <c r="K163" i="58" s="1"/>
  <c r="I23" i="57"/>
  <c r="I25" i="57" s="1"/>
  <c r="I32" i="57" s="1"/>
  <c r="H516" i="57"/>
  <c r="H519" i="57" s="1"/>
  <c r="H526" i="57" s="1"/>
  <c r="J176" i="58"/>
  <c r="J177" i="58" s="1"/>
  <c r="J184" i="58" s="1"/>
  <c r="I327" i="58"/>
  <c r="I329" i="58" s="1"/>
  <c r="I336" i="58" s="1"/>
  <c r="I61" i="57"/>
  <c r="I63" i="57" s="1"/>
  <c r="I70" i="57" s="1"/>
  <c r="J309" i="58"/>
  <c r="J310" i="58" s="1"/>
  <c r="J317" i="58" s="1"/>
  <c r="H136" i="57"/>
  <c r="H139" i="57" s="1"/>
  <c r="H146" i="57" s="1"/>
  <c r="H383" i="57"/>
  <c r="H386" i="57" s="1"/>
  <c r="H393" i="57" s="1"/>
  <c r="H421" i="57"/>
  <c r="H424" i="57" s="1"/>
  <c r="H431" i="57" s="1"/>
  <c r="H231" i="58"/>
  <c r="K231" i="58" s="1"/>
  <c r="K238" i="58" s="1"/>
  <c r="J556" i="57"/>
  <c r="J404" i="57"/>
  <c r="J405" i="57" s="1"/>
  <c r="J412" i="57" s="1"/>
  <c r="J461" i="57"/>
  <c r="J462" i="57" s="1"/>
  <c r="J469" i="57" s="1"/>
  <c r="J518" i="57"/>
  <c r="J519" i="57" s="1"/>
  <c r="J526" i="57" s="1"/>
  <c r="J119" i="58"/>
  <c r="J214" i="58"/>
  <c r="J215" i="58" s="1"/>
  <c r="J222" i="58" s="1"/>
  <c r="J233" i="58"/>
  <c r="J234" i="58" s="1"/>
  <c r="J241" i="58" s="1"/>
  <c r="J195" i="58"/>
  <c r="K195" i="58" s="1"/>
  <c r="K202" i="58" s="1"/>
  <c r="J575" i="54"/>
  <c r="J573" i="54" s="1"/>
  <c r="J580" i="54" s="1"/>
  <c r="I555" i="57"/>
  <c r="I557" i="57" s="1"/>
  <c r="I564" i="57" s="1"/>
  <c r="I175" i="57"/>
  <c r="I177" i="57" s="1"/>
  <c r="I184" i="57" s="1"/>
  <c r="I194" i="57"/>
  <c r="I196" i="57" s="1"/>
  <c r="I203" i="57" s="1"/>
  <c r="I308" i="57"/>
  <c r="I536" i="57"/>
  <c r="I538" i="57" s="1"/>
  <c r="I545" i="57" s="1"/>
  <c r="I156" i="57"/>
  <c r="I232" i="58"/>
  <c r="I234" i="58" s="1"/>
  <c r="I241" i="58" s="1"/>
  <c r="I346" i="58"/>
  <c r="I194" i="58"/>
  <c r="I365" i="58"/>
  <c r="I367" i="58" s="1"/>
  <c r="I374" i="58" s="1"/>
  <c r="I574" i="54"/>
  <c r="I289" i="58"/>
  <c r="I291" i="58" s="1"/>
  <c r="I298" i="58" s="1"/>
  <c r="H307" i="58"/>
  <c r="K307" i="58" s="1"/>
  <c r="K314" i="58" s="1"/>
  <c r="H364" i="58"/>
  <c r="H79" i="58"/>
  <c r="H155" i="58"/>
  <c r="H158" i="58" s="1"/>
  <c r="H165" i="58" s="1"/>
  <c r="J537" i="57"/>
  <c r="I251" i="57"/>
  <c r="J442" i="57"/>
  <c r="J443" i="57" s="1"/>
  <c r="J450" i="57" s="1"/>
  <c r="I441" i="57"/>
  <c r="H554" i="57"/>
  <c r="I517" i="57"/>
  <c r="I519" i="57" s="1"/>
  <c r="I526" i="57" s="1"/>
  <c r="H231" i="57"/>
  <c r="I403" i="57"/>
  <c r="I405" i="57" s="1"/>
  <c r="I412" i="57" s="1"/>
  <c r="J366" i="57"/>
  <c r="J367" i="57" s="1"/>
  <c r="J374" i="57" s="1"/>
  <c r="J119" i="57"/>
  <c r="J120" i="57" s="1"/>
  <c r="J127" i="57" s="1"/>
  <c r="J785" i="54" l="1"/>
  <c r="J792" i="54" s="1"/>
  <c r="N70" i="57"/>
  <c r="I139" i="58"/>
  <c r="I146" i="58" s="1"/>
  <c r="N184" i="58"/>
  <c r="N146" i="58"/>
  <c r="J79" i="58"/>
  <c r="J86" i="58" s="1"/>
  <c r="N374" i="57"/>
  <c r="N526" i="57"/>
  <c r="N203" i="57"/>
  <c r="N431" i="57"/>
  <c r="K9" i="62"/>
  <c r="H803" i="54"/>
  <c r="H810" i="54" s="1"/>
  <c r="J801" i="54"/>
  <c r="J808" i="54" s="1"/>
  <c r="K801" i="54"/>
  <c r="K808" i="54" s="1"/>
  <c r="I801" i="54"/>
  <c r="I808" i="54" s="1"/>
  <c r="K803" i="54"/>
  <c r="K810" i="54" s="1"/>
  <c r="I803" i="54"/>
  <c r="I810" i="54" s="1"/>
  <c r="H785" i="54"/>
  <c r="H792" i="54" s="1"/>
  <c r="J782" i="54"/>
  <c r="J789" i="54" s="1"/>
  <c r="K782" i="54"/>
  <c r="K789" i="54" s="1"/>
  <c r="I782" i="54"/>
  <c r="H574" i="54"/>
  <c r="H581" i="54" s="1"/>
  <c r="J574" i="54"/>
  <c r="J581" i="54" s="1"/>
  <c r="H575" i="54"/>
  <c r="H582" i="54" s="1"/>
  <c r="I575" i="54"/>
  <c r="I582" i="54" s="1"/>
  <c r="K575" i="54"/>
  <c r="K582" i="54" s="1"/>
  <c r="I573" i="54"/>
  <c r="H784" i="54"/>
  <c r="H791" i="54" s="1"/>
  <c r="K784" i="54"/>
  <c r="K791" i="54" s="1"/>
  <c r="I784" i="54"/>
  <c r="I791" i="54" s="1"/>
  <c r="J576" i="54"/>
  <c r="J583" i="54" s="1"/>
  <c r="H802" i="54"/>
  <c r="H809" i="54" s="1"/>
  <c r="J802" i="54"/>
  <c r="J809" i="54" s="1"/>
  <c r="K802" i="54"/>
  <c r="K809" i="54" s="1"/>
  <c r="J804" i="54"/>
  <c r="J811" i="54" s="1"/>
  <c r="I804" i="54"/>
  <c r="I811" i="54" s="1"/>
  <c r="H804" i="54"/>
  <c r="I576" i="54"/>
  <c r="I583" i="54" s="1"/>
  <c r="I785" i="54"/>
  <c r="I792" i="54" s="1"/>
  <c r="J783" i="54"/>
  <c r="J790" i="54" s="1"/>
  <c r="K783" i="54"/>
  <c r="K790" i="54" s="1"/>
  <c r="H783" i="54"/>
  <c r="H790" i="54" s="1"/>
  <c r="K574" i="54"/>
  <c r="K581" i="54" s="1"/>
  <c r="I158" i="58"/>
  <c r="H405" i="57"/>
  <c r="J481" i="57"/>
  <c r="H329" i="58"/>
  <c r="I499" i="57"/>
  <c r="I506" i="57" s="1"/>
  <c r="K499" i="57"/>
  <c r="K506" i="57" s="1"/>
  <c r="H499" i="57"/>
  <c r="H506" i="57" s="1"/>
  <c r="H327" i="57"/>
  <c r="H334" i="57" s="1"/>
  <c r="K327" i="57"/>
  <c r="K334" i="57" s="1"/>
  <c r="J327" i="57"/>
  <c r="J334" i="57" s="1"/>
  <c r="J329" i="57"/>
  <c r="J336" i="57" s="1"/>
  <c r="I328" i="57"/>
  <c r="I335" i="57" s="1"/>
  <c r="K328" i="57"/>
  <c r="K335" i="57" s="1"/>
  <c r="H328" i="57"/>
  <c r="H335" i="57" s="1"/>
  <c r="J403" i="57"/>
  <c r="J410" i="57" s="1"/>
  <c r="H403" i="57"/>
  <c r="H410" i="57" s="1"/>
  <c r="K403" i="57"/>
  <c r="K410" i="57" s="1"/>
  <c r="H252" i="57"/>
  <c r="H259" i="57" s="1"/>
  <c r="K252" i="57"/>
  <c r="K259" i="57" s="1"/>
  <c r="I252" i="57"/>
  <c r="I259" i="57" s="1"/>
  <c r="H290" i="57"/>
  <c r="H297" i="57" s="1"/>
  <c r="I290" i="57"/>
  <c r="I297" i="57" s="1"/>
  <c r="J80" i="57"/>
  <c r="J87" i="57" s="1"/>
  <c r="H80" i="57"/>
  <c r="H87" i="57" s="1"/>
  <c r="K80" i="57"/>
  <c r="K87" i="57" s="1"/>
  <c r="I348" i="57"/>
  <c r="I355" i="57" s="1"/>
  <c r="H346" i="57"/>
  <c r="H353" i="57" s="1"/>
  <c r="J346" i="57"/>
  <c r="J353" i="57" s="1"/>
  <c r="K346" i="57"/>
  <c r="K353" i="57" s="1"/>
  <c r="I212" i="57"/>
  <c r="I219" i="57" s="1"/>
  <c r="K212" i="57"/>
  <c r="K219" i="57" s="1"/>
  <c r="J212" i="57"/>
  <c r="J219" i="57" s="1"/>
  <c r="K289" i="57"/>
  <c r="K296" i="57" s="1"/>
  <c r="H289" i="57"/>
  <c r="H296" i="57" s="1"/>
  <c r="J289" i="57"/>
  <c r="J296" i="57" s="1"/>
  <c r="H460" i="57"/>
  <c r="H467" i="57" s="1"/>
  <c r="K460" i="57"/>
  <c r="K467" i="57" s="1"/>
  <c r="H24" i="57"/>
  <c r="H31" i="57" s="1"/>
  <c r="I24" i="57"/>
  <c r="I31" i="57" s="1"/>
  <c r="K24" i="57"/>
  <c r="K31" i="57" s="1"/>
  <c r="J345" i="57"/>
  <c r="J352" i="57" s="1"/>
  <c r="I345" i="57"/>
  <c r="I352" i="57" s="1"/>
  <c r="K345" i="57"/>
  <c r="K352" i="57" s="1"/>
  <c r="J139" i="57"/>
  <c r="J101" i="57"/>
  <c r="J108" i="57" s="1"/>
  <c r="K100" i="57"/>
  <c r="K107" i="57" s="1"/>
  <c r="I100" i="57"/>
  <c r="I107" i="57" s="1"/>
  <c r="H100" i="57"/>
  <c r="K231" i="57"/>
  <c r="K238" i="57" s="1"/>
  <c r="I231" i="57"/>
  <c r="I238" i="57" s="1"/>
  <c r="J231" i="57"/>
  <c r="J238" i="57" s="1"/>
  <c r="H498" i="57"/>
  <c r="H505" i="57" s="1"/>
  <c r="J498" i="57"/>
  <c r="J505" i="57" s="1"/>
  <c r="I307" i="57"/>
  <c r="I314" i="57" s="1"/>
  <c r="J307" i="57"/>
  <c r="J314" i="57" s="1"/>
  <c r="K307" i="57"/>
  <c r="K314" i="57" s="1"/>
  <c r="J25" i="57"/>
  <c r="J291" i="57"/>
  <c r="H271" i="57"/>
  <c r="H278" i="57" s="1"/>
  <c r="K271" i="57"/>
  <c r="K278" i="57" s="1"/>
  <c r="I271" i="57"/>
  <c r="I278" i="57" s="1"/>
  <c r="I309" i="57"/>
  <c r="I316" i="57" s="1"/>
  <c r="H309" i="57"/>
  <c r="H316" i="57" s="1"/>
  <c r="K309" i="57"/>
  <c r="K316" i="57" s="1"/>
  <c r="I250" i="57"/>
  <c r="I257" i="57" s="1"/>
  <c r="K250" i="57"/>
  <c r="K257" i="57" s="1"/>
  <c r="J250" i="57"/>
  <c r="J257" i="57" s="1"/>
  <c r="K62" i="57"/>
  <c r="K69" i="57" s="1"/>
  <c r="H62" i="57"/>
  <c r="H69" i="57" s="1"/>
  <c r="I62" i="57"/>
  <c r="I69" i="57" s="1"/>
  <c r="I291" i="57"/>
  <c r="I298" i="57" s="1"/>
  <c r="H157" i="57"/>
  <c r="H164" i="57" s="1"/>
  <c r="K157" i="57"/>
  <c r="K164" i="57" s="1"/>
  <c r="I157" i="57"/>
  <c r="I164" i="57" s="1"/>
  <c r="H81" i="57"/>
  <c r="H88" i="57" s="1"/>
  <c r="I81" i="57"/>
  <c r="I88" i="57" s="1"/>
  <c r="K81" i="57"/>
  <c r="K88" i="57" s="1"/>
  <c r="H61" i="57"/>
  <c r="H68" i="57" s="1"/>
  <c r="K61" i="57"/>
  <c r="K68" i="57" s="1"/>
  <c r="J61" i="57"/>
  <c r="I22" i="57"/>
  <c r="I29" i="57" s="1"/>
  <c r="K22" i="57"/>
  <c r="K29" i="57" s="1"/>
  <c r="J22" i="57"/>
  <c r="J29" i="57" s="1"/>
  <c r="I535" i="57"/>
  <c r="I542" i="57" s="1"/>
  <c r="K535" i="57"/>
  <c r="K542" i="57" s="1"/>
  <c r="J535" i="57"/>
  <c r="J542" i="57" s="1"/>
  <c r="K290" i="57"/>
  <c r="K297" i="57" s="1"/>
  <c r="J555" i="57"/>
  <c r="J562" i="57" s="1"/>
  <c r="K556" i="57"/>
  <c r="K563" i="57" s="1"/>
  <c r="I556" i="57"/>
  <c r="I563" i="57" s="1"/>
  <c r="H556" i="57"/>
  <c r="J174" i="57"/>
  <c r="J181" i="57" s="1"/>
  <c r="K176" i="57"/>
  <c r="K183" i="57" s="1"/>
  <c r="H176" i="57"/>
  <c r="H183" i="57" s="1"/>
  <c r="I176" i="57"/>
  <c r="I183" i="57" s="1"/>
  <c r="I117" i="57"/>
  <c r="I124" i="57" s="1"/>
  <c r="J117" i="57"/>
  <c r="J124" i="57" s="1"/>
  <c r="K117" i="57"/>
  <c r="K124" i="57" s="1"/>
  <c r="J288" i="57"/>
  <c r="J295" i="57" s="1"/>
  <c r="I288" i="57"/>
  <c r="I295" i="57" s="1"/>
  <c r="K288" i="57"/>
  <c r="K295" i="57" s="1"/>
  <c r="J421" i="57"/>
  <c r="J428" i="57" s="1"/>
  <c r="K421" i="57"/>
  <c r="K428" i="57" s="1"/>
  <c r="I174" i="57"/>
  <c r="I181" i="57" s="1"/>
  <c r="K174" i="57"/>
  <c r="K181" i="57" s="1"/>
  <c r="I79" i="57"/>
  <c r="I86" i="57" s="1"/>
  <c r="K79" i="57"/>
  <c r="K86" i="57" s="1"/>
  <c r="J79" i="57"/>
  <c r="J86" i="57" s="1"/>
  <c r="J41" i="57"/>
  <c r="J48" i="57" s="1"/>
  <c r="K41" i="57"/>
  <c r="K48" i="57" s="1"/>
  <c r="I421" i="57"/>
  <c r="I428" i="57" s="1"/>
  <c r="K422" i="57"/>
  <c r="K429" i="57" s="1"/>
  <c r="H422" i="57"/>
  <c r="H429" i="57" s="1"/>
  <c r="J422" i="57"/>
  <c r="J429" i="57" s="1"/>
  <c r="I386" i="57"/>
  <c r="I462" i="57"/>
  <c r="I500" i="57"/>
  <c r="I507" i="57" s="1"/>
  <c r="I329" i="57"/>
  <c r="I336" i="57" s="1"/>
  <c r="I364" i="57"/>
  <c r="I371" i="57" s="1"/>
  <c r="J364" i="57"/>
  <c r="J371" i="57" s="1"/>
  <c r="K364" i="57"/>
  <c r="K371" i="57" s="1"/>
  <c r="H156" i="57"/>
  <c r="H163" i="57" s="1"/>
  <c r="K156" i="57"/>
  <c r="K163" i="57" s="1"/>
  <c r="J156" i="57"/>
  <c r="J163" i="57" s="1"/>
  <c r="H138" i="57"/>
  <c r="H145" i="57" s="1"/>
  <c r="I138" i="57"/>
  <c r="I145" i="57" s="1"/>
  <c r="H234" i="57"/>
  <c r="J500" i="57"/>
  <c r="J507" i="57" s="1"/>
  <c r="J557" i="57"/>
  <c r="J564" i="57" s="1"/>
  <c r="I41" i="57"/>
  <c r="I48" i="57" s="1"/>
  <c r="H42" i="57"/>
  <c r="H49" i="57" s="1"/>
  <c r="K42" i="57"/>
  <c r="K49" i="57" s="1"/>
  <c r="J42" i="57"/>
  <c r="J49" i="57" s="1"/>
  <c r="H195" i="57"/>
  <c r="H202" i="57" s="1"/>
  <c r="K195" i="57"/>
  <c r="K202" i="57" s="1"/>
  <c r="I195" i="57"/>
  <c r="I202" i="57" s="1"/>
  <c r="H385" i="57"/>
  <c r="H392" i="57" s="1"/>
  <c r="K385" i="57"/>
  <c r="K392" i="57" s="1"/>
  <c r="I385" i="57"/>
  <c r="I392" i="57" s="1"/>
  <c r="H384" i="57"/>
  <c r="H391" i="57" s="1"/>
  <c r="I383" i="57"/>
  <c r="I390" i="57" s="1"/>
  <c r="J383" i="57"/>
  <c r="J390" i="57" s="1"/>
  <c r="K383" i="57"/>
  <c r="K390" i="57" s="1"/>
  <c r="H480" i="57"/>
  <c r="H487" i="57" s="1"/>
  <c r="K478" i="57"/>
  <c r="K485" i="57" s="1"/>
  <c r="I478" i="57"/>
  <c r="I485" i="57" s="1"/>
  <c r="J478" i="57"/>
  <c r="J485" i="57" s="1"/>
  <c r="I497" i="57"/>
  <c r="I504" i="57" s="1"/>
  <c r="J497" i="57"/>
  <c r="J504" i="57" s="1"/>
  <c r="K497" i="57"/>
  <c r="K504" i="57" s="1"/>
  <c r="H215" i="57"/>
  <c r="H82" i="57"/>
  <c r="H89" i="57" s="1"/>
  <c r="H500" i="57"/>
  <c r="H507" i="57" s="1"/>
  <c r="H404" i="57"/>
  <c r="H411" i="57" s="1"/>
  <c r="K404" i="57"/>
  <c r="K411" i="57" s="1"/>
  <c r="I404" i="57"/>
  <c r="I411" i="57" s="1"/>
  <c r="I366" i="57"/>
  <c r="I373" i="57" s="1"/>
  <c r="H366" i="57"/>
  <c r="H373" i="57" s="1"/>
  <c r="K366" i="57"/>
  <c r="K373" i="57" s="1"/>
  <c r="I193" i="57"/>
  <c r="I200" i="57" s="1"/>
  <c r="J193" i="57"/>
  <c r="J200" i="57" s="1"/>
  <c r="K193" i="57"/>
  <c r="K200" i="57" s="1"/>
  <c r="I554" i="57"/>
  <c r="I561" i="57" s="1"/>
  <c r="J554" i="57"/>
  <c r="J561" i="57" s="1"/>
  <c r="K554" i="57"/>
  <c r="K561" i="57" s="1"/>
  <c r="J136" i="57"/>
  <c r="J143" i="57" s="1"/>
  <c r="K136" i="57"/>
  <c r="K143" i="57" s="1"/>
  <c r="I136" i="57"/>
  <c r="I143" i="57" s="1"/>
  <c r="I269" i="57"/>
  <c r="I276" i="57" s="1"/>
  <c r="H270" i="57"/>
  <c r="H277" i="57" s="1"/>
  <c r="J270" i="57"/>
  <c r="J277" i="57" s="1"/>
  <c r="K270" i="57"/>
  <c r="K277" i="57" s="1"/>
  <c r="J384" i="57"/>
  <c r="J391" i="57" s="1"/>
  <c r="H44" i="57"/>
  <c r="H51" i="57" s="1"/>
  <c r="H538" i="57"/>
  <c r="H545" i="57" s="1"/>
  <c r="H177" i="57"/>
  <c r="H184" i="57" s="1"/>
  <c r="I82" i="57"/>
  <c r="I89" i="57" s="1"/>
  <c r="K498" i="57"/>
  <c r="K505" i="57" s="1"/>
  <c r="H557" i="57"/>
  <c r="H564" i="57" s="1"/>
  <c r="H23" i="57"/>
  <c r="H30" i="57" s="1"/>
  <c r="K23" i="57"/>
  <c r="K30" i="57" s="1"/>
  <c r="J23" i="57"/>
  <c r="J30" i="57" s="1"/>
  <c r="H537" i="57"/>
  <c r="H544" i="57" s="1"/>
  <c r="I537" i="57"/>
  <c r="I544" i="57" s="1"/>
  <c r="K537" i="57"/>
  <c r="K544" i="57" s="1"/>
  <c r="H101" i="57"/>
  <c r="H108" i="57" s="1"/>
  <c r="I98" i="57"/>
  <c r="I105" i="57" s="1"/>
  <c r="J98" i="57"/>
  <c r="J105" i="57" s="1"/>
  <c r="K98" i="57"/>
  <c r="K105" i="57" s="1"/>
  <c r="J269" i="57"/>
  <c r="J276" i="57" s="1"/>
  <c r="K269" i="57"/>
  <c r="K276" i="57" s="1"/>
  <c r="H365" i="57"/>
  <c r="H372" i="57" s="1"/>
  <c r="J365" i="57"/>
  <c r="J372" i="57" s="1"/>
  <c r="K365" i="57"/>
  <c r="K372" i="57" s="1"/>
  <c r="J308" i="57"/>
  <c r="J315" i="57" s="1"/>
  <c r="H308" i="57"/>
  <c r="H315" i="57" s="1"/>
  <c r="K308" i="57"/>
  <c r="K315" i="57" s="1"/>
  <c r="H329" i="57"/>
  <c r="H336" i="57" s="1"/>
  <c r="I326" i="57"/>
  <c r="I333" i="57" s="1"/>
  <c r="J326" i="57"/>
  <c r="J333" i="57" s="1"/>
  <c r="K326" i="57"/>
  <c r="K333" i="57" s="1"/>
  <c r="H194" i="57"/>
  <c r="H201" i="57" s="1"/>
  <c r="J194" i="57"/>
  <c r="J201" i="57" s="1"/>
  <c r="K194" i="57"/>
  <c r="K201" i="57" s="1"/>
  <c r="I459" i="57"/>
  <c r="I466" i="57" s="1"/>
  <c r="K459" i="57"/>
  <c r="K466" i="57" s="1"/>
  <c r="J459" i="57"/>
  <c r="J466" i="57" s="1"/>
  <c r="I155" i="57"/>
  <c r="I162" i="57" s="1"/>
  <c r="K155" i="57"/>
  <c r="K162" i="57" s="1"/>
  <c r="J155" i="57"/>
  <c r="J162" i="57" s="1"/>
  <c r="J538" i="57"/>
  <c r="J545" i="57" s="1"/>
  <c r="J177" i="57"/>
  <c r="J184" i="57" s="1"/>
  <c r="J82" i="57"/>
  <c r="J89" i="57" s="1"/>
  <c r="I310" i="57"/>
  <c r="I317" i="57" s="1"/>
  <c r="H348" i="57"/>
  <c r="H355" i="57" s="1"/>
  <c r="H99" i="57"/>
  <c r="H106" i="57" s="1"/>
  <c r="K99" i="57"/>
  <c r="K106" i="57" s="1"/>
  <c r="J99" i="57"/>
  <c r="J106" i="57" s="1"/>
  <c r="H517" i="57"/>
  <c r="H524" i="57" s="1"/>
  <c r="K517" i="57"/>
  <c r="K524" i="57" s="1"/>
  <c r="J517" i="57"/>
  <c r="J524" i="57" s="1"/>
  <c r="H423" i="57"/>
  <c r="H430" i="57" s="1"/>
  <c r="I423" i="57"/>
  <c r="I430" i="57" s="1"/>
  <c r="K423" i="57"/>
  <c r="I480" i="57"/>
  <c r="I487" i="57" s="1"/>
  <c r="J479" i="57"/>
  <c r="J486" i="57" s="1"/>
  <c r="K479" i="57"/>
  <c r="K486" i="57" s="1"/>
  <c r="H479" i="57"/>
  <c r="H486" i="57" s="1"/>
  <c r="H214" i="57"/>
  <c r="H221" i="57" s="1"/>
  <c r="K214" i="57"/>
  <c r="K221" i="57" s="1"/>
  <c r="I214" i="57"/>
  <c r="I221" i="57" s="1"/>
  <c r="I233" i="57"/>
  <c r="I240" i="57" s="1"/>
  <c r="K233" i="57"/>
  <c r="K240" i="57" s="1"/>
  <c r="H233" i="57"/>
  <c r="I60" i="57"/>
  <c r="I67" i="57" s="1"/>
  <c r="K60" i="57"/>
  <c r="K67" i="57" s="1"/>
  <c r="J60" i="57"/>
  <c r="J67" i="57" s="1"/>
  <c r="J175" i="57"/>
  <c r="J182" i="57" s="1"/>
  <c r="K175" i="57"/>
  <c r="K182" i="57" s="1"/>
  <c r="H175" i="57"/>
  <c r="J516" i="57"/>
  <c r="J523" i="57" s="1"/>
  <c r="H518" i="57"/>
  <c r="H525" i="57" s="1"/>
  <c r="K518" i="57"/>
  <c r="K525" i="57" s="1"/>
  <c r="I518" i="57"/>
  <c r="I525" i="57" s="1"/>
  <c r="I516" i="57"/>
  <c r="I523" i="57" s="1"/>
  <c r="K516" i="57"/>
  <c r="K523" i="57" s="1"/>
  <c r="H232" i="57"/>
  <c r="H239" i="57" s="1"/>
  <c r="K232" i="57"/>
  <c r="K239" i="57" s="1"/>
  <c r="J232" i="57"/>
  <c r="J239" i="57" s="1"/>
  <c r="I44" i="57"/>
  <c r="I51" i="57" s="1"/>
  <c r="H443" i="57"/>
  <c r="H450" i="57" s="1"/>
  <c r="J272" i="57"/>
  <c r="J279" i="57" s="1"/>
  <c r="H310" i="57"/>
  <c r="H317" i="57" s="1"/>
  <c r="H555" i="57"/>
  <c r="H562" i="57" s="1"/>
  <c r="K555" i="57"/>
  <c r="K562" i="57" s="1"/>
  <c r="J402" i="57"/>
  <c r="J409" i="57" s="1"/>
  <c r="I402" i="57"/>
  <c r="I409" i="57" s="1"/>
  <c r="H347" i="57"/>
  <c r="H354" i="57" s="1"/>
  <c r="I347" i="57"/>
  <c r="I354" i="57" s="1"/>
  <c r="K347" i="57"/>
  <c r="K354" i="57" s="1"/>
  <c r="I440" i="57"/>
  <c r="I447" i="57" s="1"/>
  <c r="H441" i="57"/>
  <c r="H448" i="57" s="1"/>
  <c r="K441" i="57"/>
  <c r="K448" i="57" s="1"/>
  <c r="J441" i="57"/>
  <c r="J448" i="57" s="1"/>
  <c r="J536" i="57"/>
  <c r="J543" i="57" s="1"/>
  <c r="K536" i="57"/>
  <c r="K543" i="57" s="1"/>
  <c r="H536" i="57"/>
  <c r="H543" i="57" s="1"/>
  <c r="J440" i="57"/>
  <c r="J447" i="57" s="1"/>
  <c r="H442" i="57"/>
  <c r="H449" i="57" s="1"/>
  <c r="K442" i="57"/>
  <c r="K449" i="57" s="1"/>
  <c r="I442" i="57"/>
  <c r="I449" i="57" s="1"/>
  <c r="K119" i="57"/>
  <c r="K126" i="57" s="1"/>
  <c r="H119" i="57"/>
  <c r="H126" i="57" s="1"/>
  <c r="I253" i="57"/>
  <c r="K251" i="57"/>
  <c r="K258" i="57" s="1"/>
  <c r="J251" i="57"/>
  <c r="J258" i="57" s="1"/>
  <c r="H251" i="57"/>
  <c r="H258" i="57" s="1"/>
  <c r="H137" i="57"/>
  <c r="H144" i="57" s="1"/>
  <c r="K137" i="57"/>
  <c r="K144" i="57" s="1"/>
  <c r="J137" i="57"/>
  <c r="J144" i="57" s="1"/>
  <c r="J460" i="57"/>
  <c r="J467" i="57" s="1"/>
  <c r="K461" i="57"/>
  <c r="K468" i="57" s="1"/>
  <c r="H461" i="57"/>
  <c r="H468" i="57" s="1"/>
  <c r="I461" i="57"/>
  <c r="I468" i="57" s="1"/>
  <c r="I119" i="57"/>
  <c r="I126" i="57" s="1"/>
  <c r="J118" i="57"/>
  <c r="J125" i="57" s="1"/>
  <c r="K118" i="57"/>
  <c r="K125" i="57" s="1"/>
  <c r="H118" i="57"/>
  <c r="H43" i="57"/>
  <c r="H50" i="57" s="1"/>
  <c r="K43" i="57"/>
  <c r="K50" i="57" s="1"/>
  <c r="I43" i="57"/>
  <c r="I50" i="57" s="1"/>
  <c r="H213" i="57"/>
  <c r="H220" i="57" s="1"/>
  <c r="K213" i="57"/>
  <c r="K220" i="57" s="1"/>
  <c r="J213" i="57"/>
  <c r="J220" i="57" s="1"/>
  <c r="I158" i="57"/>
  <c r="H120" i="57"/>
  <c r="I443" i="57"/>
  <c r="I450" i="57" s="1"/>
  <c r="H272" i="57"/>
  <c r="H279" i="57" s="1"/>
  <c r="J310" i="57"/>
  <c r="J317" i="57" s="1"/>
  <c r="I101" i="57"/>
  <c r="I108" i="57" s="1"/>
  <c r="I307" i="58"/>
  <c r="I314" i="58" s="1"/>
  <c r="J308" i="58"/>
  <c r="J315" i="58" s="1"/>
  <c r="H308" i="58"/>
  <c r="H315" i="58" s="1"/>
  <c r="K308" i="58"/>
  <c r="K315" i="58" s="1"/>
  <c r="J367" i="58"/>
  <c r="J374" i="58" s="1"/>
  <c r="H310" i="58"/>
  <c r="H317" i="58" s="1"/>
  <c r="H347" i="58"/>
  <c r="H354" i="58" s="1"/>
  <c r="I347" i="58"/>
  <c r="I354" i="58" s="1"/>
  <c r="I310" i="58"/>
  <c r="I317" i="58" s="1"/>
  <c r="J345" i="58"/>
  <c r="J352" i="58" s="1"/>
  <c r="K345" i="58"/>
  <c r="K352" i="58" s="1"/>
  <c r="I345" i="58"/>
  <c r="I352" i="58" s="1"/>
  <c r="K346" i="58"/>
  <c r="K353" i="58" s="1"/>
  <c r="J346" i="58"/>
  <c r="J353" i="58" s="1"/>
  <c r="H346" i="58"/>
  <c r="I195" i="58"/>
  <c r="K194" i="58"/>
  <c r="K201" i="58" s="1"/>
  <c r="J194" i="58"/>
  <c r="J201" i="58" s="1"/>
  <c r="H194" i="58"/>
  <c r="H201" i="58" s="1"/>
  <c r="I155" i="58"/>
  <c r="I162" i="58" s="1"/>
  <c r="K155" i="58"/>
  <c r="K162" i="58" s="1"/>
  <c r="J155" i="58"/>
  <c r="J162" i="58" s="1"/>
  <c r="H234" i="58"/>
  <c r="H366" i="58"/>
  <c r="H373" i="58" s="1"/>
  <c r="I366" i="58"/>
  <c r="I373" i="58" s="1"/>
  <c r="J117" i="58"/>
  <c r="J124" i="58" s="1"/>
  <c r="K117" i="58"/>
  <c r="K124" i="58" s="1"/>
  <c r="H138" i="58"/>
  <c r="H145" i="58" s="1"/>
  <c r="K138" i="58"/>
  <c r="K145" i="58" s="1"/>
  <c r="I138" i="58"/>
  <c r="I145" i="58" s="1"/>
  <c r="I348" i="58"/>
  <c r="I355" i="58" s="1"/>
  <c r="J269" i="58"/>
  <c r="J276" i="58" s="1"/>
  <c r="K269" i="58"/>
  <c r="K276" i="58" s="1"/>
  <c r="I269" i="58"/>
  <c r="I276" i="58" s="1"/>
  <c r="I98" i="58"/>
  <c r="J99" i="58"/>
  <c r="J106" i="58" s="1"/>
  <c r="H99" i="58"/>
  <c r="H106" i="58" s="1"/>
  <c r="K99" i="58"/>
  <c r="K106" i="58" s="1"/>
  <c r="I79" i="58"/>
  <c r="I86" i="58" s="1"/>
  <c r="H80" i="58"/>
  <c r="H87" i="58" s="1"/>
  <c r="K80" i="58"/>
  <c r="K87" i="58" s="1"/>
  <c r="J80" i="58"/>
  <c r="J87" i="58" s="1"/>
  <c r="H215" i="58"/>
  <c r="H348" i="58"/>
  <c r="H355" i="58" s="1"/>
  <c r="H327" i="58"/>
  <c r="H334" i="58" s="1"/>
  <c r="K327" i="58"/>
  <c r="K334" i="58" s="1"/>
  <c r="H271" i="58"/>
  <c r="H278" i="58" s="1"/>
  <c r="I271" i="58"/>
  <c r="I278" i="58" s="1"/>
  <c r="H290" i="58"/>
  <c r="H297" i="58" s="1"/>
  <c r="I290" i="58"/>
  <c r="I297" i="58" s="1"/>
  <c r="K290" i="58"/>
  <c r="K297" i="58" s="1"/>
  <c r="H137" i="58"/>
  <c r="H144" i="58" s="1"/>
  <c r="I136" i="58"/>
  <c r="I143" i="58" s="1"/>
  <c r="J136" i="58"/>
  <c r="J143" i="58" s="1"/>
  <c r="K136" i="58"/>
  <c r="K143" i="58" s="1"/>
  <c r="J137" i="58"/>
  <c r="J144" i="58" s="1"/>
  <c r="I101" i="58"/>
  <c r="I108" i="58" s="1"/>
  <c r="J348" i="58"/>
  <c r="J355" i="58" s="1"/>
  <c r="J364" i="58"/>
  <c r="J371" i="58" s="1"/>
  <c r="I364" i="58"/>
  <c r="I371" i="58" s="1"/>
  <c r="K364" i="58"/>
  <c r="K371" i="58" s="1"/>
  <c r="J212" i="58"/>
  <c r="J219" i="58" s="1"/>
  <c r="H214" i="58"/>
  <c r="H221" i="58" s="1"/>
  <c r="K214" i="58"/>
  <c r="K221" i="58" s="1"/>
  <c r="I214" i="58"/>
  <c r="I221" i="58" s="1"/>
  <c r="H270" i="58"/>
  <c r="H277" i="58" s="1"/>
  <c r="J270" i="58"/>
  <c r="J277" i="58" s="1"/>
  <c r="K270" i="58"/>
  <c r="K277" i="58" s="1"/>
  <c r="J288" i="58"/>
  <c r="J295" i="58" s="1"/>
  <c r="K288" i="58"/>
  <c r="K295" i="58" s="1"/>
  <c r="H175" i="58"/>
  <c r="H182" i="58" s="1"/>
  <c r="K175" i="58"/>
  <c r="K182" i="58" s="1"/>
  <c r="J175" i="58"/>
  <c r="J182" i="58" s="1"/>
  <c r="H101" i="58"/>
  <c r="H108" i="58" s="1"/>
  <c r="I196" i="58"/>
  <c r="J291" i="58"/>
  <c r="J298" i="58" s="1"/>
  <c r="K347" i="58"/>
  <c r="K354" i="58" s="1"/>
  <c r="I174" i="58"/>
  <c r="I181" i="58" s="1"/>
  <c r="K174" i="58"/>
  <c r="K181" i="58" s="1"/>
  <c r="I326" i="58"/>
  <c r="I333" i="58" s="1"/>
  <c r="J326" i="58"/>
  <c r="J333" i="58" s="1"/>
  <c r="I212" i="58"/>
  <c r="I219" i="58" s="1"/>
  <c r="K213" i="58"/>
  <c r="K220" i="58" s="1"/>
  <c r="J213" i="58"/>
  <c r="J220" i="58" s="1"/>
  <c r="H213" i="58"/>
  <c r="H220" i="58" s="1"/>
  <c r="J307" i="58"/>
  <c r="J314" i="58" s="1"/>
  <c r="K309" i="58"/>
  <c r="K316" i="58" s="1"/>
  <c r="I309" i="58"/>
  <c r="I316" i="58" s="1"/>
  <c r="H309" i="58"/>
  <c r="H316" i="58" s="1"/>
  <c r="H291" i="58"/>
  <c r="H82" i="58"/>
  <c r="H89" i="58" s="1"/>
  <c r="H195" i="58"/>
  <c r="H202" i="58" s="1"/>
  <c r="I193" i="58"/>
  <c r="K193" i="58"/>
  <c r="J193" i="58"/>
  <c r="J231" i="58"/>
  <c r="J238" i="58" s="1"/>
  <c r="K233" i="58"/>
  <c r="K240" i="58" s="1"/>
  <c r="I233" i="58"/>
  <c r="I240" i="58" s="1"/>
  <c r="H233" i="58"/>
  <c r="H240" i="58" s="1"/>
  <c r="H119" i="58"/>
  <c r="H126" i="58" s="1"/>
  <c r="I119" i="58"/>
  <c r="I126" i="58" s="1"/>
  <c r="I117" i="58"/>
  <c r="I124" i="58" s="1"/>
  <c r="K118" i="58"/>
  <c r="K125" i="58" s="1"/>
  <c r="J118" i="58"/>
  <c r="J125" i="58" s="1"/>
  <c r="H118" i="58"/>
  <c r="H125" i="58" s="1"/>
  <c r="H120" i="58"/>
  <c r="H127" i="58" s="1"/>
  <c r="J196" i="58"/>
  <c r="J272" i="58"/>
  <c r="J279" i="58" s="1"/>
  <c r="J98" i="58"/>
  <c r="J105" i="58" s="1"/>
  <c r="K100" i="58"/>
  <c r="K107" i="58" s="1"/>
  <c r="I100" i="58"/>
  <c r="I107" i="58" s="1"/>
  <c r="H100" i="58"/>
  <c r="H107" i="58" s="1"/>
  <c r="J174" i="58"/>
  <c r="J181" i="58" s="1"/>
  <c r="H176" i="58"/>
  <c r="H183" i="58" s="1"/>
  <c r="K176" i="58"/>
  <c r="K183" i="58" s="1"/>
  <c r="I176" i="58"/>
  <c r="I183" i="58" s="1"/>
  <c r="I288" i="58"/>
  <c r="I295" i="58" s="1"/>
  <c r="K289" i="58"/>
  <c r="K296" i="58" s="1"/>
  <c r="J289" i="58"/>
  <c r="J296" i="58" s="1"/>
  <c r="H289" i="58"/>
  <c r="H296" i="58" s="1"/>
  <c r="H156" i="58"/>
  <c r="H163" i="58" s="1"/>
  <c r="J120" i="58"/>
  <c r="J127" i="58" s="1"/>
  <c r="I272" i="58"/>
  <c r="I279" i="58" s="1"/>
  <c r="I82" i="58"/>
  <c r="I89" i="58" s="1"/>
  <c r="I231" i="58"/>
  <c r="I238" i="58" s="1"/>
  <c r="H232" i="58"/>
  <c r="H239" i="58" s="1"/>
  <c r="J232" i="58"/>
  <c r="J239" i="58" s="1"/>
  <c r="K232" i="58"/>
  <c r="K239" i="58" s="1"/>
  <c r="H365" i="58"/>
  <c r="H372" i="58" s="1"/>
  <c r="K365" i="58"/>
  <c r="K372" i="58" s="1"/>
  <c r="J365" i="58"/>
  <c r="J372" i="58" s="1"/>
  <c r="J327" i="58"/>
  <c r="J334" i="58" s="1"/>
  <c r="H328" i="58"/>
  <c r="H335" i="58" s="1"/>
  <c r="K328" i="58"/>
  <c r="K335" i="58" s="1"/>
  <c r="I328" i="58"/>
  <c r="I335" i="58" s="1"/>
  <c r="H81" i="58"/>
  <c r="H88" i="58" s="1"/>
  <c r="I81" i="58"/>
  <c r="I88" i="58" s="1"/>
  <c r="K81" i="58"/>
  <c r="K88" i="58" s="1"/>
  <c r="J156" i="58"/>
  <c r="J163" i="58" s="1"/>
  <c r="K157" i="58"/>
  <c r="K164" i="58" s="1"/>
  <c r="I157" i="58"/>
  <c r="I164" i="58" s="1"/>
  <c r="H157" i="58"/>
  <c r="H164" i="58" s="1"/>
  <c r="K119" i="58"/>
  <c r="K126" i="58" s="1"/>
  <c r="H367" i="58"/>
  <c r="H374" i="58" s="1"/>
  <c r="H272" i="58"/>
  <c r="H279" i="58" s="1"/>
  <c r="K79" i="58"/>
  <c r="K86" i="58" s="1"/>
  <c r="J3" i="57"/>
  <c r="J10" i="57" s="1"/>
  <c r="I3" i="57"/>
  <c r="I10" i="57" s="1"/>
  <c r="K3" i="57"/>
  <c r="K10" i="57" s="1"/>
  <c r="K5" i="57"/>
  <c r="K12" i="57" s="1"/>
  <c r="I5" i="57"/>
  <c r="I12" i="57" s="1"/>
  <c r="H5" i="57"/>
  <c r="H12" i="57" s="1"/>
  <c r="H4" i="57"/>
  <c r="H11" i="57" s="1"/>
  <c r="K4" i="57"/>
  <c r="K11" i="57" s="1"/>
  <c r="J4" i="57"/>
  <c r="J11" i="57" s="1"/>
  <c r="J6" i="57"/>
  <c r="J13" i="57" s="1"/>
  <c r="H6" i="57"/>
  <c r="H13" i="57" s="1"/>
  <c r="E45" i="62"/>
  <c r="D8" i="62"/>
  <c r="E9" i="62"/>
  <c r="C47" i="62"/>
  <c r="G46" i="62"/>
  <c r="F9" i="62"/>
  <c r="D44" i="62"/>
  <c r="D47" i="62"/>
  <c r="C20" i="62"/>
  <c r="F30" i="62"/>
  <c r="D30" i="62"/>
  <c r="F46" i="62"/>
  <c r="K19" i="77" l="1"/>
  <c r="M8" i="77"/>
  <c r="N8" i="77"/>
  <c r="H298" i="58"/>
  <c r="N298" i="58" s="1"/>
  <c r="H336" i="58"/>
  <c r="N336" i="58" s="1"/>
  <c r="H241" i="58"/>
  <c r="N241" i="58" s="1"/>
  <c r="I165" i="58"/>
  <c r="N165" i="58" s="1"/>
  <c r="I105" i="58"/>
  <c r="N105" i="58" s="1"/>
  <c r="H353" i="58"/>
  <c r="N353" i="58" s="1"/>
  <c r="H222" i="58"/>
  <c r="N222" i="58" s="1"/>
  <c r="H811" i="54"/>
  <c r="N811" i="54" s="1"/>
  <c r="I789" i="54"/>
  <c r="N789" i="54" s="1"/>
  <c r="I580" i="54"/>
  <c r="N580" i="54" s="1"/>
  <c r="C7" i="62" s="1"/>
  <c r="I469" i="57"/>
  <c r="N469" i="57" s="1"/>
  <c r="I393" i="57"/>
  <c r="N393" i="57" s="1"/>
  <c r="J488" i="57"/>
  <c r="N488" i="57" s="1"/>
  <c r="I260" i="57"/>
  <c r="N260" i="57" s="1"/>
  <c r="H412" i="57"/>
  <c r="N412" i="57" s="1"/>
  <c r="H125" i="57"/>
  <c r="N125" i="57" s="1"/>
  <c r="H182" i="57"/>
  <c r="N182" i="57" s="1"/>
  <c r="K430" i="57"/>
  <c r="N430" i="57" s="1"/>
  <c r="J68" i="57"/>
  <c r="N68" i="57" s="1"/>
  <c r="H107" i="57"/>
  <c r="N107" i="57" s="1"/>
  <c r="H241" i="57"/>
  <c r="N241" i="57" s="1"/>
  <c r="J146" i="57"/>
  <c r="N146" i="57" s="1"/>
  <c r="H563" i="57"/>
  <c r="N563" i="57" s="1"/>
  <c r="H240" i="57"/>
  <c r="N240" i="57" s="1"/>
  <c r="J298" i="57"/>
  <c r="N298" i="57" s="1"/>
  <c r="J32" i="57"/>
  <c r="N32" i="57" s="1"/>
  <c r="H127" i="57"/>
  <c r="N127" i="57" s="1"/>
  <c r="I165" i="57"/>
  <c r="N165" i="57" s="1"/>
  <c r="H222" i="57"/>
  <c r="N222" i="57" s="1"/>
  <c r="N107" i="58"/>
  <c r="N334" i="57"/>
  <c r="N279" i="57"/>
  <c r="N12" i="57"/>
  <c r="N486" i="57"/>
  <c r="N564" i="57"/>
  <c r="N48" i="57"/>
  <c r="N240" i="58"/>
  <c r="N201" i="58"/>
  <c r="N466" i="57"/>
  <c r="N219" i="58"/>
  <c r="N276" i="58"/>
  <c r="N335" i="57"/>
  <c r="N373" i="58"/>
  <c r="N315" i="57"/>
  <c r="N409" i="57"/>
  <c r="N238" i="57"/>
  <c r="N295" i="58"/>
  <c r="N220" i="58"/>
  <c r="N10" i="57"/>
  <c r="N278" i="58"/>
  <c r="N581" i="54"/>
  <c r="D7" i="62" s="1"/>
  <c r="N450" i="57"/>
  <c r="N583" i="54"/>
  <c r="F7" i="62" s="1"/>
  <c r="N143" i="57"/>
  <c r="N221" i="57"/>
  <c r="N506" i="57"/>
  <c r="N108" i="58"/>
  <c r="N182" i="58"/>
  <c r="N124" i="58"/>
  <c r="N317" i="58"/>
  <c r="N335" i="58"/>
  <c r="N143" i="58"/>
  <c r="N106" i="58"/>
  <c r="N144" i="58"/>
  <c r="N374" i="58"/>
  <c r="N164" i="58"/>
  <c r="N126" i="58"/>
  <c r="N162" i="58"/>
  <c r="N315" i="58"/>
  <c r="N183" i="58"/>
  <c r="N277" i="58"/>
  <c r="N372" i="58"/>
  <c r="N297" i="58"/>
  <c r="N314" i="58"/>
  <c r="N333" i="58"/>
  <c r="N221" i="58"/>
  <c r="N239" i="58"/>
  <c r="N181" i="58"/>
  <c r="N238" i="58"/>
  <c r="N334" i="58"/>
  <c r="N279" i="58"/>
  <c r="N371" i="58"/>
  <c r="N355" i="58"/>
  <c r="N145" i="58"/>
  <c r="N89" i="58"/>
  <c r="N127" i="58"/>
  <c r="N352" i="58"/>
  <c r="N163" i="58"/>
  <c r="N316" i="58"/>
  <c r="N88" i="58"/>
  <c r="N296" i="58"/>
  <c r="N125" i="58"/>
  <c r="N87" i="58"/>
  <c r="N86" i="58"/>
  <c r="N354" i="58"/>
  <c r="N355" i="57"/>
  <c r="N336" i="57"/>
  <c r="N220" i="57"/>
  <c r="N30" i="57"/>
  <c r="N504" i="57"/>
  <c r="AI18" i="62" s="1"/>
  <c r="N295" i="57"/>
  <c r="N542" i="57"/>
  <c r="N505" i="57"/>
  <c r="N467" i="57"/>
  <c r="N352" i="57"/>
  <c r="N296" i="57"/>
  <c r="N184" i="57"/>
  <c r="N428" i="57"/>
  <c r="N51" i="57"/>
  <c r="N317" i="57"/>
  <c r="N108" i="57"/>
  <c r="N561" i="57"/>
  <c r="N49" i="57"/>
  <c r="N354" i="57"/>
  <c r="N525" i="57"/>
  <c r="N259" i="57"/>
  <c r="N50" i="57"/>
  <c r="N126" i="57"/>
  <c r="N485" i="57"/>
  <c r="N29" i="57"/>
  <c r="N257" i="57"/>
  <c r="N162" i="57"/>
  <c r="N372" i="57"/>
  <c r="N200" i="57"/>
  <c r="N487" i="57"/>
  <c r="N429" i="57"/>
  <c r="N124" i="57"/>
  <c r="N410" i="57"/>
  <c r="N545" i="57"/>
  <c r="N316" i="57"/>
  <c r="N562" i="57"/>
  <c r="N373" i="57"/>
  <c r="N183" i="57"/>
  <c r="N219" i="57"/>
  <c r="N449" i="57"/>
  <c r="N390" i="57"/>
  <c r="N145" i="57"/>
  <c r="N353" i="57"/>
  <c r="N105" i="57"/>
  <c r="N391" i="57"/>
  <c r="N468" i="57"/>
  <c r="N543" i="57"/>
  <c r="N67" i="57"/>
  <c r="N524" i="57"/>
  <c r="N88" i="57"/>
  <c r="N278" i="57"/>
  <c r="N201" i="57"/>
  <c r="N277" i="57"/>
  <c r="N411" i="57"/>
  <c r="N163" i="57"/>
  <c r="N86" i="57"/>
  <c r="N13" i="57"/>
  <c r="N276" i="57"/>
  <c r="N507" i="57"/>
  <c r="N392" i="57"/>
  <c r="N106" i="57"/>
  <c r="N89" i="57"/>
  <c r="N181" i="57"/>
  <c r="N164" i="57"/>
  <c r="N87" i="57"/>
  <c r="N239" i="57"/>
  <c r="N333" i="57"/>
  <c r="N544" i="57"/>
  <c r="N371" i="57"/>
  <c r="N144" i="57"/>
  <c r="N448" i="57"/>
  <c r="N202" i="57"/>
  <c r="N314" i="57"/>
  <c r="N31" i="57"/>
  <c r="N11" i="57"/>
  <c r="N258" i="57"/>
  <c r="N447" i="57"/>
  <c r="N523" i="57"/>
  <c r="N69" i="57"/>
  <c r="N297" i="57"/>
  <c r="N792" i="54"/>
  <c r="N809" i="54"/>
  <c r="N808" i="54"/>
  <c r="N791" i="54"/>
  <c r="N810" i="54"/>
  <c r="N790" i="54"/>
  <c r="N582" i="54"/>
  <c r="E7" i="62" s="1"/>
  <c r="C8" i="62"/>
  <c r="K8" i="62"/>
  <c r="N8" i="61"/>
  <c r="M8" i="61"/>
  <c r="L46" i="62"/>
  <c r="M18" i="62" s="1"/>
  <c r="L47" i="62"/>
  <c r="H19" i="62" s="1"/>
  <c r="J8" i="62"/>
  <c r="D9" i="62"/>
  <c r="C44" i="62"/>
  <c r="L44" i="62" s="1"/>
  <c r="H8" i="62"/>
  <c r="D45" i="62"/>
  <c r="I8" i="62"/>
  <c r="K19" i="61"/>
  <c r="C30" i="62"/>
  <c r="K557" i="54"/>
  <c r="I555" i="54"/>
  <c r="K519" i="54"/>
  <c r="K500" i="54"/>
  <c r="K481" i="54"/>
  <c r="K462" i="54"/>
  <c r="K443" i="54"/>
  <c r="K386" i="54"/>
  <c r="K253" i="54"/>
  <c r="K158" i="54"/>
  <c r="K538" i="54"/>
  <c r="K234" i="54"/>
  <c r="K424" i="54"/>
  <c r="K215" i="54"/>
  <c r="K405" i="54"/>
  <c r="K367" i="54"/>
  <c r="K348" i="54"/>
  <c r="K329" i="54"/>
  <c r="K310" i="54"/>
  <c r="K291" i="54"/>
  <c r="K272" i="54"/>
  <c r="K196" i="54"/>
  <c r="K177" i="54"/>
  <c r="K139" i="54"/>
  <c r="K120" i="54"/>
  <c r="K101" i="54"/>
  <c r="K82" i="54"/>
  <c r="K63" i="54"/>
  <c r="K44" i="54"/>
  <c r="K25" i="54"/>
  <c r="K6" i="54"/>
  <c r="M7" i="77" l="1"/>
  <c r="L18" i="77"/>
  <c r="L8" i="77"/>
  <c r="N7" i="77"/>
  <c r="L7" i="77"/>
  <c r="N375" i="57"/>
  <c r="A35" i="54"/>
  <c r="H22" i="54" s="1"/>
  <c r="H25" i="54" s="1"/>
  <c r="H32" i="54" s="1"/>
  <c r="A36" i="54"/>
  <c r="B73" i="54"/>
  <c r="I61" i="54" s="1"/>
  <c r="B74" i="54"/>
  <c r="A112" i="54"/>
  <c r="A111" i="54"/>
  <c r="H98" i="54" s="1"/>
  <c r="H101" i="54" s="1"/>
  <c r="H108" i="54" s="1"/>
  <c r="A150" i="54"/>
  <c r="A149" i="54"/>
  <c r="A207" i="54"/>
  <c r="A206" i="54"/>
  <c r="H193" i="54" s="1"/>
  <c r="A302" i="54"/>
  <c r="A301" i="54"/>
  <c r="H288" i="54" s="1"/>
  <c r="A340" i="54"/>
  <c r="A339" i="54"/>
  <c r="A378" i="54"/>
  <c r="A377" i="54"/>
  <c r="A226" i="54"/>
  <c r="A225" i="54"/>
  <c r="H212" i="54" s="1"/>
  <c r="H215" i="54" s="1"/>
  <c r="H222" i="54" s="1"/>
  <c r="A245" i="54"/>
  <c r="A244" i="54"/>
  <c r="A169" i="54"/>
  <c r="A168" i="54"/>
  <c r="H155" i="54" s="1"/>
  <c r="A397" i="54"/>
  <c r="A396" i="54"/>
  <c r="H383" i="54" s="1"/>
  <c r="H386" i="54" s="1"/>
  <c r="H393" i="54" s="1"/>
  <c r="A473" i="54"/>
  <c r="A472" i="54"/>
  <c r="H459" i="54" s="1"/>
  <c r="H462" i="54" s="1"/>
  <c r="H469" i="54" s="1"/>
  <c r="A511" i="54"/>
  <c r="A510" i="54"/>
  <c r="H497" i="54" s="1"/>
  <c r="B35" i="54"/>
  <c r="B36" i="54"/>
  <c r="C73" i="54"/>
  <c r="J62" i="54" s="1"/>
  <c r="J63" i="54" s="1"/>
  <c r="J70" i="54" s="1"/>
  <c r="C74" i="54"/>
  <c r="B112" i="54"/>
  <c r="B111" i="54"/>
  <c r="I99" i="54" s="1"/>
  <c r="B150" i="54"/>
  <c r="B149" i="54"/>
  <c r="I137" i="54" s="1"/>
  <c r="K137" i="54" s="1"/>
  <c r="K144" i="54" s="1"/>
  <c r="B207" i="54"/>
  <c r="B206" i="54"/>
  <c r="B302" i="54"/>
  <c r="B301" i="54"/>
  <c r="B340" i="54"/>
  <c r="B339" i="54"/>
  <c r="I327" i="54" s="1"/>
  <c r="B378" i="54"/>
  <c r="B377" i="54"/>
  <c r="I365" i="54" s="1"/>
  <c r="B226" i="54"/>
  <c r="B225" i="54"/>
  <c r="B245" i="54"/>
  <c r="B244" i="54"/>
  <c r="I232" i="54" s="1"/>
  <c r="K232" i="54" s="1"/>
  <c r="K239" i="54" s="1"/>
  <c r="B169" i="54"/>
  <c r="B168" i="54"/>
  <c r="I156" i="54" s="1"/>
  <c r="B397" i="54"/>
  <c r="B396" i="54"/>
  <c r="B473" i="54"/>
  <c r="B472" i="54"/>
  <c r="I460" i="54" s="1"/>
  <c r="I462" i="54" s="1"/>
  <c r="I469" i="54" s="1"/>
  <c r="B511" i="54"/>
  <c r="B510" i="54"/>
  <c r="I498" i="54" s="1"/>
  <c r="C35" i="54"/>
  <c r="J24" i="54" s="1"/>
  <c r="J25" i="54" s="1"/>
  <c r="J32" i="54" s="1"/>
  <c r="C36" i="54"/>
  <c r="A93" i="54"/>
  <c r="A92" i="54"/>
  <c r="C112" i="54"/>
  <c r="C111" i="54"/>
  <c r="J100" i="54" s="1"/>
  <c r="C150" i="54"/>
  <c r="C149" i="54"/>
  <c r="C207" i="54"/>
  <c r="C206" i="54"/>
  <c r="J195" i="54" s="1"/>
  <c r="C302" i="54"/>
  <c r="C301" i="54"/>
  <c r="C340" i="54"/>
  <c r="C339" i="54"/>
  <c r="J328" i="54" s="1"/>
  <c r="J329" i="54" s="1"/>
  <c r="J336" i="54" s="1"/>
  <c r="C378" i="54"/>
  <c r="C377" i="54"/>
  <c r="J366" i="54" s="1"/>
  <c r="J367" i="54" s="1"/>
  <c r="J374" i="54" s="1"/>
  <c r="C226" i="54"/>
  <c r="C225" i="54"/>
  <c r="J214" i="54" s="1"/>
  <c r="J215" i="54" s="1"/>
  <c r="J222" i="54" s="1"/>
  <c r="C245" i="54"/>
  <c r="C244" i="54"/>
  <c r="J233" i="54" s="1"/>
  <c r="C169" i="54"/>
  <c r="C168" i="54"/>
  <c r="J157" i="54" s="1"/>
  <c r="J158" i="54" s="1"/>
  <c r="J165" i="54" s="1"/>
  <c r="C397" i="54"/>
  <c r="C396" i="54"/>
  <c r="C473" i="54"/>
  <c r="C472" i="54"/>
  <c r="J461" i="54" s="1"/>
  <c r="J462" i="54" s="1"/>
  <c r="J469" i="54" s="1"/>
  <c r="C511" i="54"/>
  <c r="C510" i="54"/>
  <c r="J499" i="54" s="1"/>
  <c r="J500" i="54" s="1"/>
  <c r="J507" i="54" s="1"/>
  <c r="B93" i="54"/>
  <c r="B92" i="54"/>
  <c r="A16" i="54"/>
  <c r="H3" i="54" s="1"/>
  <c r="K3" i="54" s="1"/>
  <c r="K10" i="54" s="1"/>
  <c r="A17" i="54"/>
  <c r="A54" i="54"/>
  <c r="A55" i="54"/>
  <c r="C93" i="54"/>
  <c r="C92" i="54"/>
  <c r="J81" i="54" s="1"/>
  <c r="J82" i="54" s="1"/>
  <c r="J89" i="54" s="1"/>
  <c r="A131" i="54"/>
  <c r="A130" i="54"/>
  <c r="H117" i="54" s="1"/>
  <c r="H120" i="54" s="1"/>
  <c r="H127" i="54" s="1"/>
  <c r="A188" i="54"/>
  <c r="A187" i="54"/>
  <c r="H174" i="54" s="1"/>
  <c r="A283" i="54"/>
  <c r="A282" i="54"/>
  <c r="H269" i="54" s="1"/>
  <c r="H272" i="54" s="1"/>
  <c r="H279" i="54" s="1"/>
  <c r="A321" i="54"/>
  <c r="A320" i="54"/>
  <c r="A359" i="54"/>
  <c r="A358" i="54"/>
  <c r="H345" i="54" s="1"/>
  <c r="H348" i="54" s="1"/>
  <c r="H355" i="54" s="1"/>
  <c r="A416" i="54"/>
  <c r="A415" i="54"/>
  <c r="A435" i="54"/>
  <c r="A434" i="54"/>
  <c r="H421" i="54" s="1"/>
  <c r="H424" i="54" s="1"/>
  <c r="H431" i="54" s="1"/>
  <c r="A549" i="54"/>
  <c r="A548" i="54"/>
  <c r="H535" i="54" s="1"/>
  <c r="A264" i="54"/>
  <c r="A263" i="54"/>
  <c r="H250" i="54" s="1"/>
  <c r="A454" i="54"/>
  <c r="A453" i="54"/>
  <c r="H440" i="54" s="1"/>
  <c r="A492" i="54"/>
  <c r="A491" i="54"/>
  <c r="H478" i="54" s="1"/>
  <c r="H481" i="54" s="1"/>
  <c r="H488" i="54" s="1"/>
  <c r="A530" i="54"/>
  <c r="A529" i="54"/>
  <c r="B16" i="54"/>
  <c r="B17" i="54"/>
  <c r="B54" i="54"/>
  <c r="I42" i="54" s="1"/>
  <c r="B55" i="54"/>
  <c r="B131" i="54"/>
  <c r="B130" i="54"/>
  <c r="I118" i="54" s="1"/>
  <c r="B188" i="54"/>
  <c r="B187" i="54"/>
  <c r="B283" i="54"/>
  <c r="B282" i="54"/>
  <c r="I270" i="54" s="1"/>
  <c r="B321" i="54"/>
  <c r="B320" i="54"/>
  <c r="B359" i="54"/>
  <c r="B358" i="54"/>
  <c r="I346" i="54" s="1"/>
  <c r="B416" i="54"/>
  <c r="B415" i="54"/>
  <c r="I403" i="54" s="1"/>
  <c r="B435" i="54"/>
  <c r="B434" i="54"/>
  <c r="I422" i="54" s="1"/>
  <c r="B549" i="54"/>
  <c r="B548" i="54"/>
  <c r="B264" i="54"/>
  <c r="B263" i="54"/>
  <c r="I251" i="54" s="1"/>
  <c r="B454" i="54"/>
  <c r="B453" i="54"/>
  <c r="I441" i="54" s="1"/>
  <c r="I443" i="54" s="1"/>
  <c r="I450" i="54" s="1"/>
  <c r="B492" i="54"/>
  <c r="B491" i="54"/>
  <c r="I479" i="54" s="1"/>
  <c r="B530" i="54"/>
  <c r="B529" i="54"/>
  <c r="I517" i="54" s="1"/>
  <c r="I519" i="54" s="1"/>
  <c r="I526" i="54" s="1"/>
  <c r="C16" i="54"/>
  <c r="J5" i="54" s="1"/>
  <c r="C17" i="54"/>
  <c r="C54" i="54"/>
  <c r="C55" i="54"/>
  <c r="C131" i="54"/>
  <c r="C130" i="54"/>
  <c r="J119" i="54" s="1"/>
  <c r="C188" i="54"/>
  <c r="C187" i="54"/>
  <c r="J176" i="54" s="1"/>
  <c r="J177" i="54" s="1"/>
  <c r="J184" i="54" s="1"/>
  <c r="C283" i="54"/>
  <c r="C282" i="54"/>
  <c r="J271" i="54" s="1"/>
  <c r="J272" i="54" s="1"/>
  <c r="J279" i="54" s="1"/>
  <c r="C321" i="54"/>
  <c r="C320" i="54"/>
  <c r="J309" i="54" s="1"/>
  <c r="C359" i="54"/>
  <c r="C358" i="54"/>
  <c r="J347" i="54" s="1"/>
  <c r="J348" i="54" s="1"/>
  <c r="J355" i="54" s="1"/>
  <c r="C416" i="54"/>
  <c r="C415" i="54"/>
  <c r="J404" i="54" s="1"/>
  <c r="C435" i="54"/>
  <c r="C434" i="54"/>
  <c r="J423" i="54" s="1"/>
  <c r="J424" i="54" s="1"/>
  <c r="J431" i="54" s="1"/>
  <c r="C549" i="54"/>
  <c r="C548" i="54"/>
  <c r="C264" i="54"/>
  <c r="C263" i="54"/>
  <c r="J252" i="54" s="1"/>
  <c r="C454" i="54"/>
  <c r="C453" i="54"/>
  <c r="J442" i="54" s="1"/>
  <c r="C492" i="54"/>
  <c r="C491" i="54"/>
  <c r="J480" i="54" s="1"/>
  <c r="J481" i="54" s="1"/>
  <c r="J488" i="54" s="1"/>
  <c r="C530" i="54"/>
  <c r="C529" i="54"/>
  <c r="J518" i="54" s="1"/>
  <c r="J519" i="54" s="1"/>
  <c r="J526" i="54" s="1"/>
  <c r="A73" i="54"/>
  <c r="H60" i="54" s="1"/>
  <c r="H63" i="54" s="1"/>
  <c r="H70" i="54" s="1"/>
  <c r="A74" i="54"/>
  <c r="N356" i="58"/>
  <c r="N109" i="58"/>
  <c r="N280" i="58"/>
  <c r="N223" i="58"/>
  <c r="N166" i="57"/>
  <c r="N280" i="57"/>
  <c r="N261" i="57"/>
  <c r="N318" i="57"/>
  <c r="N394" i="57"/>
  <c r="N90" i="57"/>
  <c r="N489" i="57"/>
  <c r="N223" i="57"/>
  <c r="N546" i="57"/>
  <c r="N793" i="54"/>
  <c r="N166" i="58"/>
  <c r="N375" i="58"/>
  <c r="N242" i="58"/>
  <c r="N299" i="58"/>
  <c r="N90" i="58"/>
  <c r="N185" i="58"/>
  <c r="N147" i="58"/>
  <c r="N337" i="58"/>
  <c r="N128" i="58"/>
  <c r="N318" i="58"/>
  <c r="N356" i="57"/>
  <c r="N33" i="57"/>
  <c r="N470" i="57"/>
  <c r="N147" i="57"/>
  <c r="N299" i="57"/>
  <c r="N508" i="57"/>
  <c r="N52" i="57"/>
  <c r="N337" i="57"/>
  <c r="N565" i="57"/>
  <c r="C45" i="62" s="1"/>
  <c r="L45" i="62" s="1"/>
  <c r="C18" i="62" s="1"/>
  <c r="N71" i="57"/>
  <c r="N128" i="57"/>
  <c r="N185" i="57"/>
  <c r="N242" i="57"/>
  <c r="N527" i="57"/>
  <c r="C72" i="62" s="1"/>
  <c r="N413" i="57"/>
  <c r="N451" i="57"/>
  <c r="N204" i="57"/>
  <c r="N432" i="57"/>
  <c r="N109" i="57"/>
  <c r="N14" i="57"/>
  <c r="N812" i="54"/>
  <c r="N584" i="54"/>
  <c r="J200" i="58"/>
  <c r="I200" i="58"/>
  <c r="J203" i="58"/>
  <c r="I203" i="58"/>
  <c r="K200" i="58"/>
  <c r="C9" i="62"/>
  <c r="I557" i="54"/>
  <c r="I564" i="54" s="1"/>
  <c r="K555" i="54"/>
  <c r="K562" i="54" s="1"/>
  <c r="K18" i="62"/>
  <c r="L18" i="62"/>
  <c r="L18" i="61"/>
  <c r="N18" i="62"/>
  <c r="G19" i="62"/>
  <c r="J7" i="62"/>
  <c r="H7" i="62"/>
  <c r="G7" i="62"/>
  <c r="M7" i="61"/>
  <c r="L7" i="61"/>
  <c r="L8" i="61"/>
  <c r="N7" i="61"/>
  <c r="I7" i="62"/>
  <c r="J19" i="62"/>
  <c r="I19" i="62"/>
  <c r="H136" i="54"/>
  <c r="H139" i="54" s="1"/>
  <c r="H146" i="54" s="1"/>
  <c r="J43" i="54"/>
  <c r="J44" i="54" s="1"/>
  <c r="J51" i="54" s="1"/>
  <c r="H307" i="54"/>
  <c r="I4" i="54"/>
  <c r="I6" i="54" s="1"/>
  <c r="I13" i="54" s="1"/>
  <c r="I23" i="54"/>
  <c r="I25" i="54" s="1"/>
  <c r="I32" i="54" s="1"/>
  <c r="I80" i="54"/>
  <c r="I82" i="54" s="1"/>
  <c r="I89" i="54" s="1"/>
  <c r="H79" i="54"/>
  <c r="H402" i="54"/>
  <c r="K402" i="54" s="1"/>
  <c r="K409" i="54" s="1"/>
  <c r="H516" i="54"/>
  <c r="H519" i="54" s="1"/>
  <c r="H526" i="54" s="1"/>
  <c r="H554" i="54"/>
  <c r="H555" i="54" s="1"/>
  <c r="H562" i="54" s="1"/>
  <c r="H41" i="54"/>
  <c r="H44" i="54" s="1"/>
  <c r="H51" i="54" s="1"/>
  <c r="J290" i="54"/>
  <c r="I175" i="54"/>
  <c r="I177" i="54" s="1"/>
  <c r="I184" i="54" s="1"/>
  <c r="I289" i="54"/>
  <c r="K289" i="54" s="1"/>
  <c r="K296" i="54" s="1"/>
  <c r="I213" i="54"/>
  <c r="I215" i="54" s="1"/>
  <c r="I222" i="54" s="1"/>
  <c r="J138" i="54"/>
  <c r="J139" i="54" s="1"/>
  <c r="J146" i="54" s="1"/>
  <c r="I536" i="54"/>
  <c r="I538" i="54" s="1"/>
  <c r="I545" i="54" s="1"/>
  <c r="I194" i="54"/>
  <c r="I308" i="54"/>
  <c r="I310" i="54" s="1"/>
  <c r="I317" i="54" s="1"/>
  <c r="J537" i="54"/>
  <c r="J538" i="54" s="1"/>
  <c r="J545" i="54" s="1"/>
  <c r="H326" i="54"/>
  <c r="H364" i="54"/>
  <c r="H231" i="54"/>
  <c r="J385" i="54"/>
  <c r="J386" i="54" s="1"/>
  <c r="J393" i="54" s="1"/>
  <c r="I384" i="54"/>
  <c r="J556" i="54"/>
  <c r="J555" i="54" s="1"/>
  <c r="J562" i="54" s="1"/>
  <c r="I79" i="54" l="1"/>
  <c r="I86" i="54" s="1"/>
  <c r="K6" i="77"/>
  <c r="M6" i="77"/>
  <c r="M18" i="77"/>
  <c r="N18" i="77"/>
  <c r="K8" i="77"/>
  <c r="K18" i="77"/>
  <c r="K17" i="77"/>
  <c r="Q17" i="77" s="1"/>
  <c r="L6" i="77"/>
  <c r="N6" i="77"/>
  <c r="N18" i="61"/>
  <c r="I202" i="58"/>
  <c r="N202" i="58" s="1"/>
  <c r="K8" i="61"/>
  <c r="N203" i="58"/>
  <c r="N200" i="58"/>
  <c r="I402" i="54"/>
  <c r="I409" i="54" s="1"/>
  <c r="I174" i="54"/>
  <c r="I181" i="54" s="1"/>
  <c r="I535" i="54"/>
  <c r="I542" i="54" s="1"/>
  <c r="J498" i="54"/>
  <c r="J505" i="54" s="1"/>
  <c r="N222" i="54"/>
  <c r="I440" i="54"/>
  <c r="I447" i="54" s="1"/>
  <c r="N562" i="54"/>
  <c r="J61" i="54"/>
  <c r="J68" i="54" s="1"/>
  <c r="I307" i="54"/>
  <c r="I314" i="54" s="1"/>
  <c r="H443" i="54"/>
  <c r="H450" i="54" s="1"/>
  <c r="N526" i="54"/>
  <c r="N469" i="54"/>
  <c r="N32" i="54"/>
  <c r="I63" i="54"/>
  <c r="J384" i="54"/>
  <c r="J391" i="54" s="1"/>
  <c r="G8" i="62"/>
  <c r="K233" i="54"/>
  <c r="K240" i="54" s="1"/>
  <c r="H233" i="54"/>
  <c r="H240" i="54" s="1"/>
  <c r="I233" i="54"/>
  <c r="I386" i="54"/>
  <c r="K440" i="54"/>
  <c r="K447" i="54" s="1"/>
  <c r="H177" i="54"/>
  <c r="H119" i="54"/>
  <c r="H126" i="54" s="1"/>
  <c r="I119" i="54"/>
  <c r="I126" i="54" s="1"/>
  <c r="K119" i="54"/>
  <c r="K126" i="54" s="1"/>
  <c r="K61" i="54"/>
  <c r="K68" i="54" s="1"/>
  <c r="K174" i="54"/>
  <c r="K181" i="54" s="1"/>
  <c r="I478" i="54"/>
  <c r="I485" i="54" s="1"/>
  <c r="K478" i="54"/>
  <c r="K485" i="54" s="1"/>
  <c r="J478" i="54"/>
  <c r="J485" i="54" s="1"/>
  <c r="K384" i="54"/>
  <c r="K391" i="54" s="1"/>
  <c r="I139" i="54"/>
  <c r="J402" i="54"/>
  <c r="J409" i="54" s="1"/>
  <c r="K404" i="54"/>
  <c r="K411" i="54" s="1"/>
  <c r="H404" i="54"/>
  <c r="H411" i="54" s="1"/>
  <c r="I404" i="54"/>
  <c r="I411" i="54" s="1"/>
  <c r="H538" i="54"/>
  <c r="J307" i="54"/>
  <c r="J314" i="54" s="1"/>
  <c r="K309" i="54"/>
  <c r="K316" i="54" s="1"/>
  <c r="H309" i="54"/>
  <c r="H316" i="54" s="1"/>
  <c r="I309" i="54"/>
  <c r="I316" i="54" s="1"/>
  <c r="J174" i="54"/>
  <c r="J181" i="54" s="1"/>
  <c r="I176" i="54"/>
  <c r="I183" i="54" s="1"/>
  <c r="K176" i="54"/>
  <c r="K183" i="54" s="1"/>
  <c r="H176" i="54"/>
  <c r="H183" i="54" s="1"/>
  <c r="H6" i="54"/>
  <c r="H13" i="54" s="1"/>
  <c r="J310" i="54"/>
  <c r="J317" i="54" s="1"/>
  <c r="I98" i="54"/>
  <c r="I105" i="54" s="1"/>
  <c r="J99" i="54"/>
  <c r="J106" i="54" s="1"/>
  <c r="H99" i="54"/>
  <c r="H106" i="54" s="1"/>
  <c r="K99" i="54"/>
  <c r="K106" i="54" s="1"/>
  <c r="I138" i="54"/>
  <c r="I145" i="54" s="1"/>
  <c r="K138" i="54"/>
  <c r="K145" i="54" s="1"/>
  <c r="H138" i="54"/>
  <c r="H145" i="54" s="1"/>
  <c r="J3" i="54"/>
  <c r="J10" i="54" s="1"/>
  <c r="H5" i="54"/>
  <c r="H12" i="54" s="1"/>
  <c r="K5" i="54"/>
  <c r="K12" i="54" s="1"/>
  <c r="I5" i="54"/>
  <c r="I12" i="54" s="1"/>
  <c r="I62" i="54"/>
  <c r="I69" i="54" s="1"/>
  <c r="K62" i="54"/>
  <c r="K69" i="54" s="1"/>
  <c r="H62" i="54"/>
  <c r="H69" i="54" s="1"/>
  <c r="J441" i="54"/>
  <c r="J448" i="54" s="1"/>
  <c r="K441" i="54"/>
  <c r="K448" i="54" s="1"/>
  <c r="H441" i="54"/>
  <c r="H448" i="54" s="1"/>
  <c r="K24" i="54"/>
  <c r="K31" i="54" s="1"/>
  <c r="I24" i="54"/>
  <c r="I31" i="54" s="1"/>
  <c r="H24" i="54"/>
  <c r="K535" i="54"/>
  <c r="K542" i="54" s="1"/>
  <c r="H310" i="54"/>
  <c r="H317" i="54" s="1"/>
  <c r="J120" i="54"/>
  <c r="J127" i="54" s="1"/>
  <c r="H82" i="54"/>
  <c r="H290" i="54"/>
  <c r="H297" i="54" s="1"/>
  <c r="K290" i="54"/>
  <c r="K297" i="54" s="1"/>
  <c r="I290" i="54"/>
  <c r="I297" i="54" s="1"/>
  <c r="J250" i="54"/>
  <c r="J257" i="54" s="1"/>
  <c r="K250" i="54"/>
  <c r="K257" i="54" s="1"/>
  <c r="I250" i="54"/>
  <c r="I257" i="54" s="1"/>
  <c r="I326" i="54"/>
  <c r="I333" i="54" s="1"/>
  <c r="J326" i="54"/>
  <c r="J333" i="54" s="1"/>
  <c r="K326" i="54"/>
  <c r="K333" i="54" s="1"/>
  <c r="H498" i="54"/>
  <c r="H505" i="54" s="1"/>
  <c r="J497" i="54"/>
  <c r="J504" i="54" s="1"/>
  <c r="I497" i="54"/>
  <c r="I504" i="54" s="1"/>
  <c r="K497" i="54"/>
  <c r="K504" i="54" s="1"/>
  <c r="I424" i="54"/>
  <c r="H422" i="54"/>
  <c r="H429" i="54" s="1"/>
  <c r="K422" i="54"/>
  <c r="K429" i="54" s="1"/>
  <c r="J422" i="54"/>
  <c r="J429" i="54" s="1"/>
  <c r="J232" i="54"/>
  <c r="J239" i="54" s="1"/>
  <c r="J6" i="54"/>
  <c r="J13" i="54" s="1"/>
  <c r="K307" i="54"/>
  <c r="K314" i="54" s="1"/>
  <c r="H480" i="54"/>
  <c r="H487" i="54" s="1"/>
  <c r="K480" i="54"/>
  <c r="K487" i="54" s="1"/>
  <c r="I480" i="54"/>
  <c r="I487" i="54" s="1"/>
  <c r="I212" i="54"/>
  <c r="I219" i="54" s="1"/>
  <c r="J212" i="54"/>
  <c r="J219" i="54" s="1"/>
  <c r="K212" i="54"/>
  <c r="K219" i="54" s="1"/>
  <c r="H365" i="54"/>
  <c r="H372" i="54" s="1"/>
  <c r="K364" i="54"/>
  <c r="K371" i="54" s="1"/>
  <c r="I364" i="54"/>
  <c r="I371" i="54" s="1"/>
  <c r="J364" i="54"/>
  <c r="J371" i="54" s="1"/>
  <c r="H557" i="54"/>
  <c r="H564" i="54" s="1"/>
  <c r="I554" i="54"/>
  <c r="I561" i="54" s="1"/>
  <c r="K554" i="54"/>
  <c r="K561" i="54" s="1"/>
  <c r="J554" i="54"/>
  <c r="J561" i="54" s="1"/>
  <c r="J440" i="54"/>
  <c r="J447" i="54" s="1"/>
  <c r="K442" i="54"/>
  <c r="K449" i="54" s="1"/>
  <c r="H442" i="54"/>
  <c r="H449" i="54" s="1"/>
  <c r="I442" i="54"/>
  <c r="I449" i="54" s="1"/>
  <c r="I253" i="54"/>
  <c r="I260" i="54" s="1"/>
  <c r="J251" i="54"/>
  <c r="J258" i="54" s="1"/>
  <c r="K251" i="54"/>
  <c r="K258" i="54" s="1"/>
  <c r="H251" i="54"/>
  <c r="H258" i="54" s="1"/>
  <c r="J289" i="54"/>
  <c r="J296" i="54" s="1"/>
  <c r="J403" i="54"/>
  <c r="J410" i="54" s="1"/>
  <c r="K403" i="54"/>
  <c r="K410" i="54" s="1"/>
  <c r="H403" i="54"/>
  <c r="J365" i="54"/>
  <c r="J372" i="54" s="1"/>
  <c r="H500" i="54"/>
  <c r="H507" i="54" s="1"/>
  <c r="K79" i="54"/>
  <c r="K86" i="54" s="1"/>
  <c r="K195" i="54"/>
  <c r="K202" i="54" s="1"/>
  <c r="H195" i="54"/>
  <c r="H202" i="54" s="1"/>
  <c r="I195" i="54"/>
  <c r="I202" i="54" s="1"/>
  <c r="H80" i="54"/>
  <c r="H87" i="54" s="1"/>
  <c r="K80" i="54"/>
  <c r="K87" i="54" s="1"/>
  <c r="J80" i="54"/>
  <c r="J87" i="54" s="1"/>
  <c r="H460" i="54"/>
  <c r="H467" i="54" s="1"/>
  <c r="J460" i="54"/>
  <c r="J467" i="54" s="1"/>
  <c r="K460" i="54"/>
  <c r="K467" i="54" s="1"/>
  <c r="H252" i="54"/>
  <c r="H259" i="54" s="1"/>
  <c r="I252" i="54"/>
  <c r="I259" i="54" s="1"/>
  <c r="K252" i="54"/>
  <c r="K259" i="54" s="1"/>
  <c r="J308" i="54"/>
  <c r="J315" i="54" s="1"/>
  <c r="H308" i="54"/>
  <c r="H315" i="54" s="1"/>
  <c r="K308" i="54"/>
  <c r="K315" i="54" s="1"/>
  <c r="H175" i="54"/>
  <c r="H182" i="54" s="1"/>
  <c r="J175" i="54"/>
  <c r="J182" i="54" s="1"/>
  <c r="K175" i="54"/>
  <c r="K182" i="54" s="1"/>
  <c r="I155" i="54"/>
  <c r="I162" i="54" s="1"/>
  <c r="K155" i="54"/>
  <c r="K162" i="54" s="1"/>
  <c r="J155" i="54"/>
  <c r="H327" i="54"/>
  <c r="H334" i="54" s="1"/>
  <c r="K327" i="54"/>
  <c r="K334" i="54" s="1"/>
  <c r="J327" i="54"/>
  <c r="J334" i="54" s="1"/>
  <c r="H423" i="54"/>
  <c r="H430" i="54" s="1"/>
  <c r="K423" i="54"/>
  <c r="K430" i="54" s="1"/>
  <c r="I423" i="54"/>
  <c r="I430" i="54" s="1"/>
  <c r="I329" i="54"/>
  <c r="I336" i="54" s="1"/>
  <c r="I500" i="54"/>
  <c r="I507" i="54" s="1"/>
  <c r="H253" i="54"/>
  <c r="H260" i="54" s="1"/>
  <c r="I269" i="54"/>
  <c r="I276" i="54" s="1"/>
  <c r="K269" i="54"/>
  <c r="K276" i="54" s="1"/>
  <c r="J269" i="54"/>
  <c r="J276" i="54" s="1"/>
  <c r="H213" i="54"/>
  <c r="H220" i="54" s="1"/>
  <c r="J213" i="54"/>
  <c r="J220" i="54" s="1"/>
  <c r="K213" i="54"/>
  <c r="K220" i="54" s="1"/>
  <c r="J535" i="54"/>
  <c r="J542" i="54" s="1"/>
  <c r="K537" i="54"/>
  <c r="K544" i="54" s="1"/>
  <c r="H537" i="54"/>
  <c r="H544" i="54" s="1"/>
  <c r="I537" i="54"/>
  <c r="I544" i="54" s="1"/>
  <c r="H156" i="54"/>
  <c r="H163" i="54" s="1"/>
  <c r="J156" i="54"/>
  <c r="J163" i="54" s="1"/>
  <c r="K156" i="54"/>
  <c r="K163" i="54" s="1"/>
  <c r="I272" i="54"/>
  <c r="K270" i="54"/>
  <c r="K277" i="54" s="1"/>
  <c r="J270" i="54"/>
  <c r="J277" i="54" s="1"/>
  <c r="H270" i="54"/>
  <c r="H277" i="54" s="1"/>
  <c r="I120" i="54"/>
  <c r="I127" i="54" s="1"/>
  <c r="J118" i="54"/>
  <c r="J125" i="54" s="1"/>
  <c r="K118" i="54"/>
  <c r="K125" i="54" s="1"/>
  <c r="H118" i="54"/>
  <c r="H125" i="54" s="1"/>
  <c r="J345" i="54"/>
  <c r="J352" i="54" s="1"/>
  <c r="K345" i="54"/>
  <c r="K352" i="54" s="1"/>
  <c r="I345" i="54"/>
  <c r="I352" i="54" s="1"/>
  <c r="I44" i="54"/>
  <c r="H42" i="54"/>
  <c r="H49" i="54" s="1"/>
  <c r="J42" i="54"/>
  <c r="J49" i="54" s="1"/>
  <c r="K42" i="54"/>
  <c r="K49" i="54" s="1"/>
  <c r="K328" i="54"/>
  <c r="K335" i="54" s="1"/>
  <c r="I328" i="54"/>
  <c r="I335" i="54" s="1"/>
  <c r="H328" i="54"/>
  <c r="H335" i="54" s="1"/>
  <c r="I367" i="54"/>
  <c r="I374" i="54" s="1"/>
  <c r="H329" i="54"/>
  <c r="H336" i="54" s="1"/>
  <c r="J196" i="54"/>
  <c r="J203" i="54" s="1"/>
  <c r="J253" i="54"/>
  <c r="J260" i="54" s="1"/>
  <c r="H366" i="54"/>
  <c r="H373" i="54" s="1"/>
  <c r="K366" i="54"/>
  <c r="K373" i="54" s="1"/>
  <c r="I366" i="54"/>
  <c r="I373" i="54" s="1"/>
  <c r="H384" i="54"/>
  <c r="H391" i="54" s="1"/>
  <c r="K383" i="54"/>
  <c r="K390" i="54" s="1"/>
  <c r="I383" i="54"/>
  <c r="I390" i="54" s="1"/>
  <c r="J383" i="54"/>
  <c r="J390" i="54" s="1"/>
  <c r="I41" i="54"/>
  <c r="I48" i="54" s="1"/>
  <c r="J41" i="54"/>
  <c r="J48" i="54" s="1"/>
  <c r="K41" i="54"/>
  <c r="K48" i="54" s="1"/>
  <c r="I348" i="54"/>
  <c r="H346" i="54"/>
  <c r="H353" i="54" s="1"/>
  <c r="J346" i="54"/>
  <c r="J353" i="54" s="1"/>
  <c r="K346" i="54"/>
  <c r="K353" i="54" s="1"/>
  <c r="K518" i="54"/>
  <c r="K525" i="54" s="1"/>
  <c r="I518" i="54"/>
  <c r="I525" i="54" s="1"/>
  <c r="H518" i="54"/>
  <c r="H525" i="54" s="1"/>
  <c r="K517" i="54"/>
  <c r="K524" i="54" s="1"/>
  <c r="H517" i="54"/>
  <c r="H524" i="54" s="1"/>
  <c r="J517" i="54"/>
  <c r="J524" i="54" s="1"/>
  <c r="H347" i="54"/>
  <c r="H354" i="54" s="1"/>
  <c r="I347" i="54"/>
  <c r="I354" i="54" s="1"/>
  <c r="K347" i="54"/>
  <c r="K354" i="54" s="1"/>
  <c r="H556" i="54"/>
  <c r="H563" i="54" s="1"/>
  <c r="K556" i="54"/>
  <c r="K563" i="54" s="1"/>
  <c r="I556" i="54"/>
  <c r="H194" i="54"/>
  <c r="H201" i="54" s="1"/>
  <c r="K194" i="54"/>
  <c r="K201" i="54" s="1"/>
  <c r="J194" i="54"/>
  <c r="J201" i="54" s="1"/>
  <c r="K100" i="54"/>
  <c r="K107" i="54" s="1"/>
  <c r="H100" i="54"/>
  <c r="H107" i="54" s="1"/>
  <c r="I100" i="54"/>
  <c r="I107" i="54" s="1"/>
  <c r="H289" i="54"/>
  <c r="H296" i="54" s="1"/>
  <c r="J288" i="54"/>
  <c r="J295" i="54" s="1"/>
  <c r="K288" i="54"/>
  <c r="K295" i="54" s="1"/>
  <c r="I288" i="54"/>
  <c r="I22" i="54"/>
  <c r="I29" i="54" s="1"/>
  <c r="H23" i="54"/>
  <c r="H30" i="54" s="1"/>
  <c r="J23" i="54"/>
  <c r="J30" i="54" s="1"/>
  <c r="K23" i="54"/>
  <c r="K30" i="54" s="1"/>
  <c r="H43" i="54"/>
  <c r="H50" i="54" s="1"/>
  <c r="I43" i="54"/>
  <c r="I50" i="54" s="1"/>
  <c r="K43" i="54"/>
  <c r="K50" i="54" s="1"/>
  <c r="I234" i="54"/>
  <c r="I241" i="54" s="1"/>
  <c r="J405" i="54"/>
  <c r="J412" i="54" s="1"/>
  <c r="H367" i="54"/>
  <c r="H374" i="54" s="1"/>
  <c r="J291" i="54"/>
  <c r="J298" i="54" s="1"/>
  <c r="K498" i="54"/>
  <c r="K505" i="54" s="1"/>
  <c r="I196" i="54"/>
  <c r="I203" i="54" s="1"/>
  <c r="H271" i="54"/>
  <c r="H278" i="54" s="1"/>
  <c r="K271" i="54"/>
  <c r="K278" i="54" s="1"/>
  <c r="I271" i="54"/>
  <c r="I278" i="54" s="1"/>
  <c r="H232" i="54"/>
  <c r="H239" i="54" s="1"/>
  <c r="I231" i="54"/>
  <c r="I238" i="54" s="1"/>
  <c r="K231" i="54"/>
  <c r="K238" i="54" s="1"/>
  <c r="J231" i="54"/>
  <c r="J238" i="54" s="1"/>
  <c r="J421" i="54"/>
  <c r="J428" i="54" s="1"/>
  <c r="K421" i="54"/>
  <c r="K428" i="54" s="1"/>
  <c r="I421" i="54"/>
  <c r="J79" i="54"/>
  <c r="J86" i="54" s="1"/>
  <c r="K81" i="54"/>
  <c r="K88" i="54" s="1"/>
  <c r="H81" i="54"/>
  <c r="H88" i="54" s="1"/>
  <c r="I81" i="54"/>
  <c r="I88" i="54" s="1"/>
  <c r="I499" i="54"/>
  <c r="I506" i="54" s="1"/>
  <c r="K499" i="54"/>
  <c r="K506" i="54" s="1"/>
  <c r="H499" i="54"/>
  <c r="H506" i="54" s="1"/>
  <c r="I461" i="54"/>
  <c r="I468" i="54" s="1"/>
  <c r="K461" i="54"/>
  <c r="K468" i="54" s="1"/>
  <c r="H461" i="54"/>
  <c r="H468" i="54" s="1"/>
  <c r="J137" i="54"/>
  <c r="J144" i="54" s="1"/>
  <c r="J22" i="54"/>
  <c r="J29" i="54" s="1"/>
  <c r="K22" i="54"/>
  <c r="K29" i="54" s="1"/>
  <c r="I193" i="54"/>
  <c r="I200" i="54" s="1"/>
  <c r="J193" i="54"/>
  <c r="J200" i="54" s="1"/>
  <c r="K193" i="54"/>
  <c r="K200" i="54" s="1"/>
  <c r="I3" i="54"/>
  <c r="I10" i="54" s="1"/>
  <c r="K4" i="54"/>
  <c r="K11" i="54" s="1"/>
  <c r="H4" i="54"/>
  <c r="H11" i="54" s="1"/>
  <c r="J4" i="54"/>
  <c r="J11" i="54" s="1"/>
  <c r="H137" i="54"/>
  <c r="H144" i="54" s="1"/>
  <c r="K136" i="54"/>
  <c r="K143" i="54" s="1"/>
  <c r="I136" i="54"/>
  <c r="I143" i="54" s="1"/>
  <c r="J136" i="54"/>
  <c r="J143" i="54" s="1"/>
  <c r="J234" i="54"/>
  <c r="J241" i="54" s="1"/>
  <c r="H405" i="54"/>
  <c r="H412" i="54" s="1"/>
  <c r="K365" i="54"/>
  <c r="K372" i="54" s="1"/>
  <c r="I291" i="54"/>
  <c r="I298" i="54" s="1"/>
  <c r="I101" i="54"/>
  <c r="I108" i="54" s="1"/>
  <c r="H196" i="54"/>
  <c r="H203" i="54" s="1"/>
  <c r="I158" i="54"/>
  <c r="I165" i="54" s="1"/>
  <c r="I385" i="54"/>
  <c r="I392" i="54" s="1"/>
  <c r="K385" i="54"/>
  <c r="K392" i="54" s="1"/>
  <c r="H385" i="54"/>
  <c r="H392" i="54" s="1"/>
  <c r="I459" i="54"/>
  <c r="I466" i="54" s="1"/>
  <c r="J459" i="54"/>
  <c r="J466" i="54" s="1"/>
  <c r="K459" i="54"/>
  <c r="K466" i="54" s="1"/>
  <c r="H157" i="54"/>
  <c r="H164" i="54" s="1"/>
  <c r="I157" i="54"/>
  <c r="I164" i="54" s="1"/>
  <c r="K157" i="54"/>
  <c r="K164" i="54" s="1"/>
  <c r="K516" i="54"/>
  <c r="K523" i="54" s="1"/>
  <c r="I516" i="54"/>
  <c r="I523" i="54" s="1"/>
  <c r="J516" i="54"/>
  <c r="J523" i="54" s="1"/>
  <c r="I481" i="54"/>
  <c r="J479" i="54"/>
  <c r="J486" i="54" s="1"/>
  <c r="H479" i="54"/>
  <c r="H486" i="54" s="1"/>
  <c r="K479" i="54"/>
  <c r="K486" i="54" s="1"/>
  <c r="J536" i="54"/>
  <c r="J543" i="54" s="1"/>
  <c r="K536" i="54"/>
  <c r="K543" i="54" s="1"/>
  <c r="H536" i="54"/>
  <c r="H543" i="54" s="1"/>
  <c r="J98" i="54"/>
  <c r="J105" i="54" s="1"/>
  <c r="K98" i="54"/>
  <c r="K105" i="54" s="1"/>
  <c r="I117" i="54"/>
  <c r="I124" i="54" s="1"/>
  <c r="J117" i="54"/>
  <c r="J124" i="54" s="1"/>
  <c r="K117" i="54"/>
  <c r="K124" i="54" s="1"/>
  <c r="H214" i="54"/>
  <c r="H221" i="54" s="1"/>
  <c r="I214" i="54"/>
  <c r="I221" i="54" s="1"/>
  <c r="K214" i="54"/>
  <c r="K221" i="54" s="1"/>
  <c r="H61" i="54"/>
  <c r="H68" i="54" s="1"/>
  <c r="K60" i="54"/>
  <c r="K67" i="54" s="1"/>
  <c r="J60" i="54"/>
  <c r="J67" i="54" s="1"/>
  <c r="I60" i="54"/>
  <c r="I67" i="54" s="1"/>
  <c r="H234" i="54"/>
  <c r="H241" i="54" s="1"/>
  <c r="I405" i="54"/>
  <c r="I412" i="54" s="1"/>
  <c r="J557" i="54"/>
  <c r="J564" i="54" s="1"/>
  <c r="H291" i="54"/>
  <c r="H298" i="54" s="1"/>
  <c r="J101" i="54"/>
  <c r="J108" i="54" s="1"/>
  <c r="J443" i="54"/>
  <c r="J450" i="54" s="1"/>
  <c r="H158" i="54"/>
  <c r="H165" i="54" s="1"/>
  <c r="K18" i="61"/>
  <c r="E18" i="62"/>
  <c r="F18" i="62"/>
  <c r="D18" i="62"/>
  <c r="K17" i="61"/>
  <c r="L6" i="61"/>
  <c r="K6" i="61"/>
  <c r="M18" i="61"/>
  <c r="N6" i="61"/>
  <c r="M6" i="61"/>
  <c r="AW18" i="62"/>
  <c r="E29" i="62"/>
  <c r="D29" i="62"/>
  <c r="N17" i="77" l="1"/>
  <c r="T17" i="77" s="1"/>
  <c r="M17" i="77"/>
  <c r="S17" i="77" s="1"/>
  <c r="L17" i="77"/>
  <c r="R17" i="77" s="1"/>
  <c r="K7" i="61"/>
  <c r="K7" i="77"/>
  <c r="N204" i="58"/>
  <c r="H89" i="54"/>
  <c r="N89" i="54" s="1"/>
  <c r="H184" i="54"/>
  <c r="N184" i="54" s="1"/>
  <c r="H410" i="54"/>
  <c r="N410" i="54" s="1"/>
  <c r="I431" i="54"/>
  <c r="N431" i="54" s="1"/>
  <c r="H545" i="54"/>
  <c r="N545" i="54" s="1"/>
  <c r="I428" i="54"/>
  <c r="N428" i="54" s="1"/>
  <c r="I355" i="54"/>
  <c r="N355" i="54" s="1"/>
  <c r="I279" i="54"/>
  <c r="N279" i="54" s="1"/>
  <c r="I393" i="54"/>
  <c r="N393" i="54" s="1"/>
  <c r="I563" i="54"/>
  <c r="N563" i="54" s="1"/>
  <c r="O25" i="62" s="1"/>
  <c r="H31" i="54"/>
  <c r="N31" i="54" s="1"/>
  <c r="I240" i="54"/>
  <c r="N240" i="54" s="1"/>
  <c r="I488" i="54"/>
  <c r="N488" i="54" s="1"/>
  <c r="I146" i="54"/>
  <c r="N146" i="54" s="1"/>
  <c r="I51" i="54"/>
  <c r="N51" i="54" s="1"/>
  <c r="I70" i="54"/>
  <c r="N70" i="54" s="1"/>
  <c r="I295" i="54"/>
  <c r="N295" i="54" s="1"/>
  <c r="J162" i="54"/>
  <c r="N162" i="54" s="1"/>
  <c r="N335" i="54"/>
  <c r="N86" i="54"/>
  <c r="N10" i="54"/>
  <c r="N69" i="54"/>
  <c r="N336" i="54"/>
  <c r="N543" i="54"/>
  <c r="N145" i="54"/>
  <c r="N409" i="54"/>
  <c r="N374" i="54"/>
  <c r="N353" i="54"/>
  <c r="N507" i="54"/>
  <c r="N542" i="54"/>
  <c r="N164" i="54"/>
  <c r="N296" i="54"/>
  <c r="N525" i="54"/>
  <c r="N447" i="54"/>
  <c r="N165" i="54"/>
  <c r="N127" i="54"/>
  <c r="N391" i="54"/>
  <c r="N202" i="54"/>
  <c r="N181" i="54"/>
  <c r="N144" i="54"/>
  <c r="N221" i="54"/>
  <c r="N392" i="54"/>
  <c r="N314" i="54"/>
  <c r="N317" i="54"/>
  <c r="N124" i="54"/>
  <c r="N67" i="54"/>
  <c r="N108" i="54"/>
  <c r="N258" i="54"/>
  <c r="N448" i="54"/>
  <c r="N143" i="54"/>
  <c r="N506" i="54"/>
  <c r="N278" i="54"/>
  <c r="N125" i="54"/>
  <c r="N257" i="54"/>
  <c r="N183" i="54"/>
  <c r="N373" i="54"/>
  <c r="N220" i="54"/>
  <c r="N524" i="54"/>
  <c r="N182" i="54"/>
  <c r="N561" i="54"/>
  <c r="N297" i="54"/>
  <c r="N12" i="54"/>
  <c r="N316" i="54"/>
  <c r="N466" i="54"/>
  <c r="N107" i="54"/>
  <c r="N276" i="54"/>
  <c r="N126" i="54"/>
  <c r="N277" i="54"/>
  <c r="N260" i="54"/>
  <c r="N315" i="54"/>
  <c r="N564" i="54"/>
  <c r="P25" i="62" s="1"/>
  <c r="N429" i="54"/>
  <c r="N450" i="54"/>
  <c r="N201" i="54"/>
  <c r="N371" i="54"/>
  <c r="N88" i="54"/>
  <c r="N504" i="54"/>
  <c r="N411" i="54"/>
  <c r="N449" i="54"/>
  <c r="N203" i="54"/>
  <c r="N200" i="54"/>
  <c r="N50" i="54"/>
  <c r="N259" i="54"/>
  <c r="N372" i="54"/>
  <c r="N106" i="54"/>
  <c r="N485" i="54"/>
  <c r="N11" i="54"/>
  <c r="N486" i="54"/>
  <c r="N48" i="54"/>
  <c r="N163" i="54"/>
  <c r="N430" i="54"/>
  <c r="N505" i="54"/>
  <c r="N87" i="54"/>
  <c r="N49" i="54"/>
  <c r="N467" i="54"/>
  <c r="N105" i="54"/>
  <c r="N487" i="54"/>
  <c r="N241" i="54"/>
  <c r="N68" i="54"/>
  <c r="N238" i="54"/>
  <c r="N30" i="54"/>
  <c r="N354" i="54"/>
  <c r="N390" i="54"/>
  <c r="N544" i="54"/>
  <c r="N219" i="54"/>
  <c r="N298" i="54"/>
  <c r="N523" i="54"/>
  <c r="N412" i="54"/>
  <c r="N468" i="54"/>
  <c r="N239" i="54"/>
  <c r="N29" i="54"/>
  <c r="N352" i="54"/>
  <c r="N334" i="54"/>
  <c r="N333" i="54"/>
  <c r="N13" i="54"/>
  <c r="Q17" i="61"/>
  <c r="L17" i="61"/>
  <c r="R17" i="61" s="1"/>
  <c r="N17" i="61"/>
  <c r="T17" i="61" s="1"/>
  <c r="M17" i="61"/>
  <c r="S17" i="61" s="1"/>
  <c r="N25" i="62"/>
  <c r="F29" i="62"/>
  <c r="AU18" i="62"/>
  <c r="AX18" i="62"/>
  <c r="AV18" i="62"/>
  <c r="C29" i="62"/>
  <c r="L10" i="77" l="1"/>
  <c r="N10" i="77"/>
  <c r="M10" i="77"/>
  <c r="N527" i="54"/>
  <c r="C57" i="62" s="1"/>
  <c r="N261" i="54"/>
  <c r="N128" i="54"/>
  <c r="N166" i="54"/>
  <c r="N565" i="54"/>
  <c r="N432" i="54"/>
  <c r="N299" i="54"/>
  <c r="N71" i="54"/>
  <c r="N546" i="54"/>
  <c r="N413" i="54"/>
  <c r="N508" i="54"/>
  <c r="N185" i="54"/>
  <c r="N318" i="54"/>
  <c r="N14" i="54"/>
  <c r="N242" i="54"/>
  <c r="N90" i="54"/>
  <c r="N375" i="54"/>
  <c r="N223" i="54"/>
  <c r="N337" i="54"/>
  <c r="N280" i="54"/>
  <c r="N147" i="54"/>
  <c r="N451" i="54"/>
  <c r="N204" i="54"/>
  <c r="N52" i="54"/>
  <c r="N356" i="54"/>
  <c r="N109" i="54"/>
  <c r="N470" i="54"/>
  <c r="N394" i="54"/>
  <c r="N489" i="54"/>
  <c r="N33" i="54"/>
  <c r="D69" i="62"/>
  <c r="E70" i="62"/>
  <c r="F70" i="62"/>
  <c r="M25" i="62"/>
  <c r="M10" i="61"/>
  <c r="N10" i="61"/>
  <c r="L10" i="61"/>
  <c r="O23" i="62"/>
  <c r="O24" i="62"/>
  <c r="P23" i="62"/>
  <c r="N24" i="62"/>
  <c r="AF18" i="62"/>
  <c r="E25" i="62"/>
  <c r="AG18" i="62"/>
  <c r="F24" i="62"/>
  <c r="F69" i="62"/>
  <c r="D72" i="62"/>
  <c r="L72" i="62" s="1"/>
  <c r="E23" i="62"/>
  <c r="C71" i="62"/>
  <c r="V18" i="62"/>
  <c r="H70" i="62"/>
  <c r="AH18" i="62"/>
  <c r="G68" i="62"/>
  <c r="D24" i="62"/>
  <c r="AK18" i="62"/>
  <c r="D75" i="62"/>
  <c r="E24" i="62"/>
  <c r="Y18" i="62"/>
  <c r="X18" i="62"/>
  <c r="Z18" i="62"/>
  <c r="C69" i="62"/>
  <c r="C73" i="62"/>
  <c r="AL18" i="62"/>
  <c r="K68" i="62"/>
  <c r="D74" i="62"/>
  <c r="F23" i="62"/>
  <c r="T18" i="62"/>
  <c r="D23" i="62"/>
  <c r="E73" i="62"/>
  <c r="E74" i="62"/>
  <c r="AJ18" i="62"/>
  <c r="K10" i="77" l="1"/>
  <c r="M9" i="77"/>
  <c r="S6" i="77" s="1"/>
  <c r="S20" i="77" s="1"/>
  <c r="K10" i="61"/>
  <c r="M9" i="61"/>
  <c r="S6" i="61" s="1"/>
  <c r="S20" i="61" s="1"/>
  <c r="F73" i="62"/>
  <c r="I68" i="62"/>
  <c r="D73" i="62"/>
  <c r="N23" i="62"/>
  <c r="E69" i="62"/>
  <c r="E75" i="62"/>
  <c r="AV7" i="62"/>
  <c r="H68" i="62"/>
  <c r="F68" i="62"/>
  <c r="P24" i="62"/>
  <c r="N9" i="77" s="1"/>
  <c r="T6" i="77" s="1"/>
  <c r="T20" i="77" s="1"/>
  <c r="D70" i="62"/>
  <c r="AS18" i="62"/>
  <c r="AR18" i="62"/>
  <c r="AQ18" i="62"/>
  <c r="AT18" i="62"/>
  <c r="AE18" i="62"/>
  <c r="G70" i="62"/>
  <c r="C74" i="62"/>
  <c r="L74" i="62" s="1"/>
  <c r="C31" i="62" s="1"/>
  <c r="W18" i="62"/>
  <c r="J68" i="62"/>
  <c r="C75" i="62"/>
  <c r="E27" i="62"/>
  <c r="F27" i="62"/>
  <c r="C23" i="62"/>
  <c r="U18" i="62"/>
  <c r="S18" i="62"/>
  <c r="D71" i="62"/>
  <c r="L71" i="62" s="1"/>
  <c r="D25" i="62"/>
  <c r="F25" i="62"/>
  <c r="C24" i="62"/>
  <c r="CO1" i="79" l="1"/>
  <c r="DA1" i="80"/>
  <c r="DM1" i="78"/>
  <c r="C14" i="80"/>
  <c r="CL1" i="79"/>
  <c r="CX1" i="80"/>
  <c r="DJ1" i="78"/>
  <c r="DC1" i="80"/>
  <c r="CQ1" i="79"/>
  <c r="DO1" i="78"/>
  <c r="CZ1" i="80"/>
  <c r="CN1" i="79"/>
  <c r="DL1" i="78"/>
  <c r="CK1" i="79"/>
  <c r="CW1" i="80"/>
  <c r="DI1" i="78"/>
  <c r="L9" i="77"/>
  <c r="R6" i="77" s="1"/>
  <c r="R20" i="77" s="1"/>
  <c r="CS1" i="79"/>
  <c r="DE1" i="80"/>
  <c r="DQ1" i="78"/>
  <c r="BB18" i="62"/>
  <c r="AY18" i="62"/>
  <c r="BA18" i="62"/>
  <c r="AZ18" i="62"/>
  <c r="DB1" i="80"/>
  <c r="CP1" i="79"/>
  <c r="DN1" i="78"/>
  <c r="CJ1" i="79"/>
  <c r="CV1" i="80"/>
  <c r="DH1" i="78"/>
  <c r="CR1" i="79"/>
  <c r="DD1" i="80"/>
  <c r="DP1" i="78"/>
  <c r="D16" i="58"/>
  <c r="K6" i="58" s="1"/>
  <c r="D17" i="58"/>
  <c r="D55" i="58"/>
  <c r="D54" i="58"/>
  <c r="K44" i="58" s="1"/>
  <c r="N9" i="61"/>
  <c r="T6" i="61" s="1"/>
  <c r="T20" i="61" s="1"/>
  <c r="L9" i="61"/>
  <c r="R6" i="61" s="1"/>
  <c r="R20" i="61" s="1"/>
  <c r="E68" i="62"/>
  <c r="G69" i="62"/>
  <c r="L69" i="62" s="1"/>
  <c r="M24" i="62"/>
  <c r="M23" i="62"/>
  <c r="L73" i="62"/>
  <c r="F26" i="62" s="1"/>
  <c r="AW7" i="62"/>
  <c r="AJ7" i="62"/>
  <c r="Y7" i="62"/>
  <c r="C68" i="62"/>
  <c r="X7" i="62"/>
  <c r="L75" i="62"/>
  <c r="C28" i="62" s="1"/>
  <c r="AX7" i="62"/>
  <c r="C70" i="62"/>
  <c r="L70" i="62" s="1"/>
  <c r="AP18" i="62" s="1"/>
  <c r="C27" i="62"/>
  <c r="C25" i="62"/>
  <c r="D27" i="62"/>
  <c r="D68" i="62"/>
  <c r="F31" i="62"/>
  <c r="D31" i="62"/>
  <c r="E31" i="62"/>
  <c r="F55" i="62"/>
  <c r="AX5" i="80"/>
  <c r="BC4" i="79"/>
  <c r="AY6" i="79"/>
  <c r="AX6" i="78"/>
  <c r="BD4" i="80"/>
  <c r="BA6" i="78"/>
  <c r="BD5" i="80"/>
  <c r="AZ6" i="78"/>
  <c r="AX6" i="79"/>
  <c r="AY6" i="78"/>
  <c r="BD3" i="80"/>
  <c r="AY5" i="80"/>
  <c r="BE6" i="78"/>
  <c r="AZ5" i="80"/>
  <c r="BE4" i="78"/>
  <c r="BE5" i="78"/>
  <c r="BC5" i="79"/>
  <c r="BE7" i="78"/>
  <c r="BF3" i="80" l="1"/>
  <c r="AX7" i="80"/>
  <c r="AY7" i="80"/>
  <c r="BF4" i="80"/>
  <c r="DF1" i="80"/>
  <c r="AX8" i="79"/>
  <c r="BE4" i="79"/>
  <c r="CT1" i="79"/>
  <c r="BG4" i="78"/>
  <c r="AX8" i="78"/>
  <c r="AY8" i="78"/>
  <c r="BG5" i="78"/>
  <c r="BF14" i="78" s="1"/>
  <c r="BG6" i="78"/>
  <c r="AZ8" i="78"/>
  <c r="DR1" i="78"/>
  <c r="D36" i="58"/>
  <c r="V8" i="78"/>
  <c r="U8" i="78"/>
  <c r="D17" i="78"/>
  <c r="S8" i="78"/>
  <c r="AE6" i="78"/>
  <c r="AE7" i="78" s="1"/>
  <c r="DG1" i="78"/>
  <c r="AD6" i="78"/>
  <c r="BF7" i="78"/>
  <c r="T8" i="78"/>
  <c r="BA5" i="78"/>
  <c r="D16" i="78"/>
  <c r="K6" i="78" s="1"/>
  <c r="AC6" i="78"/>
  <c r="BA7" i="78"/>
  <c r="W8" i="78"/>
  <c r="S13" i="78" s="1"/>
  <c r="T14" i="78"/>
  <c r="T13" i="78" s="1"/>
  <c r="X12" i="78" s="1"/>
  <c r="S14" i="78"/>
  <c r="K9" i="77"/>
  <c r="Q6" i="77" s="1"/>
  <c r="Q20" i="77" s="1"/>
  <c r="S6" i="79"/>
  <c r="AC4" i="79"/>
  <c r="CI1" i="79"/>
  <c r="T6" i="79"/>
  <c r="AY7" i="79"/>
  <c r="B17" i="79"/>
  <c r="W6" i="79"/>
  <c r="S11" i="79" s="1"/>
  <c r="AD4" i="79"/>
  <c r="AE4" i="79"/>
  <c r="AE5" i="79" s="1"/>
  <c r="AY5" i="79"/>
  <c r="B16" i="79"/>
  <c r="G4" i="79" s="1"/>
  <c r="U6" i="79"/>
  <c r="V6" i="79"/>
  <c r="BD5" i="79"/>
  <c r="S12" i="79"/>
  <c r="T12" i="79"/>
  <c r="T11" i="79" s="1"/>
  <c r="X10" i="79" s="1"/>
  <c r="T7" i="80"/>
  <c r="V7" i="80"/>
  <c r="W7" i="80"/>
  <c r="S12" i="80" s="1"/>
  <c r="AD5" i="80"/>
  <c r="BE5" i="80"/>
  <c r="U7" i="80"/>
  <c r="AZ6" i="80"/>
  <c r="S7" i="80"/>
  <c r="C17" i="80"/>
  <c r="AE5" i="80"/>
  <c r="AE6" i="80" s="1"/>
  <c r="CU1" i="80"/>
  <c r="C16" i="80"/>
  <c r="I5" i="80" s="1"/>
  <c r="AZ4" i="80"/>
  <c r="AC5" i="80"/>
  <c r="T13" i="80"/>
  <c r="T12" i="80" s="1"/>
  <c r="X11" i="80" s="1"/>
  <c r="S13" i="80"/>
  <c r="AD18" i="62"/>
  <c r="AA18" i="62"/>
  <c r="AB18" i="62"/>
  <c r="AC18" i="62"/>
  <c r="D16" i="59"/>
  <c r="K6" i="59" s="1"/>
  <c r="D17" i="59"/>
  <c r="D35" i="58"/>
  <c r="K25" i="58" s="1"/>
  <c r="D73" i="58"/>
  <c r="K63" i="58" s="1"/>
  <c r="D74" i="58"/>
  <c r="D54" i="59"/>
  <c r="K44" i="59" s="1"/>
  <c r="D55" i="59"/>
  <c r="K9" i="61"/>
  <c r="Q6" i="61" s="1"/>
  <c r="Q20" i="61" s="1"/>
  <c r="D26" i="62"/>
  <c r="I53" i="62"/>
  <c r="W7" i="62"/>
  <c r="K43" i="58"/>
  <c r="I44" i="58"/>
  <c r="I51" i="58" s="1"/>
  <c r="J44" i="58"/>
  <c r="J51" i="58" s="1"/>
  <c r="H44" i="58"/>
  <c r="K42" i="58"/>
  <c r="K41" i="58"/>
  <c r="K5" i="58"/>
  <c r="I6" i="58"/>
  <c r="I13" i="58" s="1"/>
  <c r="J6" i="58"/>
  <c r="J13" i="58" s="1"/>
  <c r="H6" i="58"/>
  <c r="K3" i="58"/>
  <c r="K4" i="58"/>
  <c r="C26" i="62"/>
  <c r="E26" i="62"/>
  <c r="D28" i="62"/>
  <c r="E28" i="62"/>
  <c r="F28" i="62"/>
  <c r="C56" i="62"/>
  <c r="Z7" i="62"/>
  <c r="V7" i="62"/>
  <c r="G53" i="62"/>
  <c r="AL7" i="62"/>
  <c r="E53" i="62"/>
  <c r="AK7" i="62"/>
  <c r="F53" i="62"/>
  <c r="T7" i="62"/>
  <c r="U7" i="62"/>
  <c r="L68" i="62"/>
  <c r="R18" i="62" s="1"/>
  <c r="C53" i="62"/>
  <c r="D55" i="62"/>
  <c r="AO18" i="62"/>
  <c r="AN18" i="62"/>
  <c r="AM18" i="62"/>
  <c r="P2" i="79"/>
  <c r="P2" i="80"/>
  <c r="P3" i="80"/>
  <c r="P3" i="78"/>
  <c r="P2" i="78"/>
  <c r="P3" i="79"/>
  <c r="P5" i="80" l="1"/>
  <c r="BE9" i="80"/>
  <c r="P5" i="79"/>
  <c r="P5" i="78"/>
  <c r="BF11" i="78"/>
  <c r="BF12" i="78"/>
  <c r="U13" i="78"/>
  <c r="AO4" i="78" s="1"/>
  <c r="U12" i="80"/>
  <c r="AO4" i="80" s="1"/>
  <c r="H5" i="80"/>
  <c r="G5" i="80"/>
  <c r="I3" i="80"/>
  <c r="I4" i="80"/>
  <c r="F4" i="79"/>
  <c r="G3" i="79"/>
  <c r="AS4" i="79"/>
  <c r="AD8" i="79"/>
  <c r="BA8" i="78"/>
  <c r="BB8" i="78" s="1"/>
  <c r="BB7" i="78"/>
  <c r="Z17" i="77"/>
  <c r="AU6" i="78"/>
  <c r="AD12" i="78"/>
  <c r="AD14" i="78"/>
  <c r="AD15" i="78"/>
  <c r="AD6" i="80"/>
  <c r="AF6" i="80" s="1"/>
  <c r="AE11" i="80" s="1"/>
  <c r="U13" i="80"/>
  <c r="S11" i="80"/>
  <c r="U11" i="80" s="1"/>
  <c r="AZ7" i="80"/>
  <c r="BA7" i="80" s="1"/>
  <c r="BA6" i="80"/>
  <c r="U12" i="79"/>
  <c r="S10" i="79"/>
  <c r="U10" i="79" s="1"/>
  <c r="U11" i="79"/>
  <c r="Z10" i="79" s="1"/>
  <c r="AD5" i="79"/>
  <c r="AF5" i="79" s="1"/>
  <c r="AO7" i="79" s="1"/>
  <c r="AD10" i="80"/>
  <c r="AT5" i="80"/>
  <c r="AD11" i="80"/>
  <c r="BE5" i="79"/>
  <c r="BD9" i="79" s="1"/>
  <c r="BG2" i="79"/>
  <c r="BM4" i="79" s="1"/>
  <c r="BD6" i="79"/>
  <c r="K5" i="78"/>
  <c r="H6" i="78"/>
  <c r="I6" i="78"/>
  <c r="J6" i="78"/>
  <c r="K3" i="78"/>
  <c r="K4" i="78"/>
  <c r="BF5" i="80"/>
  <c r="BH1" i="80"/>
  <c r="BM4" i="80" s="1"/>
  <c r="BE6" i="80"/>
  <c r="AY8" i="79"/>
  <c r="AZ8" i="79" s="1"/>
  <c r="AZ7" i="79"/>
  <c r="S12" i="78"/>
  <c r="U12" i="78" s="1"/>
  <c r="U14" i="78"/>
  <c r="BG7" i="78"/>
  <c r="BI2" i="78"/>
  <c r="BM4" i="78" s="1"/>
  <c r="BF8" i="78"/>
  <c r="AD7" i="78"/>
  <c r="AF7" i="78" s="1"/>
  <c r="AE11" i="78" s="1"/>
  <c r="Z17" i="61"/>
  <c r="D35" i="59"/>
  <c r="K25" i="59" s="1"/>
  <c r="D73" i="59"/>
  <c r="K63" i="59" s="1"/>
  <c r="D74" i="59"/>
  <c r="D36" i="59"/>
  <c r="K12" i="58"/>
  <c r="N12" i="58" s="1"/>
  <c r="K49" i="58"/>
  <c r="N49" i="58" s="1"/>
  <c r="K50" i="58"/>
  <c r="N50" i="58" s="1"/>
  <c r="H51" i="58"/>
  <c r="N51" i="58" s="1"/>
  <c r="H13" i="58"/>
  <c r="N13" i="58" s="1"/>
  <c r="K48" i="58"/>
  <c r="N48" i="58" s="1"/>
  <c r="K11" i="58"/>
  <c r="N11" i="58" s="1"/>
  <c r="K10" i="58"/>
  <c r="N10" i="58" s="1"/>
  <c r="AU7" i="62"/>
  <c r="J25" i="58"/>
  <c r="J32" i="58" s="1"/>
  <c r="H25" i="58"/>
  <c r="H32" i="58" s="1"/>
  <c r="I25" i="58"/>
  <c r="I32" i="58" s="1"/>
  <c r="K23" i="58"/>
  <c r="K24" i="58"/>
  <c r="K22" i="58"/>
  <c r="K61" i="58"/>
  <c r="J63" i="58"/>
  <c r="J70" i="58" s="1"/>
  <c r="H63" i="58"/>
  <c r="H70" i="58" s="1"/>
  <c r="I63" i="58"/>
  <c r="I70" i="58" s="1"/>
  <c r="K60" i="58"/>
  <c r="K62" i="58"/>
  <c r="J6" i="59"/>
  <c r="J13" i="59" s="1"/>
  <c r="I6" i="59"/>
  <c r="I13" i="59" s="1"/>
  <c r="H6" i="59"/>
  <c r="H13" i="59" s="1"/>
  <c r="K5" i="59"/>
  <c r="K4" i="59"/>
  <c r="K3" i="59"/>
  <c r="J44" i="59"/>
  <c r="J51" i="59" s="1"/>
  <c r="I44" i="59"/>
  <c r="I51" i="59" s="1"/>
  <c r="H44" i="59"/>
  <c r="K43" i="59"/>
  <c r="K42" i="59"/>
  <c r="K41" i="59"/>
  <c r="E54" i="62"/>
  <c r="G54" i="62"/>
  <c r="D56" i="62"/>
  <c r="L56" i="62" s="1"/>
  <c r="Q18" i="62"/>
  <c r="K53" i="62"/>
  <c r="D57" i="62"/>
  <c r="L57" i="62" s="1"/>
  <c r="J53" i="62"/>
  <c r="P18" i="62"/>
  <c r="D54" i="62"/>
  <c r="H53" i="62"/>
  <c r="E55" i="62"/>
  <c r="O18" i="62"/>
  <c r="F54" i="62"/>
  <c r="AF7" i="62"/>
  <c r="AH7" i="62"/>
  <c r="H55" i="62"/>
  <c r="BE9" i="79"/>
  <c r="AG5" i="79"/>
  <c r="AG7" i="78"/>
  <c r="AG6" i="80"/>
  <c r="Y11" i="80" l="1"/>
  <c r="V12" i="78"/>
  <c r="W12" i="78" s="1"/>
  <c r="Z12" i="78"/>
  <c r="X5" i="78"/>
  <c r="Y5" i="78" s="1"/>
  <c r="X6" i="78"/>
  <c r="X7" i="78"/>
  <c r="Y12" i="78"/>
  <c r="Z11" i="80"/>
  <c r="X8" i="78"/>
  <c r="Z8" i="78" s="1"/>
  <c r="V10" i="79"/>
  <c r="W10" i="79" s="1"/>
  <c r="AO2" i="79" s="1"/>
  <c r="X5" i="80"/>
  <c r="Y5" i="80" s="1"/>
  <c r="X6" i="80"/>
  <c r="Z6" i="80" s="1"/>
  <c r="X7" i="80"/>
  <c r="Z7" i="80" s="1"/>
  <c r="V11" i="80"/>
  <c r="W11" i="80" s="1"/>
  <c r="AO2" i="80" s="1"/>
  <c r="AO8" i="79"/>
  <c r="AO8" i="80"/>
  <c r="AO11" i="80" s="1"/>
  <c r="AR11" i="80" s="1"/>
  <c r="AO8" i="78"/>
  <c r="AO11" i="78" s="1"/>
  <c r="AR12" i="78" s="1"/>
  <c r="BG9" i="79"/>
  <c r="AZ9" i="79"/>
  <c r="BA8" i="80"/>
  <c r="AE14" i="78"/>
  <c r="AJ14" i="78" s="1"/>
  <c r="BB9" i="78"/>
  <c r="AJ11" i="80"/>
  <c r="AJ11" i="78"/>
  <c r="AH11" i="78"/>
  <c r="AG11" i="78"/>
  <c r="AF11" i="78"/>
  <c r="W17" i="77"/>
  <c r="Y17" i="77"/>
  <c r="AK11" i="80"/>
  <c r="AG11" i="80"/>
  <c r="AH11" i="80"/>
  <c r="AF11" i="80"/>
  <c r="BR5" i="80"/>
  <c r="AS5" i="80"/>
  <c r="AR5" i="80"/>
  <c r="AT3" i="80"/>
  <c r="AT4" i="80"/>
  <c r="AK15" i="78"/>
  <c r="AE12" i="78"/>
  <c r="AJ12" i="78" s="1"/>
  <c r="AK8" i="79"/>
  <c r="AK10" i="80"/>
  <c r="AO4" i="79"/>
  <c r="Y10" i="79"/>
  <c r="X5" i="79"/>
  <c r="X6" i="79"/>
  <c r="AK14" i="78"/>
  <c r="AE13" i="78"/>
  <c r="BQ4" i="79"/>
  <c r="AR4" i="79"/>
  <c r="AS3" i="79"/>
  <c r="AE9" i="80"/>
  <c r="Z5" i="78"/>
  <c r="AK12" i="78"/>
  <c r="X17" i="77"/>
  <c r="Y6" i="78"/>
  <c r="Z6" i="78"/>
  <c r="BS6" i="78"/>
  <c r="AR6" i="78"/>
  <c r="AS6" i="78"/>
  <c r="AT6" i="78"/>
  <c r="AU3" i="78"/>
  <c r="AU4" i="78"/>
  <c r="AU5" i="78"/>
  <c r="AO7" i="78"/>
  <c r="AK11" i="78"/>
  <c r="AK10" i="78"/>
  <c r="AK13" i="78"/>
  <c r="BF9" i="79"/>
  <c r="BH9" i="79" s="1"/>
  <c r="N15" i="79" s="1"/>
  <c r="Y7" i="78"/>
  <c r="Z7" i="78"/>
  <c r="AE8" i="79"/>
  <c r="AJ8" i="79" s="1"/>
  <c r="AE15" i="78"/>
  <c r="AJ15" i="78" s="1"/>
  <c r="BF15" i="78"/>
  <c r="BF16" i="78"/>
  <c r="BF13" i="78"/>
  <c r="BE11" i="80"/>
  <c r="BE10" i="80"/>
  <c r="AE10" i="80"/>
  <c r="AJ10" i="80" s="1"/>
  <c r="AO7" i="80"/>
  <c r="AK9" i="80"/>
  <c r="AE10" i="78"/>
  <c r="Y6" i="80"/>
  <c r="N14" i="58"/>
  <c r="Y17" i="61"/>
  <c r="W17" i="61"/>
  <c r="X17" i="61"/>
  <c r="N52" i="58"/>
  <c r="K69" i="58"/>
  <c r="N69" i="58" s="1"/>
  <c r="K67" i="58"/>
  <c r="N67" i="58" s="1"/>
  <c r="K48" i="59"/>
  <c r="N48" i="59" s="1"/>
  <c r="K49" i="59"/>
  <c r="N49" i="59" s="1"/>
  <c r="K68" i="58"/>
  <c r="N68" i="58" s="1"/>
  <c r="K50" i="59"/>
  <c r="N50" i="59" s="1"/>
  <c r="K29" i="58"/>
  <c r="N29" i="58" s="1"/>
  <c r="H51" i="59"/>
  <c r="N51" i="59" s="1"/>
  <c r="K31" i="58"/>
  <c r="N31" i="58" s="1"/>
  <c r="K30" i="58"/>
  <c r="N30" i="58" s="1"/>
  <c r="K10" i="59"/>
  <c r="N10" i="59" s="1"/>
  <c r="K11" i="59"/>
  <c r="N11" i="59" s="1"/>
  <c r="K12" i="59"/>
  <c r="N12" i="59" s="1"/>
  <c r="N70" i="58"/>
  <c r="N32" i="58"/>
  <c r="N13" i="59"/>
  <c r="D53" i="62"/>
  <c r="L53" i="62" s="1"/>
  <c r="Q7" i="62" s="1"/>
  <c r="S7" i="62"/>
  <c r="AI7" i="62"/>
  <c r="G55" i="62"/>
  <c r="H25" i="59"/>
  <c r="H32" i="59" s="1"/>
  <c r="J25" i="59"/>
  <c r="J32" i="59" s="1"/>
  <c r="I25" i="59"/>
  <c r="I32" i="59" s="1"/>
  <c r="K24" i="59"/>
  <c r="K23" i="59"/>
  <c r="K22" i="59"/>
  <c r="J63" i="59"/>
  <c r="J70" i="59" s="1"/>
  <c r="I63" i="59"/>
  <c r="I70" i="59" s="1"/>
  <c r="H63" i="59"/>
  <c r="H70" i="59" s="1"/>
  <c r="K60" i="59"/>
  <c r="K62" i="59"/>
  <c r="K61" i="59"/>
  <c r="AS7" i="62"/>
  <c r="AR7" i="62"/>
  <c r="AQ7" i="62"/>
  <c r="AT7" i="62"/>
  <c r="AZ7" i="62"/>
  <c r="BB7" i="62"/>
  <c r="AY7" i="62"/>
  <c r="BA7" i="62"/>
  <c r="AG7" i="62"/>
  <c r="C55" i="62"/>
  <c r="BG13" i="78"/>
  <c r="BG14" i="78"/>
  <c r="BG16" i="78"/>
  <c r="BG12" i="78"/>
  <c r="BF11" i="80"/>
  <c r="AI11" i="80"/>
  <c r="AI11" i="78"/>
  <c r="BF10" i="80"/>
  <c r="BG11" i="78"/>
  <c r="AZ10" i="79"/>
  <c r="BG15" i="78"/>
  <c r="BF9" i="80"/>
  <c r="BB10" i="78"/>
  <c r="BA9" i="80"/>
  <c r="AR12" i="80" l="1"/>
  <c r="AT11" i="80"/>
  <c r="Z5" i="80"/>
  <c r="Y7" i="80"/>
  <c r="AS10" i="80"/>
  <c r="Y8" i="78"/>
  <c r="AU12" i="78"/>
  <c r="AU11" i="78"/>
  <c r="AU10" i="78"/>
  <c r="AT13" i="78"/>
  <c r="AS12" i="78"/>
  <c r="AO11" i="79"/>
  <c r="AR11" i="79" s="1"/>
  <c r="AS13" i="78"/>
  <c r="AR11" i="78"/>
  <c r="AR13" i="78"/>
  <c r="AS10" i="78"/>
  <c r="AT11" i="78"/>
  <c r="AT10" i="78"/>
  <c r="AT10" i="80"/>
  <c r="AS12" i="80"/>
  <c r="AG12" i="78"/>
  <c r="AG14" i="78"/>
  <c r="BH10" i="80"/>
  <c r="BB12" i="78"/>
  <c r="BI16" i="78"/>
  <c r="BA11" i="80"/>
  <c r="BI15" i="78"/>
  <c r="AZ12" i="79"/>
  <c r="BI13" i="78"/>
  <c r="BH11" i="80"/>
  <c r="BG11" i="80"/>
  <c r="BI11" i="80" s="1"/>
  <c r="BH13" i="78"/>
  <c r="BJ13" i="78" s="1"/>
  <c r="AF14" i="78"/>
  <c r="AH14" i="78"/>
  <c r="AF12" i="78"/>
  <c r="AL11" i="78"/>
  <c r="BG10" i="80"/>
  <c r="BI10" i="80" s="1"/>
  <c r="AJ10" i="78"/>
  <c r="AH10" i="78"/>
  <c r="AF10" i="78"/>
  <c r="AG10" i="78"/>
  <c r="Z5" i="79"/>
  <c r="Y5" i="79"/>
  <c r="AF15" i="78"/>
  <c r="BP4" i="79"/>
  <c r="BQ3" i="79"/>
  <c r="AG8" i="79"/>
  <c r="BH16" i="78"/>
  <c r="BJ16" i="78" s="1"/>
  <c r="BI11" i="78"/>
  <c r="BH11" i="78"/>
  <c r="BJ11" i="78" s="1"/>
  <c r="AH12" i="78"/>
  <c r="AJ13" i="78"/>
  <c r="AF13" i="78"/>
  <c r="AG13" i="78"/>
  <c r="AH13" i="78"/>
  <c r="AF8" i="79"/>
  <c r="BH15" i="78"/>
  <c r="BJ15" i="78" s="1"/>
  <c r="BQ6" i="78"/>
  <c r="BP6" i="78"/>
  <c r="BR6" i="78"/>
  <c r="BS3" i="78"/>
  <c r="BS4" i="78"/>
  <c r="BS5" i="78"/>
  <c r="AH8" i="79"/>
  <c r="AF10" i="80"/>
  <c r="AH10" i="80"/>
  <c r="BI14" i="78"/>
  <c r="BH14" i="78"/>
  <c r="BJ14" i="78" s="1"/>
  <c r="AJ9" i="80"/>
  <c r="AH9" i="80"/>
  <c r="AG9" i="80"/>
  <c r="AF9" i="80"/>
  <c r="AG10" i="80"/>
  <c r="AH15" i="78"/>
  <c r="BQ5" i="80"/>
  <c r="BP5" i="80"/>
  <c r="BR3" i="80"/>
  <c r="BR4" i="80"/>
  <c r="BI12" i="78"/>
  <c r="BH12" i="78"/>
  <c r="BJ12" i="78" s="1"/>
  <c r="Z6" i="79"/>
  <c r="Y6" i="79"/>
  <c r="AG15" i="78"/>
  <c r="BH9" i="80"/>
  <c r="BG9" i="80"/>
  <c r="BI9" i="80" s="1"/>
  <c r="N52" i="59"/>
  <c r="K68" i="59"/>
  <c r="N68" i="59" s="1"/>
  <c r="N14" i="59"/>
  <c r="K69" i="59"/>
  <c r="N69" i="59" s="1"/>
  <c r="N33" i="58"/>
  <c r="K67" i="59"/>
  <c r="N67" i="59" s="1"/>
  <c r="N71" i="58"/>
  <c r="K29" i="59"/>
  <c r="N29" i="59" s="1"/>
  <c r="K30" i="59"/>
  <c r="N30" i="59" s="1"/>
  <c r="K31" i="59"/>
  <c r="N31" i="59" s="1"/>
  <c r="L55" i="62"/>
  <c r="AO7" i="62" s="1"/>
  <c r="N70" i="59"/>
  <c r="N32" i="59"/>
  <c r="C54" i="62"/>
  <c r="L54" i="62" s="1"/>
  <c r="AE7" i="62"/>
  <c r="P7" i="62"/>
  <c r="O7" i="62"/>
  <c r="R7" i="62"/>
  <c r="AI10" i="80"/>
  <c r="AI9" i="80"/>
  <c r="AI10" i="78"/>
  <c r="AI12" i="78"/>
  <c r="AI14" i="78"/>
  <c r="AI13" i="78"/>
  <c r="AI8" i="79"/>
  <c r="AI15" i="78"/>
  <c r="AS10" i="79" l="1"/>
  <c r="AL10" i="78"/>
  <c r="AZ14" i="79"/>
  <c r="BM2" i="79"/>
  <c r="BM2" i="80"/>
  <c r="BA13" i="80"/>
  <c r="N15" i="80"/>
  <c r="AL13" i="78"/>
  <c r="BB14" i="78"/>
  <c r="BM2" i="78"/>
  <c r="BP13" i="78" s="1"/>
  <c r="H18" i="78" s="1"/>
  <c r="H13" i="78" s="1"/>
  <c r="N15" i="78"/>
  <c r="AL14" i="78"/>
  <c r="AL15" i="78"/>
  <c r="AL12" i="78"/>
  <c r="BP11" i="80"/>
  <c r="G16" i="80" s="1"/>
  <c r="G11" i="80" s="1"/>
  <c r="AD7" i="62"/>
  <c r="AC7" i="62"/>
  <c r="AA7" i="62"/>
  <c r="AB7" i="62"/>
  <c r="AP7" i="62"/>
  <c r="AN7" i="62"/>
  <c r="N33" i="59"/>
  <c r="N71" i="59"/>
  <c r="AM7" i="62"/>
  <c r="BP11" i="78" l="1"/>
  <c r="H16" i="78" s="1"/>
  <c r="H11" i="78" s="1"/>
  <c r="BQ10" i="78"/>
  <c r="I15" i="78" s="1"/>
  <c r="I10" i="78" s="1"/>
  <c r="BP12" i="78"/>
  <c r="H17" i="78" s="1"/>
  <c r="H12" i="78" s="1"/>
  <c r="BS10" i="78"/>
  <c r="K15" i="78" s="1"/>
  <c r="K10" i="78" s="1"/>
  <c r="BR10" i="78"/>
  <c r="J15" i="78" s="1"/>
  <c r="J10" i="78" s="1"/>
  <c r="BR13" i="78"/>
  <c r="J18" i="78" s="1"/>
  <c r="J13" i="78" s="1"/>
  <c r="BR11" i="78"/>
  <c r="J16" i="78" s="1"/>
  <c r="J11" i="78" s="1"/>
  <c r="BS11" i="78"/>
  <c r="K16" i="78" s="1"/>
  <c r="K11" i="78" s="1"/>
  <c r="BQ12" i="78"/>
  <c r="I17" i="78" s="1"/>
  <c r="I12" i="78" s="1"/>
  <c r="BS12" i="78"/>
  <c r="K17" i="78" s="1"/>
  <c r="K12" i="78" s="1"/>
  <c r="BP12" i="80"/>
  <c r="G17" i="80" s="1"/>
  <c r="G12" i="80" s="1"/>
  <c r="N13" i="80" s="1"/>
  <c r="BR10" i="80"/>
  <c r="I15" i="80" s="1"/>
  <c r="I10" i="80" s="1"/>
  <c r="BR11" i="80"/>
  <c r="I16" i="80" s="1"/>
  <c r="I11" i="80" s="1"/>
  <c r="N11" i="80" s="1"/>
  <c r="BP11" i="79"/>
  <c r="F14" i="79" s="1"/>
  <c r="F11" i="79" s="1"/>
  <c r="N13" i="79" s="1"/>
  <c r="BQ10" i="79"/>
  <c r="G13" i="79" s="1"/>
  <c r="G10" i="79" s="1"/>
  <c r="N10" i="79" s="1"/>
  <c r="N14" i="79" s="1"/>
  <c r="BQ13" i="78"/>
  <c r="I18" i="78" s="1"/>
  <c r="I13" i="78" s="1"/>
  <c r="N13" i="78" s="1"/>
  <c r="BQ12" i="80"/>
  <c r="H17" i="80" s="1"/>
  <c r="H12" i="80" s="1"/>
  <c r="BQ10" i="80"/>
  <c r="H15" i="80" s="1"/>
  <c r="H10" i="80" s="1"/>
  <c r="X6" i="77"/>
  <c r="W6" i="61"/>
  <c r="Z6" i="61"/>
  <c r="Z6" i="77"/>
  <c r="W6" i="77"/>
  <c r="X6" i="61"/>
  <c r="Y6" i="77"/>
  <c r="Y6" i="61"/>
  <c r="E36" i="62"/>
  <c r="D36" i="62"/>
  <c r="F35" i="62"/>
  <c r="F36" i="62"/>
  <c r="E35" i="62"/>
  <c r="F34" i="62"/>
  <c r="E34" i="62"/>
  <c r="N12" i="78" l="1"/>
  <c r="N10" i="78"/>
  <c r="N10" i="80"/>
  <c r="N14" i="80" s="1"/>
  <c r="N11" i="78"/>
  <c r="C34" i="62"/>
  <c r="C36" i="62"/>
  <c r="E37" i="62"/>
  <c r="F37" i="62"/>
  <c r="C35" i="62"/>
  <c r="D35" i="62"/>
  <c r="D34" i="62"/>
  <c r="N14" i="78" l="1"/>
  <c r="Y20" i="77"/>
  <c r="Z20" i="77"/>
  <c r="Z20" i="61"/>
  <c r="Y20" i="61"/>
  <c r="D37" i="62"/>
  <c r="C37" i="62"/>
  <c r="X20" i="77" l="1"/>
  <c r="W20" i="61"/>
  <c r="W20" i="77"/>
  <c r="X20" i="61"/>
  <c r="C48" i="62" l="1"/>
  <c r="L48" i="62" s="1"/>
  <c r="P3" i="62" s="1"/>
  <c r="X2" i="77" l="1"/>
  <c r="X21" i="77" s="1"/>
  <c r="L31" i="77" s="1"/>
  <c r="X2" i="61"/>
  <c r="X21" i="61" s="1"/>
  <c r="L31" i="61" s="1"/>
  <c r="R3" i="62"/>
  <c r="Q3" i="62"/>
  <c r="O3" i="62"/>
  <c r="Z2" i="77" l="1"/>
  <c r="Z21" i="77" s="1"/>
  <c r="N31" i="77" s="1"/>
  <c r="Z2" i="61"/>
  <c r="Z21" i="61" s="1"/>
  <c r="N31" i="61" s="1"/>
  <c r="W2" i="77"/>
  <c r="W21" i="77" s="1"/>
  <c r="K31" i="77" s="1"/>
  <c r="W2" i="61"/>
  <c r="Y2" i="77"/>
  <c r="Y21" i="77" s="1"/>
  <c r="M31" i="77" s="1"/>
  <c r="Y2" i="61"/>
  <c r="Y21" i="61" s="1"/>
  <c r="M31" i="61" s="1"/>
  <c r="W21" i="61" l="1"/>
  <c r="K31" i="61" s="1"/>
</calcChain>
</file>

<file path=xl/sharedStrings.xml><?xml version="1.0" encoding="utf-8"?>
<sst xmlns="http://schemas.openxmlformats.org/spreadsheetml/2006/main" count="9817" uniqueCount="311">
  <si>
    <t>Tukey</t>
  </si>
  <si>
    <t>AS</t>
  </si>
  <si>
    <t>WIP</t>
  </si>
  <si>
    <t>CV</t>
  </si>
  <si>
    <t>JS</t>
  </si>
  <si>
    <t>p value &lt; 0,05?</t>
  </si>
  <si>
    <t>MQ In gruppi:</t>
  </si>
  <si>
    <t>Gruppi:</t>
  </si>
  <si>
    <t>Campioni per gruppo:</t>
  </si>
  <si>
    <t>gdl:</t>
  </si>
  <si>
    <t>SCORE</t>
  </si>
  <si>
    <t>F</t>
  </si>
  <si>
    <t>F crit</t>
  </si>
  <si>
    <t xml:space="preserve"> </t>
  </si>
  <si>
    <t>C</t>
  </si>
  <si>
    <t>CW</t>
  </si>
  <si>
    <t>ST</t>
  </si>
  <si>
    <t>SL</t>
  </si>
  <si>
    <t>STL</t>
  </si>
  <si>
    <t>G1</t>
  </si>
  <si>
    <t>G2</t>
  </si>
  <si>
    <t>G3</t>
  </si>
  <si>
    <t>M</t>
  </si>
  <si>
    <t>VR</t>
  </si>
  <si>
    <t>GAME</t>
  </si>
  <si>
    <t>3D Soft</t>
  </si>
  <si>
    <t>X</t>
  </si>
  <si>
    <t>SSQ</t>
  </si>
  <si>
    <t>Nausea</t>
  </si>
  <si>
    <t>Oculomotor</t>
  </si>
  <si>
    <t>Disorientation</t>
  </si>
  <si>
    <t>TS</t>
  </si>
  <si>
    <t>Chasing</t>
  </si>
  <si>
    <t>Fear</t>
  </si>
  <si>
    <t>Agility</t>
  </si>
  <si>
    <t>Manipulation</t>
  </si>
  <si>
    <t>Errors</t>
  </si>
  <si>
    <t>Avoidance</t>
  </si>
  <si>
    <t>Score</t>
  </si>
  <si>
    <t>Over/Under-Shooting</t>
  </si>
  <si>
    <t>Multi-Straight Line Walking</t>
  </si>
  <si>
    <t>Backward Walking</t>
  </si>
  <si>
    <t>Curved Walking</t>
  </si>
  <si>
    <t>Stairs &amp; Ramp</t>
  </si>
  <si>
    <t>Decoupled Gaze</t>
  </si>
  <si>
    <t>Stretched-out Hands</t>
  </si>
  <si>
    <t>Decoupled Hands</t>
  </si>
  <si>
    <t>Dynamic Agility</t>
  </si>
  <si>
    <t>Evasion</t>
  </si>
  <si>
    <t>Grabbing</t>
  </si>
  <si>
    <t>Interaction in Motion</t>
  </si>
  <si>
    <t>Accuracy</t>
  </si>
  <si>
    <t>Operation Speed</t>
  </si>
  <si>
    <t>Error-Proneness</t>
  </si>
  <si>
    <t>NumFalls</t>
  </si>
  <si>
    <t>NumItemColl</t>
  </si>
  <si>
    <t>Error Proneness</t>
  </si>
  <si>
    <t>Ease of Use</t>
  </si>
  <si>
    <t>Naturalness</t>
  </si>
  <si>
    <t>Mental Effort</t>
  </si>
  <si>
    <t>V/R Phys. Str. Similarity</t>
  </si>
  <si>
    <t>Physical Effort</t>
  </si>
  <si>
    <t>Appropriateness</t>
  </si>
  <si>
    <t>Satisfaction</t>
  </si>
  <si>
    <t>Input Sensitivity</t>
  </si>
  <si>
    <t>Input Responsiveness</t>
  </si>
  <si>
    <t>Straight movements</t>
  </si>
  <si>
    <t>Straight Line Walking</t>
  </si>
  <si>
    <t>Direction Control</t>
  </si>
  <si>
    <t>Decoupled Movements</t>
  </si>
  <si>
    <t>Interaction with Objects</t>
  </si>
  <si>
    <t>Control</t>
  </si>
  <si>
    <t>Self-Motion Comp.</t>
  </si>
  <si>
    <t>Acclimatisation</t>
  </si>
  <si>
    <t>Presence</t>
  </si>
  <si>
    <t>Learnability</t>
  </si>
  <si>
    <t>Intuitiveness</t>
  </si>
  <si>
    <t>Comfort</t>
  </si>
  <si>
    <t>Enjoyability</t>
  </si>
  <si>
    <t>Objective</t>
  </si>
  <si>
    <t>Subjective</t>
  </si>
  <si>
    <t>Objective Score</t>
  </si>
  <si>
    <t>Overall Subjective</t>
  </si>
  <si>
    <t>Subjective Score</t>
  </si>
  <si>
    <t>TOTAL SCORE</t>
  </si>
  <si>
    <t>\</t>
  </si>
  <si>
    <t>Total Score</t>
  </si>
  <si>
    <t>Objective Metrics</t>
  </si>
  <si>
    <t>Subjective Metrics</t>
  </si>
  <si>
    <t>Stairs (ST) / Ramp (SL)</t>
  </si>
  <si>
    <t>Overall System Usability</t>
  </si>
  <si>
    <t>SUD</t>
  </si>
  <si>
    <t>T(0.05):</t>
  </si>
  <si>
    <t>q(0.05):</t>
  </si>
  <si>
    <t>TakeIntoWeight</t>
  </si>
  <si>
    <t>ComplTime</t>
  </si>
  <si>
    <t>OperationSpeed</t>
  </si>
  <si>
    <t>Fac</t>
  </si>
  <si>
    <t>Straight Movements</t>
  </si>
  <si>
    <t>Subjective Unit of Discomfort</t>
  </si>
  <si>
    <t>AQ</t>
  </si>
  <si>
    <t>COMPARE</t>
  </si>
  <si>
    <t>Motion Sickness Likelihood</t>
  </si>
  <si>
    <t>p-value</t>
  </si>
  <si>
    <t>alpha</t>
  </si>
  <si>
    <t>Kruskal-Wallis Test</t>
  </si>
  <si>
    <t>median</t>
  </si>
  <si>
    <t>rank sum</t>
  </si>
  <si>
    <t>count</t>
  </si>
  <si>
    <t>r^2/n</t>
  </si>
  <si>
    <t>H-stat</t>
  </si>
  <si>
    <t>H-ties</t>
  </si>
  <si>
    <t>df</t>
  </si>
  <si>
    <t>sig</t>
  </si>
  <si>
    <t>DUNN's TEST</t>
  </si>
  <si>
    <t>group</t>
  </si>
  <si>
    <t>R-sum</t>
  </si>
  <si>
    <t>size</t>
  </si>
  <si>
    <t>R-mean</t>
  </si>
  <si>
    <t>z-crit</t>
  </si>
  <si>
    <t>D TEST</t>
  </si>
  <si>
    <t>group 1</t>
  </si>
  <si>
    <t>group 2</t>
  </si>
  <si>
    <t>std err</t>
  </si>
  <si>
    <t>z-stat</t>
  </si>
  <si>
    <t>R-crit</t>
  </si>
  <si>
    <t>DUNN</t>
  </si>
  <si>
    <t>Shapiro-Wilk</t>
  </si>
  <si>
    <t>Never</t>
  </si>
  <si>
    <t>Sometimes</t>
  </si>
  <si>
    <t>Often</t>
  </si>
  <si>
    <t>Little</t>
  </si>
  <si>
    <t>Very Often</t>
  </si>
  <si>
    <t>Perceived Physical Effort</t>
  </si>
  <si>
    <t>Perceived Errors</t>
  </si>
  <si>
    <t>FUNCTIONAL REQUIREMENTS</t>
  </si>
  <si>
    <t>NON-FUNCTIONAL REQUIREMENTS</t>
  </si>
  <si>
    <t>Overall Subjective Metrics</t>
  </si>
  <si>
    <t>Stationary Agility</t>
  </si>
  <si>
    <t>Sprinting</t>
  </si>
  <si>
    <t>Simulation Sickness</t>
  </si>
  <si>
    <t>22) I found the interface easy to use</t>
  </si>
  <si>
    <t>23) It was easy to select and move objects in the virtual environment</t>
  </si>
  <si>
    <t>24) The interface was too complicated to use effectively</t>
  </si>
  <si>
    <t>25) I found it easy to move or reposition myself in the virtual environment</t>
  </si>
  <si>
    <t>26) The lack of tactile/force feedback reduced my performance</t>
  </si>
  <si>
    <t>27) I did not need any further help</t>
  </si>
  <si>
    <t>28) The interface interfered with the way I wanted to interact with the system</t>
  </si>
  <si>
    <t>29) I found it easy to undo mistakes and return to a previous state</t>
  </si>
  <si>
    <t>30) I was confused by the operation of the interface</t>
  </si>
  <si>
    <t>31) The interfaces provided protection against trivial errors</t>
  </si>
  <si>
    <t>32) It was not possible to make silly mistakes</t>
  </si>
  <si>
    <t>33) The interface was very robust and reliable</t>
  </si>
  <si>
    <t>34) I kept making mistakes while interacting with the virtual environment</t>
  </si>
  <si>
    <t>35) I was unaware of making mistakes</t>
  </si>
  <si>
    <t>36) The level of functionality (control) provided by the interface was appropriate for the task</t>
  </si>
  <si>
    <t>37) The functionality provided by the interface was ambiguous</t>
  </si>
  <si>
    <t>38) I would have preferred an alternative interface to carry out the task</t>
  </si>
  <si>
    <t>39) The interface was ideal for interacting with a virtual environment</t>
  </si>
  <si>
    <t>40) I had the right level of control over what I wanted to do</t>
  </si>
  <si>
    <t>41) I could not achieve what I wanted to do</t>
  </si>
  <si>
    <t>42) I found the interface too sensitive to use</t>
  </si>
  <si>
    <t>43) The response to user input was acceptable</t>
  </si>
  <si>
    <t>44) The response time did not affect my performance</t>
  </si>
  <si>
    <t>45) Rate how natural you found the experience of walking and interacting in the virtual environment</t>
  </si>
  <si>
    <t>46) Rate how different the physical strain of the input methods were, overall, compared to the actions they were serving as a proxy for</t>
  </si>
  <si>
    <t>47) How mentally demanding was the task considering the interface used to perform it?</t>
  </si>
  <si>
    <t>48) How physically demanding was the task considering the interface used to perform it?</t>
  </si>
  <si>
    <t>50) The interface behaved in a manner that I expected</t>
  </si>
  <si>
    <t>54) Rate whether you indeed felt as if you were moving while walking and interacting with the virtual environment, overall</t>
  </si>
  <si>
    <t>55) Rate how quickly you forgot that you were not really walking</t>
  </si>
  <si>
    <t>56) I got a sense of presence, ie., of “being there” during the experience</t>
  </si>
  <si>
    <t>57) The behavior of the interface reduced my sense of presence</t>
  </si>
  <si>
    <t>58) I had a good sense of scales while moving and interacting with the virtual environment</t>
  </si>
  <si>
    <t>59) I often did not know where I was in the virtual environment</t>
  </si>
  <si>
    <t>60) I thought that the interface worked against me</t>
  </si>
  <si>
    <t>61) The overall response time did not affect my performance</t>
  </si>
  <si>
    <t>62) I can see a real benefit in this style of man-machine interface</t>
  </si>
  <si>
    <t>63) I enjoyed carrying out the tasks</t>
  </si>
  <si>
    <t>64) I felt in control of the interface</t>
  </si>
  <si>
    <t>65) I found it difficult to learn how to use the interface</t>
  </si>
  <si>
    <t>66) I did not have a clear idea of how to perform a particular function</t>
  </si>
  <si>
    <t>67) The interface did not work as expected</t>
  </si>
  <si>
    <t>68) I found it difficult to work in 3D</t>
  </si>
  <si>
    <t>69) I would be comfortable using this interface for long periods</t>
  </si>
  <si>
    <t>Per-Scenario Subjective</t>
  </si>
  <si>
    <t>S1.T3</t>
  </si>
  <si>
    <t>S1.T2</t>
  </si>
  <si>
    <t>S1.T1</t>
  </si>
  <si>
    <t>NumWallColl</t>
  </si>
  <si>
    <t>TargetDist</t>
  </si>
  <si>
    <t>NumInterr</t>
  </si>
  <si>
    <t>AvgDist</t>
  </si>
  <si>
    <t>S1.T4</t>
  </si>
  <si>
    <t>S2.T1</t>
  </si>
  <si>
    <t>InitAngErr</t>
  </si>
  <si>
    <t>EstPathLen</t>
  </si>
  <si>
    <t>RecallTime</t>
  </si>
  <si>
    <t>S2.T2</t>
  </si>
  <si>
    <t>NumLookOut</t>
  </si>
  <si>
    <t>S2.T3</t>
  </si>
  <si>
    <t>ST.T5</t>
  </si>
  <si>
    <t>S3.T1</t>
  </si>
  <si>
    <t>S4.T1</t>
  </si>
  <si>
    <t>S5.T1</t>
  </si>
  <si>
    <t>S3.T2</t>
  </si>
  <si>
    <t>S3.T3</t>
  </si>
  <si>
    <t>NumObsColl</t>
  </si>
  <si>
    <t>S4.T2</t>
  </si>
  <si>
    <t>NumHits</t>
  </si>
  <si>
    <t>S4.T3</t>
  </si>
  <si>
    <t>NumItemFalls</t>
  </si>
  <si>
    <t>NumBodyColl</t>
  </si>
  <si>
    <t>S5.T2</t>
  </si>
  <si>
    <t>S5.T3</t>
  </si>
  <si>
    <t>NumErrors</t>
  </si>
  <si>
    <t>Per-Task Objective</t>
  </si>
  <si>
    <t>Per-Scenario Objective</t>
  </si>
  <si>
    <t>51) Rate the severity of the discomfort induced by the interface while performing the fear task (walking close to the the chasm)</t>
  </si>
  <si>
    <t>HeartRateDiff</t>
  </si>
  <si>
    <t>Groups</t>
  </si>
  <si>
    <t>Yes</t>
  </si>
  <si>
    <t>No</t>
  </si>
  <si>
    <t>Positive</t>
  </si>
  <si>
    <t>Negative</t>
  </si>
  <si>
    <t>Legend</t>
  </si>
  <si>
    <t>Direction</t>
  </si>
  <si>
    <t>The higher The better</t>
  </si>
  <si>
    <r>
      <t>The</t>
    </r>
    <r>
      <rPr>
        <b/>
        <sz val="10"/>
        <color rgb="FF000000"/>
        <rFont val="Arial"/>
        <family val="2"/>
      </rPr>
      <t xml:space="preserve"> Directions </t>
    </r>
    <r>
      <rPr>
        <sz val="10"/>
        <color rgb="FF000000"/>
        <rFont val="Arial"/>
        <family val="2"/>
      </rPr>
      <t>tab can be used to customize the direction of each metric (</t>
    </r>
    <r>
      <rPr>
        <b/>
        <sz val="10"/>
        <color rgb="FF000000"/>
        <rFont val="Arial"/>
        <family val="2"/>
      </rPr>
      <t>WARNING</t>
    </r>
    <r>
      <rPr>
        <sz val="10"/>
        <color rgb="FF000000"/>
        <rFont val="Arial"/>
        <family val="2"/>
      </rPr>
      <t>, some Requirements are influenced by multiple metrics/questions).</t>
    </r>
  </si>
  <si>
    <r>
      <t xml:space="preserve">The </t>
    </r>
    <r>
      <rPr>
        <b/>
        <sz val="10"/>
        <color rgb="FF000000"/>
        <rFont val="Arial"/>
        <family val="2"/>
      </rPr>
      <t>WeightSelectionTemplate</t>
    </r>
    <r>
      <rPr>
        <sz val="10"/>
        <color rgb="FF000000"/>
        <rFont val="Arial"/>
        <family val="2"/>
      </rPr>
      <t xml:space="preserve"> contains the final score for the four techniques with all weighs set to 1, it is possible to duplicate and customize it to match the desired Requirements (</t>
    </r>
    <r>
      <rPr>
        <b/>
        <sz val="10"/>
        <color rgb="FF000000"/>
        <rFont val="Arial"/>
        <family val="2"/>
      </rPr>
      <t>WARNING</t>
    </r>
    <r>
      <rPr>
        <sz val="10"/>
        <color rgb="FF000000"/>
        <rFont val="Arial"/>
        <family val="2"/>
      </rPr>
      <t xml:space="preserve">, modify only values of the coloured area placed on the left of the black separator) </t>
    </r>
  </si>
  <si>
    <r>
      <t xml:space="preserve">The </t>
    </r>
    <r>
      <rPr>
        <b/>
        <sz val="10"/>
        <color rgb="FF000000"/>
        <rFont val="Arial"/>
        <family val="2"/>
      </rPr>
      <t>Frame</t>
    </r>
    <r>
      <rPr>
        <sz val="10"/>
        <color rgb="FF000000"/>
        <rFont val="Arial"/>
        <family val="2"/>
      </rPr>
      <t xml:space="preserve"> tabs can be re-used to analyze new data. In particular, these steps should be followed:</t>
    </r>
  </si>
  <si>
    <r>
      <t xml:space="preserve">The </t>
    </r>
    <r>
      <rPr>
        <b/>
        <sz val="10"/>
        <color rgb="FF000000"/>
        <rFont val="Arial"/>
        <family val="2"/>
      </rPr>
      <t xml:space="preserve">Score </t>
    </r>
    <r>
      <rPr>
        <sz val="10"/>
        <color rgb="FF000000"/>
        <rFont val="Arial"/>
        <family val="2"/>
      </rPr>
      <t xml:space="preserve">tab </t>
    </r>
    <r>
      <rPr>
        <b/>
        <sz val="10"/>
        <color rgb="FF000000"/>
        <rFont val="Arial"/>
        <family val="2"/>
      </rPr>
      <t xml:space="preserve">MUST NOT </t>
    </r>
    <r>
      <rPr>
        <sz val="10"/>
        <color rgb="FF000000"/>
        <rFont val="Arial"/>
        <family val="2"/>
      </rPr>
      <t xml:space="preserve">be modified, it groups and orders data coming from the </t>
    </r>
    <r>
      <rPr>
        <b/>
        <sz val="10"/>
        <color rgb="FF000000"/>
        <rFont val="Arial"/>
        <family val="2"/>
      </rPr>
      <t>Frames</t>
    </r>
    <r>
      <rPr>
        <sz val="10"/>
        <color rgb="FF000000"/>
        <rFont val="Arial"/>
        <family val="2"/>
      </rPr>
      <t xml:space="preserve"> for the final calculations.</t>
    </r>
  </si>
  <si>
    <t>If != 0, the other three are forced to 0</t>
  </si>
  <si>
    <t>Possible Inputs: ST, SL or 0</t>
  </si>
  <si>
    <t>S</t>
  </si>
  <si>
    <t>E</t>
  </si>
  <si>
    <t>NumExits</t>
  </si>
  <si>
    <t>Mean</t>
  </si>
  <si>
    <t>St.Dev</t>
  </si>
  <si>
    <t>dir = -1</t>
  </si>
  <si>
    <t>49) The interface used to perform the specific task was satisfying</t>
  </si>
  <si>
    <t>SW</t>
  </si>
  <si>
    <t>OU3</t>
  </si>
  <si>
    <t>OU2</t>
  </si>
  <si>
    <t>OU1</t>
  </si>
  <si>
    <t>MW1-6</t>
  </si>
  <si>
    <t>BW</t>
  </si>
  <si>
    <t>DG</t>
  </si>
  <si>
    <t>SH</t>
  </si>
  <si>
    <t>DH</t>
  </si>
  <si>
    <t>SA</t>
  </si>
  <si>
    <t>DA</t>
  </si>
  <si>
    <t>IM</t>
  </si>
  <si>
    <t>ANOVA: Single Factor</t>
  </si>
  <si>
    <t>DESCRIPTION</t>
  </si>
  <si>
    <t>Alpha</t>
  </si>
  <si>
    <t>Group</t>
  </si>
  <si>
    <t>Count</t>
  </si>
  <si>
    <t>Sum</t>
  </si>
  <si>
    <t>Variance</t>
  </si>
  <si>
    <t>SS</t>
  </si>
  <si>
    <t>Std Err</t>
  </si>
  <si>
    <t>Lower</t>
  </si>
  <si>
    <t>Upper</t>
  </si>
  <si>
    <t>ANOVA</t>
  </si>
  <si>
    <t>Sources</t>
  </si>
  <si>
    <t>MS</t>
  </si>
  <si>
    <t>P value</t>
  </si>
  <si>
    <t>RMSSE</t>
  </si>
  <si>
    <t>Omega Sq</t>
  </si>
  <si>
    <t>Between Groups</t>
  </si>
  <si>
    <t>Within Groups</t>
  </si>
  <si>
    <t>Total</t>
  </si>
  <si>
    <t>TUKEY HSD/KRAMER</t>
  </si>
  <si>
    <t>mean</t>
  </si>
  <si>
    <t>n</t>
  </si>
  <si>
    <t>ss</t>
  </si>
  <si>
    <t>q-crit</t>
  </si>
  <si>
    <t>Q TEST</t>
  </si>
  <si>
    <t>q-stat</t>
  </si>
  <si>
    <t>lower</t>
  </si>
  <si>
    <t>upper</t>
  </si>
  <si>
    <t>mean-crit</t>
  </si>
  <si>
    <t>Cohen d</t>
  </si>
  <si>
    <t>VR Locomotion Familiarity</t>
  </si>
  <si>
    <r>
      <t xml:space="preserve">The </t>
    </r>
    <r>
      <rPr>
        <b/>
        <sz val="10"/>
        <color rgb="FF000000"/>
        <rFont val="Arial"/>
        <family val="2"/>
      </rPr>
      <t xml:space="preserve">Template </t>
    </r>
    <r>
      <rPr>
        <sz val="10"/>
        <color rgb="FF000000"/>
        <rFont val="Arial"/>
        <family val="2"/>
      </rPr>
      <t>tabs contain a single example with 4, 3 and 2 techniques useful to re-apply the statistical tests.</t>
    </r>
  </si>
  <si>
    <r>
      <t xml:space="preserve">The </t>
    </r>
    <r>
      <rPr>
        <b/>
        <sz val="10"/>
        <color rgb="FF000000"/>
        <rFont val="Arial"/>
        <family val="2"/>
      </rPr>
      <t xml:space="preserve">Frame </t>
    </r>
    <r>
      <rPr>
        <sz val="10"/>
        <color rgb="FF000000"/>
        <rFont val="Arial"/>
        <family val="2"/>
      </rPr>
      <t xml:space="preserve">tabs (from </t>
    </r>
    <r>
      <rPr>
        <b/>
        <sz val="10"/>
        <color rgb="FF000000"/>
        <rFont val="Arial"/>
        <family val="2"/>
      </rPr>
      <t>Pre</t>
    </r>
    <r>
      <rPr>
        <sz val="10"/>
        <color rgb="FF000000"/>
        <rFont val="Arial"/>
        <family val="2"/>
      </rPr>
      <t xml:space="preserve"> to </t>
    </r>
    <r>
      <rPr>
        <b/>
        <sz val="10"/>
        <color rgb="FF000000"/>
        <rFont val="Arial"/>
        <family val="2"/>
      </rPr>
      <t>DiffSick</t>
    </r>
    <r>
      <rPr>
        <sz val="10"/>
        <color rgb="FF000000"/>
        <rFont val="Arial"/>
        <family val="2"/>
      </rPr>
      <t>) contains the mean values and the significance levels for each metric. Regarding the significance matrix, 0 indicates no significant differences, 1 indicates significance with p-value &lt; 0,05.</t>
    </r>
  </si>
  <si>
    <t>1) replace the current values with new data</t>
  </si>
  <si>
    <r>
      <t xml:space="preserve">2) use the free space on the right to perform the statistical tests (e.g. Shapiro-Wilk, Anova + Tukey HSD, Kruskal-Wallis + Dunn) with tools such Real Statistics (http://www.real-statistics.com/) (see </t>
    </r>
    <r>
      <rPr>
        <b/>
        <sz val="10"/>
        <color rgb="FF000000"/>
        <rFont val="Arial"/>
        <family val="2"/>
      </rPr>
      <t>Template</t>
    </r>
    <r>
      <rPr>
        <sz val="10"/>
        <color rgb="FF000000"/>
        <rFont val="Arial"/>
        <family val="2"/>
      </rPr>
      <t xml:space="preserve"> below)</t>
    </r>
  </si>
  <si>
    <t>3) replace the significance matrix with data coming from the statistical tests</t>
  </si>
  <si>
    <t>Read Only</t>
  </si>
  <si>
    <t>Modify if new analysis needed (on a duplicate)</t>
  </si>
  <si>
    <t>Customizable*</t>
  </si>
  <si>
    <t>* Protected sheets, no password required to unlock</t>
  </si>
  <si>
    <t>OS</t>
  </si>
  <si>
    <t>AC</t>
  </si>
  <si>
    <t>EP</t>
  </si>
  <si>
    <t>STPathDev</t>
  </si>
  <si>
    <t>InsideTargetRate</t>
  </si>
  <si>
    <t>AccuracyBkw</t>
  </si>
  <si>
    <t>AccuracyGazeUnc</t>
  </si>
  <si>
    <t>GazeUncRate</t>
  </si>
  <si>
    <t>StrcRate</t>
  </si>
  <si>
    <t>AccuracyHandsUnc</t>
  </si>
  <si>
    <t>AccuracyStrc</t>
  </si>
  <si>
    <t>The lower The better</t>
  </si>
  <si>
    <t>LookAtRate</t>
  </si>
  <si>
    <t>StairsChoice</t>
  </si>
  <si>
    <t>AvgSetupAcc</t>
  </si>
  <si>
    <t>AvgTowerAcc</t>
  </si>
  <si>
    <t>CloseToTargetRate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</si>
</sst>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0"/>
      <color theme="2" tint="-0.249977111117893"/>
      <name val="Arial"/>
      <family val="2"/>
    </font>
    <font>
      <sz val="10"/>
      <color theme="0" tint="-0.249977111117893"/>
      <name val="Arial"/>
      <family val="2"/>
    </font>
    <font>
      <sz val="10"/>
      <color theme="0" tint="-0.34998626667073579"/>
      <name val="Arial"/>
      <family val="2"/>
    </font>
    <font>
      <sz val="10"/>
      <color theme="0" tint="-0.249977111117893"/>
      <name val="Arial"/>
      <family val="2"/>
    </font>
    <font>
      <b/>
      <sz val="11"/>
      <color rgb="FF00000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i/>
      <sz val="10"/>
      <color rgb="FF000000"/>
      <name val="Arial"/>
      <family val="2"/>
    </font>
    <font>
      <sz val="10"/>
      <color theme="0"/>
      <name val="Arial"/>
      <family val="2"/>
    </font>
  </fonts>
  <fills count="6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DCC5ED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AA72D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5DED7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7325"/>
        <bgColor indexed="64"/>
      </patternFill>
    </fill>
    <fill>
      <patternFill patternType="solid">
        <fgColor rgb="FFF6B464"/>
        <bgColor indexed="64"/>
      </patternFill>
    </fill>
    <fill>
      <patternFill patternType="solid">
        <fgColor rgb="FF67F307"/>
        <bgColor indexed="64"/>
      </patternFill>
    </fill>
    <fill>
      <patternFill patternType="solid">
        <fgColor rgb="FF98D89D"/>
        <bgColor indexed="64"/>
      </patternFill>
    </fill>
    <fill>
      <patternFill patternType="solid">
        <fgColor rgb="FF7AA4F0"/>
        <bgColor indexed="64"/>
      </patternFill>
    </fill>
    <fill>
      <patternFill patternType="solid">
        <fgColor rgb="FF64646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2E8C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auto="1"/>
      </bottom>
      <diagonal/>
    </border>
    <border>
      <left/>
      <right/>
      <top style="double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</borders>
  <cellStyleXfs count="108">
    <xf numFmtId="0" fontId="0" fillId="0" borderId="0"/>
    <xf numFmtId="0" fontId="4" fillId="0" borderId="0"/>
    <xf numFmtId="0" fontId="8" fillId="0" borderId="0" applyNumberFormat="0" applyFill="0" applyBorder="0" applyAlignment="0" applyProtection="0"/>
    <xf numFmtId="0" fontId="9" fillId="0" borderId="11" applyNumberFormat="0" applyFill="0" applyAlignment="0" applyProtection="0"/>
    <xf numFmtId="0" fontId="10" fillId="0" borderId="12" applyNumberFormat="0" applyFill="0" applyAlignment="0" applyProtection="0"/>
    <xf numFmtId="0" fontId="11" fillId="0" borderId="13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14" applyNumberFormat="0" applyAlignment="0" applyProtection="0"/>
    <xf numFmtId="0" fontId="16" fillId="6" borderId="15" applyNumberFormat="0" applyAlignment="0" applyProtection="0"/>
    <xf numFmtId="0" fontId="17" fillId="6" borderId="14" applyNumberFormat="0" applyAlignment="0" applyProtection="0"/>
    <xf numFmtId="0" fontId="18" fillId="0" borderId="16" applyNumberFormat="0" applyFill="0" applyAlignment="0" applyProtection="0"/>
    <xf numFmtId="0" fontId="19" fillId="7" borderId="17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19" applyNumberFormat="0" applyFill="0" applyAlignment="0" applyProtection="0"/>
    <xf numFmtId="0" fontId="2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2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2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2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2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2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0" borderId="0"/>
    <xf numFmtId="0" fontId="3" fillId="8" borderId="1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8" borderId="18" applyNumberFormat="0" applyFont="0" applyAlignment="0" applyProtection="0"/>
    <xf numFmtId="0" fontId="5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1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18" applyNumberFormat="0" applyFont="0" applyAlignment="0" applyProtection="0"/>
  </cellStyleXfs>
  <cellXfs count="401">
    <xf numFmtId="0" fontId="0" fillId="0" borderId="0" xfId="0"/>
    <xf numFmtId="0" fontId="5" fillId="0" borderId="0" xfId="0" applyFont="1"/>
    <xf numFmtId="0" fontId="0" fillId="0" borderId="4" xfId="0" applyBorder="1"/>
    <xf numFmtId="0" fontId="6" fillId="0" borderId="0" xfId="0" applyFont="1"/>
    <xf numFmtId="0" fontId="0" fillId="0" borderId="3" xfId="0" applyBorder="1"/>
    <xf numFmtId="0" fontId="0" fillId="0" borderId="5" xfId="0" applyBorder="1"/>
    <xf numFmtId="0" fontId="7" fillId="0" borderId="6" xfId="0" applyFont="1" applyBorder="1" applyAlignment="1">
      <alignment horizontal="center"/>
    </xf>
    <xf numFmtId="0" fontId="0" fillId="0" borderId="7" xfId="0" applyBorder="1"/>
    <xf numFmtId="0" fontId="0" fillId="0" borderId="2" xfId="0" applyBorder="1"/>
    <xf numFmtId="0" fontId="0" fillId="0" borderId="9" xfId="0" applyBorder="1"/>
    <xf numFmtId="0" fontId="0" fillId="0" borderId="1" xfId="0" applyBorder="1"/>
    <xf numFmtId="0" fontId="6" fillId="0" borderId="7" xfId="0" applyFont="1" applyBorder="1"/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3" xfId="0" applyBorder="1"/>
    <xf numFmtId="0" fontId="24" fillId="0" borderId="0" xfId="0" applyFont="1"/>
    <xf numFmtId="0" fontId="25" fillId="0" borderId="0" xfId="0" applyFont="1"/>
    <xf numFmtId="0" fontId="7" fillId="0" borderId="0" xfId="0" applyFont="1"/>
    <xf numFmtId="0" fontId="0" fillId="0" borderId="0" xfId="0" applyAlignment="1">
      <alignment horizontal="right"/>
    </xf>
    <xf numFmtId="0" fontId="26" fillId="0" borderId="0" xfId="0" applyFont="1" applyAlignment="1">
      <alignment wrapText="1"/>
    </xf>
    <xf numFmtId="0" fontId="0" fillId="0" borderId="29" xfId="0" applyBorder="1"/>
    <xf numFmtId="0" fontId="0" fillId="0" borderId="31" xfId="0" applyBorder="1"/>
    <xf numFmtId="0" fontId="0" fillId="0" borderId="35" xfId="0" applyBorder="1"/>
    <xf numFmtId="0" fontId="0" fillId="0" borderId="33" xfId="0" applyBorder="1"/>
    <xf numFmtId="0" fontId="0" fillId="0" borderId="28" xfId="0" applyBorder="1"/>
    <xf numFmtId="0" fontId="5" fillId="0" borderId="29" xfId="0" applyFont="1" applyBorder="1"/>
    <xf numFmtId="0" fontId="0" fillId="0" borderId="36" xfId="0" applyBorder="1"/>
    <xf numFmtId="0" fontId="27" fillId="0" borderId="0" xfId="0" applyFont="1"/>
    <xf numFmtId="0" fontId="5" fillId="0" borderId="33" xfId="0" applyFont="1" applyBorder="1"/>
    <xf numFmtId="0" fontId="0" fillId="0" borderId="0" xfId="0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0" fontId="5" fillId="34" borderId="0" xfId="0" applyFont="1" applyFill="1"/>
    <xf numFmtId="0" fontId="6" fillId="0" borderId="0" xfId="0" applyFont="1" applyBorder="1" applyAlignment="1">
      <alignment vertical="center"/>
    </xf>
    <xf numFmtId="0" fontId="6" fillId="0" borderId="0" xfId="0" applyFont="1" applyBorder="1"/>
    <xf numFmtId="0" fontId="6" fillId="0" borderId="0" xfId="0" applyFont="1" applyFill="1" applyBorder="1"/>
    <xf numFmtId="0" fontId="0" fillId="0" borderId="0" xfId="0" applyFill="1" applyBorder="1"/>
    <xf numFmtId="0" fontId="0" fillId="0" borderId="7" xfId="0" applyFill="1" applyBorder="1"/>
    <xf numFmtId="0" fontId="5" fillId="0" borderId="0" xfId="0" applyFont="1" applyFill="1" applyBorder="1"/>
    <xf numFmtId="0" fontId="0" fillId="0" borderId="0" xfId="0" applyFill="1"/>
    <xf numFmtId="0" fontId="0" fillId="0" borderId="5" xfId="0" applyFill="1" applyBorder="1"/>
    <xf numFmtId="0" fontId="0" fillId="0" borderId="33" xfId="0" applyFill="1" applyBorder="1"/>
    <xf numFmtId="0" fontId="0" fillId="0" borderId="28" xfId="0" applyFill="1" applyBorder="1"/>
    <xf numFmtId="0" fontId="0" fillId="0" borderId="29" xfId="0" applyFill="1" applyBorder="1"/>
    <xf numFmtId="0" fontId="0" fillId="0" borderId="31" xfId="0" applyFill="1" applyBorder="1"/>
    <xf numFmtId="0" fontId="0" fillId="0" borderId="3" xfId="0" applyFill="1" applyBorder="1"/>
    <xf numFmtId="0" fontId="5" fillId="0" borderId="0" xfId="0" applyFont="1" applyBorder="1"/>
    <xf numFmtId="0" fontId="0" fillId="0" borderId="4" xfId="0" applyFill="1" applyBorder="1"/>
    <xf numFmtId="0" fontId="6" fillId="0" borderId="28" xfId="0" applyFon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5" xfId="0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Border="1" applyAlignment="1">
      <alignment horizontal="center"/>
    </xf>
    <xf numFmtId="0" fontId="27" fillId="0" borderId="33" xfId="0" applyFont="1" applyBorder="1"/>
    <xf numFmtId="0" fontId="27" fillId="0" borderId="28" xfId="0" applyFont="1" applyBorder="1"/>
    <xf numFmtId="0" fontId="27" fillId="0" borderId="29" xfId="0" applyFont="1" applyBorder="1"/>
    <xf numFmtId="0" fontId="27" fillId="0" borderId="31" xfId="0" applyFont="1" applyBorder="1"/>
    <xf numFmtId="0" fontId="27" fillId="0" borderId="5" xfId="0" applyFont="1" applyBorder="1"/>
    <xf numFmtId="0" fontId="27" fillId="0" borderId="0" xfId="0" applyFont="1" applyBorder="1"/>
    <xf numFmtId="0" fontId="27" fillId="0" borderId="4" xfId="0" applyFont="1" applyBorder="1"/>
    <xf numFmtId="0" fontId="6" fillId="0" borderId="28" xfId="0" applyFont="1" applyBorder="1"/>
    <xf numFmtId="0" fontId="0" fillId="36" borderId="31" xfId="0" applyFill="1" applyBorder="1"/>
    <xf numFmtId="0" fontId="0" fillId="36" borderId="5" xfId="0" applyFill="1" applyBorder="1"/>
    <xf numFmtId="0" fontId="5" fillId="0" borderId="28" xfId="0" applyFont="1" applyBorder="1"/>
    <xf numFmtId="0" fontId="0" fillId="0" borderId="7" xfId="0" applyBorder="1" applyAlignment="1">
      <alignment horizontal="center"/>
    </xf>
    <xf numFmtId="0" fontId="0" fillId="0" borderId="0" xfId="0" applyAlignment="1">
      <alignment horizontal="left"/>
    </xf>
    <xf numFmtId="0" fontId="29" fillId="0" borderId="29" xfId="0" applyFont="1" applyBorder="1"/>
    <xf numFmtId="0" fontId="6" fillId="0" borderId="7" xfId="0" applyFont="1" applyFill="1" applyBorder="1" applyAlignment="1">
      <alignment horizontal="left"/>
    </xf>
    <xf numFmtId="0" fontId="6" fillId="0" borderId="7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left" vertical="center"/>
    </xf>
    <xf numFmtId="0" fontId="6" fillId="0" borderId="37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4" xfId="0" applyBorder="1" applyAlignment="1">
      <alignment horizontal="center"/>
    </xf>
    <xf numFmtId="0" fontId="0" fillId="36" borderId="0" xfId="0" applyFill="1" applyAlignment="1">
      <alignment horizontal="center"/>
    </xf>
    <xf numFmtId="0" fontId="0" fillId="36" borderId="38" xfId="0" applyFill="1" applyBorder="1" applyAlignment="1">
      <alignment horizontal="center"/>
    </xf>
    <xf numFmtId="0" fontId="0" fillId="36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0" fontId="0" fillId="0" borderId="2" xfId="0" applyFill="1" applyBorder="1"/>
    <xf numFmtId="0" fontId="0" fillId="0" borderId="23" xfId="0" applyFill="1" applyBorder="1"/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24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7" xfId="0" applyNumberFormat="1" applyFill="1" applyBorder="1" applyAlignment="1">
      <alignment horizontal="center"/>
    </xf>
    <xf numFmtId="0" fontId="25" fillId="0" borderId="7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39" borderId="21" xfId="0" applyFont="1" applyFill="1" applyBorder="1"/>
    <xf numFmtId="0" fontId="6" fillId="40" borderId="21" xfId="0" applyFont="1" applyFill="1" applyBorder="1"/>
    <xf numFmtId="0" fontId="6" fillId="38" borderId="7" xfId="0" applyFont="1" applyFill="1" applyBorder="1"/>
    <xf numFmtId="0" fontId="6" fillId="41" borderId="21" xfId="0" applyFont="1" applyFill="1" applyBorder="1"/>
    <xf numFmtId="0" fontId="6" fillId="42" borderId="21" xfId="0" applyFont="1" applyFill="1" applyBorder="1"/>
    <xf numFmtId="0" fontId="6" fillId="43" borderId="21" xfId="0" applyFont="1" applyFill="1" applyBorder="1"/>
    <xf numFmtId="0" fontId="6" fillId="44" borderId="21" xfId="0" applyFont="1" applyFill="1" applyBorder="1"/>
    <xf numFmtId="0" fontId="6" fillId="0" borderId="0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0" xfId="0" applyFont="1" applyFill="1" applyBorder="1" applyAlignment="1">
      <alignment horizontal="right"/>
    </xf>
    <xf numFmtId="0" fontId="25" fillId="0" borderId="7" xfId="0" applyFont="1" applyFill="1" applyBorder="1"/>
    <xf numFmtId="0" fontId="0" fillId="0" borderId="7" xfId="0" applyFill="1" applyBorder="1" applyAlignment="1">
      <alignment horizontal="center"/>
    </xf>
    <xf numFmtId="0" fontId="6" fillId="0" borderId="7" xfId="0" applyFont="1" applyFill="1" applyBorder="1"/>
    <xf numFmtId="0" fontId="6" fillId="0" borderId="7" xfId="0" applyFont="1" applyFill="1" applyBorder="1" applyAlignment="1">
      <alignment horizontal="left" vertical="center"/>
    </xf>
    <xf numFmtId="0" fontId="6" fillId="0" borderId="7" xfId="0" applyFont="1" applyFill="1" applyBorder="1" applyAlignment="1">
      <alignment vertical="center"/>
    </xf>
    <xf numFmtId="0" fontId="0" fillId="46" borderId="0" xfId="0" applyFill="1"/>
    <xf numFmtId="0" fontId="0" fillId="0" borderId="25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7" fillId="0" borderId="0" xfId="0" applyFont="1" applyBorder="1" applyAlignment="1">
      <alignment horizontal="center"/>
    </xf>
    <xf numFmtId="0" fontId="0" fillId="0" borderId="51" xfId="0" applyBorder="1"/>
    <xf numFmtId="0" fontId="0" fillId="0" borderId="52" xfId="0" applyBorder="1"/>
    <xf numFmtId="0" fontId="0" fillId="0" borderId="50" xfId="0" applyBorder="1" applyAlignment="1">
      <alignment horizontal="right"/>
    </xf>
    <xf numFmtId="0" fontId="7" fillId="0" borderId="53" xfId="0" applyFont="1" applyBorder="1" applyAlignment="1">
      <alignment horizontal="center"/>
    </xf>
    <xf numFmtId="0" fontId="0" fillId="0" borderId="54" xfId="0" applyBorder="1"/>
    <xf numFmtId="0" fontId="0" fillId="0" borderId="54" xfId="0" applyBorder="1" applyAlignment="1">
      <alignment horizontal="right"/>
    </xf>
    <xf numFmtId="0" fontId="0" fillId="0" borderId="56" xfId="0" applyBorder="1"/>
    <xf numFmtId="0" fontId="0" fillId="0" borderId="55" xfId="0" applyBorder="1"/>
    <xf numFmtId="0" fontId="0" fillId="48" borderId="28" xfId="0" applyFill="1" applyBorder="1"/>
    <xf numFmtId="0" fontId="0" fillId="48" borderId="0" xfId="0" applyFill="1"/>
    <xf numFmtId="0" fontId="0" fillId="48" borderId="5" xfId="0" applyFill="1" applyBorder="1"/>
    <xf numFmtId="0" fontId="30" fillId="49" borderId="25" xfId="0" applyFont="1" applyFill="1" applyBorder="1"/>
    <xf numFmtId="0" fontId="0" fillId="49" borderId="26" xfId="0" applyFill="1" applyBorder="1" applyAlignment="1">
      <alignment horizontal="left"/>
    </xf>
    <xf numFmtId="0" fontId="0" fillId="49" borderId="27" xfId="0" applyFill="1" applyBorder="1" applyAlignment="1">
      <alignment horizontal="left"/>
    </xf>
    <xf numFmtId="0" fontId="6" fillId="50" borderId="27" xfId="0" applyFont="1" applyFill="1" applyBorder="1" applyAlignment="1">
      <alignment horizontal="right"/>
    </xf>
    <xf numFmtId="0" fontId="6" fillId="50" borderId="40" xfId="0" applyFont="1" applyFill="1" applyBorder="1" applyAlignment="1">
      <alignment horizontal="center"/>
    </xf>
    <xf numFmtId="0" fontId="6" fillId="50" borderId="39" xfId="0" applyFont="1" applyFill="1" applyBorder="1" applyAlignment="1">
      <alignment horizontal="center"/>
    </xf>
    <xf numFmtId="0" fontId="6" fillId="50" borderId="41" xfId="0" applyFont="1" applyFill="1" applyBorder="1" applyAlignment="1">
      <alignment horizontal="right"/>
    </xf>
    <xf numFmtId="2" fontId="0" fillId="0" borderId="7" xfId="0" applyNumberFormat="1" applyBorder="1" applyAlignment="1">
      <alignment horizontal="center"/>
    </xf>
    <xf numFmtId="0" fontId="0" fillId="37" borderId="7" xfId="0" applyFill="1" applyBorder="1" applyAlignment="1">
      <alignment horizontal="center"/>
    </xf>
    <xf numFmtId="0" fontId="6" fillId="0" borderId="22" xfId="0" applyFont="1" applyFill="1" applyBorder="1" applyAlignment="1">
      <alignment horizontal="left"/>
    </xf>
    <xf numFmtId="0" fontId="6" fillId="0" borderId="4" xfId="0" applyFont="1" applyFill="1" applyBorder="1"/>
    <xf numFmtId="0" fontId="0" fillId="0" borderId="0" xfId="0" applyFill="1" applyBorder="1" applyAlignment="1">
      <alignment horizontal="center"/>
    </xf>
    <xf numFmtId="0" fontId="6" fillId="52" borderId="21" xfId="0" applyFont="1" applyFill="1" applyBorder="1"/>
    <xf numFmtId="0" fontId="6" fillId="53" borderId="21" xfId="0" applyFont="1" applyFill="1" applyBorder="1"/>
    <xf numFmtId="0" fontId="31" fillId="0" borderId="0" xfId="0" applyFont="1" applyFill="1"/>
    <xf numFmtId="0" fontId="6" fillId="45" borderId="55" xfId="0" applyFont="1" applyFill="1" applyBorder="1"/>
    <xf numFmtId="0" fontId="6" fillId="35" borderId="21" xfId="0" applyFont="1" applyFill="1" applyBorder="1"/>
    <xf numFmtId="0" fontId="6" fillId="51" borderId="21" xfId="0" applyFont="1" applyFill="1" applyBorder="1"/>
    <xf numFmtId="0" fontId="6" fillId="54" borderId="55" xfId="0" applyFont="1" applyFill="1" applyBorder="1"/>
    <xf numFmtId="0" fontId="6" fillId="55" borderId="55" xfId="0" applyFont="1" applyFill="1" applyBorder="1"/>
    <xf numFmtId="0" fontId="6" fillId="56" borderId="55" xfId="0" applyFont="1" applyFill="1" applyBorder="1"/>
    <xf numFmtId="0" fontId="6" fillId="57" borderId="21" xfId="0" applyFont="1" applyFill="1" applyBorder="1"/>
    <xf numFmtId="0" fontId="6" fillId="58" borderId="21" xfId="0" applyFont="1" applyFill="1" applyBorder="1"/>
    <xf numFmtId="0" fontId="6" fillId="59" borderId="21" xfId="0" applyFont="1" applyFill="1" applyBorder="1"/>
    <xf numFmtId="0" fontId="30" fillId="0" borderId="0" xfId="0" applyFont="1" applyFill="1" applyBorder="1"/>
    <xf numFmtId="0" fontId="6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0" fontId="0" fillId="0" borderId="0" xfId="0" applyNumberFormat="1" applyFill="1" applyBorder="1"/>
    <xf numFmtId="0" fontId="0" fillId="0" borderId="34" xfId="0" applyFill="1" applyBorder="1"/>
    <xf numFmtId="0" fontId="0" fillId="0" borderId="30" xfId="0" applyFill="1" applyBorder="1"/>
    <xf numFmtId="0" fontId="0" fillId="0" borderId="32" xfId="0" applyFill="1" applyBorder="1"/>
    <xf numFmtId="0" fontId="5" fillId="0" borderId="30" xfId="0" applyFont="1" applyFill="1" applyBorder="1"/>
    <xf numFmtId="0" fontId="0" fillId="60" borderId="20" xfId="0" applyFill="1" applyBorder="1" applyAlignment="1">
      <alignment horizontal="center"/>
    </xf>
    <xf numFmtId="0" fontId="0" fillId="61" borderId="0" xfId="0" applyFill="1" applyBorder="1" applyAlignment="1">
      <alignment horizontal="center"/>
    </xf>
    <xf numFmtId="0" fontId="0" fillId="61" borderId="2" xfId="0" applyFill="1" applyBorder="1" applyAlignment="1">
      <alignment horizontal="center"/>
    </xf>
    <xf numFmtId="0" fontId="6" fillId="33" borderId="7" xfId="0" applyFont="1" applyFill="1" applyBorder="1" applyAlignment="1">
      <alignment horizontal="left"/>
    </xf>
    <xf numFmtId="0" fontId="0" fillId="33" borderId="7" xfId="0" applyFill="1" applyBorder="1" applyAlignment="1">
      <alignment horizontal="center"/>
    </xf>
    <xf numFmtId="0" fontId="6" fillId="0" borderId="0" xfId="0" applyFont="1" applyFill="1" applyAlignment="1">
      <alignment vertical="center"/>
    </xf>
    <xf numFmtId="0" fontId="6" fillId="61" borderId="0" xfId="0" applyFont="1" applyFill="1" applyBorder="1" applyAlignment="1">
      <alignment vertical="center"/>
    </xf>
    <xf numFmtId="0" fontId="6" fillId="61" borderId="4" xfId="0" applyFont="1" applyFill="1" applyBorder="1" applyAlignment="1">
      <alignment horizontal="center" vertical="center"/>
    </xf>
    <xf numFmtId="0" fontId="0" fillId="61" borderId="0" xfId="0" applyFill="1" applyBorder="1"/>
    <xf numFmtId="0" fontId="0" fillId="61" borderId="4" xfId="0" applyFill="1" applyBorder="1" applyAlignment="1">
      <alignment horizontal="center"/>
    </xf>
    <xf numFmtId="0" fontId="6" fillId="61" borderId="3" xfId="0" applyFont="1" applyFill="1" applyBorder="1" applyAlignment="1">
      <alignment horizontal="left"/>
    </xf>
    <xf numFmtId="0" fontId="6" fillId="61" borderId="23" xfId="0" applyFont="1" applyFill="1" applyBorder="1" applyAlignment="1">
      <alignment horizontal="left"/>
    </xf>
    <xf numFmtId="0" fontId="0" fillId="61" borderId="3" xfId="0" applyFill="1" applyBorder="1"/>
    <xf numFmtId="0" fontId="6" fillId="61" borderId="23" xfId="0" applyFont="1" applyFill="1" applyBorder="1"/>
    <xf numFmtId="0" fontId="0" fillId="61" borderId="56" xfId="0" applyFill="1" applyBorder="1"/>
    <xf numFmtId="0" fontId="0" fillId="61" borderId="10" xfId="0" applyFill="1" applyBorder="1" applyAlignment="1">
      <alignment horizontal="center"/>
    </xf>
    <xf numFmtId="0" fontId="6" fillId="62" borderId="37" xfId="0" applyFont="1" applyFill="1" applyBorder="1" applyAlignment="1">
      <alignment horizontal="left"/>
    </xf>
    <xf numFmtId="0" fontId="0" fillId="62" borderId="7" xfId="0" applyFill="1" applyBorder="1" applyAlignment="1">
      <alignment horizontal="center"/>
    </xf>
    <xf numFmtId="0" fontId="6" fillId="62" borderId="7" xfId="0" applyFont="1" applyFill="1" applyBorder="1" applyAlignment="1">
      <alignment horizontal="left"/>
    </xf>
    <xf numFmtId="0" fontId="6" fillId="62" borderId="24" xfId="0" applyFont="1" applyFill="1" applyBorder="1" applyAlignment="1">
      <alignment horizontal="left"/>
    </xf>
    <xf numFmtId="0" fontId="0" fillId="62" borderId="24" xfId="0" applyFill="1" applyBorder="1" applyAlignment="1">
      <alignment horizontal="center"/>
    </xf>
    <xf numFmtId="0" fontId="6" fillId="62" borderId="7" xfId="0" applyFont="1" applyFill="1" applyBorder="1"/>
    <xf numFmtId="0" fontId="0" fillId="0" borderId="3" xfId="0" applyFill="1" applyBorder="1" applyAlignment="1">
      <alignment horizontal="center"/>
    </xf>
    <xf numFmtId="0" fontId="6" fillId="63" borderId="24" xfId="0" applyFont="1" applyFill="1" applyBorder="1"/>
    <xf numFmtId="0" fontId="5" fillId="63" borderId="38" xfId="0" applyFont="1" applyFill="1" applyBorder="1" applyAlignment="1">
      <alignment horizontal="center"/>
    </xf>
    <xf numFmtId="0" fontId="6" fillId="63" borderId="7" xfId="0" applyFont="1" applyFill="1" applyBorder="1"/>
    <xf numFmtId="0" fontId="6" fillId="51" borderId="55" xfId="0" applyFont="1" applyFill="1" applyBorder="1"/>
    <xf numFmtId="0" fontId="6" fillId="35" borderId="55" xfId="0" applyFont="1" applyFill="1" applyBorder="1"/>
    <xf numFmtId="0" fontId="6" fillId="57" borderId="55" xfId="0" applyFont="1" applyFill="1" applyBorder="1"/>
    <xf numFmtId="0" fontId="6" fillId="44" borderId="55" xfId="0" applyFont="1" applyFill="1" applyBorder="1"/>
    <xf numFmtId="0" fontId="6" fillId="39" borderId="55" xfId="0" applyFont="1" applyFill="1" applyBorder="1"/>
    <xf numFmtId="0" fontId="6" fillId="53" borderId="55" xfId="0" applyFont="1" applyFill="1" applyBorder="1"/>
    <xf numFmtId="0" fontId="6" fillId="58" borderId="55" xfId="0" applyFont="1" applyFill="1" applyBorder="1"/>
    <xf numFmtId="0" fontId="6" fillId="52" borderId="55" xfId="0" applyFont="1" applyFill="1" applyBorder="1"/>
    <xf numFmtId="0" fontId="6" fillId="43" borderId="55" xfId="0" applyFont="1" applyFill="1" applyBorder="1"/>
    <xf numFmtId="0" fontId="6" fillId="41" borderId="55" xfId="0" applyFont="1" applyFill="1" applyBorder="1"/>
    <xf numFmtId="0" fontId="6" fillId="59" borderId="55" xfId="0" applyFont="1" applyFill="1" applyBorder="1"/>
    <xf numFmtId="0" fontId="6" fillId="40" borderId="55" xfId="0" applyFont="1" applyFill="1" applyBorder="1"/>
    <xf numFmtId="0" fontId="6" fillId="42" borderId="55" xfId="0" applyFont="1" applyFill="1" applyBorder="1"/>
    <xf numFmtId="0" fontId="6" fillId="47" borderId="7" xfId="0" applyFont="1" applyFill="1" applyBorder="1" applyAlignment="1">
      <alignment horizontal="center"/>
    </xf>
    <xf numFmtId="0" fontId="6" fillId="47" borderId="7" xfId="0" applyFont="1" applyFill="1" applyBorder="1" applyAlignment="1">
      <alignment horizontal="left"/>
    </xf>
    <xf numFmtId="0" fontId="0" fillId="47" borderId="7" xfId="0" applyFill="1" applyBorder="1" applyAlignment="1">
      <alignment horizontal="center"/>
    </xf>
    <xf numFmtId="0" fontId="6" fillId="47" borderId="7" xfId="0" applyFont="1" applyFill="1" applyBorder="1"/>
    <xf numFmtId="0" fontId="0" fillId="47" borderId="37" xfId="0" applyFill="1" applyBorder="1" applyAlignment="1">
      <alignment horizontal="center"/>
    </xf>
    <xf numFmtId="0" fontId="0" fillId="62" borderId="7" xfId="0" applyFill="1" applyBorder="1"/>
    <xf numFmtId="0" fontId="24" fillId="0" borderId="7" xfId="0" applyFont="1" applyBorder="1"/>
    <xf numFmtId="0" fontId="0" fillId="33" borderId="0" xfId="0" applyFill="1"/>
    <xf numFmtId="0" fontId="0" fillId="33" borderId="7" xfId="0" applyFill="1" applyBorder="1"/>
    <xf numFmtId="0" fontId="0" fillId="47" borderId="7" xfId="0" applyFill="1" applyBorder="1"/>
    <xf numFmtId="0" fontId="0" fillId="47" borderId="7" xfId="0" applyFill="1" applyBorder="1" applyAlignment="1">
      <alignment wrapText="1"/>
    </xf>
    <xf numFmtId="0" fontId="0" fillId="37" borderId="7" xfId="0" applyFill="1" applyBorder="1"/>
    <xf numFmtId="0" fontId="5" fillId="33" borderId="7" xfId="0" applyFont="1" applyFill="1" applyBorder="1" applyAlignment="1">
      <alignment horizontal="left"/>
    </xf>
    <xf numFmtId="0" fontId="5" fillId="47" borderId="7" xfId="0" applyFont="1" applyFill="1" applyBorder="1"/>
    <xf numFmtId="0" fontId="0" fillId="62" borderId="7" xfId="0" applyFill="1" applyBorder="1" applyAlignment="1">
      <alignment wrapText="1"/>
    </xf>
    <xf numFmtId="0" fontId="0" fillId="0" borderId="7" xfId="0" applyBorder="1" applyAlignment="1">
      <alignment vertical="center" wrapText="1"/>
    </xf>
    <xf numFmtId="0" fontId="5" fillId="0" borderId="7" xfId="0" applyFont="1" applyFill="1" applyBorder="1" applyAlignment="1">
      <alignment vertical="center"/>
    </xf>
    <xf numFmtId="0" fontId="0" fillId="0" borderId="7" xfId="0" applyFont="1" applyFill="1" applyBorder="1"/>
    <xf numFmtId="0" fontId="0" fillId="0" borderId="7" xfId="0" applyFont="1" applyBorder="1"/>
    <xf numFmtId="0" fontId="0" fillId="0" borderId="7" xfId="0" applyFont="1" applyBorder="1" applyAlignment="1">
      <alignment horizontal="center"/>
    </xf>
    <xf numFmtId="0" fontId="0" fillId="36" borderId="2" xfId="0" applyFill="1" applyBorder="1"/>
    <xf numFmtId="0" fontId="0" fillId="36" borderId="0" xfId="0" applyFill="1" applyBorder="1"/>
    <xf numFmtId="0" fontId="0" fillId="33" borderId="7" xfId="0" applyFill="1" applyBorder="1" applyAlignment="1">
      <alignment vertical="center" wrapText="1"/>
    </xf>
    <xf numFmtId="0" fontId="0" fillId="33" borderId="7" xfId="0" applyFont="1" applyFill="1" applyBorder="1"/>
    <xf numFmtId="0" fontId="0" fillId="33" borderId="22" xfId="0" applyFill="1" applyBorder="1" applyAlignment="1">
      <alignment vertical="center" wrapText="1"/>
    </xf>
    <xf numFmtId="0" fontId="0" fillId="33" borderId="24" xfId="0" applyFill="1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5" fillId="0" borderId="28" xfId="0" applyFont="1" applyFill="1" applyBorder="1"/>
    <xf numFmtId="0" fontId="5" fillId="0" borderId="0" xfId="0" applyFont="1" applyFill="1"/>
    <xf numFmtId="0" fontId="0" fillId="36" borderId="35" xfId="0" applyFill="1" applyBorder="1"/>
    <xf numFmtId="0" fontId="27" fillId="0" borderId="36" xfId="0" applyFont="1" applyBorder="1"/>
    <xf numFmtId="0" fontId="27" fillId="0" borderId="35" xfId="0" applyFont="1" applyBorder="1"/>
    <xf numFmtId="0" fontId="0" fillId="0" borderId="35" xfId="0" applyFill="1" applyBorder="1"/>
    <xf numFmtId="0" fontId="0" fillId="0" borderId="36" xfId="0" applyFill="1" applyBorder="1"/>
    <xf numFmtId="49" fontId="0" fillId="0" borderId="0" xfId="0" applyNumberFormat="1" applyAlignment="1">
      <alignment horizontal="left"/>
    </xf>
    <xf numFmtId="0" fontId="0" fillId="0" borderId="7" xfId="0" applyFont="1" applyBorder="1" applyAlignment="1">
      <alignment horizontal="right"/>
    </xf>
    <xf numFmtId="0" fontId="29" fillId="0" borderId="0" xfId="0" applyFont="1" applyBorder="1"/>
    <xf numFmtId="0" fontId="28" fillId="0" borderId="0" xfId="0" applyFont="1" applyFill="1" applyBorder="1" applyAlignment="1"/>
    <xf numFmtId="0" fontId="6" fillId="0" borderId="0" xfId="0" applyFont="1" applyFill="1" applyBorder="1" applyAlignment="1"/>
    <xf numFmtId="0" fontId="0" fillId="61" borderId="0" xfId="0" applyFill="1"/>
    <xf numFmtId="0" fontId="0" fillId="53" borderId="20" xfId="0" applyFill="1" applyBorder="1" applyAlignment="1">
      <alignment horizontal="center"/>
    </xf>
    <xf numFmtId="0" fontId="6" fillId="61" borderId="0" xfId="0" applyFont="1" applyFill="1" applyAlignment="1">
      <alignment vertical="center"/>
    </xf>
    <xf numFmtId="0" fontId="0" fillId="61" borderId="0" xfId="0" applyFill="1" applyAlignment="1">
      <alignment horizontal="center"/>
    </xf>
    <xf numFmtId="0" fontId="0" fillId="63" borderId="7" xfId="0" applyFill="1" applyBorder="1" applyAlignment="1">
      <alignment horizontal="center"/>
    </xf>
    <xf numFmtId="0" fontId="24" fillId="62" borderId="7" xfId="0" applyFont="1" applyFill="1" applyBorder="1" applyAlignment="1">
      <alignment horizontal="center" vertical="center"/>
    </xf>
    <xf numFmtId="0" fontId="24" fillId="62" borderId="7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0" fillId="47" borderId="0" xfId="0" applyFill="1" applyAlignment="1">
      <alignment horizontal="center"/>
    </xf>
    <xf numFmtId="0" fontId="0" fillId="47" borderId="0" xfId="0" applyFill="1" applyAlignment="1">
      <alignment horizontal="center" vertical="center"/>
    </xf>
    <xf numFmtId="0" fontId="25" fillId="62" borderId="7" xfId="0" applyFont="1" applyFill="1" applyBorder="1" applyAlignment="1"/>
    <xf numFmtId="0" fontId="6" fillId="47" borderId="7" xfId="0" applyFont="1" applyFill="1" applyBorder="1" applyAlignment="1"/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33" borderId="7" xfId="0" applyFill="1" applyBorder="1" applyAlignment="1">
      <alignment vertical="center"/>
    </xf>
    <xf numFmtId="0" fontId="0" fillId="0" borderId="0" xfId="0" applyFont="1" applyFill="1" applyBorder="1"/>
    <xf numFmtId="0" fontId="5" fillId="0" borderId="7" xfId="0" applyFont="1" applyFill="1" applyBorder="1" applyAlignment="1">
      <alignment horizontal="center"/>
    </xf>
    <xf numFmtId="0" fontId="5" fillId="33" borderId="7" xfId="0" applyFont="1" applyFill="1" applyBorder="1"/>
    <xf numFmtId="0" fontId="32" fillId="0" borderId="0" xfId="0" applyFont="1" applyFill="1" applyBorder="1"/>
    <xf numFmtId="0" fontId="0" fillId="0" borderId="7" xfId="0" applyBorder="1" applyAlignment="1">
      <alignment horizontal="right"/>
    </xf>
    <xf numFmtId="0" fontId="6" fillId="50" borderId="32" xfId="0" applyFont="1" applyFill="1" applyBorder="1" applyAlignment="1">
      <alignment horizontal="center"/>
    </xf>
    <xf numFmtId="0" fontId="0" fillId="36" borderId="55" xfId="0" applyFill="1" applyBorder="1" applyAlignment="1">
      <alignment horizontal="center"/>
    </xf>
    <xf numFmtId="0" fontId="5" fillId="0" borderId="33" xfId="0" applyFont="1" applyFill="1" applyBorder="1"/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/>
    </xf>
    <xf numFmtId="2" fontId="0" fillId="0" borderId="0" xfId="0" applyNumberFormat="1"/>
    <xf numFmtId="0" fontId="7" fillId="49" borderId="57" xfId="0" applyFont="1" applyFill="1" applyBorder="1" applyAlignment="1">
      <alignment horizontal="center"/>
    </xf>
    <xf numFmtId="0" fontId="7" fillId="0" borderId="58" xfId="0" applyFont="1" applyBorder="1" applyAlignment="1">
      <alignment horizontal="center"/>
    </xf>
    <xf numFmtId="0" fontId="7" fillId="0" borderId="56" xfId="0" applyFont="1" applyBorder="1" applyAlignment="1">
      <alignment horizontal="center"/>
    </xf>
    <xf numFmtId="0" fontId="0" fillId="0" borderId="59" xfId="0" applyBorder="1"/>
    <xf numFmtId="0" fontId="0" fillId="0" borderId="60" xfId="0" applyBorder="1"/>
    <xf numFmtId="0" fontId="7" fillId="0" borderId="61" xfId="0" applyFont="1" applyBorder="1" applyAlignment="1">
      <alignment horizontal="center"/>
    </xf>
    <xf numFmtId="0" fontId="7" fillId="0" borderId="6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63" xfId="0" applyBorder="1"/>
    <xf numFmtId="0" fontId="0" fillId="0" borderId="64" xfId="0" applyBorder="1"/>
    <xf numFmtId="0" fontId="7" fillId="0" borderId="65" xfId="0" applyFont="1" applyBorder="1" applyAlignment="1">
      <alignment horizontal="center"/>
    </xf>
    <xf numFmtId="0" fontId="33" fillId="0" borderId="65" xfId="0" applyFont="1" applyBorder="1" applyAlignment="1">
      <alignment horizontal="center"/>
    </xf>
    <xf numFmtId="0" fontId="0" fillId="0" borderId="66" xfId="0" applyBorder="1"/>
    <xf numFmtId="0" fontId="7" fillId="49" borderId="57" xfId="0" applyFont="1" applyFill="1" applyBorder="1" applyAlignment="1">
      <alignment horizontal="left"/>
    </xf>
    <xf numFmtId="2" fontId="0" fillId="0" borderId="0" xfId="0" applyNumberFormat="1" applyFill="1" applyBorder="1"/>
    <xf numFmtId="2" fontId="6" fillId="0" borderId="0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34" fillId="0" borderId="0" xfId="0" applyFont="1" applyFill="1" applyBorder="1"/>
    <xf numFmtId="0" fontId="34" fillId="48" borderId="0" xfId="0" applyFont="1" applyFill="1"/>
    <xf numFmtId="0" fontId="5" fillId="61" borderId="0" xfId="0" applyFont="1" applyFill="1"/>
    <xf numFmtId="0" fontId="0" fillId="64" borderId="0" xfId="0" applyFill="1"/>
    <xf numFmtId="0" fontId="0" fillId="64" borderId="33" xfId="0" applyFill="1" applyBorder="1"/>
    <xf numFmtId="0" fontId="5" fillId="0" borderId="7" xfId="0" applyFont="1" applyBorder="1" applyAlignment="1">
      <alignment horizontal="center"/>
    </xf>
    <xf numFmtId="0" fontId="6" fillId="47" borderId="20" xfId="0" applyFont="1" applyFill="1" applyBorder="1" applyAlignment="1">
      <alignment horizontal="center"/>
    </xf>
    <xf numFmtId="0" fontId="6" fillId="47" borderId="55" xfId="0" applyFont="1" applyFill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52" borderId="0" xfId="0" applyFont="1" applyFill="1" applyBorder="1" applyAlignment="1">
      <alignment horizontal="center"/>
    </xf>
    <xf numFmtId="0" fontId="6" fillId="52" borderId="4" xfId="0" applyFont="1" applyFill="1" applyBorder="1" applyAlignment="1">
      <alignment horizontal="center"/>
    </xf>
    <xf numFmtId="0" fontId="6" fillId="45" borderId="0" xfId="0" applyFont="1" applyFill="1" applyBorder="1" applyAlignment="1">
      <alignment horizontal="center"/>
    </xf>
    <xf numFmtId="0" fontId="6" fillId="45" borderId="4" xfId="0" applyFont="1" applyFill="1" applyBorder="1" applyAlignment="1">
      <alignment horizontal="center"/>
    </xf>
    <xf numFmtId="0" fontId="6" fillId="56" borderId="0" xfId="0" applyFont="1" applyFill="1" applyBorder="1" applyAlignment="1">
      <alignment horizontal="center"/>
    </xf>
    <xf numFmtId="0" fontId="6" fillId="56" borderId="4" xfId="0" applyFont="1" applyFill="1" applyBorder="1" applyAlignment="1">
      <alignment horizontal="center"/>
    </xf>
    <xf numFmtId="0" fontId="6" fillId="39" borderId="0" xfId="0" applyFont="1" applyFill="1" applyBorder="1" applyAlignment="1">
      <alignment horizontal="center"/>
    </xf>
    <xf numFmtId="0" fontId="6" fillId="39" borderId="4" xfId="0" applyFont="1" applyFill="1" applyBorder="1" applyAlignment="1">
      <alignment horizontal="center"/>
    </xf>
    <xf numFmtId="0" fontId="24" fillId="62" borderId="7" xfId="0" applyFont="1" applyFill="1" applyBorder="1" applyAlignment="1">
      <alignment horizontal="center" vertical="center"/>
    </xf>
    <xf numFmtId="0" fontId="6" fillId="51" borderId="7" xfId="0" applyFont="1" applyFill="1" applyBorder="1" applyAlignment="1">
      <alignment horizontal="center"/>
    </xf>
    <xf numFmtId="0" fontId="6" fillId="35" borderId="7" xfId="0" applyFont="1" applyFill="1" applyBorder="1" applyAlignment="1">
      <alignment horizontal="center"/>
    </xf>
    <xf numFmtId="0" fontId="0" fillId="47" borderId="24" xfId="0" applyFill="1" applyBorder="1" applyAlignment="1">
      <alignment horizontal="center" vertical="center"/>
    </xf>
    <xf numFmtId="0" fontId="0" fillId="47" borderId="38" xfId="0" applyFill="1" applyBorder="1" applyAlignment="1">
      <alignment horizontal="center" vertical="center"/>
    </xf>
    <xf numFmtId="0" fontId="0" fillId="47" borderId="37" xfId="0" applyFill="1" applyBorder="1" applyAlignment="1">
      <alignment horizontal="center" vertical="center"/>
    </xf>
    <xf numFmtId="0" fontId="6" fillId="33" borderId="20" xfId="0" applyFont="1" applyFill="1" applyBorder="1" applyAlignment="1">
      <alignment horizontal="center"/>
    </xf>
    <xf numFmtId="0" fontId="6" fillId="33" borderId="22" xfId="0" applyFont="1" applyFill="1" applyBorder="1" applyAlignment="1">
      <alignment horizontal="center"/>
    </xf>
    <xf numFmtId="0" fontId="0" fillId="62" borderId="7" xfId="0" applyFill="1" applyBorder="1" applyAlignment="1">
      <alignment horizontal="center" vertical="center"/>
    </xf>
    <xf numFmtId="0" fontId="0" fillId="47" borderId="0" xfId="0" applyFill="1" applyAlignment="1">
      <alignment horizontal="center" vertical="center"/>
    </xf>
    <xf numFmtId="0" fontId="25" fillId="33" borderId="0" xfId="0" applyFont="1" applyFill="1" applyBorder="1" applyAlignment="1">
      <alignment horizontal="center"/>
    </xf>
    <xf numFmtId="0" fontId="25" fillId="33" borderId="4" xfId="0" applyFont="1" applyFill="1" applyBorder="1" applyAlignment="1">
      <alignment horizontal="center"/>
    </xf>
    <xf numFmtId="0" fontId="6" fillId="55" borderId="0" xfId="0" applyFont="1" applyFill="1" applyBorder="1" applyAlignment="1">
      <alignment horizontal="center"/>
    </xf>
    <xf numFmtId="0" fontId="6" fillId="55" borderId="4" xfId="0" applyFont="1" applyFill="1" applyBorder="1" applyAlignment="1">
      <alignment horizontal="center"/>
    </xf>
    <xf numFmtId="0" fontId="6" fillId="57" borderId="2" xfId="0" applyFont="1" applyFill="1" applyBorder="1" applyAlignment="1">
      <alignment horizontal="center"/>
    </xf>
    <xf numFmtId="0" fontId="6" fillId="57" borderId="8" xfId="0" applyFont="1" applyFill="1" applyBorder="1" applyAlignment="1">
      <alignment horizontal="center"/>
    </xf>
    <xf numFmtId="0" fontId="6" fillId="54" borderId="7" xfId="0" applyFont="1" applyFill="1" applyBorder="1" applyAlignment="1">
      <alignment horizontal="center"/>
    </xf>
    <xf numFmtId="0" fontId="6" fillId="53" borderId="2" xfId="0" applyFont="1" applyFill="1" applyBorder="1" applyAlignment="1">
      <alignment horizontal="center"/>
    </xf>
    <xf numFmtId="0" fontId="6" fillId="58" borderId="0" xfId="0" applyFont="1" applyFill="1" applyBorder="1" applyAlignment="1">
      <alignment horizontal="center"/>
    </xf>
    <xf numFmtId="0" fontId="6" fillId="58" borderId="4" xfId="0" applyFont="1" applyFill="1" applyBorder="1" applyAlignment="1">
      <alignment horizontal="center"/>
    </xf>
    <xf numFmtId="0" fontId="6" fillId="38" borderId="7" xfId="0" applyFont="1" applyFill="1" applyBorder="1" applyAlignment="1">
      <alignment horizontal="center"/>
    </xf>
    <xf numFmtId="0" fontId="6" fillId="43" borderId="2" xfId="0" applyFont="1" applyFill="1" applyBorder="1" applyAlignment="1">
      <alignment horizontal="center"/>
    </xf>
    <xf numFmtId="0" fontId="6" fillId="41" borderId="0" xfId="0" applyFont="1" applyFill="1" applyBorder="1" applyAlignment="1">
      <alignment horizontal="center"/>
    </xf>
    <xf numFmtId="0" fontId="6" fillId="41" borderId="4" xfId="0" applyFont="1" applyFill="1" applyBorder="1" applyAlignment="1">
      <alignment horizontal="center"/>
    </xf>
    <xf numFmtId="0" fontId="6" fillId="59" borderId="0" xfId="0" applyFont="1" applyFill="1" applyBorder="1" applyAlignment="1">
      <alignment horizontal="center"/>
    </xf>
    <xf numFmtId="0" fontId="6" fillId="59" borderId="4" xfId="0" applyFont="1" applyFill="1" applyBorder="1" applyAlignment="1">
      <alignment horizontal="center"/>
    </xf>
    <xf numFmtId="0" fontId="6" fillId="40" borderId="2" xfId="0" applyFont="1" applyFill="1" applyBorder="1" applyAlignment="1">
      <alignment horizontal="center"/>
    </xf>
    <xf numFmtId="0" fontId="6" fillId="40" borderId="8" xfId="0" applyFont="1" applyFill="1" applyBorder="1" applyAlignment="1">
      <alignment horizontal="center"/>
    </xf>
    <xf numFmtId="0" fontId="6" fillId="42" borderId="0" xfId="0" applyFont="1" applyFill="1" applyBorder="1" applyAlignment="1">
      <alignment horizontal="center"/>
    </xf>
    <xf numFmtId="0" fontId="6" fillId="42" borderId="4" xfId="0" applyFont="1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7" xfId="0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59" borderId="24" xfId="0" applyFont="1" applyFill="1" applyBorder="1" applyAlignment="1">
      <alignment horizontal="left" vertical="center"/>
    </xf>
    <xf numFmtId="0" fontId="6" fillId="59" borderId="38" xfId="0" applyFont="1" applyFill="1" applyBorder="1" applyAlignment="1">
      <alignment horizontal="left" vertical="center"/>
    </xf>
    <xf numFmtId="0" fontId="6" fillId="59" borderId="37" xfId="0" applyFont="1" applyFill="1" applyBorder="1" applyAlignment="1">
      <alignment horizontal="left" vertical="center"/>
    </xf>
    <xf numFmtId="0" fontId="6" fillId="52" borderId="24" xfId="0" applyFont="1" applyFill="1" applyBorder="1" applyAlignment="1">
      <alignment horizontal="left" vertical="center"/>
    </xf>
    <xf numFmtId="0" fontId="6" fillId="52" borderId="38" xfId="0" applyFont="1" applyFill="1" applyBorder="1" applyAlignment="1">
      <alignment horizontal="left" vertical="center"/>
    </xf>
    <xf numFmtId="0" fontId="6" fillId="52" borderId="37" xfId="0" applyFont="1" applyFill="1" applyBorder="1" applyAlignment="1">
      <alignment horizontal="left" vertical="center"/>
    </xf>
    <xf numFmtId="0" fontId="6" fillId="39" borderId="2" xfId="0" applyFont="1" applyFill="1" applyBorder="1" applyAlignment="1">
      <alignment horizontal="left" vertical="center"/>
    </xf>
    <xf numFmtId="0" fontId="6" fillId="39" borderId="0" xfId="0" applyFont="1" applyFill="1" applyBorder="1" applyAlignment="1">
      <alignment horizontal="left" vertical="center"/>
    </xf>
    <xf numFmtId="0" fontId="6" fillId="39" borderId="56" xfId="0" applyFont="1" applyFill="1" applyBorder="1" applyAlignment="1">
      <alignment horizontal="left" vertical="center"/>
    </xf>
    <xf numFmtId="0" fontId="6" fillId="35" borderId="2" xfId="0" applyFont="1" applyFill="1" applyBorder="1" applyAlignment="1">
      <alignment horizontal="left" vertical="center"/>
    </xf>
    <xf numFmtId="0" fontId="6" fillId="35" borderId="0" xfId="0" applyFont="1" applyFill="1" applyBorder="1" applyAlignment="1">
      <alignment horizontal="left" vertical="center"/>
    </xf>
    <xf numFmtId="0" fontId="6" fillId="35" borderId="56" xfId="0" applyFont="1" applyFill="1" applyBorder="1" applyAlignment="1">
      <alignment horizontal="left" vertical="center"/>
    </xf>
    <xf numFmtId="0" fontId="6" fillId="38" borderId="24" xfId="0" applyFont="1" applyFill="1" applyBorder="1" applyAlignment="1">
      <alignment horizontal="left" vertical="center"/>
    </xf>
    <xf numFmtId="0" fontId="6" fillId="38" borderId="38" xfId="0" applyFont="1" applyFill="1" applyBorder="1" applyAlignment="1">
      <alignment horizontal="left" vertical="center"/>
    </xf>
    <xf numFmtId="0" fontId="6" fillId="38" borderId="37" xfId="0" applyFont="1" applyFill="1" applyBorder="1" applyAlignment="1">
      <alignment horizontal="left" vertical="center"/>
    </xf>
    <xf numFmtId="2" fontId="0" fillId="0" borderId="24" xfId="0" applyNumberFormat="1" applyBorder="1" applyAlignment="1">
      <alignment horizontal="center"/>
    </xf>
    <xf numFmtId="2" fontId="0" fillId="0" borderId="38" xfId="0" applyNumberFormat="1" applyBorder="1" applyAlignment="1">
      <alignment horizontal="center"/>
    </xf>
    <xf numFmtId="2" fontId="0" fillId="0" borderId="37" xfId="0" applyNumberFormat="1" applyBorder="1" applyAlignment="1">
      <alignment horizontal="center"/>
    </xf>
    <xf numFmtId="0" fontId="0" fillId="0" borderId="24" xfId="0" applyNumberFormat="1" applyBorder="1" applyAlignment="1">
      <alignment horizontal="center"/>
    </xf>
    <xf numFmtId="0" fontId="0" fillId="0" borderId="38" xfId="0" applyNumberFormat="1" applyBorder="1" applyAlignment="1">
      <alignment horizontal="center"/>
    </xf>
    <xf numFmtId="0" fontId="0" fillId="0" borderId="37" xfId="0" applyNumberFormat="1" applyBorder="1" applyAlignment="1">
      <alignment horizontal="center"/>
    </xf>
    <xf numFmtId="0" fontId="6" fillId="0" borderId="7" xfId="0" applyFont="1" applyFill="1" applyBorder="1" applyAlignment="1">
      <alignment horizontal="left" vertical="center"/>
    </xf>
    <xf numFmtId="0" fontId="6" fillId="0" borderId="24" xfId="0" applyFont="1" applyBorder="1" applyAlignment="1">
      <alignment horizontal="left" vertical="center"/>
    </xf>
    <xf numFmtId="0" fontId="6" fillId="0" borderId="38" xfId="0" applyFont="1" applyBorder="1" applyAlignment="1">
      <alignment horizontal="left" vertical="center"/>
    </xf>
    <xf numFmtId="0" fontId="6" fillId="47" borderId="22" xfId="0" applyFont="1" applyFill="1" applyBorder="1" applyAlignment="1">
      <alignment horizontal="center"/>
    </xf>
    <xf numFmtId="0" fontId="6" fillId="63" borderId="20" xfId="0" applyFont="1" applyFill="1" applyBorder="1" applyAlignment="1">
      <alignment horizontal="center"/>
    </xf>
    <xf numFmtId="0" fontId="6" fillId="63" borderId="22" xfId="0" applyFont="1" applyFill="1" applyBorder="1" applyAlignment="1">
      <alignment horizontal="center"/>
    </xf>
    <xf numFmtId="0" fontId="6" fillId="62" borderId="20" xfId="0" applyFont="1" applyFill="1" applyBorder="1" applyAlignment="1">
      <alignment horizontal="center"/>
    </xf>
    <xf numFmtId="0" fontId="6" fillId="62" borderId="22" xfId="0" applyFont="1" applyFill="1" applyBorder="1" applyAlignment="1">
      <alignment horizontal="center"/>
    </xf>
    <xf numFmtId="0" fontId="6" fillId="60" borderId="7" xfId="0" applyFont="1" applyFill="1" applyBorder="1" applyAlignment="1">
      <alignment horizontal="center" vertical="center"/>
    </xf>
    <xf numFmtId="0" fontId="6" fillId="61" borderId="7" xfId="0" applyFont="1" applyFill="1" applyBorder="1" applyAlignment="1">
      <alignment horizontal="center" vertical="center"/>
    </xf>
    <xf numFmtId="0" fontId="6" fillId="33" borderId="20" xfId="0" applyFont="1" applyFill="1" applyBorder="1" applyAlignment="1">
      <alignment horizontal="center" vertical="center"/>
    </xf>
    <xf numFmtId="0" fontId="6" fillId="33" borderId="22" xfId="0" applyFont="1" applyFill="1" applyBorder="1" applyAlignment="1">
      <alignment horizontal="center" vertical="center"/>
    </xf>
    <xf numFmtId="0" fontId="0" fillId="60" borderId="7" xfId="0" applyFill="1" applyBorder="1" applyAlignment="1">
      <alignment horizontal="center" vertical="center"/>
    </xf>
    <xf numFmtId="0" fontId="5" fillId="60" borderId="24" xfId="0" applyFont="1" applyFill="1" applyBorder="1" applyAlignment="1">
      <alignment horizontal="center" vertical="center"/>
    </xf>
    <xf numFmtId="0" fontId="5" fillId="60" borderId="38" xfId="0" applyFont="1" applyFill="1" applyBorder="1" applyAlignment="1">
      <alignment horizontal="center" vertical="center"/>
    </xf>
    <xf numFmtId="0" fontId="5" fillId="60" borderId="37" xfId="0" applyFont="1" applyFill="1" applyBorder="1" applyAlignment="1">
      <alignment horizontal="center" vertical="center"/>
    </xf>
    <xf numFmtId="0" fontId="6" fillId="35" borderId="0" xfId="0" applyFont="1" applyFill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39" borderId="0" xfId="0" applyFont="1" applyFill="1" applyAlignment="1">
      <alignment horizontal="left" vertical="center"/>
    </xf>
    <xf numFmtId="0" fontId="0" fillId="53" borderId="7" xfId="0" applyFill="1" applyBorder="1" applyAlignment="1">
      <alignment horizontal="center" vertical="center"/>
    </xf>
    <xf numFmtId="0" fontId="0" fillId="53" borderId="24" xfId="0" applyFill="1" applyBorder="1" applyAlignment="1">
      <alignment horizontal="center" vertical="center"/>
    </xf>
    <xf numFmtId="0" fontId="0" fillId="53" borderId="38" xfId="0" applyFill="1" applyBorder="1" applyAlignment="1">
      <alignment horizontal="center" vertical="center"/>
    </xf>
    <xf numFmtId="0" fontId="0" fillId="53" borderId="37" xfId="0" applyFill="1" applyBorder="1" applyAlignment="1">
      <alignment horizontal="center" vertical="center"/>
    </xf>
    <xf numFmtId="0" fontId="5" fillId="33" borderId="7" xfId="0" applyFont="1" applyFill="1" applyBorder="1" applyAlignment="1">
      <alignment vertical="center" wrapText="1"/>
    </xf>
  </cellXfs>
  <cellStyles count="108">
    <cellStyle name="20% - Colore 1" xfId="19" builtinId="30" customBuiltin="1"/>
    <cellStyle name="20% - Colore 1 2" xfId="45" xr:uid="{049BE605-30D7-4502-BE7E-023CA92E5D35}"/>
    <cellStyle name="20% - Colore 1 2 2" xfId="88" xr:uid="{40A971EB-1285-4F65-B9BB-870263965912}"/>
    <cellStyle name="20% - Colore 1 3" xfId="67" xr:uid="{6A711B76-E4CA-42ED-9DD1-E81AED59D581}"/>
    <cellStyle name="20% - Colore 2" xfId="23" builtinId="34" customBuiltin="1"/>
    <cellStyle name="20% - Colore 2 2" xfId="48" xr:uid="{E9A983C0-26F9-42EA-842F-D4355F5EB34B}"/>
    <cellStyle name="20% - Colore 2 2 2" xfId="91" xr:uid="{947CAB78-19D7-408C-B3E6-71A07F70A45F}"/>
    <cellStyle name="20% - Colore 2 3" xfId="70" xr:uid="{526F2727-54E8-46E8-968C-514F2B975982}"/>
    <cellStyle name="20% - Colore 3" xfId="27" builtinId="38" customBuiltin="1"/>
    <cellStyle name="20% - Colore 3 2" xfId="51" xr:uid="{011B0F14-A0CC-49E4-B52C-CA79F286C73A}"/>
    <cellStyle name="20% - Colore 3 2 2" xfId="94" xr:uid="{232F0384-90E9-4340-8E2C-EB2A1F6E4636}"/>
    <cellStyle name="20% - Colore 3 3" xfId="73" xr:uid="{94E2AA86-3AC7-4C86-88E0-AFF551786192}"/>
    <cellStyle name="20% - Colore 4" xfId="31" builtinId="42" customBuiltin="1"/>
    <cellStyle name="20% - Colore 4 2" xfId="54" xr:uid="{8C729DBF-DBBE-47DD-8449-DE2F0E11AA47}"/>
    <cellStyle name="20% - Colore 4 2 2" xfId="97" xr:uid="{EE346B86-1E85-4024-8652-7BB8329BCAA6}"/>
    <cellStyle name="20% - Colore 4 3" xfId="76" xr:uid="{CDAEF791-6C08-4771-A681-41E212F9F7AE}"/>
    <cellStyle name="20% - Colore 5" xfId="35" builtinId="46" customBuiltin="1"/>
    <cellStyle name="20% - Colore 5 2" xfId="57" xr:uid="{9FB8039E-4905-4DAE-9A6B-E618B5506030}"/>
    <cellStyle name="20% - Colore 5 2 2" xfId="100" xr:uid="{5069AB39-69DB-432E-855D-1BB5B1825AC4}"/>
    <cellStyle name="20% - Colore 5 3" xfId="79" xr:uid="{B5982228-B41A-4FB5-A962-7075C6DBB6A7}"/>
    <cellStyle name="20% - Colore 6" xfId="39" builtinId="50" customBuiltin="1"/>
    <cellStyle name="20% - Colore 6 2" xfId="60" xr:uid="{ACB0152F-189F-40DD-A091-9276527BEAFD}"/>
    <cellStyle name="20% - Colore 6 2 2" xfId="103" xr:uid="{58CDDCEF-F82E-484E-84AB-6A2597C399D3}"/>
    <cellStyle name="20% - Colore 6 3" xfId="82" xr:uid="{4AD35D56-BA41-4D8B-B07B-C69C49AC9413}"/>
    <cellStyle name="40% - Colore 1" xfId="20" builtinId="31" customBuiltin="1"/>
    <cellStyle name="40% - Colore 1 2" xfId="46" xr:uid="{39468172-E539-444A-9B63-E705D576E430}"/>
    <cellStyle name="40% - Colore 1 2 2" xfId="89" xr:uid="{A96EBEEA-2804-4E0E-B77D-6520DDEBC11C}"/>
    <cellStyle name="40% - Colore 1 3" xfId="68" xr:uid="{D12681F4-6F89-4568-B468-4444C86AAD3F}"/>
    <cellStyle name="40% - Colore 2" xfId="24" builtinId="35" customBuiltin="1"/>
    <cellStyle name="40% - Colore 2 2" xfId="49" xr:uid="{CD0F6709-0676-42C5-9B03-BD969125D2E8}"/>
    <cellStyle name="40% - Colore 2 2 2" xfId="92" xr:uid="{FD495519-0EB6-4F2A-8ABB-F361DB049A22}"/>
    <cellStyle name="40% - Colore 2 3" xfId="71" xr:uid="{E29E82FC-3C12-4734-BEC7-46875013CE36}"/>
    <cellStyle name="40% - Colore 3" xfId="28" builtinId="39" customBuiltin="1"/>
    <cellStyle name="40% - Colore 3 2" xfId="52" xr:uid="{45ED3C13-8792-4C0E-BFCE-F56D38794AAF}"/>
    <cellStyle name="40% - Colore 3 2 2" xfId="95" xr:uid="{AC573759-CAD8-40BF-9FCB-D44896F09E66}"/>
    <cellStyle name="40% - Colore 3 3" xfId="74" xr:uid="{F789AA7C-8955-4FA7-B5A5-3607DE6627A9}"/>
    <cellStyle name="40% - Colore 4" xfId="32" builtinId="43" customBuiltin="1"/>
    <cellStyle name="40% - Colore 4 2" xfId="55" xr:uid="{53D3C5A8-D3C0-46C3-BB9D-7FA3CF20C94E}"/>
    <cellStyle name="40% - Colore 4 2 2" xfId="98" xr:uid="{57979997-8A4F-483B-8AAC-1119A48CC88E}"/>
    <cellStyle name="40% - Colore 4 3" xfId="77" xr:uid="{DE3DC15A-5835-40BA-83CD-07608F067C3C}"/>
    <cellStyle name="40% - Colore 5" xfId="36" builtinId="47" customBuiltin="1"/>
    <cellStyle name="40% - Colore 5 2" xfId="58" xr:uid="{27D6A370-FDFF-4559-BDB9-DEB840DE7820}"/>
    <cellStyle name="40% - Colore 5 2 2" xfId="101" xr:uid="{5FD0C329-3FC0-4078-9CCC-651E19F7AAA1}"/>
    <cellStyle name="40% - Colore 5 3" xfId="80" xr:uid="{BF42DAEB-7F48-4AE8-910E-FBFEE5841765}"/>
    <cellStyle name="40% - Colore 6" xfId="40" builtinId="51" customBuiltin="1"/>
    <cellStyle name="40% - Colore 6 2" xfId="61" xr:uid="{718D128A-6CCC-4643-85F7-DBDC9F3F3BB4}"/>
    <cellStyle name="40% - Colore 6 2 2" xfId="104" xr:uid="{A81C89FB-0B5C-4A9D-88A5-32D335E42E65}"/>
    <cellStyle name="40% - Colore 6 3" xfId="83" xr:uid="{154309C6-9478-45FE-B52F-55DCD86AF2F7}"/>
    <cellStyle name="60% - Colore 1" xfId="21" builtinId="32" customBuiltin="1"/>
    <cellStyle name="60% - Colore 1 2" xfId="47" xr:uid="{C49E84D7-B597-4BFB-86E0-001A71DF4912}"/>
    <cellStyle name="60% - Colore 1 2 2" xfId="90" xr:uid="{AD110861-B1F1-4A61-A0CC-E6D544EC7C1B}"/>
    <cellStyle name="60% - Colore 1 3" xfId="69" xr:uid="{2653B2D1-FD7D-4868-9592-18A7BEBAC798}"/>
    <cellStyle name="60% - Colore 2" xfId="25" builtinId="36" customBuiltin="1"/>
    <cellStyle name="60% - Colore 2 2" xfId="50" xr:uid="{CFC102DE-2C49-4F0E-A802-927F721F31D7}"/>
    <cellStyle name="60% - Colore 2 2 2" xfId="93" xr:uid="{AEE8BB7F-66E1-4246-920E-B1AA39660B17}"/>
    <cellStyle name="60% - Colore 2 3" xfId="72" xr:uid="{868C23A2-43F7-456C-89AB-F63C40295349}"/>
    <cellStyle name="60% - Colore 3" xfId="29" builtinId="40" customBuiltin="1"/>
    <cellStyle name="60% - Colore 3 2" xfId="53" xr:uid="{C313B9B9-9A42-4BBD-A205-1F401BCDF0C1}"/>
    <cellStyle name="60% - Colore 3 2 2" xfId="96" xr:uid="{C7E78169-6A8A-427C-8D41-8FB2330E1EEF}"/>
    <cellStyle name="60% - Colore 3 3" xfId="75" xr:uid="{23F8AEDE-1196-4C65-8FAC-0A48A8ED70B3}"/>
    <cellStyle name="60% - Colore 4" xfId="33" builtinId="44" customBuiltin="1"/>
    <cellStyle name="60% - Colore 4 2" xfId="56" xr:uid="{9E52B973-54C4-4726-9599-7404A670F948}"/>
    <cellStyle name="60% - Colore 4 2 2" xfId="99" xr:uid="{644C1207-EBB5-40C3-93E8-429F74AA84F5}"/>
    <cellStyle name="60% - Colore 4 3" xfId="78" xr:uid="{C7970D34-40F0-4A18-8673-F8B7B0EB7272}"/>
    <cellStyle name="60% - Colore 5" xfId="37" builtinId="48" customBuiltin="1"/>
    <cellStyle name="60% - Colore 5 2" xfId="59" xr:uid="{FAB62378-722F-49D1-AF9E-E09753622F3E}"/>
    <cellStyle name="60% - Colore 5 2 2" xfId="102" xr:uid="{97D0A3A9-AE09-441D-B9C5-AF6C2E982E3B}"/>
    <cellStyle name="60% - Colore 5 3" xfId="81" xr:uid="{47AA6A51-5CB6-4C48-8ACB-F92F2C8423EC}"/>
    <cellStyle name="60% - Colore 6" xfId="41" builtinId="52" customBuiltin="1"/>
    <cellStyle name="60% - Colore 6 2" xfId="62" xr:uid="{39BE6D9C-1640-4A4B-B759-8053C759EB67}"/>
    <cellStyle name="60% - Colore 6 2 2" xfId="105" xr:uid="{FD63DBCB-1BD3-4CE8-B5C9-58BA8C8E78B8}"/>
    <cellStyle name="60% - Colore 6 3" xfId="84" xr:uid="{1080512B-2D3C-477A-91AE-70C3223BAEF3}"/>
    <cellStyle name="Calcolo" xfId="12" builtinId="22" customBuiltin="1"/>
    <cellStyle name="Cella collegata" xfId="13" builtinId="24" customBuiltin="1"/>
    <cellStyle name="Cella da controllare" xfId="14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10" builtinId="20" customBuiltin="1"/>
    <cellStyle name="Neutrale" xfId="9" builtinId="28" customBuiltin="1"/>
    <cellStyle name="Normale" xfId="0" builtinId="0"/>
    <cellStyle name="Normale 2" xfId="1" xr:uid="{00000000-0005-0000-0000-00001E000000}"/>
    <cellStyle name="Normale 2 2" xfId="42" xr:uid="{00000000-0005-0000-0000-00001F000000}"/>
    <cellStyle name="Normale 2 2 2" xfId="63" xr:uid="{911EC003-0B4F-47D3-935E-E65AE94F7CBD}"/>
    <cellStyle name="Normale 2 2 2 2" xfId="106" xr:uid="{CA4EADBE-8AE4-4AD9-911D-A81E24886985}"/>
    <cellStyle name="Normale 2 2 3" xfId="85" xr:uid="{2E5A2997-991F-406D-9713-B9FE9C21E428}"/>
    <cellStyle name="Normale 2 3" xfId="44" xr:uid="{146E1E67-B600-4EB1-933D-5C646F6DB89D}"/>
    <cellStyle name="Normale 2 3 2" xfId="87" xr:uid="{E996AEF2-C750-49C9-8338-18509693DF1A}"/>
    <cellStyle name="Normale 2 4" xfId="66" xr:uid="{48161159-632B-4BAB-B3C5-5FDB54A3280D}"/>
    <cellStyle name="Normale 3" xfId="65" xr:uid="{7CF01E62-A86E-4DB8-B945-A4FC46EE7B46}"/>
    <cellStyle name="Nota 2" xfId="43" xr:uid="{00000000-0005-0000-0000-000020000000}"/>
    <cellStyle name="Nota 2 2" xfId="64" xr:uid="{C53CFF0F-DDCA-428C-8081-269C72DD294F}"/>
    <cellStyle name="Nota 2 2 2" xfId="107" xr:uid="{93C619C9-0A24-4802-ACBF-4A5A6CA1F38D}"/>
    <cellStyle name="Nota 2 3" xfId="86" xr:uid="{147FC7F3-72FB-4B05-84E9-198018E180C7}"/>
    <cellStyle name="Output" xfId="11" builtinId="21" customBuiltin="1"/>
    <cellStyle name="Testo avviso" xfId="15" builtinId="11" customBuiltin="1"/>
    <cellStyle name="Testo descrittivo" xfId="16" builtinId="53" customBuiltin="1"/>
    <cellStyle name="Titolo" xfId="2" builtinId="15" customBuiltin="1"/>
    <cellStyle name="Titolo 1" xfId="3" builtinId="16" customBuiltin="1"/>
    <cellStyle name="Titolo 2" xfId="4" builtinId="17" customBuiltin="1"/>
    <cellStyle name="Titolo 3" xfId="5" builtinId="18" customBuiltin="1"/>
    <cellStyle name="Titolo 4" xfId="6" builtinId="19" customBuiltin="1"/>
    <cellStyle name="Totale" xfId="17" builtinId="25" customBuiltin="1"/>
    <cellStyle name="Valore non valido" xfId="8" builtinId="27" customBuiltin="1"/>
    <cellStyle name="Valore valido" xfId="7" builtinId="26" customBuiltin="1"/>
  </cellStyles>
  <dxfs count="355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C2E8C5"/>
      <color rgb="FFB4C6E7"/>
      <color rgb="FF7030A0"/>
      <color rgb="FF646464"/>
      <color rgb="FF305496"/>
      <color rgb="FF375623"/>
      <color rgb="FFC00000"/>
      <color rgb="FF548235"/>
      <color rgb="FF67F307"/>
      <color rgb="FF5DED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Background!$A$1</c:f>
              <c:strCache>
                <c:ptCount val="1"/>
                <c:pt idx="0">
                  <c:v>VR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32A-41AF-B763-CBAB2725D702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32A-41AF-B763-CBAB2725D702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32A-41AF-B763-CBAB2725D702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32A-41AF-B763-CBAB2725D702}"/>
              </c:ext>
            </c:extLst>
          </c:dPt>
          <c:dPt>
            <c:idx val="4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2A-41AF-B763-CBAB2725D70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Background!$P$3:$P$7</c:f>
              <c:strCache>
                <c:ptCount val="5"/>
                <c:pt idx="0">
                  <c:v>Never</c:v>
                </c:pt>
                <c:pt idx="1">
                  <c:v>Little</c:v>
                </c:pt>
                <c:pt idx="2">
                  <c:v>Sometimes</c:v>
                </c:pt>
                <c:pt idx="3">
                  <c:v>Often</c:v>
                </c:pt>
                <c:pt idx="4">
                  <c:v>Very Often</c:v>
                </c:pt>
              </c:strCache>
            </c:strRef>
          </c:cat>
          <c:val>
            <c:numRef>
              <c:f>Background!$E$18:$E$22</c:f>
              <c:numCache>
                <c:formatCode>0.00%</c:formatCode>
                <c:ptCount val="5"/>
                <c:pt idx="0">
                  <c:v>0.47916666666666669</c:v>
                </c:pt>
                <c:pt idx="1">
                  <c:v>0.27083333333333331</c:v>
                </c:pt>
                <c:pt idx="2">
                  <c:v>0.125</c:v>
                </c:pt>
                <c:pt idx="3">
                  <c:v>4.1666666666666664E-2</c:v>
                </c:pt>
                <c:pt idx="4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2A-41AF-B763-CBAB2725D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Background!$A$24</c:f>
              <c:strCache>
                <c:ptCount val="1"/>
                <c:pt idx="0">
                  <c:v>GAME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9BC-403E-B160-9EDA4BD9BEDD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9BC-403E-B160-9EDA4BD9BEDD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9BC-403E-B160-9EDA4BD9BEDD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9BC-403E-B160-9EDA4BD9BEDD}"/>
              </c:ext>
            </c:extLst>
          </c:dPt>
          <c:dPt>
            <c:idx val="4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9BC-403E-B160-9EDA4BD9BED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Background!$P$3:$P$7</c:f>
              <c:strCache>
                <c:ptCount val="5"/>
                <c:pt idx="0">
                  <c:v>Never</c:v>
                </c:pt>
                <c:pt idx="1">
                  <c:v>Little</c:v>
                </c:pt>
                <c:pt idx="2">
                  <c:v>Sometimes</c:v>
                </c:pt>
                <c:pt idx="3">
                  <c:v>Often</c:v>
                </c:pt>
                <c:pt idx="4">
                  <c:v>Very Often</c:v>
                </c:pt>
              </c:strCache>
            </c:strRef>
          </c:cat>
          <c:val>
            <c:numRef>
              <c:f>Background!$E$41:$E$45</c:f>
              <c:numCache>
                <c:formatCode>0.00%</c:formatCode>
                <c:ptCount val="5"/>
                <c:pt idx="0">
                  <c:v>0.47916666666666669</c:v>
                </c:pt>
                <c:pt idx="1">
                  <c:v>0.14583333333333334</c:v>
                </c:pt>
                <c:pt idx="2">
                  <c:v>6.25E-2</c:v>
                </c:pt>
                <c:pt idx="3">
                  <c:v>0.125</c:v>
                </c:pt>
                <c:pt idx="4">
                  <c:v>0.1875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9BC-403E-B160-9EDA4BD9B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Background!$A$47</c:f>
              <c:strCache>
                <c:ptCount val="1"/>
                <c:pt idx="0">
                  <c:v>3D Soft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9F-4077-819C-1D6576FA8B82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9F-4077-819C-1D6576FA8B82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69F-4077-819C-1D6576FA8B82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69F-4077-819C-1D6576FA8B82}"/>
              </c:ext>
            </c:extLst>
          </c:dPt>
          <c:dPt>
            <c:idx val="4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69F-4077-819C-1D6576FA8B8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Background!$P$3:$P$7</c:f>
              <c:strCache>
                <c:ptCount val="5"/>
                <c:pt idx="0">
                  <c:v>Never</c:v>
                </c:pt>
                <c:pt idx="1">
                  <c:v>Little</c:v>
                </c:pt>
                <c:pt idx="2">
                  <c:v>Sometimes</c:v>
                </c:pt>
                <c:pt idx="3">
                  <c:v>Often</c:v>
                </c:pt>
                <c:pt idx="4">
                  <c:v>Very Often</c:v>
                </c:pt>
              </c:strCache>
            </c:strRef>
          </c:cat>
          <c:val>
            <c:numRef>
              <c:f>Background!$E$64:$E$68</c:f>
              <c:numCache>
                <c:formatCode>0.00%</c:formatCode>
                <c:ptCount val="5"/>
                <c:pt idx="0">
                  <c:v>0.5</c:v>
                </c:pt>
                <c:pt idx="1">
                  <c:v>8.3333333333333329E-2</c:v>
                </c:pt>
                <c:pt idx="2">
                  <c:v>4.1666666666666664E-2</c:v>
                </c:pt>
                <c:pt idx="3">
                  <c:v>0.22916666666666666</c:v>
                </c:pt>
                <c:pt idx="4">
                  <c:v>0.14583333333333334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69F-4077-819C-1D6576FA8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Background!$A$70</c:f>
              <c:strCache>
                <c:ptCount val="1"/>
                <c:pt idx="0">
                  <c:v>Motion Sickness Likelihood</c:v>
                </c:pt>
              </c:strCache>
            </c:strRef>
          </c:tx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DC-4035-97D5-CE04B05BD1AC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DC-4035-97D5-CE04B05BD1AC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DC-4035-97D5-CE04B05BD1AC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DC-4035-97D5-CE04B05BD1AC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5DC-4035-97D5-CE04B05BD1A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Background!$P$3:$P$7</c:f>
              <c:strCache>
                <c:ptCount val="5"/>
                <c:pt idx="0">
                  <c:v>Never</c:v>
                </c:pt>
                <c:pt idx="1">
                  <c:v>Little</c:v>
                </c:pt>
                <c:pt idx="2">
                  <c:v>Sometimes</c:v>
                </c:pt>
                <c:pt idx="3">
                  <c:v>Often</c:v>
                </c:pt>
                <c:pt idx="4">
                  <c:v>Very Often</c:v>
                </c:pt>
              </c:strCache>
            </c:strRef>
          </c:cat>
          <c:val>
            <c:numRef>
              <c:f>Background!$E$87:$E$91</c:f>
              <c:numCache>
                <c:formatCode>0.00%</c:formatCode>
                <c:ptCount val="5"/>
                <c:pt idx="0">
                  <c:v>0.77083333333333337</c:v>
                </c:pt>
                <c:pt idx="1">
                  <c:v>0.1875</c:v>
                </c:pt>
                <c:pt idx="2">
                  <c:v>4.1666666666666664E-2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5DC-4035-97D5-CE04B05BD1A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VR Locomotion Familiarity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Background!$A$93</c:f>
              <c:strCache>
                <c:ptCount val="1"/>
                <c:pt idx="0">
                  <c:v>VR Locomotion Familiarity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51-40B7-B3DA-2DFDF69CFBD1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51-40B7-B3DA-2DFDF69CFBD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851-40B7-B3DA-2DFDF69CFBD1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851-40B7-B3DA-2DFDF69CFBD1}"/>
              </c:ext>
            </c:extLst>
          </c:dPt>
          <c:dPt>
            <c:idx val="4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851-40B7-B3DA-2DFDF69CFB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Background!$P$3:$P$7</c:f>
              <c:strCache>
                <c:ptCount val="5"/>
                <c:pt idx="0">
                  <c:v>Never</c:v>
                </c:pt>
                <c:pt idx="1">
                  <c:v>Little</c:v>
                </c:pt>
                <c:pt idx="2">
                  <c:v>Sometimes</c:v>
                </c:pt>
                <c:pt idx="3">
                  <c:v>Often</c:v>
                </c:pt>
                <c:pt idx="4">
                  <c:v>Very Often</c:v>
                </c:pt>
              </c:strCache>
            </c:strRef>
          </c:cat>
          <c:val>
            <c:numRef>
              <c:f>Background!$E$110:$E$114</c:f>
              <c:numCache>
                <c:formatCode>0.00%</c:formatCode>
                <c:ptCount val="5"/>
                <c:pt idx="0">
                  <c:v>0.70833333333333337</c:v>
                </c:pt>
                <c:pt idx="1">
                  <c:v>0.20833333333333334</c:v>
                </c:pt>
                <c:pt idx="2">
                  <c:v>8.3333333333333329E-2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851-40B7-B3DA-2DFDF69CFBD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594827</xdr:colOff>
      <xdr:row>2</xdr:row>
      <xdr:rowOff>39655</xdr:rowOff>
    </xdr:from>
    <xdr:to>
      <xdr:col>14</xdr:col>
      <xdr:colOff>322684</xdr:colOff>
      <xdr:row>19</xdr:row>
      <xdr:rowOff>100303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67C6867C-D1FC-4945-91EA-7F0869C8F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586154</xdr:colOff>
      <xdr:row>23</xdr:row>
      <xdr:rowOff>0</xdr:rowOff>
    </xdr:from>
    <xdr:to>
      <xdr:col>14</xdr:col>
      <xdr:colOff>339503</xdr:colOff>
      <xdr:row>40</xdr:row>
      <xdr:rowOff>47003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5D5D0FFF-97DA-4C1B-BB72-E6C0FDDBB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14</xdr:col>
      <xdr:colOff>357674</xdr:colOff>
      <xdr:row>64</xdr:row>
      <xdr:rowOff>68424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A81BFCF8-0AE8-4C87-B7BE-FFE6B76DC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69</xdr:row>
      <xdr:rowOff>167472</xdr:rowOff>
    </xdr:from>
    <xdr:to>
      <xdr:col>14</xdr:col>
      <xdr:colOff>357674</xdr:colOff>
      <xdr:row>87</xdr:row>
      <xdr:rowOff>55864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5CF8D659-5388-499E-8814-11E90D148A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91</xdr:row>
      <xdr:rowOff>163286</xdr:rowOff>
    </xdr:from>
    <xdr:to>
      <xdr:col>14</xdr:col>
      <xdr:colOff>357674</xdr:colOff>
      <xdr:row>109</xdr:row>
      <xdr:rowOff>76799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657E6947-DDFB-46D2-A623-C36F7BDA5A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Library" Target="XRealStats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  <sheetName val="Wilcoxon Table"/>
      <sheetName val="Mann Table"/>
      <sheetName val="Runs Table"/>
      <sheetName val="KS Table"/>
      <sheetName val="KS2 Table"/>
      <sheetName val="Lil Table"/>
      <sheetName val="AD Table"/>
      <sheetName val="AD2 Table"/>
      <sheetName val="SW Table"/>
      <sheetName val="Stud. Q Table"/>
      <sheetName val="Stud. Q Table 2"/>
      <sheetName val="Sp Rho Table"/>
      <sheetName val="Ken Tau Table"/>
      <sheetName val="Durbin Table"/>
      <sheetName val="Dunnett Table"/>
      <sheetName val="Prime"/>
    </sheetNames>
    <definedNames>
      <definedName name="QCRIT"/>
      <definedName name="QDIST"/>
      <definedName name="RANK_SUM"/>
      <definedName name="SHAPIRO"/>
      <definedName name="SWTEST"/>
      <definedName name="TiesCorrection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D5747-2CBB-44E4-8AE4-6C90ADA94F9C}">
  <sheetPr codeName="Foglio18">
    <tabColor theme="1" tint="0.14999847407452621"/>
  </sheetPr>
  <dimension ref="A2:A18"/>
  <sheetViews>
    <sheetView tabSelected="1" workbookViewId="0">
      <selection activeCell="A7" sqref="A7"/>
    </sheetView>
  </sheetViews>
  <sheetFormatPr defaultRowHeight="12.75" x14ac:dyDescent="0.35"/>
  <cols>
    <col min="1" max="1" width="255.53125" customWidth="1"/>
    <col min="2" max="2" width="26.53125" customWidth="1"/>
    <col min="3" max="17" width="9.33203125" bestFit="1" customWidth="1"/>
  </cols>
  <sheetData>
    <row r="2" spans="1:1" ht="13.15" x14ac:dyDescent="0.4">
      <c r="A2" t="s">
        <v>228</v>
      </c>
    </row>
    <row r="3" spans="1:1" ht="13.15" x14ac:dyDescent="0.4">
      <c r="A3" s="1" t="s">
        <v>286</v>
      </c>
    </row>
    <row r="4" spans="1:1" ht="13.15" x14ac:dyDescent="0.4">
      <c r="A4" s="1" t="s">
        <v>231</v>
      </c>
    </row>
    <row r="5" spans="1:1" ht="13.15" x14ac:dyDescent="0.4">
      <c r="A5" s="1" t="s">
        <v>229</v>
      </c>
    </row>
    <row r="7" spans="1:1" ht="13.15" x14ac:dyDescent="0.4">
      <c r="A7" t="s">
        <v>230</v>
      </c>
    </row>
    <row r="8" spans="1:1" x14ac:dyDescent="0.35">
      <c r="A8" s="1" t="s">
        <v>287</v>
      </c>
    </row>
    <row r="9" spans="1:1" ht="13.15" x14ac:dyDescent="0.4">
      <c r="A9" s="1" t="s">
        <v>288</v>
      </c>
    </row>
    <row r="10" spans="1:1" x14ac:dyDescent="0.35">
      <c r="A10" s="1" t="s">
        <v>289</v>
      </c>
    </row>
    <row r="12" spans="1:1" ht="13.15" x14ac:dyDescent="0.4">
      <c r="A12" s="1" t="s">
        <v>285</v>
      </c>
    </row>
    <row r="14" spans="1:1" x14ac:dyDescent="0.35">
      <c r="A14" s="297" t="s">
        <v>290</v>
      </c>
    </row>
    <row r="15" spans="1:1" x14ac:dyDescent="0.35">
      <c r="A15" s="34" t="s">
        <v>291</v>
      </c>
    </row>
    <row r="16" spans="1:1" x14ac:dyDescent="0.35">
      <c r="A16" s="298" t="s">
        <v>292</v>
      </c>
    </row>
    <row r="18" spans="1:1" x14ac:dyDescent="0.35">
      <c r="A18" s="1" t="s">
        <v>293</v>
      </c>
    </row>
  </sheetData>
  <sheetProtection sheet="1" objects="1" scenarios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EDE2D-865C-4C85-A76D-4FB049C5DECC}">
  <sheetPr codeName="Foglio8">
    <tabColor theme="5" tint="0.39997558519241921"/>
  </sheetPr>
  <dimension ref="A1:O344"/>
  <sheetViews>
    <sheetView zoomScale="70" zoomScaleNormal="70" workbookViewId="0">
      <selection activeCell="N55" sqref="N55"/>
    </sheetView>
  </sheetViews>
  <sheetFormatPr defaultRowHeight="12.75" x14ac:dyDescent="0.35"/>
  <cols>
    <col min="13" max="13" width="15.33203125" customWidth="1"/>
    <col min="15" max="15" width="9.1328125" style="2"/>
  </cols>
  <sheetData>
    <row r="1" spans="1:15" s="26" customFormat="1" x14ac:dyDescent="0.35">
      <c r="A1" s="299" t="s">
        <v>28</v>
      </c>
      <c r="E1" s="115" t="s">
        <v>226</v>
      </c>
      <c r="F1" s="66">
        <f>Directions!B50</f>
        <v>-1</v>
      </c>
      <c r="O1" s="28"/>
    </row>
    <row r="2" spans="1:15" s="31" customFormat="1" ht="13.15" x14ac:dyDescent="0.4">
      <c r="A2" s="22" t="s">
        <v>1</v>
      </c>
      <c r="B2" s="31" t="s">
        <v>2</v>
      </c>
      <c r="C2" s="31" t="s">
        <v>3</v>
      </c>
      <c r="D2" s="31" t="s">
        <v>4</v>
      </c>
      <c r="F2"/>
      <c r="G2" s="3" t="s">
        <v>220</v>
      </c>
      <c r="H2" t="s">
        <v>1</v>
      </c>
      <c r="I2" t="s">
        <v>2</v>
      </c>
      <c r="J2" t="s">
        <v>3</v>
      </c>
      <c r="K2" t="s">
        <v>4</v>
      </c>
      <c r="O2" s="2"/>
    </row>
    <row r="3" spans="1:15" s="31" customFormat="1" ht="13.15" x14ac:dyDescent="0.4">
      <c r="A3" s="31">
        <v>0</v>
      </c>
      <c r="B3" s="31">
        <v>19.079999999999998</v>
      </c>
      <c r="C3">
        <v>9.5399999999999991</v>
      </c>
      <c r="D3" s="31">
        <v>9.5399999999999991</v>
      </c>
      <c r="F3"/>
      <c r="G3" t="s">
        <v>1</v>
      </c>
      <c r="H3" s="3">
        <f>A16</f>
        <v>4.7699999999999996</v>
      </c>
      <c r="I3">
        <f>F1*(H3-I4)</f>
        <v>10.334999999999996</v>
      </c>
      <c r="J3">
        <f>F1*(H3-J5)</f>
        <v>18.284999999999997</v>
      </c>
      <c r="K3">
        <f>F1*(H3-K6)</f>
        <v>22.26</v>
      </c>
      <c r="O3" s="2"/>
    </row>
    <row r="4" spans="1:15" s="31" customFormat="1" ht="13.15" x14ac:dyDescent="0.4">
      <c r="A4" s="31">
        <v>0</v>
      </c>
      <c r="B4" s="31">
        <v>9.5399999999999991</v>
      </c>
      <c r="C4" s="31">
        <v>9.5399999999999991</v>
      </c>
      <c r="D4" s="31">
        <v>85.859999999999985</v>
      </c>
      <c r="F4"/>
      <c r="G4" t="s">
        <v>2</v>
      </c>
      <c r="H4">
        <f>F1*(I4-H3)</f>
        <v>-10.334999999999996</v>
      </c>
      <c r="I4" s="3">
        <f>B16</f>
        <v>15.104999999999995</v>
      </c>
      <c r="J4">
        <f>F1*(I4-J5)</f>
        <v>7.9500000000000011</v>
      </c>
      <c r="K4">
        <f>F1*(I4-K6)</f>
        <v>11.925000000000006</v>
      </c>
      <c r="O4" s="2"/>
    </row>
    <row r="5" spans="1:15" s="31" customFormat="1" ht="13.15" x14ac:dyDescent="0.4">
      <c r="A5" s="31">
        <v>0</v>
      </c>
      <c r="B5" s="31">
        <v>19.079999999999998</v>
      </c>
      <c r="C5" s="31">
        <v>19.079999999999998</v>
      </c>
      <c r="D5" s="31">
        <v>19.079999999999998</v>
      </c>
      <c r="F5"/>
      <c r="G5" t="s">
        <v>3</v>
      </c>
      <c r="H5">
        <f>F1*(J5-H3)</f>
        <v>-18.284999999999997</v>
      </c>
      <c r="I5">
        <f>F1*(J5-I4)</f>
        <v>-7.9500000000000011</v>
      </c>
      <c r="J5" s="3">
        <f>C16</f>
        <v>23.054999999999996</v>
      </c>
      <c r="K5">
        <f>F1*(J5-K6)</f>
        <v>3.975000000000005</v>
      </c>
      <c r="L5"/>
      <c r="O5" s="2"/>
    </row>
    <row r="6" spans="1:15" s="31" customFormat="1" ht="13.15" x14ac:dyDescent="0.4">
      <c r="A6" s="31">
        <v>0</v>
      </c>
      <c r="B6" s="31">
        <v>9.5399999999999991</v>
      </c>
      <c r="C6" s="31">
        <v>57.239999999999995</v>
      </c>
      <c r="D6" s="31">
        <v>9.5399999999999991</v>
      </c>
      <c r="F6"/>
      <c r="G6" t="s">
        <v>4</v>
      </c>
      <c r="H6">
        <f>F1*(K6-H3)</f>
        <v>-22.26</v>
      </c>
      <c r="I6">
        <f>F1*(K6-I4)</f>
        <v>-11.925000000000006</v>
      </c>
      <c r="J6">
        <f>F1*(K6-J5)</f>
        <v>-3.975000000000005</v>
      </c>
      <c r="K6" s="3">
        <f>D16</f>
        <v>27.03</v>
      </c>
      <c r="M6"/>
      <c r="O6" s="2"/>
    </row>
    <row r="7" spans="1:15" s="31" customFormat="1" x14ac:dyDescent="0.35">
      <c r="A7" s="31">
        <v>9.5399999999999991</v>
      </c>
      <c r="B7" s="31">
        <v>28.619999999999997</v>
      </c>
      <c r="C7" s="31">
        <v>19.079999999999998</v>
      </c>
      <c r="D7" s="31">
        <v>28.619999999999997</v>
      </c>
      <c r="F7"/>
      <c r="G7"/>
      <c r="H7"/>
      <c r="I7"/>
      <c r="J7"/>
      <c r="K7"/>
      <c r="M7"/>
      <c r="O7" s="2"/>
    </row>
    <row r="8" spans="1:15" s="31" customFormat="1" ht="13.15" thickBot="1" x14ac:dyDescent="0.4">
      <c r="A8" s="31">
        <v>0</v>
      </c>
      <c r="B8" s="31">
        <v>9.5399999999999991</v>
      </c>
      <c r="C8" s="31">
        <v>28.619999999999997</v>
      </c>
      <c r="D8" s="31">
        <v>28.619999999999997</v>
      </c>
      <c r="F8"/>
      <c r="G8"/>
      <c r="H8"/>
      <c r="I8"/>
      <c r="J8"/>
      <c r="K8"/>
      <c r="M8"/>
      <c r="O8" s="2"/>
    </row>
    <row r="9" spans="1:15" s="31" customFormat="1" ht="13.5" thickBot="1" x14ac:dyDescent="0.45">
      <c r="A9" s="31">
        <v>9.5399999999999991</v>
      </c>
      <c r="B9" s="31">
        <v>19.079999999999998</v>
      </c>
      <c r="C9" s="31">
        <v>28.619999999999997</v>
      </c>
      <c r="D9" s="31">
        <v>28.619999999999997</v>
      </c>
      <c r="F9"/>
      <c r="G9"/>
      <c r="H9" t="s">
        <v>1</v>
      </c>
      <c r="I9" t="s">
        <v>2</v>
      </c>
      <c r="J9" t="s">
        <v>3</v>
      </c>
      <c r="K9" t="s">
        <v>4</v>
      </c>
      <c r="L9"/>
      <c r="M9" s="116"/>
      <c r="N9" s="141" t="s">
        <v>10</v>
      </c>
      <c r="O9" s="2"/>
    </row>
    <row r="10" spans="1:15" s="31" customFormat="1" ht="13.15" x14ac:dyDescent="0.4">
      <c r="A10" s="31">
        <v>0</v>
      </c>
      <c r="B10" s="31">
        <v>9.5399999999999991</v>
      </c>
      <c r="C10" s="31">
        <v>19.079999999999998</v>
      </c>
      <c r="D10" s="31">
        <v>0</v>
      </c>
      <c r="F10"/>
      <c r="G10" t="s">
        <v>1</v>
      </c>
      <c r="H10"/>
      <c r="I10">
        <f>IF(I3&gt;0,I15,0)</f>
        <v>0</v>
      </c>
      <c r="J10">
        <f>IF(J3&gt;0,J15,0)</f>
        <v>1</v>
      </c>
      <c r="K10">
        <f>IF(K3&gt;0,K15,0)</f>
        <v>1</v>
      </c>
      <c r="L10"/>
      <c r="M10" s="143" t="s">
        <v>1</v>
      </c>
      <c r="N10" s="142">
        <f>Techniques!$D$3*(Techniques!$E$3*I10+Techniques!$F$3*J10+Techniques!$G$3*K10)</f>
        <v>2</v>
      </c>
      <c r="O10" s="2"/>
    </row>
    <row r="11" spans="1:15" s="31" customFormat="1" ht="13.15" x14ac:dyDescent="0.4">
      <c r="A11" s="31">
        <v>0</v>
      </c>
      <c r="B11" s="31">
        <v>19.079999999999998</v>
      </c>
      <c r="C11" s="31">
        <v>28.619999999999997</v>
      </c>
      <c r="D11" s="31">
        <v>47.699999999999996</v>
      </c>
      <c r="F11"/>
      <c r="G11" t="s">
        <v>2</v>
      </c>
      <c r="H11">
        <f>IF(H4&gt;0,H16,0)</f>
        <v>0</v>
      </c>
      <c r="I11"/>
      <c r="J11">
        <f>IF(J4&gt;0,J16,0)</f>
        <v>0</v>
      </c>
      <c r="K11">
        <f>IF(K4&gt;0,K16,0)</f>
        <v>0</v>
      </c>
      <c r="L11"/>
      <c r="M11" s="143" t="s">
        <v>2</v>
      </c>
      <c r="N11" s="142">
        <f>Techniques!$E$3*(Techniques!$D$3*H11+Techniques!$F$3*J11+Techniques!$G$3*K11)</f>
        <v>0</v>
      </c>
      <c r="O11" s="2"/>
    </row>
    <row r="12" spans="1:15" s="31" customFormat="1" ht="13.15" x14ac:dyDescent="0.4">
      <c r="A12" s="31">
        <v>0</v>
      </c>
      <c r="B12" s="31">
        <v>9.5399999999999991</v>
      </c>
      <c r="C12" s="31">
        <v>9.5399999999999991</v>
      </c>
      <c r="D12" s="31">
        <v>28.619999999999997</v>
      </c>
      <c r="F12"/>
      <c r="G12" t="s">
        <v>3</v>
      </c>
      <c r="H12">
        <f>IF(H5&gt;0,H17,0)</f>
        <v>0</v>
      </c>
      <c r="I12">
        <f>IF(I5&gt;0,I17,0)</f>
        <v>0</v>
      </c>
      <c r="J12"/>
      <c r="K12">
        <f>IF(K5&gt;0,K17,0)</f>
        <v>0</v>
      </c>
      <c r="L12"/>
      <c r="M12" s="143" t="s">
        <v>3</v>
      </c>
      <c r="N12" s="142">
        <f>Techniques!$F$3*(Techniques!$D$3*H12+Techniques!$E$3*I12+Techniques!$G$3*K12)</f>
        <v>0</v>
      </c>
      <c r="O12" s="2"/>
    </row>
    <row r="13" spans="1:15" s="31" customFormat="1" ht="13.15" x14ac:dyDescent="0.4">
      <c r="A13" s="31">
        <v>0</v>
      </c>
      <c r="B13" s="31">
        <v>9.5399999999999991</v>
      </c>
      <c r="C13" s="31">
        <v>28.619999999999997</v>
      </c>
      <c r="D13" s="31">
        <v>9.5399999999999991</v>
      </c>
      <c r="F13"/>
      <c r="G13" t="s">
        <v>4</v>
      </c>
      <c r="H13">
        <f>IF(H6&gt;0,H18,0)</f>
        <v>0</v>
      </c>
      <c r="I13">
        <f>IF(I6&gt;0,I18,0)</f>
        <v>0</v>
      </c>
      <c r="J13">
        <f>IF(J6&gt;0,J18,0)</f>
        <v>0</v>
      </c>
      <c r="K13"/>
      <c r="L13"/>
      <c r="M13" s="143" t="s">
        <v>4</v>
      </c>
      <c r="N13" s="142">
        <f>Techniques!$G$3*(Techniques!$D$3*H13+Techniques!$E$3*I13+Techniques!$F$3*J13)</f>
        <v>0</v>
      </c>
      <c r="O13" s="2"/>
    </row>
    <row r="14" spans="1:15" s="31" customFormat="1" ht="13.15" x14ac:dyDescent="0.4">
      <c r="A14" s="31">
        <v>38.159999999999997</v>
      </c>
      <c r="B14" s="31">
        <v>19.079999999999998</v>
      </c>
      <c r="C14" s="31">
        <v>19.079999999999998</v>
      </c>
      <c r="D14" s="31">
        <v>28.619999999999997</v>
      </c>
      <c r="F14" s="38"/>
      <c r="G14"/>
      <c r="H14"/>
      <c r="I14"/>
      <c r="J14"/>
      <c r="K14"/>
      <c r="L14"/>
      <c r="M14" s="143" t="s">
        <v>94</v>
      </c>
      <c r="N14" s="142" t="b">
        <f>SUM(N10:N13)&gt;0</f>
        <v>1</v>
      </c>
      <c r="O14" s="2"/>
    </row>
    <row r="15" spans="1:15" s="31" customFormat="1" ht="13.5" thickBot="1" x14ac:dyDescent="0.45">
      <c r="A15" s="22"/>
      <c r="G15" t="s">
        <v>1</v>
      </c>
      <c r="H15"/>
      <c r="I15">
        <v>0</v>
      </c>
      <c r="J15">
        <v>1</v>
      </c>
      <c r="K15">
        <v>1</v>
      </c>
      <c r="L15"/>
      <c r="M15" s="140" t="s">
        <v>103</v>
      </c>
      <c r="N15" s="273">
        <v>3.7264639184913113E-4</v>
      </c>
      <c r="O15" s="2"/>
    </row>
    <row r="16" spans="1:15" s="31" customFormat="1" x14ac:dyDescent="0.35">
      <c r="A16" s="22">
        <f>AVERAGE(A3:A14)</f>
        <v>4.7699999999999996</v>
      </c>
      <c r="B16">
        <f>AVERAGE(B3:B14)</f>
        <v>15.104999999999995</v>
      </c>
      <c r="C16">
        <f>AVERAGE(C3:C14)</f>
        <v>23.054999999999996</v>
      </c>
      <c r="D16">
        <f>AVERAGE(D3:D14)</f>
        <v>27.03</v>
      </c>
      <c r="E16" s="13" t="s">
        <v>237</v>
      </c>
      <c r="G16" t="s">
        <v>2</v>
      </c>
      <c r="H16">
        <v>0</v>
      </c>
      <c r="I16"/>
      <c r="J16">
        <v>0</v>
      </c>
      <c r="K16">
        <v>0</v>
      </c>
      <c r="L16"/>
      <c r="M16"/>
      <c r="N16"/>
      <c r="O16" s="2"/>
    </row>
    <row r="17" spans="1:15" s="31" customFormat="1" x14ac:dyDescent="0.35">
      <c r="A17">
        <f>STDEV(A3:A14)</f>
        <v>11.140319890951394</v>
      </c>
      <c r="B17">
        <f>STDEV(B3:B14)</f>
        <v>6.3780425894413213</v>
      </c>
      <c r="C17">
        <f>STDEV(C3:C14)</f>
        <v>13.155224679329365</v>
      </c>
      <c r="D17">
        <f>STDEV(D3:D14)</f>
        <v>22.587973469405021</v>
      </c>
      <c r="E17" s="13" t="s">
        <v>238</v>
      </c>
      <c r="G17" t="s">
        <v>3</v>
      </c>
      <c r="H17">
        <v>1</v>
      </c>
      <c r="I17">
        <v>0</v>
      </c>
      <c r="J17"/>
      <c r="K17">
        <v>0</v>
      </c>
      <c r="L17"/>
      <c r="M17"/>
      <c r="N17"/>
      <c r="O17" s="2"/>
    </row>
    <row r="18" spans="1:15" s="31" customFormat="1" x14ac:dyDescent="0.35">
      <c r="A18" s="22"/>
      <c r="G18" t="s">
        <v>4</v>
      </c>
      <c r="H18">
        <v>1</v>
      </c>
      <c r="I18">
        <v>0</v>
      </c>
      <c r="J18">
        <v>0</v>
      </c>
      <c r="K18"/>
      <c r="L18"/>
      <c r="M18"/>
      <c r="N18"/>
      <c r="O18" s="2"/>
    </row>
    <row r="19" spans="1:15" s="5" customFormat="1" ht="13.15" thickBot="1" x14ac:dyDescent="0.4">
      <c r="A19" s="23"/>
      <c r="O19" s="24"/>
    </row>
    <row r="20" spans="1:15" s="26" customFormat="1" x14ac:dyDescent="0.35">
      <c r="A20" t="s">
        <v>29</v>
      </c>
      <c r="E20" s="115" t="s">
        <v>226</v>
      </c>
      <c r="F20" s="66">
        <f>Directions!B50</f>
        <v>-1</v>
      </c>
      <c r="O20" s="28"/>
    </row>
    <row r="21" spans="1:15" s="31" customFormat="1" ht="13.15" x14ac:dyDescent="0.4">
      <c r="A21" s="22" t="s">
        <v>1</v>
      </c>
      <c r="B21" s="31" t="s">
        <v>2</v>
      </c>
      <c r="C21" s="31" t="s">
        <v>3</v>
      </c>
      <c r="D21" s="31" t="s">
        <v>4</v>
      </c>
      <c r="F21"/>
      <c r="G21" s="3" t="s">
        <v>220</v>
      </c>
      <c r="H21" t="s">
        <v>1</v>
      </c>
      <c r="I21" t="s">
        <v>2</v>
      </c>
      <c r="J21" t="s">
        <v>3</v>
      </c>
      <c r="K21" t="s">
        <v>4</v>
      </c>
      <c r="O21" s="2"/>
    </row>
    <row r="22" spans="1:15" s="31" customFormat="1" ht="13.15" x14ac:dyDescent="0.4">
      <c r="A22" s="31">
        <v>0</v>
      </c>
      <c r="B22" s="31">
        <v>22.740000000000002</v>
      </c>
      <c r="C22" s="31">
        <v>0</v>
      </c>
      <c r="D22" s="31">
        <v>22.740000000000002</v>
      </c>
      <c r="F22"/>
      <c r="G22" t="s">
        <v>1</v>
      </c>
      <c r="H22" s="3">
        <f>A35</f>
        <v>3.1583333333333332</v>
      </c>
      <c r="I22">
        <f>F20*(H22-I23)</f>
        <v>9.4749999999999996</v>
      </c>
      <c r="J22">
        <f>F20*(H22-J24)</f>
        <v>3.79</v>
      </c>
      <c r="K22">
        <f>F20*(H22-K25)</f>
        <v>19.581666666666663</v>
      </c>
      <c r="O22" s="2"/>
    </row>
    <row r="23" spans="1:15" s="31" customFormat="1" ht="13.15" x14ac:dyDescent="0.4">
      <c r="A23" s="31">
        <v>0</v>
      </c>
      <c r="B23" s="31">
        <v>15.159999999999997</v>
      </c>
      <c r="C23" s="31">
        <v>0</v>
      </c>
      <c r="D23" s="31">
        <v>53.06</v>
      </c>
      <c r="F23"/>
      <c r="G23" t="s">
        <v>2</v>
      </c>
      <c r="H23">
        <f>F20*(I23-H22)</f>
        <v>-9.4749999999999996</v>
      </c>
      <c r="I23" s="3">
        <f>B35</f>
        <v>12.633333333333333</v>
      </c>
      <c r="J23">
        <f>F20*(I23-J24)</f>
        <v>-5.6849999999999996</v>
      </c>
      <c r="K23">
        <f>F20*(I23-K25)</f>
        <v>10.106666666666666</v>
      </c>
      <c r="O23" s="2"/>
    </row>
    <row r="24" spans="1:15" s="31" customFormat="1" ht="13.15" x14ac:dyDescent="0.4">
      <c r="A24" s="31">
        <v>0</v>
      </c>
      <c r="B24" s="31">
        <v>7.58</v>
      </c>
      <c r="C24" s="31">
        <v>22.740000000000002</v>
      </c>
      <c r="D24" s="31">
        <v>15.16</v>
      </c>
      <c r="F24"/>
      <c r="G24" t="s">
        <v>3</v>
      </c>
      <c r="H24">
        <f>F20*(J24-H22)</f>
        <v>-3.79</v>
      </c>
      <c r="I24">
        <f>F20*(J24-I23)</f>
        <v>5.6849999999999996</v>
      </c>
      <c r="J24" s="3">
        <f>C35</f>
        <v>6.9483333333333333</v>
      </c>
      <c r="K24">
        <f>F20*(J24-K25)</f>
        <v>15.791666666666664</v>
      </c>
      <c r="O24" s="2"/>
    </row>
    <row r="25" spans="1:15" s="31" customFormat="1" ht="13.15" x14ac:dyDescent="0.4">
      <c r="A25" s="31">
        <v>0</v>
      </c>
      <c r="B25" s="31">
        <v>7.58</v>
      </c>
      <c r="C25" s="31">
        <v>0</v>
      </c>
      <c r="D25" s="31">
        <v>7.58</v>
      </c>
      <c r="F25"/>
      <c r="G25" t="s">
        <v>4</v>
      </c>
      <c r="H25">
        <f>F20*(K25-H22)</f>
        <v>-19.581666666666663</v>
      </c>
      <c r="I25">
        <f>F20*(K25-I23)</f>
        <v>-10.106666666666666</v>
      </c>
      <c r="J25">
        <f>F20*(K25-J24)</f>
        <v>-15.791666666666664</v>
      </c>
      <c r="K25" s="3">
        <f>D35</f>
        <v>22.74</v>
      </c>
      <c r="M25"/>
      <c r="O25" s="2"/>
    </row>
    <row r="26" spans="1:15" s="31" customFormat="1" x14ac:dyDescent="0.35">
      <c r="A26" s="31">
        <v>0</v>
      </c>
      <c r="B26" s="31">
        <v>0</v>
      </c>
      <c r="C26" s="31">
        <v>7.58</v>
      </c>
      <c r="D26" s="31">
        <v>22.740000000000002</v>
      </c>
      <c r="F26"/>
      <c r="G26"/>
      <c r="H26"/>
      <c r="I26"/>
      <c r="J26"/>
      <c r="K26"/>
      <c r="M26"/>
      <c r="O26" s="2"/>
    </row>
    <row r="27" spans="1:15" s="31" customFormat="1" ht="13.15" thickBot="1" x14ac:dyDescent="0.4">
      <c r="A27" s="31">
        <v>7.58</v>
      </c>
      <c r="B27" s="31">
        <v>7.58</v>
      </c>
      <c r="C27" s="31">
        <v>22.740000000000002</v>
      </c>
      <c r="D27" s="31">
        <v>22.740000000000002</v>
      </c>
      <c r="F27"/>
      <c r="G27"/>
      <c r="H27"/>
      <c r="I27"/>
      <c r="J27"/>
      <c r="K27"/>
      <c r="M27"/>
      <c r="O27" s="2"/>
    </row>
    <row r="28" spans="1:15" s="31" customFormat="1" ht="13.5" thickBot="1" x14ac:dyDescent="0.45">
      <c r="A28" s="31">
        <v>0</v>
      </c>
      <c r="B28" s="31">
        <v>15.16</v>
      </c>
      <c r="C28" s="31">
        <v>0</v>
      </c>
      <c r="D28" s="31">
        <v>22.740000000000002</v>
      </c>
      <c r="F28"/>
      <c r="G28"/>
      <c r="H28" t="s">
        <v>1</v>
      </c>
      <c r="I28" t="s">
        <v>2</v>
      </c>
      <c r="J28" t="s">
        <v>3</v>
      </c>
      <c r="K28" t="s">
        <v>4</v>
      </c>
      <c r="L28"/>
      <c r="M28" s="116"/>
      <c r="N28" s="141" t="s">
        <v>10</v>
      </c>
      <c r="O28" s="2"/>
    </row>
    <row r="29" spans="1:15" s="31" customFormat="1" ht="13.15" x14ac:dyDescent="0.4">
      <c r="A29" s="31">
        <v>0</v>
      </c>
      <c r="B29" s="31">
        <v>7.58</v>
      </c>
      <c r="C29" s="31">
        <v>0</v>
      </c>
      <c r="D29" s="31">
        <v>75.800000000000011</v>
      </c>
      <c r="F29"/>
      <c r="G29" t="s">
        <v>1</v>
      </c>
      <c r="H29"/>
      <c r="I29">
        <f>IF(I22&gt;0,I34,0)</f>
        <v>1</v>
      </c>
      <c r="J29">
        <f>IF(J22&gt;0,J34,0)</f>
        <v>0</v>
      </c>
      <c r="K29">
        <f>IF(K22&gt;0,K34,0)</f>
        <v>1</v>
      </c>
      <c r="L29"/>
      <c r="M29" s="143" t="s">
        <v>1</v>
      </c>
      <c r="N29" s="142">
        <f>Techniques!$D$3*(Techniques!$E$3*I29+Techniques!$F$3*J29+Techniques!$G$3*K29)</f>
        <v>2</v>
      </c>
      <c r="O29" s="2"/>
    </row>
    <row r="30" spans="1:15" s="31" customFormat="1" ht="13.15" x14ac:dyDescent="0.4">
      <c r="A30" s="31">
        <v>0</v>
      </c>
      <c r="B30" s="31">
        <v>30.32</v>
      </c>
      <c r="C30" s="31">
        <v>7.58</v>
      </c>
      <c r="D30" s="31">
        <v>15.160000000000002</v>
      </c>
      <c r="F30"/>
      <c r="G30" t="s">
        <v>2</v>
      </c>
      <c r="H30">
        <f>IF(H23&gt;0,H35,0)</f>
        <v>0</v>
      </c>
      <c r="I30"/>
      <c r="J30">
        <f>IF(J23&gt;0,J35,0)</f>
        <v>0</v>
      </c>
      <c r="K30">
        <f>IF(K23&gt;0,K35,0)</f>
        <v>0</v>
      </c>
      <c r="L30"/>
      <c r="M30" s="143" t="s">
        <v>2</v>
      </c>
      <c r="N30" s="142">
        <f>Techniques!$E$3*(Techniques!$D$3*H30+Techniques!$F$3*J30+Techniques!$G$3*K30)</f>
        <v>0</v>
      </c>
      <c r="O30" s="2"/>
    </row>
    <row r="31" spans="1:15" s="31" customFormat="1" ht="13.15" x14ac:dyDescent="0.4">
      <c r="A31" s="31">
        <v>0</v>
      </c>
      <c r="B31" s="31">
        <v>7.58</v>
      </c>
      <c r="C31" s="31">
        <v>0</v>
      </c>
      <c r="D31" s="31">
        <v>0</v>
      </c>
      <c r="F31"/>
      <c r="G31" t="s">
        <v>3</v>
      </c>
      <c r="H31">
        <f>IF(H24&gt;0,H36,0)</f>
        <v>0</v>
      </c>
      <c r="I31">
        <f>IF(I24&gt;0,I36,0)</f>
        <v>0</v>
      </c>
      <c r="J31"/>
      <c r="K31">
        <f>IF(K24&gt;0,K36,0)</f>
        <v>0</v>
      </c>
      <c r="L31"/>
      <c r="M31" s="143" t="s">
        <v>3</v>
      </c>
      <c r="N31" s="142">
        <f>Techniques!$F$3*(Techniques!$D$3*H31+Techniques!$E$3*I31+Techniques!$G$3*K31)</f>
        <v>0</v>
      </c>
      <c r="O31" s="2"/>
    </row>
    <row r="32" spans="1:15" s="31" customFormat="1" ht="13.15" x14ac:dyDescent="0.4">
      <c r="A32" s="31">
        <v>0</v>
      </c>
      <c r="B32" s="31">
        <v>7.58</v>
      </c>
      <c r="C32" s="31">
        <v>22.739999999999995</v>
      </c>
      <c r="D32" s="31">
        <v>7.58</v>
      </c>
      <c r="F32"/>
      <c r="G32" t="s">
        <v>4</v>
      </c>
      <c r="H32">
        <f>IF(H25&gt;0,H37,0)</f>
        <v>0</v>
      </c>
      <c r="I32">
        <f>IF(I25&gt;0,I37,0)</f>
        <v>0</v>
      </c>
      <c r="J32">
        <f>IF(J25&gt;0,J37,0)</f>
        <v>0</v>
      </c>
      <c r="K32"/>
      <c r="L32"/>
      <c r="M32" s="143" t="s">
        <v>4</v>
      </c>
      <c r="N32" s="142">
        <f>Techniques!$G$3*(Techniques!$D$3*H32+Techniques!$E$3*I32+Techniques!$F$3*J32)</f>
        <v>0</v>
      </c>
      <c r="O32" s="2"/>
    </row>
    <row r="33" spans="1:15" s="31" customFormat="1" ht="13.15" x14ac:dyDescent="0.4">
      <c r="A33" s="31">
        <v>30.32</v>
      </c>
      <c r="B33" s="31">
        <v>22.740000000000002</v>
      </c>
      <c r="C33" s="31">
        <v>0</v>
      </c>
      <c r="D33" s="31">
        <v>7.5799999999999983</v>
      </c>
      <c r="F33" s="38"/>
      <c r="G33"/>
      <c r="H33"/>
      <c r="I33"/>
      <c r="J33"/>
      <c r="K33"/>
      <c r="L33"/>
      <c r="M33" s="143" t="s">
        <v>94</v>
      </c>
      <c r="N33" s="142" t="b">
        <f>SUM(N29:N32)&gt;0</f>
        <v>1</v>
      </c>
      <c r="O33" s="2"/>
    </row>
    <row r="34" spans="1:15" s="31" customFormat="1" ht="13.5" thickBot="1" x14ac:dyDescent="0.45">
      <c r="A34" s="22"/>
      <c r="G34" t="s">
        <v>1</v>
      </c>
      <c r="H34"/>
      <c r="I34">
        <v>1</v>
      </c>
      <c r="J34">
        <v>0</v>
      </c>
      <c r="K34">
        <v>1</v>
      </c>
      <c r="L34"/>
      <c r="M34" s="140" t="s">
        <v>103</v>
      </c>
      <c r="N34" s="273">
        <v>1.0970450419061067E-3</v>
      </c>
      <c r="O34" s="2"/>
    </row>
    <row r="35" spans="1:15" s="31" customFormat="1" x14ac:dyDescent="0.35">
      <c r="A35" s="22">
        <f>AVERAGE(A22:A33)</f>
        <v>3.1583333333333332</v>
      </c>
      <c r="B35">
        <f>AVERAGE(B22:B33)</f>
        <v>12.633333333333333</v>
      </c>
      <c r="C35">
        <f>AVERAGE(C22:C33)</f>
        <v>6.9483333333333333</v>
      </c>
      <c r="D35">
        <f>AVERAGE(D22:D33)</f>
        <v>22.74</v>
      </c>
      <c r="E35" s="13" t="s">
        <v>237</v>
      </c>
      <c r="G35" t="s">
        <v>2</v>
      </c>
      <c r="H35">
        <v>1</v>
      </c>
      <c r="I35"/>
      <c r="J35">
        <v>0</v>
      </c>
      <c r="K35">
        <v>0</v>
      </c>
      <c r="L35"/>
      <c r="M35"/>
      <c r="N35"/>
      <c r="O35" s="2"/>
    </row>
    <row r="36" spans="1:15" s="31" customFormat="1" x14ac:dyDescent="0.35">
      <c r="A36">
        <f>STDEV(A22:A33)</f>
        <v>8.8269111588403675</v>
      </c>
      <c r="B36">
        <f>STDEV(B22:B33)</f>
        <v>8.7526300809147308</v>
      </c>
      <c r="C36">
        <f>STDEV(C22:C33)</f>
        <v>9.9402010527804201</v>
      </c>
      <c r="D36">
        <f>STDEV(D22:D33)</f>
        <v>21.439477605576126</v>
      </c>
      <c r="E36" s="13" t="s">
        <v>238</v>
      </c>
      <c r="G36" t="s">
        <v>3</v>
      </c>
      <c r="H36">
        <v>0</v>
      </c>
      <c r="I36">
        <v>0</v>
      </c>
      <c r="J36"/>
      <c r="K36">
        <v>0</v>
      </c>
      <c r="L36"/>
      <c r="M36"/>
      <c r="N36"/>
      <c r="O36" s="2"/>
    </row>
    <row r="37" spans="1:15" s="31" customFormat="1" x14ac:dyDescent="0.35">
      <c r="A37" s="22"/>
      <c r="G37" t="s">
        <v>4</v>
      </c>
      <c r="H37">
        <v>1</v>
      </c>
      <c r="I37">
        <v>0</v>
      </c>
      <c r="J37">
        <v>0</v>
      </c>
      <c r="K37"/>
      <c r="L37"/>
      <c r="M37"/>
      <c r="N37"/>
      <c r="O37" s="2"/>
    </row>
    <row r="38" spans="1:15" s="5" customFormat="1" ht="13.15" thickBot="1" x14ac:dyDescent="0.4">
      <c r="A38" s="23"/>
      <c r="O38" s="24"/>
    </row>
    <row r="39" spans="1:15" s="26" customFormat="1" x14ac:dyDescent="0.35">
      <c r="A39" t="s">
        <v>30</v>
      </c>
      <c r="E39" s="115" t="s">
        <v>226</v>
      </c>
      <c r="F39" s="66">
        <f>Directions!B50</f>
        <v>-1</v>
      </c>
      <c r="O39" s="28"/>
    </row>
    <row r="40" spans="1:15" s="31" customFormat="1" ht="13.15" x14ac:dyDescent="0.4">
      <c r="A40" s="22" t="s">
        <v>1</v>
      </c>
      <c r="B40" s="31" t="s">
        <v>2</v>
      </c>
      <c r="C40" s="31" t="s">
        <v>3</v>
      </c>
      <c r="D40" s="31" t="s">
        <v>4</v>
      </c>
      <c r="F40"/>
      <c r="G40" s="3" t="s">
        <v>220</v>
      </c>
      <c r="H40" t="s">
        <v>1</v>
      </c>
      <c r="I40" t="s">
        <v>2</v>
      </c>
      <c r="J40" t="s">
        <v>3</v>
      </c>
      <c r="K40" t="s">
        <v>4</v>
      </c>
      <c r="O40" s="2"/>
    </row>
    <row r="41" spans="1:15" s="31" customFormat="1" ht="13.15" x14ac:dyDescent="0.4">
      <c r="A41" s="31">
        <v>0</v>
      </c>
      <c r="B41" s="31">
        <v>13.92</v>
      </c>
      <c r="C41" s="31">
        <v>0</v>
      </c>
      <c r="D41" s="31">
        <v>41.76</v>
      </c>
      <c r="F41"/>
      <c r="G41" t="s">
        <v>1</v>
      </c>
      <c r="H41" s="3">
        <f>A54</f>
        <v>10.44</v>
      </c>
      <c r="I41">
        <f>F39*(H41-I42)</f>
        <v>9.2799999999999994</v>
      </c>
      <c r="J41">
        <f>F39*(H41-J43)</f>
        <v>0</v>
      </c>
      <c r="K41">
        <f>F39*(H41-K44)</f>
        <v>34.800000000000004</v>
      </c>
      <c r="O41" s="2"/>
    </row>
    <row r="42" spans="1:15" s="31" customFormat="1" ht="13.15" x14ac:dyDescent="0.4">
      <c r="A42" s="31">
        <v>0</v>
      </c>
      <c r="B42" s="31">
        <v>41.759999999999991</v>
      </c>
      <c r="C42" s="31">
        <v>0</v>
      </c>
      <c r="D42" s="31">
        <v>125.28</v>
      </c>
      <c r="F42"/>
      <c r="G42" t="s">
        <v>2</v>
      </c>
      <c r="H42">
        <f>F39*(I42-H41)</f>
        <v>-9.2799999999999994</v>
      </c>
      <c r="I42" s="3">
        <f>B54</f>
        <v>19.72</v>
      </c>
      <c r="J42">
        <f>F39*(I42-J43)</f>
        <v>-9.2799999999999994</v>
      </c>
      <c r="K42">
        <f>F39*(I42-K44)</f>
        <v>25.520000000000003</v>
      </c>
      <c r="O42" s="2"/>
    </row>
    <row r="43" spans="1:15" s="31" customFormat="1" ht="13.15" x14ac:dyDescent="0.4">
      <c r="A43" s="31">
        <v>0</v>
      </c>
      <c r="B43" s="31">
        <v>0</v>
      </c>
      <c r="C43" s="31">
        <v>0</v>
      </c>
      <c r="D43" s="31">
        <v>13.92</v>
      </c>
      <c r="F43"/>
      <c r="G43" t="s">
        <v>3</v>
      </c>
      <c r="H43">
        <f>F39*(J43-H41)</f>
        <v>0</v>
      </c>
      <c r="I43">
        <f>F39*(J43-I42)</f>
        <v>9.2799999999999994</v>
      </c>
      <c r="J43" s="3">
        <f>C54</f>
        <v>10.44</v>
      </c>
      <c r="K43">
        <f>F39*(J43-K44)</f>
        <v>34.800000000000004</v>
      </c>
      <c r="O43" s="2"/>
    </row>
    <row r="44" spans="1:15" s="31" customFormat="1" ht="13.15" x14ac:dyDescent="0.4">
      <c r="A44" s="31">
        <v>13.92</v>
      </c>
      <c r="B44" s="31">
        <v>27.839999999999996</v>
      </c>
      <c r="C44" s="31">
        <v>55.68</v>
      </c>
      <c r="D44" s="31">
        <v>13.92</v>
      </c>
      <c r="F44"/>
      <c r="G44" t="s">
        <v>4</v>
      </c>
      <c r="H44">
        <f>F39*(K44-H41)</f>
        <v>-34.800000000000004</v>
      </c>
      <c r="I44">
        <f>F39*(K44-I42)</f>
        <v>-25.520000000000003</v>
      </c>
      <c r="J44">
        <f>F39*(K44-J43)</f>
        <v>-34.800000000000004</v>
      </c>
      <c r="K44" s="3">
        <f>D54</f>
        <v>45.24</v>
      </c>
      <c r="M44"/>
      <c r="O44" s="2"/>
    </row>
    <row r="45" spans="1:15" s="31" customFormat="1" x14ac:dyDescent="0.35">
      <c r="A45" s="31">
        <v>27.839999999999996</v>
      </c>
      <c r="B45" s="31">
        <v>27.84</v>
      </c>
      <c r="C45" s="31">
        <v>0</v>
      </c>
      <c r="D45" s="31">
        <v>55.68</v>
      </c>
      <c r="F45"/>
      <c r="G45"/>
      <c r="H45"/>
      <c r="I45"/>
      <c r="J45"/>
      <c r="K45"/>
      <c r="M45"/>
      <c r="O45" s="2"/>
    </row>
    <row r="46" spans="1:15" s="31" customFormat="1" ht="13.15" thickBot="1" x14ac:dyDescent="0.4">
      <c r="A46" s="31">
        <v>13.92</v>
      </c>
      <c r="B46" s="31">
        <v>0</v>
      </c>
      <c r="C46" s="31">
        <v>27.84</v>
      </c>
      <c r="D46" s="31">
        <v>41.76</v>
      </c>
      <c r="F46"/>
      <c r="G46"/>
      <c r="H46"/>
      <c r="I46"/>
      <c r="J46"/>
      <c r="K46"/>
      <c r="M46"/>
      <c r="O46" s="2"/>
    </row>
    <row r="47" spans="1:15" s="31" customFormat="1" ht="13.5" thickBot="1" x14ac:dyDescent="0.45">
      <c r="A47" s="31">
        <v>0</v>
      </c>
      <c r="B47" s="31">
        <v>27.84</v>
      </c>
      <c r="C47" s="31">
        <v>0</v>
      </c>
      <c r="D47" s="31">
        <v>27.839999999999996</v>
      </c>
      <c r="F47"/>
      <c r="G47"/>
      <c r="H47" t="s">
        <v>1</v>
      </c>
      <c r="I47" t="s">
        <v>2</v>
      </c>
      <c r="J47" t="s">
        <v>3</v>
      </c>
      <c r="K47" t="s">
        <v>4</v>
      </c>
      <c r="L47"/>
      <c r="M47" s="116"/>
      <c r="N47" s="141" t="s">
        <v>10</v>
      </c>
      <c r="O47" s="2"/>
    </row>
    <row r="48" spans="1:15" s="31" customFormat="1" ht="13.15" x14ac:dyDescent="0.4">
      <c r="A48" s="31">
        <v>0</v>
      </c>
      <c r="B48" s="31">
        <v>0</v>
      </c>
      <c r="C48" s="31">
        <v>0</v>
      </c>
      <c r="D48" s="31">
        <v>83.52</v>
      </c>
      <c r="F48"/>
      <c r="G48" t="s">
        <v>1</v>
      </c>
      <c r="H48"/>
      <c r="I48">
        <f>IF(I41&gt;0,I53,0)</f>
        <v>0</v>
      </c>
      <c r="J48">
        <f>IF(J41&gt;0,J53,0)</f>
        <v>0</v>
      </c>
      <c r="K48">
        <f>IF(K41&gt;0,K53,0)</f>
        <v>1</v>
      </c>
      <c r="L48"/>
      <c r="M48" s="143" t="s">
        <v>1</v>
      </c>
      <c r="N48" s="142">
        <f>Techniques!$D$3*(Techniques!$E$3*I48+Techniques!$F$3*J48+Techniques!$G$3*K48)</f>
        <v>1</v>
      </c>
      <c r="O48" s="2"/>
    </row>
    <row r="49" spans="1:15" s="31" customFormat="1" ht="13.15" x14ac:dyDescent="0.4">
      <c r="A49" s="31">
        <v>0</v>
      </c>
      <c r="B49" s="31">
        <v>55.68</v>
      </c>
      <c r="C49" s="31">
        <v>0</v>
      </c>
      <c r="D49" s="31">
        <v>13.92</v>
      </c>
      <c r="F49"/>
      <c r="G49" t="s">
        <v>2</v>
      </c>
      <c r="H49">
        <f>IF(H42&gt;0,H54,0)</f>
        <v>0</v>
      </c>
      <c r="I49"/>
      <c r="J49">
        <f>IF(J42&gt;0,J54,0)</f>
        <v>0</v>
      </c>
      <c r="K49">
        <f>IF(K42&gt;0,K54,0)</f>
        <v>0</v>
      </c>
      <c r="L49"/>
      <c r="M49" s="143" t="s">
        <v>2</v>
      </c>
      <c r="N49" s="142">
        <f>Techniques!$E$3*(Techniques!$D$3*H49+Techniques!$F$3*J49+Techniques!$G$3*K49)</f>
        <v>0</v>
      </c>
      <c r="O49" s="2"/>
    </row>
    <row r="50" spans="1:15" s="31" customFormat="1" ht="13.15" x14ac:dyDescent="0.4">
      <c r="A50" s="31">
        <v>0</v>
      </c>
      <c r="B50" s="31">
        <v>27.84</v>
      </c>
      <c r="C50" s="31">
        <v>0</v>
      </c>
      <c r="D50" s="31">
        <v>55.68</v>
      </c>
      <c r="F50"/>
      <c r="G50" t="s">
        <v>3</v>
      </c>
      <c r="H50">
        <f>IF(H43&gt;0,H55,0)</f>
        <v>0</v>
      </c>
      <c r="I50">
        <f>IF(I43&gt;0,I55,0)</f>
        <v>0</v>
      </c>
      <c r="J50"/>
      <c r="K50">
        <f>IF(K43&gt;0,K55,0)</f>
        <v>1</v>
      </c>
      <c r="L50"/>
      <c r="M50" s="143" t="s">
        <v>3</v>
      </c>
      <c r="N50" s="142">
        <f>Techniques!$F$3*(Techniques!$D$3*H50+Techniques!$E$3*I50+Techniques!$G$3*K50)</f>
        <v>1</v>
      </c>
      <c r="O50" s="2"/>
    </row>
    <row r="51" spans="1:15" s="31" customFormat="1" ht="13.15" x14ac:dyDescent="0.4">
      <c r="A51" s="31">
        <v>0</v>
      </c>
      <c r="B51" s="31">
        <v>13.92</v>
      </c>
      <c r="C51" s="31">
        <v>41.76</v>
      </c>
      <c r="D51" s="31">
        <v>41.76</v>
      </c>
      <c r="F51"/>
      <c r="G51" t="s">
        <v>4</v>
      </c>
      <c r="H51">
        <f>IF(H44&gt;0,H56,0)</f>
        <v>0</v>
      </c>
      <c r="I51">
        <f>IF(I44&gt;0,I56,0)</f>
        <v>0</v>
      </c>
      <c r="J51">
        <f>IF(J44&gt;0,J56,0)</f>
        <v>0</v>
      </c>
      <c r="K51"/>
      <c r="L51"/>
      <c r="M51" s="143" t="s">
        <v>4</v>
      </c>
      <c r="N51" s="142">
        <f>Techniques!$G$3*(Techniques!$D$3*H51+Techniques!$E$3*I51+Techniques!$F$3*J51)</f>
        <v>0</v>
      </c>
      <c r="O51" s="2"/>
    </row>
    <row r="52" spans="1:15" s="31" customFormat="1" ht="13.15" x14ac:dyDescent="0.4">
      <c r="A52" s="31">
        <v>69.599999999999994</v>
      </c>
      <c r="B52" s="31">
        <v>0</v>
      </c>
      <c r="C52" s="31">
        <v>0</v>
      </c>
      <c r="D52" s="31">
        <v>27.84</v>
      </c>
      <c r="F52" s="38"/>
      <c r="G52"/>
      <c r="H52"/>
      <c r="I52"/>
      <c r="J52"/>
      <c r="K52"/>
      <c r="L52"/>
      <c r="M52" s="143" t="s">
        <v>94</v>
      </c>
      <c r="N52" s="142" t="b">
        <f>SUM(N48:N51)&gt;0</f>
        <v>1</v>
      </c>
      <c r="O52" s="2"/>
    </row>
    <row r="53" spans="1:15" s="31" customFormat="1" ht="13.5" thickBot="1" x14ac:dyDescent="0.45">
      <c r="A53" s="22"/>
      <c r="G53" t="s">
        <v>1</v>
      </c>
      <c r="H53"/>
      <c r="I53">
        <v>0</v>
      </c>
      <c r="J53">
        <v>0</v>
      </c>
      <c r="K53">
        <v>1</v>
      </c>
      <c r="L53"/>
      <c r="M53" s="140" t="s">
        <v>103</v>
      </c>
      <c r="N53" s="273">
        <v>1.3214301419487613E-3</v>
      </c>
      <c r="O53" s="2"/>
    </row>
    <row r="54" spans="1:15" s="31" customFormat="1" x14ac:dyDescent="0.35">
      <c r="A54" s="22">
        <f>AVERAGE(A41:A52)</f>
        <v>10.44</v>
      </c>
      <c r="B54">
        <f>AVERAGE(B41:B52)</f>
        <v>19.72</v>
      </c>
      <c r="C54">
        <f>AVERAGE(C41:C52)</f>
        <v>10.44</v>
      </c>
      <c r="D54">
        <f>AVERAGE(D41:D52)</f>
        <v>45.24</v>
      </c>
      <c r="E54" s="13" t="s">
        <v>237</v>
      </c>
      <c r="G54" t="s">
        <v>2</v>
      </c>
      <c r="H54">
        <v>0</v>
      </c>
      <c r="I54"/>
      <c r="J54">
        <v>0</v>
      </c>
      <c r="K54">
        <v>0</v>
      </c>
      <c r="L54"/>
      <c r="M54"/>
      <c r="N54"/>
      <c r="O54" s="2"/>
    </row>
    <row r="55" spans="1:15" s="31" customFormat="1" x14ac:dyDescent="0.35">
      <c r="A55">
        <f>STDEV(A41:A52)</f>
        <v>20.668014814288195</v>
      </c>
      <c r="B55">
        <f>STDEV(B41:B52)</f>
        <v>18.254300614076971</v>
      </c>
      <c r="C55">
        <f>STDEV(C41:C52)</f>
        <v>19.797388257499566</v>
      </c>
      <c r="D55">
        <f>STDEV(D41:D52)</f>
        <v>32.577774911460999</v>
      </c>
      <c r="E55" s="13" t="s">
        <v>238</v>
      </c>
      <c r="G55" t="s">
        <v>3</v>
      </c>
      <c r="H55">
        <v>0</v>
      </c>
      <c r="I55">
        <v>0</v>
      </c>
      <c r="J55"/>
      <c r="K55">
        <v>1</v>
      </c>
      <c r="L55"/>
      <c r="M55"/>
      <c r="N55"/>
      <c r="O55" s="2"/>
    </row>
    <row r="56" spans="1:15" s="31" customFormat="1" x14ac:dyDescent="0.35">
      <c r="A56" s="22"/>
      <c r="G56" t="s">
        <v>4</v>
      </c>
      <c r="H56">
        <v>1</v>
      </c>
      <c r="I56">
        <v>0</v>
      </c>
      <c r="J56">
        <v>1</v>
      </c>
      <c r="K56"/>
      <c r="L56"/>
      <c r="M56"/>
      <c r="N56"/>
      <c r="O56" s="2"/>
    </row>
    <row r="57" spans="1:15" s="5" customFormat="1" ht="13.15" thickBot="1" x14ac:dyDescent="0.4">
      <c r="A57" s="23"/>
      <c r="O57" s="24"/>
    </row>
    <row r="58" spans="1:15" s="26" customFormat="1" x14ac:dyDescent="0.35">
      <c r="A58" t="s">
        <v>31</v>
      </c>
      <c r="E58" s="115" t="s">
        <v>226</v>
      </c>
      <c r="F58" s="66">
        <f>Directions!B50</f>
        <v>-1</v>
      </c>
      <c r="O58" s="28"/>
    </row>
    <row r="59" spans="1:15" s="31" customFormat="1" ht="13.15" x14ac:dyDescent="0.4">
      <c r="A59" s="22" t="s">
        <v>1</v>
      </c>
      <c r="B59" s="31" t="s">
        <v>2</v>
      </c>
      <c r="C59" s="31" t="s">
        <v>3</v>
      </c>
      <c r="D59" s="31" t="s">
        <v>4</v>
      </c>
      <c r="F59"/>
      <c r="G59" s="3" t="s">
        <v>220</v>
      </c>
      <c r="H59" t="s">
        <v>1</v>
      </c>
      <c r="I59" t="s">
        <v>2</v>
      </c>
      <c r="J59" t="s">
        <v>3</v>
      </c>
      <c r="K59" t="s">
        <v>4</v>
      </c>
      <c r="O59" s="2"/>
    </row>
    <row r="60" spans="1:15" s="31" customFormat="1" ht="13.15" x14ac:dyDescent="0.4">
      <c r="A60" s="31">
        <v>0</v>
      </c>
      <c r="B60" s="31">
        <v>22.44</v>
      </c>
      <c r="C60" s="31">
        <v>3.74</v>
      </c>
      <c r="D60" s="31">
        <v>26.180000000000007</v>
      </c>
      <c r="F60"/>
      <c r="G60" t="s">
        <v>1</v>
      </c>
      <c r="H60" s="3">
        <f>A73</f>
        <v>5.9216666666666669</v>
      </c>
      <c r="I60">
        <f>F58*(H60-I61)</f>
        <v>11.53166666666667</v>
      </c>
      <c r="J60">
        <f>F58*(H60-J62)</f>
        <v>9.3500000000000014</v>
      </c>
      <c r="K60">
        <f>F58*(H60-K63)</f>
        <v>28.050000000000004</v>
      </c>
      <c r="O60" s="2"/>
    </row>
    <row r="61" spans="1:15" s="31" customFormat="1" ht="13.15" x14ac:dyDescent="0.4">
      <c r="A61" s="31">
        <v>0</v>
      </c>
      <c r="B61" s="31">
        <v>22.440000000000005</v>
      </c>
      <c r="C61" s="31">
        <v>3.74</v>
      </c>
      <c r="D61" s="31">
        <v>93.500000000000014</v>
      </c>
      <c r="F61"/>
      <c r="G61" t="s">
        <v>2</v>
      </c>
      <c r="H61">
        <f>F58*(I61-H60)</f>
        <v>-11.53166666666667</v>
      </c>
      <c r="I61" s="3">
        <f>B73</f>
        <v>17.453333333333337</v>
      </c>
      <c r="J61">
        <f>F58*(I61-J62)</f>
        <v>-2.1816666666666684</v>
      </c>
      <c r="K61">
        <f>F58*(I61-K63)</f>
        <v>16.518333333333334</v>
      </c>
      <c r="O61" s="2"/>
    </row>
    <row r="62" spans="1:15" s="31" customFormat="1" ht="13.15" x14ac:dyDescent="0.4">
      <c r="A62" s="31">
        <v>0</v>
      </c>
      <c r="B62" s="31">
        <v>11.22</v>
      </c>
      <c r="C62" s="31">
        <v>18.7</v>
      </c>
      <c r="D62" s="31">
        <v>18.700000000000003</v>
      </c>
      <c r="F62"/>
      <c r="G62" t="s">
        <v>3</v>
      </c>
      <c r="H62">
        <f>F58*(J62-H60)</f>
        <v>-9.3500000000000014</v>
      </c>
      <c r="I62">
        <f>F58*(J62-I61)</f>
        <v>2.1816666666666684</v>
      </c>
      <c r="J62" s="3">
        <f>C73</f>
        <v>15.271666666666668</v>
      </c>
      <c r="K62">
        <f>F58*(J62-K63)</f>
        <v>18.700000000000003</v>
      </c>
      <c r="O62" s="2"/>
    </row>
    <row r="63" spans="1:15" s="31" customFormat="1" ht="13.15" x14ac:dyDescent="0.4">
      <c r="A63" s="31">
        <v>3.74</v>
      </c>
      <c r="B63" s="31">
        <v>14.960000000000003</v>
      </c>
      <c r="C63" s="31">
        <v>37.400000000000006</v>
      </c>
      <c r="D63" s="31">
        <v>11.22</v>
      </c>
      <c r="F63"/>
      <c r="G63" t="s">
        <v>4</v>
      </c>
      <c r="H63">
        <f>F58*(K63-H60)</f>
        <v>-28.050000000000004</v>
      </c>
      <c r="I63">
        <f>F58*(K63-I61)</f>
        <v>-16.518333333333334</v>
      </c>
      <c r="J63">
        <f>F58*(K63-J62)</f>
        <v>-18.700000000000003</v>
      </c>
      <c r="K63" s="3">
        <f>D73</f>
        <v>33.971666666666671</v>
      </c>
      <c r="M63"/>
      <c r="O63" s="2"/>
    </row>
    <row r="64" spans="1:15" s="31" customFormat="1" x14ac:dyDescent="0.35">
      <c r="A64" s="31">
        <v>7.480000000000004</v>
      </c>
      <c r="B64" s="31">
        <v>18.7</v>
      </c>
      <c r="C64" s="31">
        <v>11.22</v>
      </c>
      <c r="D64" s="31">
        <v>37.400000000000006</v>
      </c>
      <c r="F64"/>
      <c r="G64"/>
      <c r="H64"/>
      <c r="I64"/>
      <c r="J64"/>
      <c r="K64"/>
      <c r="M64"/>
      <c r="O64" s="2"/>
    </row>
    <row r="65" spans="1:15" s="31" customFormat="1" ht="13.15" thickBot="1" x14ac:dyDescent="0.4">
      <c r="A65" s="31">
        <v>7.48</v>
      </c>
      <c r="B65" s="31">
        <v>7.48</v>
      </c>
      <c r="C65" s="31">
        <v>29.92</v>
      </c>
      <c r="D65" s="31">
        <v>33.660000000000004</v>
      </c>
      <c r="F65"/>
      <c r="G65"/>
      <c r="H65"/>
      <c r="I65"/>
      <c r="J65"/>
      <c r="K65"/>
      <c r="M65"/>
      <c r="O65" s="2"/>
    </row>
    <row r="66" spans="1:15" s="31" customFormat="1" ht="13.5" thickBot="1" x14ac:dyDescent="0.45">
      <c r="A66" s="31">
        <v>3.74</v>
      </c>
      <c r="B66" s="31">
        <v>22.44</v>
      </c>
      <c r="C66" s="31">
        <v>11.220000000000002</v>
      </c>
      <c r="D66" s="31">
        <v>29.920000000000005</v>
      </c>
      <c r="F66"/>
      <c r="G66"/>
      <c r="H66" t="s">
        <v>1</v>
      </c>
      <c r="I66" t="s">
        <v>2</v>
      </c>
      <c r="J66" t="s">
        <v>3</v>
      </c>
      <c r="K66" t="s">
        <v>4</v>
      </c>
      <c r="L66"/>
      <c r="M66" s="116"/>
      <c r="N66" s="141" t="s">
        <v>10</v>
      </c>
      <c r="O66" s="2"/>
    </row>
    <row r="67" spans="1:15" s="31" customFormat="1" ht="13.15" x14ac:dyDescent="0.4">
      <c r="A67" s="31">
        <v>0</v>
      </c>
      <c r="B67" s="31">
        <v>7.48</v>
      </c>
      <c r="C67" s="31">
        <v>7.48</v>
      </c>
      <c r="D67" s="31">
        <v>59.840000000000011</v>
      </c>
      <c r="F67"/>
      <c r="G67" t="s">
        <v>1</v>
      </c>
      <c r="H67"/>
      <c r="I67">
        <f>IF(I60&gt;0,I72,0)</f>
        <v>1</v>
      </c>
      <c r="J67">
        <f>IF(J60&gt;0,J72,0)</f>
        <v>0</v>
      </c>
      <c r="K67">
        <f>IF(K60&gt;0,K72,0)</f>
        <v>1</v>
      </c>
      <c r="L67"/>
      <c r="M67" s="143" t="s">
        <v>1</v>
      </c>
      <c r="N67" s="142">
        <f>Techniques!$D$3*(Techniques!$E$3*I67+Techniques!$F$3*J67+Techniques!$G$3*K67)</f>
        <v>2</v>
      </c>
      <c r="O67" s="2"/>
    </row>
    <row r="68" spans="1:15" s="31" customFormat="1" ht="13.15" x14ac:dyDescent="0.4">
      <c r="A68" s="31">
        <v>0</v>
      </c>
      <c r="B68" s="31">
        <v>37.4</v>
      </c>
      <c r="C68" s="31">
        <v>14.96</v>
      </c>
      <c r="D68" s="31">
        <v>29.920000000000005</v>
      </c>
      <c r="F68"/>
      <c r="G68" t="s">
        <v>2</v>
      </c>
      <c r="H68">
        <f>IF(H61&gt;0,H73,0)</f>
        <v>0</v>
      </c>
      <c r="I68"/>
      <c r="J68">
        <f>IF(J61&gt;0,J73,0)</f>
        <v>0</v>
      </c>
      <c r="K68">
        <f>IF(K61&gt;0,K73,0)</f>
        <v>0</v>
      </c>
      <c r="L68"/>
      <c r="M68" s="143" t="s">
        <v>2</v>
      </c>
      <c r="N68" s="142">
        <f>Techniques!$E$3*(Techniques!$D$3*H68+Techniques!$F$3*J68+Techniques!$G$3*K68)</f>
        <v>0</v>
      </c>
      <c r="O68" s="2"/>
    </row>
    <row r="69" spans="1:15" s="31" customFormat="1" ht="13.15" x14ac:dyDescent="0.4">
      <c r="A69" s="31">
        <v>0</v>
      </c>
      <c r="B69" s="31">
        <v>14.960000000000003</v>
      </c>
      <c r="C69" s="31">
        <v>3.740000000000002</v>
      </c>
      <c r="D69" s="31">
        <v>26.18</v>
      </c>
      <c r="F69"/>
      <c r="G69" t="s">
        <v>3</v>
      </c>
      <c r="H69">
        <f>IF(H62&gt;0,H74,0)</f>
        <v>0</v>
      </c>
      <c r="I69">
        <f>IF(I62&gt;0,I74,0)</f>
        <v>0</v>
      </c>
      <c r="J69"/>
      <c r="K69">
        <f>IF(K62&gt;0,K74,0)</f>
        <v>0</v>
      </c>
      <c r="L69"/>
      <c r="M69" s="143" t="s">
        <v>3</v>
      </c>
      <c r="N69" s="142">
        <f>Techniques!$F$3*(Techniques!$D$3*H69+Techniques!$E$3*I69+Techniques!$G$3*K69)</f>
        <v>0</v>
      </c>
      <c r="O69" s="2"/>
    </row>
    <row r="70" spans="1:15" s="31" customFormat="1" ht="13.15" x14ac:dyDescent="0.4">
      <c r="A70" s="31">
        <v>0</v>
      </c>
      <c r="B70" s="31">
        <v>11.22</v>
      </c>
      <c r="C70" s="31">
        <v>33.660000000000004</v>
      </c>
      <c r="D70" s="31">
        <v>18.700000000000003</v>
      </c>
      <c r="F70"/>
      <c r="G70" t="s">
        <v>4</v>
      </c>
      <c r="H70">
        <f>IF(H63&gt;0,H75,0)</f>
        <v>0</v>
      </c>
      <c r="I70">
        <f>IF(I63&gt;0,I75,0)</f>
        <v>0</v>
      </c>
      <c r="J70">
        <f>IF(J63&gt;0,J75,0)</f>
        <v>0</v>
      </c>
      <c r="K70"/>
      <c r="L70"/>
      <c r="M70" s="143" t="s">
        <v>4</v>
      </c>
      <c r="N70" s="142">
        <f>Techniques!$G$3*(Techniques!$D$3*H70+Techniques!$E$3*I70+Techniques!$F$3*J70)</f>
        <v>0</v>
      </c>
      <c r="O70" s="2"/>
    </row>
    <row r="71" spans="1:15" s="31" customFormat="1" ht="13.15" x14ac:dyDescent="0.4">
      <c r="A71" s="31">
        <v>48.620000000000005</v>
      </c>
      <c r="B71" s="31">
        <v>18.700000000000003</v>
      </c>
      <c r="C71" s="31">
        <v>7.48</v>
      </c>
      <c r="D71" s="31">
        <v>22.44</v>
      </c>
      <c r="F71" s="38"/>
      <c r="G71"/>
      <c r="H71"/>
      <c r="I71"/>
      <c r="J71"/>
      <c r="K71"/>
      <c r="L71"/>
      <c r="M71" s="143" t="s">
        <v>94</v>
      </c>
      <c r="N71" s="142" t="b">
        <f>SUM(N67:N70)&gt;0</f>
        <v>1</v>
      </c>
      <c r="O71" s="2"/>
    </row>
    <row r="72" spans="1:15" s="31" customFormat="1" ht="13.5" thickBot="1" x14ac:dyDescent="0.45">
      <c r="A72" s="22"/>
      <c r="G72" t="s">
        <v>1</v>
      </c>
      <c r="H72"/>
      <c r="I72">
        <v>1</v>
      </c>
      <c r="J72">
        <v>0</v>
      </c>
      <c r="K72">
        <v>1</v>
      </c>
      <c r="L72"/>
      <c r="M72" s="140" t="s">
        <v>103</v>
      </c>
      <c r="N72" s="273">
        <v>5.5688508434151564E-5</v>
      </c>
      <c r="O72" s="2"/>
    </row>
    <row r="73" spans="1:15" s="31" customFormat="1" x14ac:dyDescent="0.35">
      <c r="A73" s="22">
        <f>AVERAGE(A60:A71)</f>
        <v>5.9216666666666669</v>
      </c>
      <c r="B73">
        <f>AVERAGE(B60:B71)</f>
        <v>17.453333333333337</v>
      </c>
      <c r="C73">
        <f>AVERAGE(C60:C71)</f>
        <v>15.271666666666668</v>
      </c>
      <c r="D73">
        <f>AVERAGE(D60:D71)</f>
        <v>33.971666666666671</v>
      </c>
      <c r="E73" s="13" t="s">
        <v>237</v>
      </c>
      <c r="G73" t="s">
        <v>2</v>
      </c>
      <c r="H73">
        <v>1</v>
      </c>
      <c r="I73"/>
      <c r="J73">
        <v>0</v>
      </c>
      <c r="K73">
        <v>0</v>
      </c>
      <c r="L73"/>
      <c r="M73"/>
      <c r="N73"/>
      <c r="O73" s="2"/>
    </row>
    <row r="74" spans="1:15" s="31" customFormat="1" x14ac:dyDescent="0.35">
      <c r="A74">
        <f>STDEV(A60:A71)</f>
        <v>13.760902344444327</v>
      </c>
      <c r="B74">
        <f>STDEV(B60:B71)</f>
        <v>8.3375136181797718</v>
      </c>
      <c r="C74">
        <f>STDEV(C60:C71)</f>
        <v>12.08834286961341</v>
      </c>
      <c r="D74">
        <f>STDEV(D60:D71)</f>
        <v>22.352468170950004</v>
      </c>
      <c r="E74" s="13" t="s">
        <v>238</v>
      </c>
      <c r="G74" t="s">
        <v>3</v>
      </c>
      <c r="H74">
        <v>0</v>
      </c>
      <c r="I74">
        <v>0</v>
      </c>
      <c r="J74"/>
      <c r="K74">
        <v>0</v>
      </c>
      <c r="L74"/>
      <c r="M74"/>
      <c r="N74"/>
      <c r="O74" s="2"/>
    </row>
    <row r="75" spans="1:15" s="31" customFormat="1" x14ac:dyDescent="0.35">
      <c r="A75" s="22"/>
      <c r="G75" t="s">
        <v>4</v>
      </c>
      <c r="H75">
        <v>1</v>
      </c>
      <c r="I75">
        <v>0</v>
      </c>
      <c r="J75">
        <v>0</v>
      </c>
      <c r="K75"/>
      <c r="L75"/>
      <c r="M75"/>
      <c r="N75"/>
      <c r="O75" s="2"/>
    </row>
    <row r="76" spans="1:15" s="5" customFormat="1" ht="13.15" thickBot="1" x14ac:dyDescent="0.4">
      <c r="A76" s="23"/>
      <c r="O76" s="24"/>
    </row>
    <row r="77" spans="1:15" s="31" customFormat="1" x14ac:dyDescent="0.35">
      <c r="F77"/>
      <c r="M77"/>
      <c r="N77"/>
      <c r="O77" s="2"/>
    </row>
    <row r="78" spans="1:15" s="31" customFormat="1" x14ac:dyDescent="0.35">
      <c r="F78"/>
      <c r="M78"/>
      <c r="N78"/>
      <c r="O78" s="2"/>
    </row>
    <row r="79" spans="1:15" s="31" customFormat="1" x14ac:dyDescent="0.35">
      <c r="F79"/>
      <c r="M79"/>
      <c r="N79"/>
      <c r="O79" s="2"/>
    </row>
    <row r="80" spans="1:15" s="31" customFormat="1" x14ac:dyDescent="0.35">
      <c r="F80"/>
      <c r="M80"/>
      <c r="N80"/>
      <c r="O80" s="2"/>
    </row>
    <row r="81" spans="1:15" s="31" customFormat="1" x14ac:dyDescent="0.35">
      <c r="F81"/>
      <c r="M81"/>
      <c r="N81"/>
      <c r="O81" s="2"/>
    </row>
    <row r="82" spans="1:15" s="31" customFormat="1" x14ac:dyDescent="0.35">
      <c r="F82"/>
      <c r="M82"/>
      <c r="N82"/>
      <c r="O82" s="2"/>
    </row>
    <row r="83" spans="1:15" s="31" customFormat="1" x14ac:dyDescent="0.35">
      <c r="A83" s="48"/>
      <c r="F83"/>
      <c r="M83"/>
      <c r="N83"/>
      <c r="O83" s="2"/>
    </row>
    <row r="84" spans="1:15" s="31" customFormat="1" x14ac:dyDescent="0.35">
      <c r="F84"/>
      <c r="M84"/>
      <c r="N84"/>
      <c r="O84" s="2"/>
    </row>
    <row r="85" spans="1:15" s="31" customFormat="1" x14ac:dyDescent="0.35">
      <c r="F85"/>
      <c r="G85"/>
      <c r="H85"/>
      <c r="I85"/>
      <c r="J85"/>
      <c r="K85"/>
      <c r="M85"/>
      <c r="N85"/>
      <c r="O85" s="2"/>
    </row>
    <row r="86" spans="1:15" s="31" customFormat="1" x14ac:dyDescent="0.35">
      <c r="F86"/>
      <c r="G86"/>
      <c r="H86"/>
      <c r="I86"/>
      <c r="J86"/>
      <c r="K86"/>
      <c r="M86"/>
      <c r="N86"/>
      <c r="O86" s="2"/>
    </row>
    <row r="87" spans="1:15" s="31" customFormat="1" x14ac:dyDescent="0.35">
      <c r="F87"/>
      <c r="G87"/>
      <c r="H87"/>
      <c r="I87"/>
      <c r="J87"/>
      <c r="K87"/>
      <c r="M87"/>
      <c r="N87"/>
      <c r="O87" s="2"/>
    </row>
    <row r="88" spans="1:15" s="31" customFormat="1" x14ac:dyDescent="0.35">
      <c r="F88"/>
      <c r="G88"/>
      <c r="H88"/>
      <c r="I88"/>
      <c r="J88"/>
      <c r="K88"/>
      <c r="M88"/>
      <c r="N88"/>
      <c r="O88" s="2"/>
    </row>
    <row r="89" spans="1:15" s="31" customFormat="1" x14ac:dyDescent="0.35">
      <c r="F89"/>
      <c r="G89"/>
      <c r="H89"/>
      <c r="I89"/>
      <c r="J89"/>
      <c r="K89"/>
      <c r="M89"/>
      <c r="N89"/>
      <c r="O89" s="2"/>
    </row>
    <row r="90" spans="1:15" s="31" customFormat="1" x14ac:dyDescent="0.35">
      <c r="F90"/>
      <c r="G90"/>
      <c r="H90"/>
      <c r="I90"/>
      <c r="J90"/>
      <c r="K90"/>
      <c r="M90"/>
      <c r="N90"/>
      <c r="O90" s="2"/>
    </row>
    <row r="91" spans="1:15" s="31" customFormat="1" x14ac:dyDescent="0.35">
      <c r="F91"/>
      <c r="G91"/>
      <c r="H91"/>
      <c r="I91"/>
      <c r="J91"/>
      <c r="K91"/>
      <c r="M91"/>
      <c r="N91"/>
      <c r="O91" s="2"/>
    </row>
    <row r="92" spans="1:15" s="31" customFormat="1" x14ac:dyDescent="0.35">
      <c r="F92"/>
      <c r="G92"/>
      <c r="H92"/>
      <c r="I92"/>
      <c r="J92"/>
      <c r="K92"/>
      <c r="M92"/>
      <c r="N92"/>
      <c r="O92" s="2"/>
    </row>
    <row r="93" spans="1:15" s="31" customFormat="1" x14ac:dyDescent="0.35">
      <c r="F93"/>
      <c r="G93"/>
      <c r="H93"/>
      <c r="I93"/>
      <c r="J93"/>
      <c r="K93"/>
      <c r="M93"/>
      <c r="N93"/>
      <c r="O93" s="2"/>
    </row>
    <row r="94" spans="1:15" s="31" customFormat="1" x14ac:dyDescent="0.35">
      <c r="F94"/>
      <c r="G94"/>
      <c r="H94"/>
      <c r="I94"/>
      <c r="J94"/>
      <c r="K94"/>
      <c r="M94"/>
      <c r="N94"/>
      <c r="O94" s="2"/>
    </row>
    <row r="95" spans="1:15" s="31" customFormat="1" x14ac:dyDescent="0.35">
      <c r="F95"/>
      <c r="M95"/>
      <c r="N95"/>
      <c r="O95" s="2"/>
    </row>
    <row r="96" spans="1:15" s="31" customFormat="1" x14ac:dyDescent="0.35">
      <c r="F96"/>
      <c r="M96"/>
      <c r="N96"/>
      <c r="O96" s="2"/>
    </row>
    <row r="97" spans="6:15" s="31" customFormat="1" x14ac:dyDescent="0.35">
      <c r="F97"/>
      <c r="M97"/>
      <c r="N97"/>
      <c r="O97" s="2"/>
    </row>
    <row r="98" spans="6:15" s="31" customFormat="1" x14ac:dyDescent="0.35">
      <c r="F98"/>
      <c r="M98"/>
      <c r="N98"/>
      <c r="O98" s="2"/>
    </row>
    <row r="99" spans="6:15" s="31" customFormat="1" x14ac:dyDescent="0.35">
      <c r="F99"/>
      <c r="M99"/>
      <c r="N99"/>
      <c r="O99" s="2"/>
    </row>
    <row r="100" spans="6:15" s="31" customFormat="1" x14ac:dyDescent="0.35">
      <c r="F100"/>
      <c r="M100"/>
      <c r="N100"/>
      <c r="O100" s="2"/>
    </row>
    <row r="101" spans="6:15" s="31" customFormat="1" x14ac:dyDescent="0.35">
      <c r="F101"/>
      <c r="M101"/>
      <c r="N101"/>
      <c r="O101" s="2"/>
    </row>
    <row r="102" spans="6:15" s="31" customFormat="1" x14ac:dyDescent="0.35">
      <c r="F102"/>
      <c r="M102"/>
      <c r="N102"/>
      <c r="O102" s="2"/>
    </row>
    <row r="103" spans="6:15" s="31" customFormat="1" x14ac:dyDescent="0.35">
      <c r="F103"/>
      <c r="M103"/>
      <c r="N103"/>
      <c r="O103" s="2"/>
    </row>
    <row r="104" spans="6:15" s="31" customFormat="1" x14ac:dyDescent="0.35">
      <c r="F104"/>
      <c r="G104"/>
      <c r="H104"/>
      <c r="I104"/>
      <c r="J104"/>
      <c r="K104"/>
      <c r="M104"/>
      <c r="N104"/>
      <c r="O104" s="2"/>
    </row>
    <row r="105" spans="6:15" s="31" customFormat="1" x14ac:dyDescent="0.35">
      <c r="F105"/>
      <c r="G105"/>
      <c r="H105"/>
      <c r="I105"/>
      <c r="J105"/>
      <c r="K105"/>
      <c r="M105"/>
      <c r="N105"/>
      <c r="O105" s="2"/>
    </row>
    <row r="106" spans="6:15" s="31" customFormat="1" x14ac:dyDescent="0.35">
      <c r="F106"/>
      <c r="G106"/>
      <c r="H106"/>
      <c r="I106"/>
      <c r="J106"/>
      <c r="K106"/>
      <c r="M106"/>
      <c r="N106"/>
      <c r="O106" s="2"/>
    </row>
    <row r="107" spans="6:15" s="31" customFormat="1" x14ac:dyDescent="0.35">
      <c r="F107"/>
      <c r="G107"/>
      <c r="H107"/>
      <c r="I107"/>
      <c r="J107"/>
      <c r="K107"/>
      <c r="M107"/>
      <c r="N107"/>
      <c r="O107" s="2"/>
    </row>
    <row r="108" spans="6:15" s="31" customFormat="1" x14ac:dyDescent="0.35">
      <c r="F108"/>
      <c r="G108"/>
      <c r="H108"/>
      <c r="I108"/>
      <c r="J108"/>
      <c r="K108"/>
      <c r="M108"/>
      <c r="N108"/>
      <c r="O108" s="2"/>
    </row>
    <row r="109" spans="6:15" s="31" customFormat="1" x14ac:dyDescent="0.35">
      <c r="F109"/>
      <c r="G109"/>
      <c r="H109"/>
      <c r="I109"/>
      <c r="J109"/>
      <c r="K109"/>
      <c r="M109"/>
      <c r="N109"/>
      <c r="O109" s="2"/>
    </row>
    <row r="110" spans="6:15" s="31" customFormat="1" x14ac:dyDescent="0.35">
      <c r="F110"/>
      <c r="G110"/>
      <c r="H110"/>
      <c r="I110"/>
      <c r="J110"/>
      <c r="K110"/>
      <c r="M110"/>
      <c r="N110"/>
      <c r="O110" s="2"/>
    </row>
    <row r="111" spans="6:15" s="31" customFormat="1" x14ac:dyDescent="0.35">
      <c r="F111"/>
      <c r="G111"/>
      <c r="H111"/>
      <c r="I111"/>
      <c r="J111"/>
      <c r="K111"/>
      <c r="M111"/>
      <c r="N111"/>
      <c r="O111" s="2"/>
    </row>
    <row r="112" spans="6:15" s="31" customFormat="1" x14ac:dyDescent="0.35">
      <c r="F112"/>
      <c r="G112"/>
      <c r="H112"/>
      <c r="I112"/>
      <c r="J112"/>
      <c r="K112"/>
      <c r="M112"/>
      <c r="N112"/>
      <c r="O112" s="2"/>
    </row>
    <row r="113" spans="6:15" s="31" customFormat="1" x14ac:dyDescent="0.35">
      <c r="F113"/>
      <c r="G113"/>
      <c r="H113"/>
      <c r="I113"/>
      <c r="J113"/>
      <c r="K113"/>
      <c r="M113"/>
      <c r="N113"/>
      <c r="O113" s="2"/>
    </row>
    <row r="114" spans="6:15" s="31" customFormat="1" x14ac:dyDescent="0.35">
      <c r="F114"/>
      <c r="M114"/>
      <c r="N114"/>
      <c r="O114" s="2"/>
    </row>
    <row r="115" spans="6:15" s="31" customFormat="1" x14ac:dyDescent="0.35">
      <c r="F115"/>
      <c r="M115"/>
      <c r="N115"/>
      <c r="O115" s="2"/>
    </row>
    <row r="116" spans="6:15" s="31" customFormat="1" x14ac:dyDescent="0.35">
      <c r="F116"/>
      <c r="M116"/>
      <c r="N116"/>
      <c r="O116" s="2"/>
    </row>
    <row r="117" spans="6:15" s="31" customFormat="1" x14ac:dyDescent="0.35">
      <c r="F117"/>
      <c r="M117"/>
      <c r="N117"/>
      <c r="O117" s="2"/>
    </row>
    <row r="118" spans="6:15" s="31" customFormat="1" x14ac:dyDescent="0.35">
      <c r="F118"/>
      <c r="M118"/>
      <c r="N118"/>
      <c r="O118" s="2"/>
    </row>
    <row r="119" spans="6:15" s="31" customFormat="1" x14ac:dyDescent="0.35">
      <c r="F119"/>
      <c r="M119"/>
      <c r="N119"/>
      <c r="O119" s="2"/>
    </row>
    <row r="120" spans="6:15" s="31" customFormat="1" x14ac:dyDescent="0.35">
      <c r="F120"/>
      <c r="M120"/>
      <c r="N120"/>
      <c r="O120" s="2"/>
    </row>
    <row r="121" spans="6:15" s="31" customFormat="1" x14ac:dyDescent="0.35">
      <c r="F121"/>
      <c r="M121"/>
      <c r="N121"/>
      <c r="O121" s="2"/>
    </row>
    <row r="122" spans="6:15" s="31" customFormat="1" x14ac:dyDescent="0.35">
      <c r="F122"/>
      <c r="M122"/>
      <c r="N122"/>
      <c r="O122" s="2"/>
    </row>
    <row r="123" spans="6:15" s="31" customFormat="1" x14ac:dyDescent="0.35">
      <c r="F123"/>
      <c r="M123"/>
      <c r="N123"/>
      <c r="O123" s="2"/>
    </row>
    <row r="124" spans="6:15" s="31" customFormat="1" x14ac:dyDescent="0.35">
      <c r="F124"/>
      <c r="M124"/>
      <c r="N124"/>
      <c r="O124" s="2"/>
    </row>
    <row r="125" spans="6:15" s="31" customFormat="1" x14ac:dyDescent="0.35">
      <c r="F125"/>
      <c r="M125"/>
      <c r="N125"/>
      <c r="O125" s="2"/>
    </row>
    <row r="126" spans="6:15" s="31" customFormat="1" x14ac:dyDescent="0.35">
      <c r="F126"/>
      <c r="M126"/>
      <c r="N126"/>
      <c r="O126" s="2"/>
    </row>
    <row r="127" spans="6:15" s="31" customFormat="1" x14ac:dyDescent="0.35">
      <c r="F127"/>
      <c r="M127"/>
      <c r="N127"/>
      <c r="O127" s="2"/>
    </row>
    <row r="128" spans="6:15" s="31" customFormat="1" x14ac:dyDescent="0.35">
      <c r="F128"/>
      <c r="M128"/>
      <c r="N128"/>
      <c r="O128" s="2"/>
    </row>
    <row r="129" spans="6:15" s="31" customFormat="1" x14ac:dyDescent="0.35">
      <c r="F129"/>
      <c r="M129"/>
      <c r="N129"/>
      <c r="O129" s="2"/>
    </row>
    <row r="130" spans="6:15" s="31" customFormat="1" x14ac:dyDescent="0.35">
      <c r="F130"/>
      <c r="M130"/>
      <c r="N130"/>
      <c r="O130" s="2"/>
    </row>
    <row r="131" spans="6:15" s="31" customFormat="1" x14ac:dyDescent="0.35">
      <c r="F131"/>
      <c r="M131"/>
      <c r="N131"/>
      <c r="O131" s="2"/>
    </row>
    <row r="132" spans="6:15" s="31" customFormat="1" x14ac:dyDescent="0.35">
      <c r="F132"/>
      <c r="M132"/>
      <c r="N132"/>
      <c r="O132" s="2"/>
    </row>
    <row r="133" spans="6:15" s="31" customFormat="1" x14ac:dyDescent="0.35">
      <c r="F133"/>
      <c r="M133"/>
      <c r="N133"/>
      <c r="O133" s="2"/>
    </row>
    <row r="134" spans="6:15" s="31" customFormat="1" x14ac:dyDescent="0.35">
      <c r="F134"/>
      <c r="M134"/>
      <c r="N134"/>
      <c r="O134" s="2"/>
    </row>
    <row r="135" spans="6:15" s="31" customFormat="1" x14ac:dyDescent="0.35">
      <c r="F135"/>
      <c r="M135"/>
      <c r="N135"/>
      <c r="O135" s="2"/>
    </row>
    <row r="136" spans="6:15" s="31" customFormat="1" x14ac:dyDescent="0.35">
      <c r="F136"/>
      <c r="M136"/>
      <c r="N136"/>
      <c r="O136" s="2"/>
    </row>
    <row r="137" spans="6:15" s="31" customFormat="1" x14ac:dyDescent="0.35">
      <c r="F137"/>
      <c r="M137"/>
      <c r="N137"/>
      <c r="O137" s="2"/>
    </row>
    <row r="138" spans="6:15" s="31" customFormat="1" x14ac:dyDescent="0.35">
      <c r="F138"/>
      <c r="M138"/>
      <c r="N138"/>
      <c r="O138" s="2"/>
    </row>
    <row r="139" spans="6:15" s="31" customFormat="1" x14ac:dyDescent="0.35">
      <c r="F139"/>
      <c r="M139"/>
      <c r="N139"/>
      <c r="O139" s="2"/>
    </row>
    <row r="140" spans="6:15" s="31" customFormat="1" x14ac:dyDescent="0.35">
      <c r="F140"/>
      <c r="M140"/>
      <c r="N140"/>
      <c r="O140" s="2"/>
    </row>
    <row r="141" spans="6:15" s="31" customFormat="1" x14ac:dyDescent="0.35">
      <c r="F141"/>
      <c r="M141"/>
      <c r="N141"/>
      <c r="O141" s="2"/>
    </row>
    <row r="142" spans="6:15" s="31" customFormat="1" x14ac:dyDescent="0.35">
      <c r="F142"/>
      <c r="M142"/>
      <c r="N142"/>
      <c r="O142" s="2"/>
    </row>
    <row r="143" spans="6:15" s="31" customFormat="1" x14ac:dyDescent="0.35">
      <c r="F143"/>
      <c r="M143"/>
      <c r="N143"/>
      <c r="O143" s="2"/>
    </row>
    <row r="144" spans="6:15" s="31" customFormat="1" x14ac:dyDescent="0.35">
      <c r="F144"/>
      <c r="M144"/>
      <c r="N144"/>
      <c r="O144" s="2"/>
    </row>
    <row r="145" spans="6:15" s="31" customFormat="1" x14ac:dyDescent="0.35">
      <c r="F145"/>
      <c r="M145"/>
      <c r="N145"/>
      <c r="O145" s="2"/>
    </row>
    <row r="146" spans="6:15" s="31" customFormat="1" x14ac:dyDescent="0.35">
      <c r="F146"/>
      <c r="M146"/>
      <c r="N146"/>
      <c r="O146" s="2"/>
    </row>
    <row r="147" spans="6:15" s="31" customFormat="1" x14ac:dyDescent="0.35">
      <c r="F147"/>
      <c r="M147"/>
      <c r="N147"/>
      <c r="O147" s="2"/>
    </row>
    <row r="148" spans="6:15" s="31" customFormat="1" x14ac:dyDescent="0.35">
      <c r="F148"/>
      <c r="M148"/>
      <c r="N148"/>
      <c r="O148" s="2"/>
    </row>
    <row r="149" spans="6:15" s="31" customFormat="1" x14ac:dyDescent="0.35">
      <c r="F149"/>
      <c r="M149"/>
      <c r="N149"/>
      <c r="O149" s="2"/>
    </row>
    <row r="150" spans="6:15" s="31" customFormat="1" x14ac:dyDescent="0.35">
      <c r="F150"/>
      <c r="M150"/>
      <c r="N150"/>
      <c r="O150" s="2"/>
    </row>
    <row r="151" spans="6:15" s="31" customFormat="1" x14ac:dyDescent="0.35">
      <c r="F151"/>
      <c r="M151"/>
      <c r="N151"/>
      <c r="O151" s="2"/>
    </row>
    <row r="152" spans="6:15" s="31" customFormat="1" x14ac:dyDescent="0.35">
      <c r="F152"/>
      <c r="M152"/>
      <c r="N152"/>
      <c r="O152" s="2"/>
    </row>
    <row r="153" spans="6:15" s="31" customFormat="1" x14ac:dyDescent="0.35">
      <c r="F153"/>
      <c r="M153"/>
      <c r="N153"/>
      <c r="O153" s="2"/>
    </row>
    <row r="154" spans="6:15" s="31" customFormat="1" x14ac:dyDescent="0.35">
      <c r="F154"/>
      <c r="M154"/>
      <c r="N154"/>
      <c r="O154" s="2"/>
    </row>
    <row r="155" spans="6:15" s="31" customFormat="1" x14ac:dyDescent="0.35">
      <c r="F155"/>
      <c r="M155"/>
      <c r="N155"/>
      <c r="O155" s="2"/>
    </row>
    <row r="156" spans="6:15" s="31" customFormat="1" x14ac:dyDescent="0.35">
      <c r="F156"/>
      <c r="M156"/>
      <c r="N156"/>
      <c r="O156" s="2"/>
    </row>
    <row r="157" spans="6:15" s="31" customFormat="1" x14ac:dyDescent="0.35">
      <c r="F157"/>
      <c r="M157"/>
      <c r="N157"/>
      <c r="O157" s="2"/>
    </row>
    <row r="158" spans="6:15" s="31" customFormat="1" x14ac:dyDescent="0.35">
      <c r="F158"/>
      <c r="M158"/>
      <c r="N158"/>
      <c r="O158" s="2"/>
    </row>
    <row r="159" spans="6:15" s="31" customFormat="1" x14ac:dyDescent="0.35">
      <c r="F159"/>
      <c r="M159"/>
      <c r="N159"/>
      <c r="O159" s="2"/>
    </row>
    <row r="160" spans="6:15" s="31" customFormat="1" x14ac:dyDescent="0.35">
      <c r="F160"/>
      <c r="M160"/>
      <c r="N160"/>
      <c r="O160" s="2"/>
    </row>
    <row r="161" spans="6:15" s="31" customFormat="1" x14ac:dyDescent="0.35">
      <c r="F161"/>
      <c r="M161"/>
      <c r="N161"/>
      <c r="O161" s="2"/>
    </row>
    <row r="162" spans="6:15" s="31" customFormat="1" x14ac:dyDescent="0.35">
      <c r="F162"/>
      <c r="M162"/>
      <c r="N162"/>
      <c r="O162" s="2"/>
    </row>
    <row r="163" spans="6:15" s="31" customFormat="1" x14ac:dyDescent="0.35">
      <c r="F163"/>
      <c r="M163"/>
      <c r="N163"/>
      <c r="O163" s="2"/>
    </row>
    <row r="164" spans="6:15" s="31" customFormat="1" x14ac:dyDescent="0.35">
      <c r="F164"/>
      <c r="M164"/>
      <c r="N164"/>
      <c r="O164" s="2"/>
    </row>
    <row r="165" spans="6:15" s="31" customFormat="1" x14ac:dyDescent="0.35">
      <c r="F165"/>
      <c r="M165"/>
      <c r="N165"/>
      <c r="O165" s="2"/>
    </row>
    <row r="166" spans="6:15" s="31" customFormat="1" x14ac:dyDescent="0.35">
      <c r="F166"/>
      <c r="M166"/>
      <c r="N166"/>
      <c r="O166" s="2"/>
    </row>
    <row r="167" spans="6:15" s="31" customFormat="1" x14ac:dyDescent="0.35">
      <c r="F167"/>
      <c r="M167"/>
      <c r="N167"/>
      <c r="O167" s="2"/>
    </row>
    <row r="168" spans="6:15" s="31" customFormat="1" x14ac:dyDescent="0.35">
      <c r="F168"/>
      <c r="M168"/>
      <c r="N168"/>
      <c r="O168" s="2"/>
    </row>
    <row r="169" spans="6:15" s="31" customFormat="1" x14ac:dyDescent="0.35">
      <c r="F169"/>
      <c r="M169"/>
      <c r="N169"/>
      <c r="O169" s="2"/>
    </row>
    <row r="170" spans="6:15" s="31" customFormat="1" x14ac:dyDescent="0.35">
      <c r="F170"/>
      <c r="M170"/>
      <c r="N170"/>
      <c r="O170" s="2"/>
    </row>
    <row r="171" spans="6:15" s="31" customFormat="1" x14ac:dyDescent="0.35">
      <c r="F171"/>
      <c r="M171"/>
      <c r="N171"/>
      <c r="O171" s="2"/>
    </row>
    <row r="172" spans="6:15" s="31" customFormat="1" x14ac:dyDescent="0.35">
      <c r="F172"/>
      <c r="M172"/>
      <c r="N172"/>
      <c r="O172" s="2"/>
    </row>
    <row r="173" spans="6:15" s="31" customFormat="1" x14ac:dyDescent="0.35">
      <c r="F173"/>
      <c r="M173"/>
      <c r="N173"/>
      <c r="O173" s="2"/>
    </row>
    <row r="174" spans="6:15" s="31" customFormat="1" x14ac:dyDescent="0.35">
      <c r="F174"/>
      <c r="M174"/>
      <c r="N174"/>
      <c r="O174" s="2"/>
    </row>
    <row r="175" spans="6:15" s="31" customFormat="1" x14ac:dyDescent="0.35">
      <c r="F175"/>
      <c r="M175"/>
      <c r="N175"/>
      <c r="O175" s="2"/>
    </row>
    <row r="176" spans="6:15" s="31" customFormat="1" x14ac:dyDescent="0.35">
      <c r="F176"/>
      <c r="M176"/>
      <c r="N176"/>
      <c r="O176" s="2"/>
    </row>
    <row r="177" spans="6:15" s="31" customFormat="1" x14ac:dyDescent="0.35">
      <c r="F177"/>
      <c r="M177"/>
      <c r="N177"/>
      <c r="O177" s="2"/>
    </row>
    <row r="178" spans="6:15" s="31" customFormat="1" x14ac:dyDescent="0.35">
      <c r="F178"/>
      <c r="M178"/>
      <c r="N178"/>
      <c r="O178" s="2"/>
    </row>
    <row r="179" spans="6:15" s="31" customFormat="1" x14ac:dyDescent="0.35">
      <c r="F179"/>
      <c r="M179"/>
      <c r="N179"/>
      <c r="O179" s="2"/>
    </row>
    <row r="180" spans="6:15" s="31" customFormat="1" x14ac:dyDescent="0.35">
      <c r="F180"/>
      <c r="M180"/>
      <c r="N180"/>
      <c r="O180" s="2"/>
    </row>
    <row r="181" spans="6:15" s="31" customFormat="1" x14ac:dyDescent="0.35">
      <c r="F181"/>
      <c r="M181"/>
      <c r="N181"/>
      <c r="O181" s="2"/>
    </row>
    <row r="182" spans="6:15" s="31" customFormat="1" x14ac:dyDescent="0.35">
      <c r="F182"/>
      <c r="M182"/>
      <c r="N182"/>
      <c r="O182" s="2"/>
    </row>
    <row r="183" spans="6:15" s="31" customFormat="1" x14ac:dyDescent="0.35">
      <c r="F183"/>
      <c r="M183"/>
      <c r="N183"/>
      <c r="O183" s="2"/>
    </row>
    <row r="184" spans="6:15" s="31" customFormat="1" x14ac:dyDescent="0.35">
      <c r="F184"/>
      <c r="M184"/>
      <c r="N184"/>
      <c r="O184" s="2"/>
    </row>
    <row r="185" spans="6:15" s="31" customFormat="1" x14ac:dyDescent="0.35">
      <c r="F185"/>
      <c r="M185"/>
      <c r="N185"/>
      <c r="O185" s="2"/>
    </row>
    <row r="186" spans="6:15" s="31" customFormat="1" x14ac:dyDescent="0.35">
      <c r="F186"/>
      <c r="M186"/>
      <c r="N186"/>
      <c r="O186" s="2"/>
    </row>
    <row r="187" spans="6:15" s="31" customFormat="1" x14ac:dyDescent="0.35">
      <c r="F187"/>
      <c r="M187"/>
      <c r="N187"/>
      <c r="O187" s="2"/>
    </row>
    <row r="188" spans="6:15" s="31" customFormat="1" x14ac:dyDescent="0.35">
      <c r="F188"/>
      <c r="M188"/>
      <c r="N188"/>
      <c r="O188" s="2"/>
    </row>
    <row r="189" spans="6:15" s="31" customFormat="1" x14ac:dyDescent="0.35">
      <c r="F189"/>
      <c r="M189"/>
      <c r="N189"/>
      <c r="O189" s="2"/>
    </row>
    <row r="190" spans="6:15" s="31" customFormat="1" x14ac:dyDescent="0.35">
      <c r="F190"/>
      <c r="M190"/>
      <c r="N190"/>
      <c r="O190" s="2"/>
    </row>
    <row r="191" spans="6:15" s="31" customFormat="1" x14ac:dyDescent="0.35">
      <c r="F191"/>
      <c r="M191"/>
      <c r="N191"/>
      <c r="O191" s="2"/>
    </row>
    <row r="192" spans="6:15" s="31" customFormat="1" x14ac:dyDescent="0.35">
      <c r="F192"/>
      <c r="M192"/>
      <c r="N192"/>
      <c r="O192" s="2"/>
    </row>
    <row r="193" spans="6:15" s="31" customFormat="1" x14ac:dyDescent="0.35">
      <c r="F193"/>
      <c r="M193"/>
      <c r="N193"/>
      <c r="O193" s="2"/>
    </row>
    <row r="194" spans="6:15" s="31" customFormat="1" x14ac:dyDescent="0.35">
      <c r="F194"/>
      <c r="M194"/>
      <c r="N194"/>
      <c r="O194" s="2"/>
    </row>
    <row r="195" spans="6:15" s="31" customFormat="1" x14ac:dyDescent="0.35">
      <c r="F195"/>
      <c r="M195"/>
      <c r="N195"/>
      <c r="O195" s="2"/>
    </row>
    <row r="196" spans="6:15" s="31" customFormat="1" x14ac:dyDescent="0.35">
      <c r="F196"/>
      <c r="M196"/>
      <c r="N196"/>
      <c r="O196" s="2"/>
    </row>
    <row r="197" spans="6:15" s="31" customFormat="1" x14ac:dyDescent="0.35">
      <c r="F197"/>
      <c r="M197"/>
      <c r="N197"/>
      <c r="O197" s="2"/>
    </row>
    <row r="198" spans="6:15" s="31" customFormat="1" x14ac:dyDescent="0.35">
      <c r="F198"/>
      <c r="M198"/>
      <c r="N198"/>
      <c r="O198" s="2"/>
    </row>
    <row r="199" spans="6:15" s="31" customFormat="1" x14ac:dyDescent="0.35">
      <c r="F199"/>
      <c r="M199"/>
      <c r="N199"/>
      <c r="O199" s="2"/>
    </row>
    <row r="200" spans="6:15" s="31" customFormat="1" x14ac:dyDescent="0.35">
      <c r="F200"/>
      <c r="M200"/>
      <c r="N200"/>
      <c r="O200" s="2"/>
    </row>
    <row r="201" spans="6:15" s="31" customFormat="1" x14ac:dyDescent="0.35">
      <c r="F201"/>
      <c r="M201"/>
      <c r="N201"/>
      <c r="O201" s="2"/>
    </row>
    <row r="202" spans="6:15" s="31" customFormat="1" x14ac:dyDescent="0.35">
      <c r="F202"/>
      <c r="M202"/>
      <c r="N202"/>
      <c r="O202" s="2"/>
    </row>
    <row r="203" spans="6:15" s="31" customFormat="1" x14ac:dyDescent="0.35">
      <c r="F203"/>
      <c r="M203"/>
      <c r="N203"/>
      <c r="O203" s="2"/>
    </row>
    <row r="204" spans="6:15" s="31" customFormat="1" x14ac:dyDescent="0.35">
      <c r="F204"/>
      <c r="M204"/>
      <c r="N204"/>
      <c r="O204" s="2"/>
    </row>
    <row r="205" spans="6:15" s="31" customFormat="1" x14ac:dyDescent="0.35">
      <c r="F205"/>
      <c r="M205"/>
      <c r="N205"/>
      <c r="O205" s="2"/>
    </row>
    <row r="206" spans="6:15" s="31" customFormat="1" x14ac:dyDescent="0.35">
      <c r="F206"/>
      <c r="M206"/>
      <c r="N206"/>
      <c r="O206" s="2"/>
    </row>
    <row r="207" spans="6:15" s="31" customFormat="1" x14ac:dyDescent="0.35">
      <c r="F207"/>
      <c r="M207"/>
      <c r="N207"/>
      <c r="O207" s="2"/>
    </row>
    <row r="208" spans="6:15" s="31" customFormat="1" x14ac:dyDescent="0.35">
      <c r="F208"/>
      <c r="M208"/>
      <c r="N208"/>
      <c r="O208" s="2"/>
    </row>
    <row r="209" spans="6:15" s="31" customFormat="1" x14ac:dyDescent="0.35">
      <c r="F209"/>
      <c r="M209"/>
      <c r="N209"/>
      <c r="O209" s="2"/>
    </row>
    <row r="210" spans="6:15" s="31" customFormat="1" x14ac:dyDescent="0.35">
      <c r="F210"/>
      <c r="M210"/>
      <c r="N210"/>
      <c r="O210" s="2"/>
    </row>
    <row r="211" spans="6:15" s="31" customFormat="1" x14ac:dyDescent="0.35">
      <c r="F211"/>
      <c r="M211"/>
      <c r="N211"/>
      <c r="O211" s="2"/>
    </row>
    <row r="212" spans="6:15" s="31" customFormat="1" x14ac:dyDescent="0.35">
      <c r="F212"/>
      <c r="M212"/>
      <c r="N212"/>
      <c r="O212" s="2"/>
    </row>
    <row r="213" spans="6:15" s="31" customFormat="1" x14ac:dyDescent="0.35">
      <c r="F213"/>
      <c r="M213"/>
      <c r="N213"/>
      <c r="O213" s="2"/>
    </row>
    <row r="214" spans="6:15" s="31" customFormat="1" x14ac:dyDescent="0.35">
      <c r="F214"/>
      <c r="M214"/>
      <c r="N214"/>
      <c r="O214" s="2"/>
    </row>
    <row r="215" spans="6:15" s="31" customFormat="1" x14ac:dyDescent="0.35">
      <c r="F215"/>
      <c r="M215"/>
      <c r="N215"/>
      <c r="O215" s="2"/>
    </row>
    <row r="216" spans="6:15" s="31" customFormat="1" x14ac:dyDescent="0.35">
      <c r="F216"/>
      <c r="M216"/>
      <c r="N216"/>
      <c r="O216" s="2"/>
    </row>
    <row r="217" spans="6:15" s="31" customFormat="1" x14ac:dyDescent="0.35">
      <c r="F217"/>
      <c r="M217"/>
      <c r="N217"/>
      <c r="O217" s="2"/>
    </row>
    <row r="218" spans="6:15" s="31" customFormat="1" x14ac:dyDescent="0.35">
      <c r="F218"/>
      <c r="M218"/>
      <c r="N218"/>
      <c r="O218" s="2"/>
    </row>
    <row r="219" spans="6:15" s="31" customFormat="1" x14ac:dyDescent="0.35">
      <c r="F219"/>
      <c r="M219"/>
      <c r="N219"/>
      <c r="O219" s="2"/>
    </row>
    <row r="220" spans="6:15" s="31" customFormat="1" x14ac:dyDescent="0.35">
      <c r="F220"/>
      <c r="M220"/>
      <c r="N220"/>
      <c r="O220" s="2"/>
    </row>
    <row r="221" spans="6:15" s="31" customFormat="1" x14ac:dyDescent="0.35">
      <c r="F221"/>
      <c r="M221"/>
      <c r="N221"/>
      <c r="O221" s="2"/>
    </row>
    <row r="222" spans="6:15" s="31" customFormat="1" x14ac:dyDescent="0.35">
      <c r="F222"/>
      <c r="M222"/>
      <c r="N222"/>
      <c r="O222" s="2"/>
    </row>
    <row r="223" spans="6:15" s="31" customFormat="1" x14ac:dyDescent="0.35">
      <c r="F223"/>
      <c r="M223"/>
      <c r="N223"/>
      <c r="O223" s="2"/>
    </row>
    <row r="224" spans="6:15" s="31" customFormat="1" x14ac:dyDescent="0.35">
      <c r="F224"/>
      <c r="M224"/>
      <c r="N224"/>
      <c r="O224" s="2"/>
    </row>
    <row r="225" spans="6:15" s="31" customFormat="1" x14ac:dyDescent="0.35">
      <c r="F225"/>
      <c r="M225"/>
      <c r="N225"/>
      <c r="O225" s="2"/>
    </row>
    <row r="226" spans="6:15" s="31" customFormat="1" x14ac:dyDescent="0.35">
      <c r="F226"/>
      <c r="M226"/>
      <c r="N226"/>
      <c r="O226" s="2"/>
    </row>
    <row r="227" spans="6:15" s="31" customFormat="1" x14ac:dyDescent="0.35">
      <c r="F227"/>
      <c r="M227"/>
      <c r="N227"/>
      <c r="O227" s="2"/>
    </row>
    <row r="228" spans="6:15" s="31" customFormat="1" x14ac:dyDescent="0.35">
      <c r="F228"/>
      <c r="M228"/>
      <c r="N228"/>
      <c r="O228" s="2"/>
    </row>
    <row r="229" spans="6:15" s="31" customFormat="1" x14ac:dyDescent="0.35">
      <c r="F229"/>
      <c r="M229"/>
      <c r="N229"/>
      <c r="O229" s="2"/>
    </row>
    <row r="230" spans="6:15" s="31" customFormat="1" x14ac:dyDescent="0.35">
      <c r="F230"/>
      <c r="M230"/>
      <c r="N230"/>
      <c r="O230" s="2"/>
    </row>
    <row r="231" spans="6:15" s="31" customFormat="1" x14ac:dyDescent="0.35">
      <c r="F231"/>
      <c r="M231"/>
      <c r="N231"/>
      <c r="O231" s="2"/>
    </row>
    <row r="232" spans="6:15" s="31" customFormat="1" x14ac:dyDescent="0.35">
      <c r="F232"/>
      <c r="M232"/>
      <c r="N232"/>
      <c r="O232" s="2"/>
    </row>
    <row r="233" spans="6:15" s="31" customFormat="1" x14ac:dyDescent="0.35">
      <c r="F233"/>
      <c r="M233"/>
      <c r="N233"/>
      <c r="O233" s="2"/>
    </row>
    <row r="234" spans="6:15" s="31" customFormat="1" x14ac:dyDescent="0.35">
      <c r="F234"/>
      <c r="M234"/>
      <c r="N234"/>
      <c r="O234" s="2"/>
    </row>
    <row r="235" spans="6:15" s="31" customFormat="1" x14ac:dyDescent="0.35">
      <c r="F235"/>
      <c r="M235"/>
      <c r="N235"/>
      <c r="O235" s="2"/>
    </row>
    <row r="236" spans="6:15" s="31" customFormat="1" x14ac:dyDescent="0.35">
      <c r="F236"/>
      <c r="M236"/>
      <c r="N236"/>
      <c r="O236" s="2"/>
    </row>
    <row r="237" spans="6:15" s="31" customFormat="1" x14ac:dyDescent="0.35">
      <c r="F237"/>
      <c r="M237"/>
      <c r="N237"/>
      <c r="O237" s="2"/>
    </row>
    <row r="238" spans="6:15" s="31" customFormat="1" x14ac:dyDescent="0.35">
      <c r="F238"/>
      <c r="M238"/>
      <c r="N238"/>
      <c r="O238" s="2"/>
    </row>
    <row r="239" spans="6:15" s="31" customFormat="1" x14ac:dyDescent="0.35">
      <c r="F239"/>
      <c r="M239"/>
      <c r="N239"/>
      <c r="O239" s="2"/>
    </row>
    <row r="240" spans="6:15" s="31" customFormat="1" x14ac:dyDescent="0.35">
      <c r="F240"/>
      <c r="M240"/>
      <c r="N240"/>
      <c r="O240" s="2"/>
    </row>
    <row r="241" spans="6:15" s="31" customFormat="1" x14ac:dyDescent="0.35">
      <c r="F241"/>
      <c r="M241"/>
      <c r="N241"/>
      <c r="O241" s="2"/>
    </row>
    <row r="242" spans="6:15" s="31" customFormat="1" x14ac:dyDescent="0.35">
      <c r="F242"/>
      <c r="M242"/>
      <c r="N242"/>
      <c r="O242" s="2"/>
    </row>
    <row r="243" spans="6:15" s="31" customFormat="1" x14ac:dyDescent="0.35">
      <c r="F243"/>
      <c r="M243"/>
      <c r="N243"/>
      <c r="O243" s="2"/>
    </row>
    <row r="244" spans="6:15" s="31" customFormat="1" x14ac:dyDescent="0.35">
      <c r="F244"/>
      <c r="M244"/>
      <c r="N244"/>
      <c r="O244" s="2"/>
    </row>
    <row r="245" spans="6:15" s="31" customFormat="1" x14ac:dyDescent="0.35">
      <c r="F245"/>
      <c r="M245"/>
      <c r="N245"/>
      <c r="O245" s="2"/>
    </row>
    <row r="246" spans="6:15" s="31" customFormat="1" x14ac:dyDescent="0.35">
      <c r="F246"/>
      <c r="M246"/>
      <c r="N246"/>
      <c r="O246" s="2"/>
    </row>
    <row r="247" spans="6:15" s="31" customFormat="1" x14ac:dyDescent="0.35">
      <c r="F247"/>
      <c r="M247"/>
      <c r="N247"/>
      <c r="O247" s="2"/>
    </row>
    <row r="248" spans="6:15" s="31" customFormat="1" x14ac:dyDescent="0.35">
      <c r="F248"/>
      <c r="M248"/>
      <c r="N248"/>
      <c r="O248" s="2"/>
    </row>
    <row r="249" spans="6:15" s="31" customFormat="1" x14ac:dyDescent="0.35">
      <c r="F249"/>
      <c r="M249"/>
      <c r="N249"/>
      <c r="O249" s="2"/>
    </row>
    <row r="250" spans="6:15" s="31" customFormat="1" x14ac:dyDescent="0.35">
      <c r="F250"/>
      <c r="M250"/>
      <c r="N250"/>
      <c r="O250" s="2"/>
    </row>
    <row r="251" spans="6:15" s="31" customFormat="1" x14ac:dyDescent="0.35">
      <c r="F251"/>
      <c r="M251"/>
      <c r="N251"/>
      <c r="O251" s="2"/>
    </row>
    <row r="252" spans="6:15" s="31" customFormat="1" x14ac:dyDescent="0.35">
      <c r="F252"/>
      <c r="M252"/>
      <c r="N252"/>
      <c r="O252" s="2"/>
    </row>
    <row r="253" spans="6:15" s="31" customFormat="1" x14ac:dyDescent="0.35">
      <c r="F253"/>
      <c r="M253"/>
      <c r="N253"/>
      <c r="O253" s="2"/>
    </row>
    <row r="254" spans="6:15" s="31" customFormat="1" x14ac:dyDescent="0.35">
      <c r="F254"/>
      <c r="M254"/>
      <c r="N254"/>
      <c r="O254" s="2"/>
    </row>
    <row r="255" spans="6:15" s="31" customFormat="1" x14ac:dyDescent="0.35">
      <c r="F255"/>
      <c r="M255"/>
      <c r="N255"/>
      <c r="O255" s="2"/>
    </row>
    <row r="256" spans="6:15" s="31" customFormat="1" x14ac:dyDescent="0.35">
      <c r="F256"/>
      <c r="M256"/>
      <c r="N256"/>
      <c r="O256" s="2"/>
    </row>
    <row r="257" spans="6:15" s="31" customFormat="1" x14ac:dyDescent="0.35">
      <c r="F257"/>
      <c r="M257"/>
      <c r="N257"/>
      <c r="O257" s="2"/>
    </row>
    <row r="258" spans="6:15" s="31" customFormat="1" x14ac:dyDescent="0.35">
      <c r="F258"/>
      <c r="M258"/>
      <c r="N258"/>
      <c r="O258" s="2"/>
    </row>
    <row r="259" spans="6:15" s="31" customFormat="1" x14ac:dyDescent="0.35">
      <c r="F259"/>
      <c r="M259"/>
      <c r="N259"/>
      <c r="O259" s="2"/>
    </row>
    <row r="260" spans="6:15" s="31" customFormat="1" x14ac:dyDescent="0.35">
      <c r="F260"/>
      <c r="M260"/>
      <c r="N260"/>
      <c r="O260" s="2"/>
    </row>
    <row r="261" spans="6:15" s="31" customFormat="1" x14ac:dyDescent="0.35">
      <c r="F261"/>
      <c r="M261"/>
      <c r="N261"/>
      <c r="O261" s="2"/>
    </row>
    <row r="262" spans="6:15" s="31" customFormat="1" x14ac:dyDescent="0.35">
      <c r="F262"/>
      <c r="M262"/>
      <c r="N262"/>
      <c r="O262" s="2"/>
    </row>
    <row r="263" spans="6:15" s="31" customFormat="1" x14ac:dyDescent="0.35">
      <c r="F263"/>
      <c r="M263"/>
      <c r="N263"/>
      <c r="O263" s="2"/>
    </row>
    <row r="264" spans="6:15" s="31" customFormat="1" x14ac:dyDescent="0.35">
      <c r="F264"/>
      <c r="M264"/>
      <c r="N264"/>
      <c r="O264" s="2"/>
    </row>
    <row r="265" spans="6:15" s="31" customFormat="1" x14ac:dyDescent="0.35">
      <c r="F265"/>
      <c r="M265"/>
      <c r="N265"/>
      <c r="O265" s="2"/>
    </row>
    <row r="266" spans="6:15" s="31" customFormat="1" x14ac:dyDescent="0.35">
      <c r="F266"/>
      <c r="M266"/>
      <c r="N266"/>
      <c r="O266" s="2"/>
    </row>
    <row r="267" spans="6:15" s="31" customFormat="1" x14ac:dyDescent="0.35">
      <c r="F267"/>
      <c r="M267"/>
      <c r="N267"/>
      <c r="O267" s="2"/>
    </row>
    <row r="268" spans="6:15" s="31" customFormat="1" x14ac:dyDescent="0.35">
      <c r="F268"/>
      <c r="M268"/>
      <c r="N268"/>
      <c r="O268" s="2"/>
    </row>
    <row r="269" spans="6:15" s="31" customFormat="1" x14ac:dyDescent="0.35">
      <c r="F269"/>
      <c r="M269"/>
      <c r="N269"/>
      <c r="O269" s="2"/>
    </row>
    <row r="270" spans="6:15" s="31" customFormat="1" x14ac:dyDescent="0.35">
      <c r="F270"/>
      <c r="M270"/>
      <c r="N270"/>
      <c r="O270" s="2"/>
    </row>
    <row r="271" spans="6:15" s="31" customFormat="1" x14ac:dyDescent="0.35">
      <c r="F271"/>
      <c r="M271"/>
      <c r="N271"/>
      <c r="O271" s="2"/>
    </row>
    <row r="272" spans="6:15" s="31" customFormat="1" x14ac:dyDescent="0.35">
      <c r="F272"/>
      <c r="M272"/>
      <c r="N272"/>
      <c r="O272" s="2"/>
    </row>
    <row r="273" spans="6:15" s="31" customFormat="1" x14ac:dyDescent="0.35">
      <c r="F273"/>
      <c r="M273"/>
      <c r="N273"/>
      <c r="O273" s="2"/>
    </row>
    <row r="274" spans="6:15" s="31" customFormat="1" x14ac:dyDescent="0.35">
      <c r="F274"/>
      <c r="M274"/>
      <c r="N274"/>
      <c r="O274" s="2"/>
    </row>
    <row r="275" spans="6:15" s="31" customFormat="1" x14ac:dyDescent="0.35">
      <c r="F275"/>
      <c r="M275"/>
      <c r="N275"/>
      <c r="O275" s="2"/>
    </row>
    <row r="276" spans="6:15" s="31" customFormat="1" x14ac:dyDescent="0.35">
      <c r="F276"/>
      <c r="M276"/>
      <c r="N276"/>
      <c r="O276" s="2"/>
    </row>
    <row r="277" spans="6:15" s="31" customFormat="1" x14ac:dyDescent="0.35">
      <c r="F277"/>
      <c r="M277"/>
      <c r="N277"/>
      <c r="O277" s="2"/>
    </row>
    <row r="278" spans="6:15" s="31" customFormat="1" x14ac:dyDescent="0.35">
      <c r="F278"/>
      <c r="M278"/>
      <c r="N278"/>
      <c r="O278" s="2"/>
    </row>
    <row r="279" spans="6:15" s="31" customFormat="1" x14ac:dyDescent="0.35">
      <c r="F279"/>
      <c r="M279"/>
      <c r="N279"/>
      <c r="O279" s="2"/>
    </row>
    <row r="280" spans="6:15" s="31" customFormat="1" x14ac:dyDescent="0.35">
      <c r="F280"/>
      <c r="M280"/>
      <c r="N280"/>
      <c r="O280" s="2"/>
    </row>
    <row r="281" spans="6:15" s="31" customFormat="1" x14ac:dyDescent="0.35">
      <c r="F281"/>
      <c r="M281"/>
      <c r="N281"/>
      <c r="O281" s="2"/>
    </row>
    <row r="282" spans="6:15" s="31" customFormat="1" x14ac:dyDescent="0.35">
      <c r="F282"/>
      <c r="M282"/>
      <c r="N282"/>
      <c r="O282" s="2"/>
    </row>
    <row r="283" spans="6:15" s="31" customFormat="1" x14ac:dyDescent="0.35">
      <c r="F283"/>
      <c r="M283"/>
      <c r="N283"/>
      <c r="O283" s="2"/>
    </row>
    <row r="284" spans="6:15" s="31" customFormat="1" x14ac:dyDescent="0.35">
      <c r="F284"/>
      <c r="M284"/>
      <c r="N284"/>
      <c r="O284" s="2"/>
    </row>
    <row r="285" spans="6:15" s="31" customFormat="1" x14ac:dyDescent="0.35">
      <c r="F285"/>
      <c r="M285"/>
      <c r="N285"/>
      <c r="O285" s="2"/>
    </row>
    <row r="286" spans="6:15" s="31" customFormat="1" x14ac:dyDescent="0.35">
      <c r="F286"/>
      <c r="M286"/>
      <c r="N286"/>
      <c r="O286" s="2"/>
    </row>
    <row r="287" spans="6:15" s="31" customFormat="1" x14ac:dyDescent="0.35">
      <c r="F287"/>
      <c r="M287"/>
      <c r="N287"/>
      <c r="O287" s="2"/>
    </row>
    <row r="288" spans="6:15" s="31" customFormat="1" x14ac:dyDescent="0.35">
      <c r="F288"/>
      <c r="M288"/>
      <c r="N288"/>
      <c r="O288" s="2"/>
    </row>
    <row r="289" spans="6:15" s="31" customFormat="1" x14ac:dyDescent="0.35">
      <c r="F289"/>
      <c r="M289"/>
      <c r="N289"/>
      <c r="O289" s="2"/>
    </row>
    <row r="290" spans="6:15" s="31" customFormat="1" x14ac:dyDescent="0.35">
      <c r="F290"/>
      <c r="M290"/>
      <c r="N290"/>
      <c r="O290" s="2"/>
    </row>
    <row r="291" spans="6:15" s="31" customFormat="1" x14ac:dyDescent="0.35">
      <c r="F291"/>
      <c r="M291"/>
      <c r="N291"/>
      <c r="O291" s="2"/>
    </row>
    <row r="292" spans="6:15" s="31" customFormat="1" x14ac:dyDescent="0.35">
      <c r="F292"/>
      <c r="M292"/>
      <c r="N292"/>
      <c r="O292" s="2"/>
    </row>
    <row r="293" spans="6:15" s="31" customFormat="1" x14ac:dyDescent="0.35">
      <c r="F293"/>
      <c r="M293"/>
      <c r="N293"/>
      <c r="O293" s="2"/>
    </row>
    <row r="294" spans="6:15" s="31" customFormat="1" x14ac:dyDescent="0.35">
      <c r="F294"/>
      <c r="M294"/>
      <c r="N294"/>
      <c r="O294" s="2"/>
    </row>
    <row r="295" spans="6:15" s="31" customFormat="1" x14ac:dyDescent="0.35">
      <c r="F295"/>
      <c r="M295"/>
      <c r="N295"/>
      <c r="O295" s="2"/>
    </row>
    <row r="296" spans="6:15" s="31" customFormat="1" x14ac:dyDescent="0.35">
      <c r="F296"/>
      <c r="M296"/>
      <c r="N296"/>
      <c r="O296" s="2"/>
    </row>
    <row r="297" spans="6:15" s="31" customFormat="1" x14ac:dyDescent="0.35">
      <c r="F297"/>
      <c r="M297"/>
      <c r="N297"/>
      <c r="O297" s="2"/>
    </row>
    <row r="298" spans="6:15" s="31" customFormat="1" x14ac:dyDescent="0.35">
      <c r="F298"/>
      <c r="M298"/>
      <c r="N298"/>
      <c r="O298" s="2"/>
    </row>
    <row r="299" spans="6:15" s="31" customFormat="1" x14ac:dyDescent="0.35">
      <c r="F299"/>
      <c r="M299"/>
      <c r="N299"/>
      <c r="O299" s="2"/>
    </row>
    <row r="300" spans="6:15" s="31" customFormat="1" x14ac:dyDescent="0.35">
      <c r="F300"/>
      <c r="M300"/>
      <c r="N300"/>
      <c r="O300" s="2"/>
    </row>
    <row r="301" spans="6:15" s="31" customFormat="1" x14ac:dyDescent="0.35">
      <c r="F301"/>
      <c r="M301"/>
      <c r="N301"/>
      <c r="O301" s="2"/>
    </row>
    <row r="302" spans="6:15" s="31" customFormat="1" x14ac:dyDescent="0.35">
      <c r="F302"/>
      <c r="M302"/>
      <c r="N302"/>
      <c r="O302" s="2"/>
    </row>
    <row r="303" spans="6:15" s="31" customFormat="1" x14ac:dyDescent="0.35">
      <c r="F303"/>
      <c r="M303"/>
      <c r="N303"/>
      <c r="O303" s="2"/>
    </row>
    <row r="304" spans="6:15" s="31" customFormat="1" x14ac:dyDescent="0.35">
      <c r="F304"/>
      <c r="M304"/>
      <c r="N304"/>
      <c r="O304" s="2"/>
    </row>
    <row r="305" spans="6:15" s="31" customFormat="1" x14ac:dyDescent="0.35">
      <c r="F305"/>
      <c r="M305"/>
      <c r="N305"/>
      <c r="O305" s="2"/>
    </row>
    <row r="306" spans="6:15" s="31" customFormat="1" x14ac:dyDescent="0.35">
      <c r="F306"/>
      <c r="M306"/>
      <c r="N306"/>
      <c r="O306" s="2"/>
    </row>
    <row r="307" spans="6:15" s="31" customFormat="1" x14ac:dyDescent="0.35">
      <c r="F307"/>
      <c r="M307"/>
      <c r="N307"/>
      <c r="O307" s="2"/>
    </row>
    <row r="308" spans="6:15" s="31" customFormat="1" x14ac:dyDescent="0.35">
      <c r="F308"/>
      <c r="M308"/>
      <c r="N308"/>
      <c r="O308" s="2"/>
    </row>
    <row r="309" spans="6:15" s="31" customFormat="1" x14ac:dyDescent="0.35">
      <c r="F309"/>
      <c r="M309"/>
      <c r="N309"/>
      <c r="O309" s="2"/>
    </row>
    <row r="310" spans="6:15" s="31" customFormat="1" x14ac:dyDescent="0.35">
      <c r="F310"/>
      <c r="M310"/>
      <c r="N310"/>
      <c r="O310" s="2"/>
    </row>
    <row r="311" spans="6:15" s="31" customFormat="1" x14ac:dyDescent="0.35">
      <c r="F311"/>
      <c r="M311"/>
      <c r="N311"/>
      <c r="O311" s="2"/>
    </row>
    <row r="312" spans="6:15" s="31" customFormat="1" x14ac:dyDescent="0.35">
      <c r="F312"/>
      <c r="M312"/>
      <c r="N312"/>
      <c r="O312" s="2"/>
    </row>
    <row r="313" spans="6:15" s="31" customFormat="1" x14ac:dyDescent="0.35">
      <c r="F313"/>
      <c r="M313"/>
      <c r="N313"/>
      <c r="O313" s="2"/>
    </row>
    <row r="314" spans="6:15" s="31" customFormat="1" x14ac:dyDescent="0.35">
      <c r="F314"/>
      <c r="M314"/>
      <c r="N314"/>
      <c r="O314" s="2"/>
    </row>
    <row r="315" spans="6:15" s="31" customFormat="1" x14ac:dyDescent="0.35">
      <c r="F315"/>
      <c r="M315"/>
      <c r="N315"/>
      <c r="O315" s="2"/>
    </row>
    <row r="316" spans="6:15" s="31" customFormat="1" x14ac:dyDescent="0.35">
      <c r="F316"/>
      <c r="M316"/>
      <c r="N316"/>
      <c r="O316" s="2"/>
    </row>
    <row r="317" spans="6:15" s="31" customFormat="1" x14ac:dyDescent="0.35">
      <c r="F317"/>
      <c r="M317"/>
      <c r="N317"/>
      <c r="O317" s="2"/>
    </row>
    <row r="318" spans="6:15" s="31" customFormat="1" x14ac:dyDescent="0.35">
      <c r="F318"/>
      <c r="M318"/>
      <c r="N318"/>
      <c r="O318" s="2"/>
    </row>
    <row r="319" spans="6:15" s="31" customFormat="1" x14ac:dyDescent="0.35">
      <c r="F319"/>
      <c r="M319"/>
      <c r="N319"/>
      <c r="O319" s="2"/>
    </row>
    <row r="320" spans="6:15" s="31" customFormat="1" x14ac:dyDescent="0.35">
      <c r="F320"/>
      <c r="M320"/>
      <c r="N320"/>
      <c r="O320" s="2"/>
    </row>
    <row r="321" spans="6:15" s="31" customFormat="1" x14ac:dyDescent="0.35">
      <c r="F321"/>
      <c r="M321"/>
      <c r="N321"/>
      <c r="O321" s="2"/>
    </row>
    <row r="322" spans="6:15" s="31" customFormat="1" x14ac:dyDescent="0.35">
      <c r="F322"/>
      <c r="M322"/>
      <c r="N322"/>
      <c r="O322" s="2"/>
    </row>
    <row r="323" spans="6:15" s="31" customFormat="1" x14ac:dyDescent="0.35">
      <c r="F323"/>
      <c r="M323"/>
      <c r="N323"/>
      <c r="O323" s="2"/>
    </row>
    <row r="324" spans="6:15" s="31" customFormat="1" x14ac:dyDescent="0.35">
      <c r="F324"/>
      <c r="M324"/>
      <c r="N324"/>
      <c r="O324" s="2"/>
    </row>
    <row r="325" spans="6:15" s="31" customFormat="1" x14ac:dyDescent="0.35">
      <c r="F325"/>
      <c r="M325"/>
      <c r="N325"/>
      <c r="O325" s="2"/>
    </row>
    <row r="326" spans="6:15" s="31" customFormat="1" x14ac:dyDescent="0.35">
      <c r="F326"/>
      <c r="M326"/>
      <c r="N326"/>
      <c r="O326" s="2"/>
    </row>
    <row r="327" spans="6:15" s="31" customFormat="1" x14ac:dyDescent="0.35">
      <c r="F327"/>
      <c r="M327"/>
      <c r="N327"/>
      <c r="O327" s="2"/>
    </row>
    <row r="328" spans="6:15" s="31" customFormat="1" x14ac:dyDescent="0.35">
      <c r="F328"/>
      <c r="M328"/>
      <c r="N328"/>
      <c r="O328" s="2"/>
    </row>
    <row r="329" spans="6:15" s="31" customFormat="1" x14ac:dyDescent="0.35">
      <c r="F329"/>
      <c r="M329"/>
      <c r="N329"/>
      <c r="O329" s="2"/>
    </row>
    <row r="330" spans="6:15" s="31" customFormat="1" x14ac:dyDescent="0.35">
      <c r="F330"/>
      <c r="M330"/>
      <c r="N330"/>
      <c r="O330" s="2"/>
    </row>
    <row r="331" spans="6:15" s="31" customFormat="1" x14ac:dyDescent="0.35">
      <c r="F331"/>
      <c r="M331"/>
      <c r="N331"/>
      <c r="O331" s="2"/>
    </row>
    <row r="332" spans="6:15" s="31" customFormat="1" x14ac:dyDescent="0.35">
      <c r="F332"/>
      <c r="M332"/>
      <c r="N332"/>
      <c r="O332" s="2"/>
    </row>
    <row r="333" spans="6:15" s="31" customFormat="1" x14ac:dyDescent="0.35">
      <c r="F333"/>
      <c r="M333"/>
      <c r="N333"/>
      <c r="O333" s="2"/>
    </row>
    <row r="334" spans="6:15" s="31" customFormat="1" x14ac:dyDescent="0.35">
      <c r="F334"/>
      <c r="M334"/>
      <c r="N334"/>
      <c r="O334" s="2"/>
    </row>
    <row r="335" spans="6:15" s="31" customFormat="1" x14ac:dyDescent="0.35">
      <c r="F335"/>
      <c r="M335"/>
      <c r="N335"/>
      <c r="O335" s="2"/>
    </row>
    <row r="336" spans="6:15" s="31" customFormat="1" x14ac:dyDescent="0.35">
      <c r="F336"/>
      <c r="M336"/>
      <c r="N336"/>
      <c r="O336" s="2"/>
    </row>
    <row r="337" spans="6:15" s="31" customFormat="1" x14ac:dyDescent="0.35">
      <c r="F337"/>
      <c r="M337"/>
      <c r="N337"/>
      <c r="O337" s="2"/>
    </row>
    <row r="338" spans="6:15" s="31" customFormat="1" x14ac:dyDescent="0.35">
      <c r="F338"/>
      <c r="M338"/>
      <c r="N338"/>
      <c r="O338" s="2"/>
    </row>
    <row r="339" spans="6:15" s="31" customFormat="1" x14ac:dyDescent="0.35">
      <c r="F339"/>
      <c r="M339"/>
      <c r="N339"/>
      <c r="O339" s="2"/>
    </row>
    <row r="340" spans="6:15" s="31" customFormat="1" x14ac:dyDescent="0.35">
      <c r="F340"/>
      <c r="M340"/>
      <c r="N340"/>
      <c r="O340" s="2"/>
    </row>
    <row r="341" spans="6:15" s="31" customFormat="1" x14ac:dyDescent="0.35">
      <c r="F341"/>
      <c r="M341"/>
      <c r="N341"/>
      <c r="O341" s="2"/>
    </row>
    <row r="342" spans="6:15" s="31" customFormat="1" x14ac:dyDescent="0.35">
      <c r="F342"/>
      <c r="M342"/>
      <c r="N342"/>
      <c r="O342" s="2"/>
    </row>
    <row r="343" spans="6:15" s="31" customFormat="1" x14ac:dyDescent="0.35">
      <c r="F343"/>
      <c r="M343"/>
      <c r="N343"/>
      <c r="O343" s="2"/>
    </row>
    <row r="344" spans="6:15" s="31" customFormat="1" x14ac:dyDescent="0.35">
      <c r="F344"/>
      <c r="M344"/>
      <c r="N344"/>
      <c r="O344" s="2"/>
    </row>
  </sheetData>
  <conditionalFormatting sqref="M57 M63:M65 M38 M44:M46 M19 M25:M27 M6:M8">
    <cfRule type="cellIs" dxfId="60" priority="146" operator="equal">
      <formula>"NORMAL"</formula>
    </cfRule>
  </conditionalFormatting>
  <conditionalFormatting sqref="M76:M1048576">
    <cfRule type="cellIs" dxfId="59" priority="126" operator="equal">
      <formula>"NORMAL"</formula>
    </cfRule>
  </conditionalFormatting>
  <conditionalFormatting sqref="M16:M18">
    <cfRule type="cellIs" dxfId="58" priority="77" operator="equal">
      <formula>"NORMAL"</formula>
    </cfRule>
  </conditionalFormatting>
  <conditionalFormatting sqref="M35:M37">
    <cfRule type="cellIs" dxfId="57" priority="76" operator="equal">
      <formula>"NORMAL"</formula>
    </cfRule>
  </conditionalFormatting>
  <conditionalFormatting sqref="M54:M56">
    <cfRule type="cellIs" dxfId="56" priority="75" operator="equal">
      <formula>"NORMAL"</formula>
    </cfRule>
  </conditionalFormatting>
  <conditionalFormatting sqref="M73:M75">
    <cfRule type="cellIs" dxfId="55" priority="74" operator="equal">
      <formula>"NORMAL"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D8133-52FA-4D2B-9874-31E882A930F3}">
  <sheetPr codeName="Foglio19"/>
  <dimension ref="B2:G7"/>
  <sheetViews>
    <sheetView workbookViewId="0"/>
  </sheetViews>
  <sheetFormatPr defaultRowHeight="12.75" x14ac:dyDescent="0.35"/>
  <cols>
    <col min="1" max="1" width="4.53125" customWidth="1"/>
    <col min="2" max="2" width="6" customWidth="1"/>
    <col min="3" max="3" width="3.86328125" customWidth="1"/>
  </cols>
  <sheetData>
    <row r="2" spans="2:7" ht="13.15" x14ac:dyDescent="0.4">
      <c r="B2" s="148"/>
      <c r="C2" s="148"/>
      <c r="D2" s="211" t="s">
        <v>1</v>
      </c>
      <c r="E2" s="211" t="s">
        <v>2</v>
      </c>
      <c r="F2" s="211" t="s">
        <v>3</v>
      </c>
      <c r="G2" s="211" t="s">
        <v>4</v>
      </c>
    </row>
    <row r="3" spans="2:7" ht="13.15" x14ac:dyDescent="0.4">
      <c r="B3" s="302" t="s">
        <v>101</v>
      </c>
      <c r="C3" s="303"/>
      <c r="D3" s="215">
        <v>1</v>
      </c>
      <c r="E3" s="215">
        <v>1</v>
      </c>
      <c r="F3" s="215">
        <v>1</v>
      </c>
      <c r="G3" s="215">
        <v>1</v>
      </c>
    </row>
    <row r="5" spans="2:7" ht="13.15" x14ac:dyDescent="0.4">
      <c r="B5" s="304" t="s">
        <v>225</v>
      </c>
      <c r="C5" s="305"/>
    </row>
    <row r="6" spans="2:7" x14ac:dyDescent="0.35">
      <c r="B6" s="247" t="s">
        <v>222</v>
      </c>
      <c r="C6" s="67">
        <v>0</v>
      </c>
    </row>
    <row r="7" spans="2:7" x14ac:dyDescent="0.35">
      <c r="B7" s="247" t="s">
        <v>221</v>
      </c>
      <c r="C7" s="67">
        <v>1</v>
      </c>
    </row>
  </sheetData>
  <mergeCells count="2">
    <mergeCell ref="B3:C3"/>
    <mergeCell ref="B5:C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1D33D-9035-45EA-BE84-EC1AE3E237FD}">
  <sheetPr codeName="Foglio20">
    <tabColor theme="9" tint="0.39997558519241921"/>
  </sheetPr>
  <dimension ref="A1:AA68"/>
  <sheetViews>
    <sheetView workbookViewId="0">
      <selection activeCell="Y35" sqref="Y35"/>
    </sheetView>
  </sheetViews>
  <sheetFormatPr defaultRowHeight="12.75" x14ac:dyDescent="0.35"/>
  <cols>
    <col min="1" max="1" width="114.1328125" bestFit="1" customWidth="1"/>
    <col min="2" max="2" width="3.33203125" bestFit="1" customWidth="1"/>
    <col min="3" max="3" width="22" bestFit="1" customWidth="1"/>
    <col min="5" max="5" width="3.33203125" customWidth="1"/>
    <col min="6" max="6" width="14.73046875" customWidth="1"/>
    <col min="7" max="7" width="2.6640625" customWidth="1"/>
    <col min="8" max="8" width="0.53125" customWidth="1"/>
    <col min="9" max="9" width="3.33203125" customWidth="1"/>
    <col min="10" max="10" width="11.86328125" bestFit="1" customWidth="1"/>
    <col min="11" max="11" width="2.6640625" customWidth="1"/>
    <col min="12" max="12" width="0.53125" customWidth="1"/>
    <col min="13" max="13" width="3.33203125" customWidth="1"/>
    <col min="14" max="14" width="17.6640625" bestFit="1" customWidth="1"/>
    <col min="15" max="15" width="2.6640625" customWidth="1"/>
    <col min="16" max="16" width="0.53125" customWidth="1"/>
    <col min="17" max="17" width="3.1328125" customWidth="1"/>
    <col min="18" max="18" width="11.33203125" bestFit="1" customWidth="1"/>
    <col min="19" max="19" width="2.6640625" customWidth="1"/>
    <col min="20" max="20" width="0.53125" customWidth="1"/>
    <col min="21" max="21" width="3" customWidth="1"/>
    <col min="22" max="22" width="16.265625" customWidth="1"/>
    <col min="23" max="23" width="2.53125" bestFit="1" customWidth="1"/>
    <col min="25" max="25" width="15" bestFit="1" customWidth="1"/>
    <col min="26" max="26" width="4" customWidth="1"/>
    <col min="27" max="27" width="18" customWidth="1"/>
  </cols>
  <sheetData>
    <row r="1" spans="1:27" ht="13.15" x14ac:dyDescent="0.4">
      <c r="A1" s="261" t="s">
        <v>185</v>
      </c>
      <c r="B1" s="261"/>
      <c r="C1" s="261"/>
      <c r="E1" s="324" t="s">
        <v>216</v>
      </c>
      <c r="F1" s="324"/>
      <c r="G1" s="324"/>
      <c r="H1" s="324"/>
      <c r="I1" s="324"/>
      <c r="J1" s="324"/>
      <c r="K1" s="324"/>
      <c r="L1" s="324"/>
      <c r="M1" s="324"/>
      <c r="N1" s="324"/>
      <c r="O1" s="324"/>
      <c r="P1" s="324"/>
      <c r="Q1" s="324"/>
      <c r="R1" s="324"/>
      <c r="S1" s="324"/>
      <c r="T1" s="324"/>
      <c r="U1" s="324"/>
      <c r="V1" s="324"/>
      <c r="W1" s="325"/>
      <c r="Y1" s="304" t="s">
        <v>225</v>
      </c>
      <c r="Z1" s="305"/>
    </row>
    <row r="2" spans="1:27" ht="13.15" x14ac:dyDescent="0.4">
      <c r="A2" s="216" t="s">
        <v>141</v>
      </c>
      <c r="B2" s="217">
        <v>1</v>
      </c>
      <c r="C2" s="314" t="s">
        <v>57</v>
      </c>
      <c r="E2" s="326" t="s">
        <v>188</v>
      </c>
      <c r="F2" s="326"/>
      <c r="G2" s="327"/>
      <c r="H2" s="231"/>
      <c r="I2" s="328" t="s">
        <v>194</v>
      </c>
      <c r="J2" s="328"/>
      <c r="K2" s="329"/>
      <c r="L2" s="231"/>
      <c r="M2" s="331" t="s">
        <v>202</v>
      </c>
      <c r="N2" s="331"/>
      <c r="O2" s="331"/>
      <c r="P2" s="231"/>
      <c r="Q2" s="335" t="s">
        <v>203</v>
      </c>
      <c r="R2" s="335"/>
      <c r="S2" s="335"/>
      <c r="T2" s="231"/>
      <c r="U2" s="340" t="s">
        <v>204</v>
      </c>
      <c r="V2" s="340"/>
      <c r="W2" s="341"/>
      <c r="Y2" s="247" t="s">
        <v>223</v>
      </c>
      <c r="Z2" s="230">
        <v>1</v>
      </c>
      <c r="AA2" t="s">
        <v>227</v>
      </c>
    </row>
    <row r="3" spans="1:27" x14ac:dyDescent="0.35">
      <c r="A3" s="225" t="s">
        <v>142</v>
      </c>
      <c r="B3" s="217">
        <v>1</v>
      </c>
      <c r="C3" s="314"/>
      <c r="E3" s="7" t="str">
        <f>$Z$4</f>
        <v>OS</v>
      </c>
      <c r="F3" s="233" t="s">
        <v>95</v>
      </c>
      <c r="G3" s="226">
        <v>-1</v>
      </c>
      <c r="H3" s="232"/>
      <c r="I3" t="str">
        <f>Z4</f>
        <v>OS</v>
      </c>
      <c r="J3" s="233" t="s">
        <v>95</v>
      </c>
      <c r="K3" s="226">
        <v>-1</v>
      </c>
      <c r="L3" s="232"/>
      <c r="M3" t="str">
        <f>Z4</f>
        <v>OS</v>
      </c>
      <c r="N3" s="233" t="s">
        <v>95</v>
      </c>
      <c r="O3" s="226">
        <v>-1</v>
      </c>
      <c r="P3" s="232"/>
      <c r="Q3" t="str">
        <f>Z4</f>
        <v>OS</v>
      </c>
      <c r="R3" s="233" t="s">
        <v>95</v>
      </c>
      <c r="S3" s="226">
        <v>-1</v>
      </c>
      <c r="T3" s="232"/>
      <c r="U3" s="7" t="str">
        <f>$Z$4</f>
        <v>OS</v>
      </c>
      <c r="V3" s="233" t="s">
        <v>95</v>
      </c>
      <c r="W3" s="226">
        <v>-1</v>
      </c>
      <c r="Y3" s="247" t="s">
        <v>224</v>
      </c>
      <c r="Z3" s="230">
        <v>-1</v>
      </c>
      <c r="AA3" s="1" t="s">
        <v>305</v>
      </c>
    </row>
    <row r="4" spans="1:27" x14ac:dyDescent="0.35">
      <c r="A4" s="225" t="s">
        <v>143</v>
      </c>
      <c r="B4" s="217">
        <v>-1</v>
      </c>
      <c r="C4" s="314"/>
      <c r="E4" s="7" t="str">
        <f>$Z$5</f>
        <v>AC</v>
      </c>
      <c r="F4" s="400" t="s">
        <v>297</v>
      </c>
      <c r="G4" s="226">
        <v>-1</v>
      </c>
      <c r="H4" s="232"/>
      <c r="I4" s="7" t="str">
        <f>$Z$5</f>
        <v>AC</v>
      </c>
      <c r="J4" s="267" t="s">
        <v>195</v>
      </c>
      <c r="K4" s="227">
        <v>-1</v>
      </c>
      <c r="L4" s="232"/>
      <c r="M4" s="7" t="str">
        <f>$Z$5</f>
        <v>AC</v>
      </c>
      <c r="N4" s="270" t="s">
        <v>300</v>
      </c>
      <c r="O4" s="38">
        <v>1</v>
      </c>
      <c r="P4" s="232"/>
      <c r="Q4" s="7" t="str">
        <f>$Z$6</f>
        <v>EP</v>
      </c>
      <c r="R4" s="219" t="s">
        <v>207</v>
      </c>
      <c r="S4" s="39">
        <v>-1</v>
      </c>
      <c r="T4" s="232"/>
      <c r="U4" s="7" t="str">
        <f>$Z$6</f>
        <v>EP</v>
      </c>
      <c r="V4" s="219" t="s">
        <v>211</v>
      </c>
      <c r="W4" s="7">
        <v>-1</v>
      </c>
      <c r="Y4" s="272" t="s">
        <v>52</v>
      </c>
      <c r="Z4" s="301" t="s">
        <v>294</v>
      </c>
      <c r="AA4" s="68"/>
    </row>
    <row r="5" spans="1:27" ht="13.15" x14ac:dyDescent="0.4">
      <c r="A5" s="225" t="s">
        <v>144</v>
      </c>
      <c r="B5" s="217">
        <v>1</v>
      </c>
      <c r="C5" s="314"/>
      <c r="E5" s="7" t="str">
        <f>$Z$6</f>
        <v>EP</v>
      </c>
      <c r="F5" s="219" t="s">
        <v>189</v>
      </c>
      <c r="G5" s="226">
        <v>-1</v>
      </c>
      <c r="H5" s="232"/>
      <c r="I5" s="7" t="str">
        <f>$Z$5</f>
        <v>AC</v>
      </c>
      <c r="J5" s="267" t="s">
        <v>196</v>
      </c>
      <c r="K5" s="228">
        <v>-1</v>
      </c>
      <c r="L5" s="232"/>
      <c r="M5" s="7" t="str">
        <f>$Z$6</f>
        <v>EP</v>
      </c>
      <c r="N5" s="233" t="s">
        <v>191</v>
      </c>
      <c r="O5" s="226">
        <v>-1</v>
      </c>
      <c r="P5" s="232"/>
      <c r="Q5" s="336" t="s">
        <v>208</v>
      </c>
      <c r="R5" s="336"/>
      <c r="S5" s="337"/>
      <c r="T5" s="232"/>
      <c r="U5" s="7" t="str">
        <f>$Z$6</f>
        <v>EP</v>
      </c>
      <c r="V5" s="219" t="s">
        <v>212</v>
      </c>
      <c r="W5" s="7">
        <v>-1</v>
      </c>
      <c r="Y5" s="272" t="s">
        <v>51</v>
      </c>
      <c r="Z5" s="301" t="s">
        <v>295</v>
      </c>
      <c r="AA5" s="41"/>
    </row>
    <row r="6" spans="1:27" ht="13.15" x14ac:dyDescent="0.4">
      <c r="A6" s="225" t="s">
        <v>145</v>
      </c>
      <c r="B6" s="217">
        <v>-1</v>
      </c>
      <c r="C6" s="314"/>
      <c r="E6" s="330" t="s">
        <v>187</v>
      </c>
      <c r="F6" s="330"/>
      <c r="G6" s="330"/>
      <c r="H6" s="232"/>
      <c r="I6" s="7" t="str">
        <f>$Z$5</f>
        <v>AC</v>
      </c>
      <c r="J6" s="219" t="s">
        <v>197</v>
      </c>
      <c r="K6" s="228">
        <v>-1</v>
      </c>
      <c r="L6" s="232"/>
      <c r="M6" s="332" t="s">
        <v>205</v>
      </c>
      <c r="N6" s="332"/>
      <c r="O6" s="333"/>
      <c r="P6" s="232"/>
      <c r="Q6" s="7" t="str">
        <f>$Z$6</f>
        <v>EP</v>
      </c>
      <c r="R6" s="218" t="s">
        <v>209</v>
      </c>
      <c r="S6" s="39">
        <v>-1</v>
      </c>
      <c r="T6" s="232"/>
      <c r="U6" s="7" t="str">
        <f>$Z$6</f>
        <v>EP</v>
      </c>
      <c r="V6" s="219" t="s">
        <v>55</v>
      </c>
      <c r="W6" s="7">
        <v>-1</v>
      </c>
      <c r="Y6" s="272" t="s">
        <v>53</v>
      </c>
      <c r="Z6" s="269" t="s">
        <v>296</v>
      </c>
      <c r="AA6" s="41"/>
    </row>
    <row r="7" spans="1:27" ht="13.15" x14ac:dyDescent="0.4">
      <c r="A7" s="225" t="s">
        <v>146</v>
      </c>
      <c r="B7" s="217">
        <v>1</v>
      </c>
      <c r="C7" s="314"/>
      <c r="E7" s="7" t="str">
        <f>Z4</f>
        <v>OS</v>
      </c>
      <c r="F7" s="233" t="s">
        <v>95</v>
      </c>
      <c r="G7" s="226">
        <v>-1</v>
      </c>
      <c r="H7" s="232"/>
      <c r="I7" s="308" t="s">
        <v>198</v>
      </c>
      <c r="J7" s="308"/>
      <c r="K7" s="309"/>
      <c r="L7" s="232"/>
      <c r="M7" s="268" t="str">
        <f>Z4</f>
        <v>OS</v>
      </c>
      <c r="N7" s="233" t="s">
        <v>95</v>
      </c>
      <c r="O7" s="226">
        <v>-1</v>
      </c>
      <c r="P7" s="232"/>
      <c r="Q7" s="338" t="s">
        <v>210</v>
      </c>
      <c r="R7" s="338"/>
      <c r="S7" s="339"/>
      <c r="T7" s="232"/>
      <c r="U7" s="342" t="s">
        <v>213</v>
      </c>
      <c r="V7" s="342"/>
      <c r="W7" s="343"/>
      <c r="Z7" s="31"/>
      <c r="AA7" s="41"/>
    </row>
    <row r="8" spans="1:27" x14ac:dyDescent="0.35">
      <c r="A8" s="225" t="s">
        <v>147</v>
      </c>
      <c r="B8" s="217">
        <v>-1</v>
      </c>
      <c r="C8" s="314"/>
      <c r="E8" s="7" t="str">
        <f>$Z$5</f>
        <v>AC</v>
      </c>
      <c r="F8" s="233" t="s">
        <v>190</v>
      </c>
      <c r="G8" s="226">
        <v>-1</v>
      </c>
      <c r="H8" s="232"/>
      <c r="I8" s="268" t="str">
        <f>Z4</f>
        <v>OS</v>
      </c>
      <c r="J8" s="233" t="s">
        <v>95</v>
      </c>
      <c r="K8" s="226">
        <v>-1</v>
      </c>
      <c r="L8" s="232"/>
      <c r="M8" s="7" t="str">
        <f>$Z$5</f>
        <v>AC</v>
      </c>
      <c r="N8" s="270" t="s">
        <v>304</v>
      </c>
      <c r="O8" s="7">
        <v>1</v>
      </c>
      <c r="P8" s="232"/>
      <c r="Q8" s="7" t="str">
        <f>$Z$6</f>
        <v>EP</v>
      </c>
      <c r="R8" s="219" t="s">
        <v>209</v>
      </c>
      <c r="S8" s="7">
        <v>-1</v>
      </c>
      <c r="T8" s="232"/>
      <c r="U8" s="228" t="str">
        <f>Z4</f>
        <v>OS</v>
      </c>
      <c r="V8" s="233" t="s">
        <v>95</v>
      </c>
      <c r="W8" s="226">
        <v>-1</v>
      </c>
      <c r="Z8" s="31"/>
      <c r="AA8" s="41"/>
    </row>
    <row r="9" spans="1:27" x14ac:dyDescent="0.35">
      <c r="A9" s="225" t="s">
        <v>148</v>
      </c>
      <c r="B9" s="217">
        <v>1</v>
      </c>
      <c r="C9" s="314"/>
      <c r="E9" s="7" t="str">
        <f>$Z$6</f>
        <v>EP</v>
      </c>
      <c r="F9" s="233" t="s">
        <v>236</v>
      </c>
      <c r="G9" s="226">
        <v>-1</v>
      </c>
      <c r="H9" s="232"/>
      <c r="I9" s="7" t="str">
        <f>$Z$5</f>
        <v>AC</v>
      </c>
      <c r="J9" s="270" t="s">
        <v>299</v>
      </c>
      <c r="K9" s="229">
        <v>1</v>
      </c>
      <c r="L9" s="232"/>
      <c r="M9" s="7" t="str">
        <f>$Z$6</f>
        <v>EP</v>
      </c>
      <c r="N9" s="233" t="s">
        <v>191</v>
      </c>
      <c r="O9" s="226">
        <v>-1</v>
      </c>
      <c r="P9" s="47"/>
      <c r="Q9" s="38"/>
      <c r="R9" s="31"/>
      <c r="S9" s="31"/>
      <c r="T9" s="38"/>
      <c r="U9" s="7" t="str">
        <f>$Z$5</f>
        <v>AC</v>
      </c>
      <c r="V9" s="270" t="s">
        <v>308</v>
      </c>
      <c r="W9" s="7">
        <v>1</v>
      </c>
      <c r="Z9" s="31"/>
      <c r="AA9" s="41"/>
    </row>
    <row r="10" spans="1:27" ht="13.15" x14ac:dyDescent="0.4">
      <c r="A10" s="225" t="s">
        <v>149</v>
      </c>
      <c r="B10" s="217">
        <v>-1</v>
      </c>
      <c r="C10" s="314"/>
      <c r="E10" s="315" t="s">
        <v>186</v>
      </c>
      <c r="F10" s="315"/>
      <c r="G10" s="315"/>
      <c r="H10" s="232"/>
      <c r="I10" s="7" t="str">
        <f>$Z$6</f>
        <v>EP</v>
      </c>
      <c r="J10" s="234" t="s">
        <v>199</v>
      </c>
      <c r="K10" s="229">
        <v>-1</v>
      </c>
      <c r="L10" s="232"/>
      <c r="M10" s="306" t="s">
        <v>206</v>
      </c>
      <c r="N10" s="306"/>
      <c r="O10" s="307"/>
      <c r="P10" s="47"/>
      <c r="Q10" s="38"/>
      <c r="R10" s="31"/>
      <c r="S10" s="31"/>
      <c r="T10" s="38"/>
      <c r="U10" s="7" t="str">
        <f>$Z$5</f>
        <v>AC</v>
      </c>
      <c r="V10" s="270" t="s">
        <v>309</v>
      </c>
      <c r="W10" s="7">
        <v>1</v>
      </c>
      <c r="Z10" s="31"/>
      <c r="AA10" s="41"/>
    </row>
    <row r="11" spans="1:27" ht="15" customHeight="1" x14ac:dyDescent="0.4">
      <c r="A11" s="225" t="s">
        <v>150</v>
      </c>
      <c r="B11" s="217">
        <v>1</v>
      </c>
      <c r="C11" s="314" t="s">
        <v>36</v>
      </c>
      <c r="E11" s="7" t="str">
        <f>$Z$5</f>
        <v>AC</v>
      </c>
      <c r="F11" s="400" t="s">
        <v>298</v>
      </c>
      <c r="G11" s="226">
        <v>1</v>
      </c>
      <c r="H11" s="232"/>
      <c r="I11" s="310" t="s">
        <v>200</v>
      </c>
      <c r="J11" s="310"/>
      <c r="K11" s="311"/>
      <c r="L11" s="232"/>
      <c r="M11" s="268" t="str">
        <f>Z4</f>
        <v>OS</v>
      </c>
      <c r="N11" s="233" t="s">
        <v>95</v>
      </c>
      <c r="O11" s="226">
        <v>-1</v>
      </c>
      <c r="P11" s="47"/>
      <c r="Q11" s="38"/>
      <c r="R11" s="31"/>
      <c r="S11" s="31"/>
      <c r="T11" s="38"/>
      <c r="U11" s="334" t="s">
        <v>214</v>
      </c>
      <c r="V11" s="334"/>
      <c r="W11" s="334"/>
      <c r="Z11" s="31"/>
      <c r="AA11" s="41"/>
    </row>
    <row r="12" spans="1:27" x14ac:dyDescent="0.35">
      <c r="A12" s="225" t="s">
        <v>151</v>
      </c>
      <c r="B12" s="217">
        <v>1</v>
      </c>
      <c r="C12" s="314"/>
      <c r="E12" s="7" t="str">
        <f>$Z$5</f>
        <v>AC</v>
      </c>
      <c r="F12" s="233" t="s">
        <v>192</v>
      </c>
      <c r="G12" s="226">
        <v>-1</v>
      </c>
      <c r="H12" s="232"/>
      <c r="I12" s="268" t="str">
        <f>Z4</f>
        <v>OS</v>
      </c>
      <c r="J12" s="233" t="s">
        <v>95</v>
      </c>
      <c r="K12" s="226">
        <v>-1</v>
      </c>
      <c r="L12" s="232"/>
      <c r="M12" s="7" t="str">
        <f>$Z$5</f>
        <v>AC</v>
      </c>
      <c r="N12" s="270" t="s">
        <v>303</v>
      </c>
      <c r="O12" s="7">
        <v>1</v>
      </c>
      <c r="P12" s="47"/>
      <c r="Q12" s="38"/>
      <c r="R12" s="31"/>
      <c r="S12" s="31"/>
      <c r="T12" s="38"/>
      <c r="U12" s="7" t="str">
        <f>Z4</f>
        <v>OS</v>
      </c>
      <c r="V12" s="233" t="s">
        <v>95</v>
      </c>
      <c r="W12" s="226">
        <v>-1</v>
      </c>
      <c r="Z12" s="31"/>
      <c r="AA12" s="41"/>
    </row>
    <row r="13" spans="1:27" x14ac:dyDescent="0.35">
      <c r="A13" s="225" t="s">
        <v>152</v>
      </c>
      <c r="B13" s="217">
        <v>1</v>
      </c>
      <c r="C13" s="314"/>
      <c r="E13" s="7" t="str">
        <f>$Z$6</f>
        <v>EP</v>
      </c>
      <c r="F13" s="219" t="s">
        <v>191</v>
      </c>
      <c r="G13" s="226">
        <v>-1</v>
      </c>
      <c r="H13" s="232"/>
      <c r="I13" s="7" t="str">
        <f>$Z$6</f>
        <v>EP</v>
      </c>
      <c r="J13" s="233" t="s">
        <v>191</v>
      </c>
      <c r="K13" s="226">
        <v>-1</v>
      </c>
      <c r="L13" s="232"/>
      <c r="M13" s="7" t="str">
        <f>$Z$6</f>
        <v>EP</v>
      </c>
      <c r="N13" s="236" t="s">
        <v>191</v>
      </c>
      <c r="O13" s="238">
        <v>-1</v>
      </c>
      <c r="P13" s="47"/>
      <c r="Q13" s="38"/>
      <c r="R13" s="31"/>
      <c r="S13" s="31"/>
      <c r="T13" s="38"/>
      <c r="U13" s="7" t="str">
        <f>$Z$5</f>
        <v>AC</v>
      </c>
      <c r="V13" s="270" t="s">
        <v>310</v>
      </c>
      <c r="W13" s="7">
        <v>1</v>
      </c>
      <c r="Z13" s="31"/>
      <c r="AA13" s="41"/>
    </row>
    <row r="14" spans="1:27" ht="13.15" x14ac:dyDescent="0.4">
      <c r="A14" s="225" t="s">
        <v>153</v>
      </c>
      <c r="B14" s="7">
        <v>-1</v>
      </c>
      <c r="C14" s="314"/>
      <c r="E14" s="316" t="s">
        <v>193</v>
      </c>
      <c r="F14" s="316"/>
      <c r="G14" s="316"/>
      <c r="H14" s="232"/>
      <c r="I14" s="312" t="s">
        <v>201</v>
      </c>
      <c r="J14" s="312"/>
      <c r="K14" s="313"/>
      <c r="L14" s="89"/>
      <c r="M14" s="88"/>
      <c r="N14" s="88"/>
      <c r="O14" s="88"/>
      <c r="P14" s="38"/>
      <c r="Q14" s="38"/>
      <c r="R14" s="38"/>
      <c r="S14" s="38"/>
      <c r="T14" s="38"/>
      <c r="U14" s="7" t="str">
        <f>$Z$6</f>
        <v>EP</v>
      </c>
      <c r="V14" s="270" t="s">
        <v>215</v>
      </c>
      <c r="W14" s="7">
        <v>-1</v>
      </c>
      <c r="Z14" s="37"/>
      <c r="AA14" s="41"/>
    </row>
    <row r="15" spans="1:27" ht="13.15" x14ac:dyDescent="0.4">
      <c r="A15" s="225" t="s">
        <v>154</v>
      </c>
      <c r="B15" s="217">
        <v>-1</v>
      </c>
      <c r="C15" s="314"/>
      <c r="E15" s="7" t="str">
        <f>Z4</f>
        <v>OS</v>
      </c>
      <c r="F15" s="233" t="s">
        <v>95</v>
      </c>
      <c r="G15" s="226">
        <v>-1</v>
      </c>
      <c r="H15" s="232"/>
      <c r="I15" s="268" t="str">
        <f>Z4</f>
        <v>OS</v>
      </c>
      <c r="J15" s="233" t="s">
        <v>95</v>
      </c>
      <c r="K15" s="237">
        <v>-1</v>
      </c>
      <c r="L15" s="47"/>
      <c r="M15" s="38"/>
      <c r="N15" s="38"/>
      <c r="O15" s="38"/>
      <c r="P15" s="38"/>
      <c r="Q15" s="38"/>
      <c r="R15" s="38"/>
      <c r="S15" s="38"/>
      <c r="T15" s="38"/>
      <c r="U15" s="38"/>
      <c r="V15" s="31"/>
      <c r="W15" s="31"/>
      <c r="Z15" s="37"/>
      <c r="AA15" s="41"/>
    </row>
    <row r="16" spans="1:27" ht="13.15" x14ac:dyDescent="0.4">
      <c r="A16" s="225" t="s">
        <v>155</v>
      </c>
      <c r="B16" s="217">
        <v>1</v>
      </c>
      <c r="C16" s="314" t="s">
        <v>62</v>
      </c>
      <c r="E16" s="7" t="str">
        <f>$Z$6</f>
        <v>EP</v>
      </c>
      <c r="F16" s="233" t="s">
        <v>189</v>
      </c>
      <c r="G16" s="226">
        <v>-1</v>
      </c>
      <c r="H16" s="232"/>
      <c r="I16" s="7" t="str">
        <f>$Z$5</f>
        <v>AC</v>
      </c>
      <c r="J16" s="233" t="s">
        <v>37</v>
      </c>
      <c r="K16" s="237">
        <v>-1</v>
      </c>
      <c r="L16" s="47"/>
      <c r="M16" s="38"/>
      <c r="N16" s="38"/>
      <c r="O16" s="38"/>
      <c r="P16" s="38"/>
      <c r="Q16" s="38"/>
      <c r="R16" s="38"/>
      <c r="S16" s="38"/>
      <c r="T16" s="38"/>
      <c r="U16" s="38"/>
      <c r="V16" s="31"/>
      <c r="W16" s="31"/>
      <c r="Z16" s="37"/>
      <c r="AA16" s="41"/>
    </row>
    <row r="17" spans="1:27" ht="13.15" x14ac:dyDescent="0.4">
      <c r="A17" s="225" t="s">
        <v>156</v>
      </c>
      <c r="B17" s="7">
        <v>-1</v>
      </c>
      <c r="C17" s="314"/>
      <c r="F17" s="271"/>
      <c r="G17" s="271"/>
      <c r="I17" s="7" t="str">
        <f>$Z$6</f>
        <v>EP</v>
      </c>
      <c r="J17" s="235" t="s">
        <v>54</v>
      </c>
      <c r="K17" s="237">
        <v>-1</v>
      </c>
      <c r="L17" s="47"/>
      <c r="M17" s="38"/>
      <c r="N17" s="38"/>
      <c r="O17" s="38"/>
      <c r="P17" s="38"/>
      <c r="Q17" s="38"/>
      <c r="R17" s="38"/>
      <c r="S17" s="38"/>
      <c r="T17" s="38"/>
      <c r="U17" s="38"/>
      <c r="V17" s="31"/>
      <c r="W17" s="31"/>
      <c r="Z17" s="37"/>
      <c r="AA17" s="41"/>
    </row>
    <row r="18" spans="1:27" ht="13.15" x14ac:dyDescent="0.4">
      <c r="A18" s="225" t="s">
        <v>157</v>
      </c>
      <c r="B18" s="217">
        <v>-1</v>
      </c>
      <c r="C18" s="314"/>
      <c r="Z18" s="37"/>
      <c r="AA18" s="41"/>
    </row>
    <row r="19" spans="1:27" ht="13.15" x14ac:dyDescent="0.4">
      <c r="A19" s="225" t="s">
        <v>158</v>
      </c>
      <c r="B19" s="217">
        <v>1</v>
      </c>
      <c r="C19" s="314"/>
      <c r="Z19" s="37"/>
      <c r="AA19" s="41"/>
    </row>
    <row r="20" spans="1:27" ht="13.15" x14ac:dyDescent="0.4">
      <c r="A20" s="225" t="s">
        <v>159</v>
      </c>
      <c r="B20" s="217">
        <v>1</v>
      </c>
      <c r="C20" s="314"/>
      <c r="Z20" s="37"/>
      <c r="AA20" s="41"/>
    </row>
    <row r="21" spans="1:27" ht="13.15" x14ac:dyDescent="0.4">
      <c r="A21" s="225" t="s">
        <v>160</v>
      </c>
      <c r="B21" s="7">
        <v>-1</v>
      </c>
      <c r="C21" s="314"/>
      <c r="Z21" s="37"/>
      <c r="AA21" s="41"/>
    </row>
    <row r="22" spans="1:27" x14ac:dyDescent="0.35">
      <c r="A22" s="216" t="s">
        <v>161</v>
      </c>
      <c r="B22" s="217">
        <v>-1</v>
      </c>
      <c r="C22" s="256" t="s">
        <v>64</v>
      </c>
      <c r="Z22" s="38"/>
      <c r="AA22" s="41"/>
    </row>
    <row r="23" spans="1:27" ht="13.15" x14ac:dyDescent="0.4">
      <c r="A23" s="225" t="s">
        <v>162</v>
      </c>
      <c r="B23" s="7">
        <v>1</v>
      </c>
      <c r="C23" s="322" t="s">
        <v>65</v>
      </c>
      <c r="Z23" s="37"/>
      <c r="AA23" s="41"/>
    </row>
    <row r="24" spans="1:27" ht="13.15" x14ac:dyDescent="0.4">
      <c r="A24" s="225" t="s">
        <v>163</v>
      </c>
      <c r="B24" s="217">
        <v>1</v>
      </c>
      <c r="C24" s="322"/>
      <c r="Z24" s="37"/>
      <c r="AA24" s="41"/>
    </row>
    <row r="25" spans="1:27" ht="13.15" x14ac:dyDescent="0.4">
      <c r="A25" s="216" t="s">
        <v>164</v>
      </c>
      <c r="B25" s="7">
        <v>1</v>
      </c>
      <c r="C25" s="189" t="s">
        <v>58</v>
      </c>
      <c r="Z25" s="37"/>
      <c r="AA25" s="41"/>
    </row>
    <row r="26" spans="1:27" ht="13.15" x14ac:dyDescent="0.4">
      <c r="A26" s="216" t="s">
        <v>165</v>
      </c>
      <c r="B26" s="217">
        <v>-1</v>
      </c>
      <c r="C26" s="257" t="s">
        <v>60</v>
      </c>
      <c r="Z26" s="37"/>
      <c r="AA26" s="41"/>
    </row>
    <row r="27" spans="1:27" x14ac:dyDescent="0.35">
      <c r="A27" s="216" t="s">
        <v>166</v>
      </c>
      <c r="B27" s="7">
        <v>-1</v>
      </c>
      <c r="C27" s="189" t="s">
        <v>59</v>
      </c>
      <c r="Z27" s="38"/>
      <c r="AA27" s="41"/>
    </row>
    <row r="28" spans="1:27" x14ac:dyDescent="0.35">
      <c r="A28" s="216" t="s">
        <v>167</v>
      </c>
      <c r="B28" s="7">
        <v>-1</v>
      </c>
      <c r="C28" s="189" t="s">
        <v>133</v>
      </c>
      <c r="Z28" s="38"/>
      <c r="AA28" s="41"/>
    </row>
    <row r="29" spans="1:27" x14ac:dyDescent="0.35">
      <c r="A29" s="216" t="s">
        <v>240</v>
      </c>
      <c r="B29" s="7">
        <v>1</v>
      </c>
      <c r="C29" s="322" t="s">
        <v>63</v>
      </c>
      <c r="Z29" s="38"/>
      <c r="AA29" s="41"/>
    </row>
    <row r="30" spans="1:27" x14ac:dyDescent="0.35">
      <c r="A30" s="225" t="s">
        <v>168</v>
      </c>
      <c r="B30" s="217">
        <v>1</v>
      </c>
      <c r="C30" s="322"/>
    </row>
    <row r="31" spans="1:27" x14ac:dyDescent="0.35">
      <c r="A31" s="216" t="s">
        <v>218</v>
      </c>
      <c r="B31" s="217">
        <v>-1</v>
      </c>
      <c r="C31" s="257" t="s">
        <v>91</v>
      </c>
    </row>
    <row r="32" spans="1:27" x14ac:dyDescent="0.35">
      <c r="A32" s="21"/>
    </row>
    <row r="33" spans="1:3" ht="13.15" x14ac:dyDescent="0.4">
      <c r="A33" s="262" t="s">
        <v>82</v>
      </c>
      <c r="B33" s="262"/>
      <c r="C33" s="262"/>
    </row>
    <row r="34" spans="1:3" x14ac:dyDescent="0.35">
      <c r="A34" s="220" t="s">
        <v>169</v>
      </c>
      <c r="B34" s="222">
        <v>1</v>
      </c>
      <c r="C34" s="259" t="s">
        <v>72</v>
      </c>
    </row>
    <row r="35" spans="1:3" x14ac:dyDescent="0.35">
      <c r="A35" s="220" t="s">
        <v>170</v>
      </c>
      <c r="B35" s="222">
        <v>1</v>
      </c>
      <c r="C35" s="259" t="s">
        <v>73</v>
      </c>
    </row>
    <row r="36" spans="1:3" x14ac:dyDescent="0.35">
      <c r="A36" s="221" t="s">
        <v>171</v>
      </c>
      <c r="B36" s="222">
        <v>1</v>
      </c>
      <c r="C36" s="317" t="s">
        <v>74</v>
      </c>
    </row>
    <row r="37" spans="1:3" x14ac:dyDescent="0.35">
      <c r="A37" s="221" t="s">
        <v>172</v>
      </c>
      <c r="B37" s="222">
        <v>-1</v>
      </c>
      <c r="C37" s="318"/>
    </row>
    <row r="38" spans="1:3" x14ac:dyDescent="0.35">
      <c r="A38" s="221" t="s">
        <v>173</v>
      </c>
      <c r="B38" s="222">
        <v>1</v>
      </c>
      <c r="C38" s="318"/>
    </row>
    <row r="39" spans="1:3" x14ac:dyDescent="0.35">
      <c r="A39" s="221" t="s">
        <v>174</v>
      </c>
      <c r="B39" s="222">
        <v>-1</v>
      </c>
      <c r="C39" s="319"/>
    </row>
    <row r="40" spans="1:3" x14ac:dyDescent="0.35">
      <c r="A40" s="221" t="s">
        <v>175</v>
      </c>
      <c r="B40" s="222">
        <v>-1</v>
      </c>
      <c r="C40" s="323" t="s">
        <v>90</v>
      </c>
    </row>
    <row r="41" spans="1:3" x14ac:dyDescent="0.35">
      <c r="A41" s="221" t="s">
        <v>176</v>
      </c>
      <c r="B41" s="222">
        <v>1</v>
      </c>
      <c r="C41" s="318"/>
    </row>
    <row r="42" spans="1:3" x14ac:dyDescent="0.35">
      <c r="A42" s="221" t="s">
        <v>177</v>
      </c>
      <c r="B42" s="222">
        <v>1</v>
      </c>
      <c r="C42" s="319"/>
    </row>
    <row r="43" spans="1:3" x14ac:dyDescent="0.35">
      <c r="A43" s="220" t="s">
        <v>178</v>
      </c>
      <c r="B43" s="222">
        <v>1</v>
      </c>
      <c r="C43" s="260" t="s">
        <v>78</v>
      </c>
    </row>
    <row r="44" spans="1:3" x14ac:dyDescent="0.35">
      <c r="A44" s="220" t="s">
        <v>179</v>
      </c>
      <c r="B44" s="222">
        <v>1</v>
      </c>
      <c r="C44" s="260" t="s">
        <v>71</v>
      </c>
    </row>
    <row r="45" spans="1:3" x14ac:dyDescent="0.35">
      <c r="A45" s="220" t="s">
        <v>180</v>
      </c>
      <c r="B45" s="222">
        <v>-1</v>
      </c>
      <c r="C45" s="260" t="s">
        <v>75</v>
      </c>
    </row>
    <row r="46" spans="1:3" x14ac:dyDescent="0.35">
      <c r="A46" s="221" t="s">
        <v>181</v>
      </c>
      <c r="B46" s="222">
        <v>-1</v>
      </c>
      <c r="C46" s="317" t="s">
        <v>76</v>
      </c>
    </row>
    <row r="47" spans="1:3" x14ac:dyDescent="0.35">
      <c r="A47" s="221" t="s">
        <v>182</v>
      </c>
      <c r="B47" s="222">
        <v>-1</v>
      </c>
      <c r="C47" s="318"/>
    </row>
    <row r="48" spans="1:3" x14ac:dyDescent="0.35">
      <c r="A48" s="221" t="s">
        <v>183</v>
      </c>
      <c r="B48" s="222">
        <v>-1</v>
      </c>
      <c r="C48" s="319"/>
    </row>
    <row r="49" spans="1:3" x14ac:dyDescent="0.35">
      <c r="A49" s="220" t="s">
        <v>184</v>
      </c>
      <c r="B49" s="222">
        <v>1</v>
      </c>
      <c r="C49" s="260" t="s">
        <v>77</v>
      </c>
    </row>
    <row r="50" spans="1:3" x14ac:dyDescent="0.35">
      <c r="A50" s="224" t="s">
        <v>140</v>
      </c>
      <c r="B50" s="222">
        <v>-1</v>
      </c>
      <c r="C50" s="260" t="s">
        <v>27</v>
      </c>
    </row>
    <row r="51" spans="1:3" x14ac:dyDescent="0.35">
      <c r="C51" s="41"/>
    </row>
    <row r="52" spans="1:3" ht="13.15" x14ac:dyDescent="0.4">
      <c r="A52" s="320" t="s">
        <v>217</v>
      </c>
      <c r="B52" s="321"/>
      <c r="C52" s="258"/>
    </row>
    <row r="53" spans="1:3" x14ac:dyDescent="0.35">
      <c r="A53" s="223" t="s">
        <v>61</v>
      </c>
      <c r="B53" s="219">
        <v>-1</v>
      </c>
      <c r="C53" s="38"/>
    </row>
    <row r="54" spans="1:3" x14ac:dyDescent="0.35">
      <c r="A54" s="19"/>
    </row>
    <row r="56" spans="1:3" x14ac:dyDescent="0.35">
      <c r="A56" s="246"/>
    </row>
    <row r="58" spans="1:3" x14ac:dyDescent="0.35">
      <c r="A58" s="19"/>
    </row>
    <row r="59" spans="1:3" x14ac:dyDescent="0.35">
      <c r="A59" s="19"/>
    </row>
    <row r="60" spans="1:3" x14ac:dyDescent="0.35">
      <c r="A60" s="19"/>
    </row>
    <row r="61" spans="1:3" x14ac:dyDescent="0.35">
      <c r="A61" s="19"/>
    </row>
    <row r="62" spans="1:3" x14ac:dyDescent="0.35">
      <c r="A62" s="19"/>
    </row>
    <row r="63" spans="1:3" x14ac:dyDescent="0.35">
      <c r="A63" s="19"/>
    </row>
    <row r="64" spans="1:3" x14ac:dyDescent="0.35">
      <c r="A64" s="19"/>
    </row>
    <row r="65" spans="1:1" x14ac:dyDescent="0.35">
      <c r="A65" s="19"/>
    </row>
    <row r="66" spans="1:1" x14ac:dyDescent="0.35">
      <c r="A66" s="19"/>
    </row>
    <row r="67" spans="1:1" x14ac:dyDescent="0.35">
      <c r="A67" s="19"/>
    </row>
    <row r="68" spans="1:1" x14ac:dyDescent="0.35">
      <c r="A68" s="19"/>
    </row>
  </sheetData>
  <protectedRanges>
    <protectedRange sqref="B1:B1048576 G1:G1048576 K1:K1048576 O1:O1048576 S1:S1048576 W1:W1048576" name="mutable"/>
  </protectedRanges>
  <mergeCells count="28">
    <mergeCell ref="U11:W11"/>
    <mergeCell ref="Q2:S2"/>
    <mergeCell ref="Q5:S5"/>
    <mergeCell ref="Q7:S7"/>
    <mergeCell ref="U2:W2"/>
    <mergeCell ref="U7:W7"/>
    <mergeCell ref="Y1:Z1"/>
    <mergeCell ref="E1:W1"/>
    <mergeCell ref="E2:G2"/>
    <mergeCell ref="I2:K2"/>
    <mergeCell ref="E6:G6"/>
    <mergeCell ref="M2:O2"/>
    <mergeCell ref="M6:O6"/>
    <mergeCell ref="C46:C48"/>
    <mergeCell ref="A52:B52"/>
    <mergeCell ref="C16:C21"/>
    <mergeCell ref="C23:C24"/>
    <mergeCell ref="C29:C30"/>
    <mergeCell ref="C36:C39"/>
    <mergeCell ref="C40:C42"/>
    <mergeCell ref="M10:O10"/>
    <mergeCell ref="I7:K7"/>
    <mergeCell ref="I11:K11"/>
    <mergeCell ref="I14:K14"/>
    <mergeCell ref="C2:C10"/>
    <mergeCell ref="C11:C15"/>
    <mergeCell ref="E10:G10"/>
    <mergeCell ref="E14:G14"/>
  </mergeCells>
  <dataValidations count="1">
    <dataValidation type="list" allowBlank="1" showDropDown="1" showInputMessage="1" showErrorMessage="1" sqref="B2:B31 B34:B50 B53 G3:G5 G7:G9 G11:G13 G15:G16 K3:K6 K8:K10 K12:K13 K15:K17 O3:O5 O7:O9 O11:O13 S3:S4 S6 S8 W3:W6 W8:W10 W12:W14" xr:uid="{AF7A6901-99B1-48B7-BB82-56CABF8D5D69}">
      <formula1>$Z$2:$Z$3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6C1C-CDC1-420E-AB91-2E4F5148F857}">
  <sheetPr codeName="Foglio17">
    <tabColor theme="1" tint="0.14999847407452621"/>
  </sheetPr>
  <dimension ref="A1:BF76"/>
  <sheetViews>
    <sheetView zoomScale="85" zoomScaleNormal="85" workbookViewId="0">
      <selection activeCell="B75" sqref="B75"/>
    </sheetView>
  </sheetViews>
  <sheetFormatPr defaultRowHeight="12.75" x14ac:dyDescent="0.35"/>
  <cols>
    <col min="1" max="1" width="26.33203125" bestFit="1" customWidth="1"/>
    <col min="2" max="2" width="24.33203125" bestFit="1" customWidth="1"/>
    <col min="3" max="9" width="7.1328125" style="13" bestFit="1" customWidth="1"/>
    <col min="10" max="10" width="7" style="13" customWidth="1"/>
    <col min="11" max="11" width="7.1328125" style="13" bestFit="1" customWidth="1"/>
    <col min="12" max="15" width="5.33203125" style="13" bestFit="1" customWidth="1"/>
    <col min="16" max="16" width="5.33203125" style="13" customWidth="1"/>
    <col min="17" max="17" width="9.86328125" customWidth="1"/>
    <col min="18" max="21" width="5.33203125" bestFit="1" customWidth="1"/>
    <col min="22" max="22" width="6.1328125" customWidth="1"/>
    <col min="23" max="26" width="5.33203125" bestFit="1" customWidth="1"/>
    <col min="27" max="27" width="8.53125" bestFit="1" customWidth="1"/>
    <col min="28" max="28" width="7.33203125" bestFit="1" customWidth="1"/>
    <col min="29" max="33" width="5.33203125" bestFit="1" customWidth="1"/>
    <col min="34" max="34" width="4.33203125" bestFit="1" customWidth="1"/>
    <col min="35" max="46" width="5.33203125" bestFit="1" customWidth="1"/>
    <col min="47" max="48" width="4.33203125" bestFit="1" customWidth="1"/>
    <col min="49" max="54" width="5.33203125" bestFit="1" customWidth="1"/>
    <col min="55" max="55" width="3.53125" customWidth="1"/>
    <col min="56" max="58" width="5.33203125" bestFit="1" customWidth="1"/>
  </cols>
  <sheetData>
    <row r="1" spans="1:58" ht="13.15" x14ac:dyDescent="0.4">
      <c r="C1" s="304" t="s">
        <v>52</v>
      </c>
      <c r="D1" s="304"/>
      <c r="E1" s="304"/>
      <c r="F1" s="304"/>
      <c r="G1" s="304" t="s">
        <v>51</v>
      </c>
      <c r="H1" s="348"/>
      <c r="I1" s="348"/>
      <c r="J1" s="305"/>
      <c r="K1" s="349" t="s">
        <v>56</v>
      </c>
      <c r="L1" s="350"/>
      <c r="M1" s="350"/>
      <c r="N1" s="350"/>
      <c r="O1" s="344" t="s">
        <v>57</v>
      </c>
      <c r="P1" s="344"/>
      <c r="Q1" s="344"/>
      <c r="R1" s="344"/>
      <c r="S1" s="344" t="s">
        <v>58</v>
      </c>
      <c r="T1" s="344"/>
      <c r="U1" s="344"/>
      <c r="V1" s="344"/>
      <c r="W1" s="344" t="s">
        <v>59</v>
      </c>
      <c r="X1" s="344"/>
      <c r="Y1" s="344"/>
      <c r="Z1" s="344"/>
      <c r="AA1" s="344" t="s">
        <v>134</v>
      </c>
      <c r="AB1" s="344"/>
      <c r="AC1" s="344"/>
      <c r="AD1" s="344"/>
      <c r="AE1" s="344" t="s">
        <v>60</v>
      </c>
      <c r="AF1" s="344"/>
      <c r="AG1" s="344"/>
      <c r="AH1" s="344"/>
      <c r="AI1" s="344" t="s">
        <v>133</v>
      </c>
      <c r="AJ1" s="344"/>
      <c r="AK1" s="344"/>
      <c r="AL1" s="344"/>
      <c r="AM1" s="344" t="s">
        <v>62</v>
      </c>
      <c r="AN1" s="344"/>
      <c r="AO1" s="344"/>
      <c r="AP1" s="344"/>
      <c r="AQ1" s="344" t="s">
        <v>63</v>
      </c>
      <c r="AR1" s="344"/>
      <c r="AS1" s="344"/>
      <c r="AT1" s="344"/>
      <c r="AU1" s="344" t="s">
        <v>64</v>
      </c>
      <c r="AV1" s="344"/>
      <c r="AW1" s="344"/>
      <c r="AX1" s="344"/>
      <c r="AY1" s="344" t="s">
        <v>65</v>
      </c>
      <c r="AZ1" s="344"/>
      <c r="BA1" s="344"/>
      <c r="BB1" s="344"/>
      <c r="BC1" s="344" t="s">
        <v>61</v>
      </c>
      <c r="BD1" s="344"/>
      <c r="BE1" s="344"/>
      <c r="BF1" s="344"/>
    </row>
    <row r="2" spans="1:58" ht="13.15" x14ac:dyDescent="0.4">
      <c r="C2" s="83" t="s">
        <v>1</v>
      </c>
      <c r="D2" s="83" t="s">
        <v>2</v>
      </c>
      <c r="E2" s="83" t="s">
        <v>3</v>
      </c>
      <c r="F2" s="83" t="s">
        <v>4</v>
      </c>
      <c r="G2" s="83" t="s">
        <v>1</v>
      </c>
      <c r="H2" s="83" t="s">
        <v>2</v>
      </c>
      <c r="I2" s="83" t="s">
        <v>3</v>
      </c>
      <c r="J2" s="83" t="s">
        <v>4</v>
      </c>
      <c r="K2" s="83" t="s">
        <v>1</v>
      </c>
      <c r="L2" s="83" t="s">
        <v>2</v>
      </c>
      <c r="M2" s="83" t="s">
        <v>3</v>
      </c>
      <c r="N2" s="83" t="s">
        <v>4</v>
      </c>
      <c r="O2" s="92" t="s">
        <v>1</v>
      </c>
      <c r="P2" s="92" t="s">
        <v>2</v>
      </c>
      <c r="Q2" s="83" t="s">
        <v>3</v>
      </c>
      <c r="R2" s="83" t="s">
        <v>4</v>
      </c>
      <c r="S2" s="83" t="s">
        <v>1</v>
      </c>
      <c r="T2" s="83" t="s">
        <v>2</v>
      </c>
      <c r="U2" s="83" t="s">
        <v>3</v>
      </c>
      <c r="V2" s="83" t="s">
        <v>4</v>
      </c>
      <c r="W2" s="83" t="s">
        <v>1</v>
      </c>
      <c r="X2" s="83" t="s">
        <v>2</v>
      </c>
      <c r="Y2" s="83" t="s">
        <v>3</v>
      </c>
      <c r="Z2" s="83" t="s">
        <v>4</v>
      </c>
      <c r="AA2" s="83" t="s">
        <v>1</v>
      </c>
      <c r="AB2" s="83" t="s">
        <v>2</v>
      </c>
      <c r="AC2" s="83" t="s">
        <v>3</v>
      </c>
      <c r="AD2" s="83" t="s">
        <v>4</v>
      </c>
      <c r="AE2" s="83" t="s">
        <v>1</v>
      </c>
      <c r="AF2" s="83" t="s">
        <v>2</v>
      </c>
      <c r="AG2" s="83" t="s">
        <v>3</v>
      </c>
      <c r="AH2" s="83" t="s">
        <v>4</v>
      </c>
      <c r="AI2" s="83" t="s">
        <v>1</v>
      </c>
      <c r="AJ2" s="83" t="s">
        <v>2</v>
      </c>
      <c r="AK2" s="83" t="s">
        <v>3</v>
      </c>
      <c r="AL2" s="83" t="s">
        <v>4</v>
      </c>
      <c r="AM2" s="83" t="s">
        <v>1</v>
      </c>
      <c r="AN2" s="83" t="s">
        <v>2</v>
      </c>
      <c r="AO2" s="83" t="s">
        <v>3</v>
      </c>
      <c r="AP2" s="83" t="s">
        <v>4</v>
      </c>
      <c r="AQ2" s="83" t="s">
        <v>1</v>
      </c>
      <c r="AR2" s="83" t="s">
        <v>2</v>
      </c>
      <c r="AS2" s="83" t="s">
        <v>3</v>
      </c>
      <c r="AT2" s="83" t="s">
        <v>4</v>
      </c>
      <c r="AU2" s="83" t="s">
        <v>1</v>
      </c>
      <c r="AV2" s="83" t="s">
        <v>2</v>
      </c>
      <c r="AW2" s="83" t="s">
        <v>3</v>
      </c>
      <c r="AX2" s="83" t="s">
        <v>4</v>
      </c>
      <c r="AY2" s="83" t="s">
        <v>1</v>
      </c>
      <c r="AZ2" s="83" t="s">
        <v>2</v>
      </c>
      <c r="BA2" s="83" t="s">
        <v>3</v>
      </c>
      <c r="BB2" s="83" t="s">
        <v>4</v>
      </c>
      <c r="BC2" s="91" t="s">
        <v>1</v>
      </c>
      <c r="BD2" s="91" t="s">
        <v>2</v>
      </c>
      <c r="BE2" s="91" t="s">
        <v>3</v>
      </c>
      <c r="BF2" s="91" t="s">
        <v>4</v>
      </c>
    </row>
    <row r="3" spans="1:58" ht="13.15" x14ac:dyDescent="0.4">
      <c r="A3" s="360" t="s">
        <v>66</v>
      </c>
      <c r="B3" s="156" t="s">
        <v>67</v>
      </c>
      <c r="C3" s="67">
        <f>Frame_L1!$N561</f>
        <v>0</v>
      </c>
      <c r="D3" s="67">
        <f>Frame_L1!$N562</f>
        <v>0</v>
      </c>
      <c r="E3" s="67">
        <f>Frame_L1!$N563</f>
        <v>0</v>
      </c>
      <c r="F3" s="67">
        <f>Frame_L1!$N564</f>
        <v>1</v>
      </c>
      <c r="G3" s="67">
        <f>Frame_L1!$N580</f>
        <v>2</v>
      </c>
      <c r="H3" s="67">
        <f>Frame_L1!$N581</f>
        <v>0</v>
      </c>
      <c r="I3" s="67">
        <f>Frame_L1!$N582</f>
        <v>0</v>
      </c>
      <c r="J3" s="67">
        <f>Frame_L1!$N583</f>
        <v>0</v>
      </c>
      <c r="K3" s="67">
        <v>0</v>
      </c>
      <c r="L3" s="67">
        <v>0</v>
      </c>
      <c r="M3" s="67">
        <v>0</v>
      </c>
      <c r="N3" s="67">
        <v>0</v>
      </c>
      <c r="O3" s="366">
        <f>(Frame_L1!N10+Frame_L1!N48+Frame_L1!N67+Frame_L1!N86+Frame_L1!N105+Frame_L1!N124+Frame_L1!N143+Frame_L1!N162)/L48</f>
        <v>1</v>
      </c>
      <c r="P3" s="345">
        <f>(Frame_L1!N11+Frame_L1!N49+Frame_L1!N68+Frame_L1!N87+Frame_L1!N106+Frame_L1!N125+Frame_L1!N144+Frame_L1!N163)/L48</f>
        <v>0</v>
      </c>
      <c r="Q3" s="366">
        <f>(Frame_L1!N12+Frame_L1!N50+Frame_L1!N69+Frame_L1!N88+Frame_L1!N107+Frame_L1!N126+Frame_L1!N145+Frame_L1!N164)/L48</f>
        <v>0.33333333333333331</v>
      </c>
      <c r="R3" s="366">
        <f>(Frame_L1!N13+Frame_L1!N51+Frame_L1!N70+Frame_L1!N89+Frame_L1!N108+Frame_L1!N127+Frame_L1!N146+Frame_L1!N165)/L48</f>
        <v>0.66666666666666663</v>
      </c>
      <c r="S3" s="345">
        <f>Frame_L1!N447</f>
        <v>0</v>
      </c>
      <c r="T3" s="345">
        <f>Frame_L1!N448</f>
        <v>1</v>
      </c>
      <c r="U3" s="345">
        <f>Frame_L1!N449</f>
        <v>1</v>
      </c>
      <c r="V3" s="345">
        <f>Frame_L1!N450</f>
        <v>0</v>
      </c>
      <c r="W3" s="345">
        <f>Frame_L1!N485</f>
        <v>0</v>
      </c>
      <c r="X3" s="345">
        <f>Frame_L1!N486</f>
        <v>0</v>
      </c>
      <c r="Y3" s="345">
        <f>Frame_L1!N487</f>
        <v>0</v>
      </c>
      <c r="Z3" s="345">
        <f>Frame_L1!N488</f>
        <v>0</v>
      </c>
      <c r="AA3" s="345">
        <f>(Frame_L1!N181+Frame_L1!N200+Frame_L1!N210+Frame_L1!N238+Frame_L1!N257)/L49</f>
        <v>1</v>
      </c>
      <c r="AB3" s="345">
        <f>(Frame_L1!N182+Frame_L1!N201+Frame_L1!N211+Frame_L1!N239+Frame_L1!N258)/L49</f>
        <v>0</v>
      </c>
      <c r="AC3" s="345">
        <f>(Frame_L1!N183+Frame_L1!N202+Frame_L1!N212+Frame_L1!N240+Frame_L1!N259)/L49</f>
        <v>0.5</v>
      </c>
      <c r="AD3" s="345">
        <f>(Frame_L1!N184+Frame_L1!N203+Frame_L1!N213+Frame_L1!N241+Frame_L1!N260)/L49</f>
        <v>1</v>
      </c>
      <c r="AE3" s="345">
        <f>Frame_L1!N466</f>
        <v>0</v>
      </c>
      <c r="AF3" s="345">
        <f>Frame_L1!N467</f>
        <v>1</v>
      </c>
      <c r="AG3" s="345">
        <f>Frame_L1!N468</f>
        <v>1</v>
      </c>
      <c r="AH3" s="345">
        <f>Frame_L1!N469</f>
        <v>0</v>
      </c>
      <c r="AI3" s="345">
        <f>Frame_L1!N504</f>
        <v>1</v>
      </c>
      <c r="AJ3" s="345">
        <f>Frame_L1!N505</f>
        <v>0</v>
      </c>
      <c r="AK3" s="345">
        <f>Frame_L1!N506</f>
        <v>0</v>
      </c>
      <c r="AL3" s="345">
        <f>Frame_L1!N507</f>
        <v>2</v>
      </c>
      <c r="AM3" s="366">
        <f>(Frame_L1!N276+Frame_L1!N295+Frame_L1!N314+Frame_L1!N333+Frame_L1!N352+Frame_L1!N371)/L50</f>
        <v>1</v>
      </c>
      <c r="AN3" s="366">
        <f>(Frame_L1!N277+Frame_L1!N296+Frame_L1!N315+Frame_L1!N334+Frame_L1!N353+Frame_L1!N372)/L50</f>
        <v>0</v>
      </c>
      <c r="AO3" s="366">
        <f>(Frame_L1!N278+Frame_L1!N297+Frame_L1!N316+Frame_L1!N335+Frame_L1!N354+Frame_L1!N373)/L50</f>
        <v>0</v>
      </c>
      <c r="AP3" s="366">
        <f>(Frame_L1!N279+Frame_L1!N298+Frame_L1!N317+Frame_L1!N336+Frame_L1!N355+Frame_L1!N374)/L50</f>
        <v>0.33333333333333331</v>
      </c>
      <c r="AQ3" s="345">
        <f>(Frame_L1!N542 + Frame_L1!$N523)/L52</f>
        <v>1</v>
      </c>
      <c r="AR3" s="345">
        <f>(Frame_L1!N543 + Frame_L1!$N524)/L52</f>
        <v>0</v>
      </c>
      <c r="AS3" s="345">
        <f>(Frame_L1!N544 + Frame_L1!$N525)/L52</f>
        <v>0</v>
      </c>
      <c r="AT3" s="345">
        <f>(Frame_L1!N545 + Frame_L1!$N526)/L52</f>
        <v>1</v>
      </c>
      <c r="AU3" s="345">
        <f>Frame_L1!N390</f>
        <v>2</v>
      </c>
      <c r="AV3" s="345">
        <f>Frame_L1!N391</f>
        <v>0</v>
      </c>
      <c r="AW3" s="345">
        <f>Frame_L1!N392</f>
        <v>0</v>
      </c>
      <c r="AX3" s="345">
        <f>Frame_L1!N393</f>
        <v>0</v>
      </c>
      <c r="AY3" s="345">
        <f>(Frame_L1!N409+Frame_L1!N428+Frame_L1!N428)/L51</f>
        <v>0</v>
      </c>
      <c r="AZ3" s="345">
        <f>(Frame_L1!N410+Frame_L1!N429+Frame_L1!N429)/L51</f>
        <v>0</v>
      </c>
      <c r="BA3" s="345">
        <f>(Frame_L1!N411+Frame_L1!N430+Frame_L1!N430)/L51</f>
        <v>0</v>
      </c>
      <c r="BB3" s="345">
        <f>(Frame_L1!N412+Frame_L1!N431+Frame_L1!N431)/L51</f>
        <v>2</v>
      </c>
      <c r="BC3" s="345">
        <f>Frame_L1!N884</f>
        <v>2</v>
      </c>
      <c r="BD3" s="345">
        <f>Frame_L1!N885</f>
        <v>0</v>
      </c>
      <c r="BE3" s="345">
        <f>Frame_L1!N886</f>
        <v>0</v>
      </c>
      <c r="BF3" s="345">
        <f>Frame_L1!N887</f>
        <v>2</v>
      </c>
    </row>
    <row r="4" spans="1:58" ht="13.15" x14ac:dyDescent="0.4">
      <c r="A4" s="361"/>
      <c r="B4" s="155" t="s">
        <v>39</v>
      </c>
      <c r="C4" s="67">
        <f>(Frame_L1!N637+Frame_L1!N675+Frame_L1!N732)/L41</f>
        <v>1</v>
      </c>
      <c r="D4" s="67">
        <f>(Frame_L1!N638+Frame_L1!N676+Frame_L1!N733)/L41</f>
        <v>0</v>
      </c>
      <c r="E4" s="67">
        <f>(Frame_L1!N639+Frame_L1!N677+Frame_L1!N734)/L41</f>
        <v>0</v>
      </c>
      <c r="F4" s="144">
        <f>(Frame_L1!N640+Frame_L1!N678+Frame_L1!N735)/L41</f>
        <v>1</v>
      </c>
      <c r="G4" s="67">
        <f>(Frame_L1!N637+Frame_L1!N694+Frame_L1!N751)/L42</f>
        <v>1</v>
      </c>
      <c r="H4" s="67">
        <f>(Frame_L1!N638+Frame_L1!N695+Frame_L1!N752)/L42</f>
        <v>0</v>
      </c>
      <c r="I4" s="67">
        <f>(Frame_L1!N639+Frame_L1!N696+Frame_L1!N753)/L42</f>
        <v>0</v>
      </c>
      <c r="J4" s="67">
        <f>(Frame_L1!N640+Frame_L1!N697+Frame_L1!N754)/L42</f>
        <v>0.66666666666666663</v>
      </c>
      <c r="K4" s="67">
        <f>(Frame_L1!N656+Frame_L1!N713+Frame_L1!N770)/L43</f>
        <v>0</v>
      </c>
      <c r="L4" s="67">
        <f>(Frame_L1!N657+Frame_L1!N714+Frame_L1!N771)/L43</f>
        <v>0</v>
      </c>
      <c r="M4" s="67">
        <f>(Frame_L1!N658+Frame_L1!N715+Frame_L1!N772)/L43</f>
        <v>0</v>
      </c>
      <c r="N4" s="67">
        <f>(Frame_L1!N659+Frame_L1!N716+Frame_L1!N773)/L43</f>
        <v>0</v>
      </c>
      <c r="O4" s="367"/>
      <c r="P4" s="346"/>
      <c r="Q4" s="367"/>
      <c r="R4" s="367"/>
      <c r="S4" s="346"/>
      <c r="T4" s="346"/>
      <c r="U4" s="346"/>
      <c r="V4" s="346"/>
      <c r="W4" s="346"/>
      <c r="X4" s="346"/>
      <c r="Y4" s="346"/>
      <c r="Z4" s="346"/>
      <c r="AA4" s="346"/>
      <c r="AB4" s="346"/>
      <c r="AC4" s="346"/>
      <c r="AD4" s="346"/>
      <c r="AE4" s="346"/>
      <c r="AF4" s="346"/>
      <c r="AG4" s="346"/>
      <c r="AH4" s="346"/>
      <c r="AI4" s="346"/>
      <c r="AJ4" s="346"/>
      <c r="AK4" s="346"/>
      <c r="AL4" s="346"/>
      <c r="AM4" s="367"/>
      <c r="AN4" s="367"/>
      <c r="AO4" s="367"/>
      <c r="AP4" s="367"/>
      <c r="AQ4" s="346"/>
      <c r="AR4" s="346"/>
      <c r="AS4" s="346"/>
      <c r="AT4" s="346"/>
      <c r="AU4" s="346"/>
      <c r="AV4" s="346"/>
      <c r="AW4" s="346"/>
      <c r="AX4" s="346"/>
      <c r="AY4" s="346"/>
      <c r="AZ4" s="346"/>
      <c r="BA4" s="346"/>
      <c r="BB4" s="346"/>
      <c r="BC4" s="346"/>
      <c r="BD4" s="346"/>
      <c r="BE4" s="346"/>
      <c r="BF4" s="346"/>
    </row>
    <row r="5" spans="1:58" ht="13.15" x14ac:dyDescent="0.4">
      <c r="A5" s="361"/>
      <c r="B5" s="154" t="s">
        <v>32</v>
      </c>
      <c r="C5" s="67">
        <v>0</v>
      </c>
      <c r="D5" s="67">
        <v>0</v>
      </c>
      <c r="E5" s="67">
        <v>0</v>
      </c>
      <c r="F5" s="67">
        <v>0</v>
      </c>
      <c r="G5" s="67">
        <f>(Frame_L1!$N789 + Frame_L1!N808)/2</f>
        <v>2</v>
      </c>
      <c r="H5" s="67">
        <f>(Frame_L1!$N790 + Frame_L1!N809)/2</f>
        <v>0</v>
      </c>
      <c r="I5" s="67">
        <f>(Frame_L1!$N791 + Frame_L1!N810)/2</f>
        <v>0</v>
      </c>
      <c r="J5" s="67">
        <f>(Frame_L1!$N792 + Frame_L1!N811)/2</f>
        <v>2</v>
      </c>
      <c r="K5" s="67">
        <f>Frame_L1!$N827</f>
        <v>0</v>
      </c>
      <c r="L5" s="67">
        <f>Frame_L1!$N828</f>
        <v>0</v>
      </c>
      <c r="M5" s="67">
        <f>Frame_L1!$N829</f>
        <v>0</v>
      </c>
      <c r="N5" s="67">
        <f>Frame_L1!$N830</f>
        <v>0</v>
      </c>
      <c r="O5" s="367"/>
      <c r="P5" s="346"/>
      <c r="Q5" s="367"/>
      <c r="R5" s="367"/>
      <c r="S5" s="346"/>
      <c r="T5" s="346"/>
      <c r="U5" s="346"/>
      <c r="V5" s="346"/>
      <c r="W5" s="346"/>
      <c r="X5" s="346"/>
      <c r="Y5" s="346"/>
      <c r="Z5" s="346"/>
      <c r="AA5" s="346"/>
      <c r="AB5" s="346"/>
      <c r="AC5" s="346"/>
      <c r="AD5" s="346"/>
      <c r="AE5" s="346"/>
      <c r="AF5" s="346"/>
      <c r="AG5" s="346"/>
      <c r="AH5" s="346"/>
      <c r="AI5" s="346"/>
      <c r="AJ5" s="346"/>
      <c r="AK5" s="346"/>
      <c r="AL5" s="346"/>
      <c r="AM5" s="367"/>
      <c r="AN5" s="367"/>
      <c r="AO5" s="367"/>
      <c r="AP5" s="367"/>
      <c r="AQ5" s="346"/>
      <c r="AR5" s="346"/>
      <c r="AS5" s="346"/>
      <c r="AT5" s="346"/>
      <c r="AU5" s="346"/>
      <c r="AV5" s="346"/>
      <c r="AW5" s="346"/>
      <c r="AX5" s="346"/>
      <c r="AY5" s="346"/>
      <c r="AZ5" s="346"/>
      <c r="BA5" s="346"/>
      <c r="BB5" s="346"/>
      <c r="BC5" s="346"/>
      <c r="BD5" s="346"/>
      <c r="BE5" s="346"/>
      <c r="BF5" s="346"/>
    </row>
    <row r="6" spans="1:58" ht="13.15" x14ac:dyDescent="0.4">
      <c r="A6" s="362"/>
      <c r="B6" s="153" t="s">
        <v>139</v>
      </c>
      <c r="C6" s="67">
        <f>Frame_L1!$N827</f>
        <v>0</v>
      </c>
      <c r="D6" s="67">
        <f>Frame_L1!$N828</f>
        <v>0</v>
      </c>
      <c r="E6" s="67">
        <f>Frame_L1!$N829</f>
        <v>0</v>
      </c>
      <c r="F6" s="67">
        <f>Frame_L1!$N830</f>
        <v>0</v>
      </c>
      <c r="G6" s="67">
        <v>0</v>
      </c>
      <c r="H6" s="67">
        <v>0</v>
      </c>
      <c r="I6" s="67">
        <v>0</v>
      </c>
      <c r="J6" s="67">
        <v>0</v>
      </c>
      <c r="K6" s="67">
        <f>Frame_L1!N865</f>
        <v>1</v>
      </c>
      <c r="L6" s="67">
        <f>Frame_L1!N866</f>
        <v>0</v>
      </c>
      <c r="M6" s="67">
        <f>Frame_L1!N867</f>
        <v>0</v>
      </c>
      <c r="N6" s="67">
        <f>Frame_L1!N868</f>
        <v>1</v>
      </c>
      <c r="O6" s="368"/>
      <c r="P6" s="347"/>
      <c r="Q6" s="368"/>
      <c r="R6" s="368"/>
      <c r="S6" s="347"/>
      <c r="T6" s="347"/>
      <c r="U6" s="347"/>
      <c r="V6" s="347"/>
      <c r="W6" s="347"/>
      <c r="X6" s="347"/>
      <c r="Y6" s="347"/>
      <c r="Z6" s="347"/>
      <c r="AA6" s="347"/>
      <c r="AB6" s="347"/>
      <c r="AC6" s="347"/>
      <c r="AD6" s="347"/>
      <c r="AE6" s="347"/>
      <c r="AF6" s="347"/>
      <c r="AG6" s="347"/>
      <c r="AH6" s="347"/>
      <c r="AI6" s="347"/>
      <c r="AJ6" s="347"/>
      <c r="AK6" s="347"/>
      <c r="AL6" s="347"/>
      <c r="AM6" s="368"/>
      <c r="AN6" s="368"/>
      <c r="AO6" s="368"/>
      <c r="AP6" s="368"/>
      <c r="AQ6" s="347"/>
      <c r="AR6" s="347"/>
      <c r="AS6" s="347"/>
      <c r="AT6" s="347"/>
      <c r="AU6" s="347"/>
      <c r="AV6" s="347"/>
      <c r="AW6" s="347"/>
      <c r="AX6" s="347"/>
      <c r="AY6" s="347"/>
      <c r="AZ6" s="347"/>
      <c r="BA6" s="347"/>
      <c r="BB6" s="347"/>
      <c r="BC6" s="347"/>
      <c r="BD6" s="347"/>
      <c r="BE6" s="347"/>
      <c r="BF6" s="347"/>
    </row>
    <row r="7" spans="1:58" ht="13.15" x14ac:dyDescent="0.4">
      <c r="A7" s="357" t="s">
        <v>68</v>
      </c>
      <c r="B7" s="158" t="s">
        <v>40</v>
      </c>
      <c r="C7" s="67">
        <f>Frame_L2!N580</f>
        <v>0</v>
      </c>
      <c r="D7" s="67">
        <f>Frame_L2!N581</f>
        <v>0</v>
      </c>
      <c r="E7" s="67">
        <f>Frame_L2!N582</f>
        <v>0</v>
      </c>
      <c r="F7" s="67">
        <f>Frame_L2!N583</f>
        <v>0</v>
      </c>
      <c r="G7" s="144">
        <f>(Frame_L2!N599+Frame_L2!N618+Frame_L2!N637)/L44</f>
        <v>0.66666666666666663</v>
      </c>
      <c r="H7" s="144">
        <f>(Frame_L2!N600+Frame_L2!N619+Frame_L2!N638)/L44</f>
        <v>1</v>
      </c>
      <c r="I7" s="144">
        <f>(Frame_L2!N601+Frame_L2!N620+Frame_L2!N639)/L44</f>
        <v>0.66666666666666663</v>
      </c>
      <c r="J7" s="144">
        <f>(Frame_L2!N602+Frame_L2!N621+Frame_L2!N640)/L44</f>
        <v>1</v>
      </c>
      <c r="K7" s="67">
        <v>0</v>
      </c>
      <c r="L7" s="67">
        <v>0</v>
      </c>
      <c r="M7" s="67">
        <v>0</v>
      </c>
      <c r="N7" s="67">
        <v>0</v>
      </c>
      <c r="O7" s="345">
        <f>(Frame_L2!N10+Frame_L2!N29+Frame_L2!N48+Frame_L2!N67+Frame_L2!N86+Frame_L2!N105+Frame_L2!N124+Frame_L2!N143+Frame_L2!N162)/L53</f>
        <v>0</v>
      </c>
      <c r="P7" s="345">
        <f>(Frame_L2!N11+Frame_L2!N30+Frame_L2!N49+Frame_L2!N68+Frame_L2!N87+Frame_L2!N106+Frame_L2!N125+Frame_L2!N144+Frame_L2!N163)/L53</f>
        <v>0</v>
      </c>
      <c r="Q7" s="345">
        <f>(Frame_L2!N12+Frame_L2!N31+Frame_L2!N50+Frame_L2!N69+Frame_L2!N88+Frame_L2!N107+Frame_L2!N126+Frame_L2!N145+Frame_L2!N164)/L53</f>
        <v>1</v>
      </c>
      <c r="R7" s="366">
        <f>(Frame_L2!N13+Frame_L2!N32+Frame_L2!N51+Frame_L2!N70+Frame_L2!N89+Frame_L2!N108+Frame_L2!N127+Frame_L2!N146+Frame_L2!N165)/L53</f>
        <v>0.33333333333333331</v>
      </c>
      <c r="S7" s="345">
        <f>Frame_L2!N447</f>
        <v>1</v>
      </c>
      <c r="T7" s="345">
        <f>Frame_L2!N448</f>
        <v>1</v>
      </c>
      <c r="U7" s="345">
        <f>Frame_L2!N449</f>
        <v>1</v>
      </c>
      <c r="V7" s="345">
        <f>Frame_L2!N450</f>
        <v>0</v>
      </c>
      <c r="W7" s="345">
        <f>Frame_L2!N485</f>
        <v>0</v>
      </c>
      <c r="X7" s="345">
        <f>Frame_L2!N486</f>
        <v>0</v>
      </c>
      <c r="Y7" s="345">
        <f>Frame_L2!N487</f>
        <v>0</v>
      </c>
      <c r="Z7" s="345">
        <f>Frame_L2!N488</f>
        <v>0</v>
      </c>
      <c r="AA7" s="369">
        <f>(Frame_L2!N181+Frame_L2!N200+Frame_L2!N210+Frame_L2!N238+Frame_L2!N257)/L54</f>
        <v>0.75</v>
      </c>
      <c r="AB7" s="345">
        <f>(Frame_L2!N182+Frame_L2!N201+Frame_L2!N211+Frame_L2!N239+Frame_L2!N258)/L54</f>
        <v>0</v>
      </c>
      <c r="AC7" s="369">
        <f>(Frame_L2!N183+Frame_L2!N202+Frame_L2!N212+Frame_L2!N240+Frame_L2!N259)/L54</f>
        <v>0.25</v>
      </c>
      <c r="AD7" s="345">
        <f>(Frame_L2!N184+Frame_L2!N203+Frame_L2!N213+Frame_L2!N241+Frame_L2!N260)/L54</f>
        <v>0.5</v>
      </c>
      <c r="AE7" s="345">
        <f>Frame_L2!N466</f>
        <v>0</v>
      </c>
      <c r="AF7" s="345">
        <f>Frame_L2!N467</f>
        <v>1</v>
      </c>
      <c r="AG7" s="345">
        <f>Frame_L2!N468</f>
        <v>1</v>
      </c>
      <c r="AH7" s="345">
        <f>Frame_L2!N469</f>
        <v>0</v>
      </c>
      <c r="AI7" s="345">
        <f>Frame_L2!N504</f>
        <v>0</v>
      </c>
      <c r="AJ7" s="345">
        <f>Frame_L2!N505</f>
        <v>0</v>
      </c>
      <c r="AK7" s="345">
        <f>Frame_L2!N506</f>
        <v>0</v>
      </c>
      <c r="AL7" s="345">
        <f>Frame_L2!N507</f>
        <v>2</v>
      </c>
      <c r="AM7" s="366">
        <f>(Frame_L2!N276+Frame_L2!N295+Frame_L2!N314+Frame_L2!N333+Frame_L2!N352+Frame_L2!N371)/L55</f>
        <v>0.5</v>
      </c>
      <c r="AN7" s="366">
        <f>(Frame_L2!N277+Frame_L2!N296+Frame_L2!N315+Frame_L2!N334+Frame_L2!N353+Frame_L2!N372)/L55</f>
        <v>0</v>
      </c>
      <c r="AO7" s="366">
        <f>(Frame_L2!N278+Frame_L2!N297+Frame_L2!N316+Frame_L2!N335+Frame_L2!N354+Frame_L2!N373)/L55</f>
        <v>0</v>
      </c>
      <c r="AP7" s="366">
        <f>(Frame_L2!N279+Frame_L2!N298+Frame_L2!N317+Frame_L2!N336+Frame_L2!N355+Frame_L2!N374)/L55</f>
        <v>0.5</v>
      </c>
      <c r="AQ7" s="345">
        <f>(Frame_L2!N542 + Frame_L2!$N523)/L57</f>
        <v>1</v>
      </c>
      <c r="AR7" s="345">
        <f>(Frame_L2!N543 + Frame_L2!$N524)/L57</f>
        <v>0</v>
      </c>
      <c r="AS7" s="345">
        <f>(Frame_L2!N544 + Frame_L2!$N525)/L57</f>
        <v>0</v>
      </c>
      <c r="AT7" s="345">
        <f>(Frame_L2!N545 + Frame_L2!$N526)/L57</f>
        <v>0</v>
      </c>
      <c r="AU7" s="345">
        <f>Frame_L2!N390</f>
        <v>0</v>
      </c>
      <c r="AV7" s="345">
        <f>Frame_L2!N391</f>
        <v>0</v>
      </c>
      <c r="AW7" s="345">
        <f>Frame_L2!N392</f>
        <v>0</v>
      </c>
      <c r="AX7" s="345">
        <f>Frame_L2!N393</f>
        <v>0</v>
      </c>
      <c r="AY7" s="345">
        <f>(Frame_L2!N409+Frame_L2!N428+Frame_L2!N428)/L56</f>
        <v>0</v>
      </c>
      <c r="AZ7" s="345">
        <f>(Frame_L2!N410+Frame_L2!N429+Frame_L2!N429)/L56</f>
        <v>0</v>
      </c>
      <c r="BA7" s="345">
        <f>(Frame_L2!N411+Frame_L2!N430+Frame_L2!N430)/L56</f>
        <v>0</v>
      </c>
      <c r="BB7" s="345">
        <f>(Frame_L2!N412+Frame_L2!N431+Frame_L2!N431)/L56</f>
        <v>0</v>
      </c>
      <c r="BC7" s="345">
        <f>Frame_L2!N884</f>
        <v>0</v>
      </c>
      <c r="BD7" s="345">
        <f>Frame_L2!N885</f>
        <v>0</v>
      </c>
      <c r="BE7" s="345">
        <f>Frame_L2!N886</f>
        <v>0</v>
      </c>
      <c r="BF7" s="345">
        <f>Frame_L2!N887</f>
        <v>0</v>
      </c>
    </row>
    <row r="8" spans="1:58" ht="13.15" x14ac:dyDescent="0.4">
      <c r="A8" s="358"/>
      <c r="B8" s="152" t="s">
        <v>41</v>
      </c>
      <c r="C8" s="67">
        <f>Frame_L2!N656</f>
        <v>1</v>
      </c>
      <c r="D8" s="67">
        <f>Frame_L2!N657</f>
        <v>0</v>
      </c>
      <c r="E8" s="67">
        <f>Frame_L2!N658</f>
        <v>0</v>
      </c>
      <c r="F8" s="67">
        <f>Frame_L2!N659</f>
        <v>1</v>
      </c>
      <c r="G8" s="67">
        <f>Frame_L2!N732</f>
        <v>1</v>
      </c>
      <c r="H8" s="67">
        <f>Frame_L2!N733</f>
        <v>0</v>
      </c>
      <c r="I8" s="67">
        <f>Frame_L2!N734</f>
        <v>0</v>
      </c>
      <c r="J8" s="67">
        <f>Frame_L2!N735</f>
        <v>2</v>
      </c>
      <c r="K8" s="67">
        <f>Frame_L2!N675</f>
        <v>1</v>
      </c>
      <c r="L8" s="67">
        <f>Frame_L2!N676</f>
        <v>0</v>
      </c>
      <c r="M8" s="67">
        <f>Frame_L2!N677</f>
        <v>0</v>
      </c>
      <c r="N8" s="67">
        <f>Frame_L2!N678</f>
        <v>1</v>
      </c>
      <c r="O8" s="346"/>
      <c r="P8" s="346"/>
      <c r="Q8" s="346"/>
      <c r="R8" s="367"/>
      <c r="S8" s="346"/>
      <c r="T8" s="346"/>
      <c r="U8" s="346"/>
      <c r="V8" s="346"/>
      <c r="W8" s="346"/>
      <c r="X8" s="346"/>
      <c r="Y8" s="346"/>
      <c r="Z8" s="346"/>
      <c r="AA8" s="370"/>
      <c r="AB8" s="346"/>
      <c r="AC8" s="370"/>
      <c r="AD8" s="346"/>
      <c r="AE8" s="346"/>
      <c r="AF8" s="346"/>
      <c r="AG8" s="346"/>
      <c r="AH8" s="346"/>
      <c r="AI8" s="346"/>
      <c r="AJ8" s="346"/>
      <c r="AK8" s="346"/>
      <c r="AL8" s="346"/>
      <c r="AM8" s="367"/>
      <c r="AN8" s="367"/>
      <c r="AO8" s="367"/>
      <c r="AP8" s="367"/>
      <c r="AQ8" s="346"/>
      <c r="AR8" s="346"/>
      <c r="AS8" s="346"/>
      <c r="AT8" s="346"/>
      <c r="AU8" s="346"/>
      <c r="AV8" s="346"/>
      <c r="AW8" s="346"/>
      <c r="AX8" s="346"/>
      <c r="AY8" s="346"/>
      <c r="AZ8" s="346"/>
      <c r="BA8" s="346"/>
      <c r="BB8" s="346"/>
      <c r="BC8" s="346"/>
      <c r="BD8" s="346"/>
      <c r="BE8" s="346"/>
      <c r="BF8" s="346"/>
    </row>
    <row r="9" spans="1:58" ht="13.15" x14ac:dyDescent="0.4">
      <c r="A9" s="358"/>
      <c r="B9" s="157" t="s">
        <v>42</v>
      </c>
      <c r="C9" s="67">
        <f>Frame_L2!N751</f>
        <v>0</v>
      </c>
      <c r="D9" s="67">
        <f>Frame_L2!N752</f>
        <v>0</v>
      </c>
      <c r="E9" s="67">
        <f>Frame_L2!N753</f>
        <v>0</v>
      </c>
      <c r="F9" s="67">
        <f>Frame_L2!N754</f>
        <v>1</v>
      </c>
      <c r="G9" s="67">
        <v>0</v>
      </c>
      <c r="H9" s="67">
        <v>0</v>
      </c>
      <c r="I9" s="67">
        <v>0</v>
      </c>
      <c r="J9" s="67">
        <v>0</v>
      </c>
      <c r="K9" s="67">
        <f>Frame_L2!N770</f>
        <v>0</v>
      </c>
      <c r="L9" s="67">
        <f>Frame_L2!N771</f>
        <v>0</v>
      </c>
      <c r="M9" s="67">
        <f>Frame_L2!N772</f>
        <v>0</v>
      </c>
      <c r="N9" s="67">
        <f>Frame_L2!N773</f>
        <v>0</v>
      </c>
      <c r="O9" s="346"/>
      <c r="P9" s="346"/>
      <c r="Q9" s="346"/>
      <c r="R9" s="367"/>
      <c r="S9" s="346"/>
      <c r="T9" s="346"/>
      <c r="U9" s="346"/>
      <c r="V9" s="346"/>
      <c r="W9" s="346"/>
      <c r="X9" s="346"/>
      <c r="Y9" s="346"/>
      <c r="Z9" s="346"/>
      <c r="AA9" s="370"/>
      <c r="AB9" s="346"/>
      <c r="AC9" s="370"/>
      <c r="AD9" s="346"/>
      <c r="AE9" s="346"/>
      <c r="AF9" s="346"/>
      <c r="AG9" s="346"/>
      <c r="AH9" s="346"/>
      <c r="AI9" s="346"/>
      <c r="AJ9" s="346"/>
      <c r="AK9" s="346"/>
      <c r="AL9" s="346"/>
      <c r="AM9" s="367"/>
      <c r="AN9" s="367"/>
      <c r="AO9" s="367"/>
      <c r="AP9" s="367"/>
      <c r="AQ9" s="346"/>
      <c r="AR9" s="346"/>
      <c r="AS9" s="346"/>
      <c r="AT9" s="346"/>
      <c r="AU9" s="346"/>
      <c r="AV9" s="346"/>
      <c r="AW9" s="346"/>
      <c r="AX9" s="346"/>
      <c r="AY9" s="346"/>
      <c r="AZ9" s="346"/>
      <c r="BA9" s="346"/>
      <c r="BB9" s="346"/>
      <c r="BC9" s="346"/>
      <c r="BD9" s="346"/>
      <c r="BE9" s="346"/>
      <c r="BF9" s="346"/>
    </row>
    <row r="10" spans="1:58" ht="13.15" x14ac:dyDescent="0.4">
      <c r="A10" s="358"/>
      <c r="B10" s="106" t="s">
        <v>43</v>
      </c>
      <c r="C10" s="145">
        <v>0</v>
      </c>
      <c r="D10" s="145">
        <v>0</v>
      </c>
      <c r="E10" s="145">
        <v>0</v>
      </c>
      <c r="F10" s="145">
        <v>0</v>
      </c>
      <c r="G10" s="145">
        <v>0</v>
      </c>
      <c r="H10" s="145">
        <v>0</v>
      </c>
      <c r="I10" s="145">
        <v>0</v>
      </c>
      <c r="J10" s="145">
        <v>0</v>
      </c>
      <c r="K10" s="145">
        <v>0</v>
      </c>
      <c r="L10" s="145">
        <v>0</v>
      </c>
      <c r="M10" s="145">
        <v>0</v>
      </c>
      <c r="N10" s="145">
        <v>0</v>
      </c>
      <c r="O10" s="346"/>
      <c r="P10" s="346"/>
      <c r="Q10" s="346"/>
      <c r="R10" s="367"/>
      <c r="S10" s="346"/>
      <c r="T10" s="346"/>
      <c r="U10" s="346"/>
      <c r="V10" s="346"/>
      <c r="W10" s="346"/>
      <c r="X10" s="346"/>
      <c r="Y10" s="346"/>
      <c r="Z10" s="346"/>
      <c r="AA10" s="370"/>
      <c r="AB10" s="346"/>
      <c r="AC10" s="370"/>
      <c r="AD10" s="346"/>
      <c r="AE10" s="346"/>
      <c r="AF10" s="346"/>
      <c r="AG10" s="346"/>
      <c r="AH10" s="346"/>
      <c r="AI10" s="346"/>
      <c r="AJ10" s="346"/>
      <c r="AK10" s="346"/>
      <c r="AL10" s="346"/>
      <c r="AM10" s="367"/>
      <c r="AN10" s="367"/>
      <c r="AO10" s="367"/>
      <c r="AP10" s="367"/>
      <c r="AQ10" s="346"/>
      <c r="AR10" s="346"/>
      <c r="AS10" s="346"/>
      <c r="AT10" s="346"/>
      <c r="AU10" s="346"/>
      <c r="AV10" s="346"/>
      <c r="AW10" s="346"/>
      <c r="AX10" s="346"/>
      <c r="AY10" s="346"/>
      <c r="AZ10" s="346"/>
      <c r="BA10" s="346"/>
      <c r="BB10" s="346"/>
      <c r="BC10" s="346"/>
      <c r="BD10" s="346"/>
      <c r="BE10" s="346"/>
      <c r="BF10" s="346"/>
    </row>
    <row r="11" spans="1:58" ht="13.15" x14ac:dyDescent="0.4">
      <c r="A11" s="359"/>
      <c r="B11" s="100" t="s">
        <v>33</v>
      </c>
      <c r="C11" s="67">
        <f>Frame_L2!N827</f>
        <v>2</v>
      </c>
      <c r="D11" s="67">
        <f>Frame_L2!N828</f>
        <v>0</v>
      </c>
      <c r="E11" s="67">
        <f>Frame_L2!N829</f>
        <v>0</v>
      </c>
      <c r="F11" s="67">
        <f>Frame_L2!N830</f>
        <v>2</v>
      </c>
      <c r="G11" s="67">
        <f>Frame_L2!N846</f>
        <v>0</v>
      </c>
      <c r="H11" s="67">
        <f>Frame_L2!N847</f>
        <v>0</v>
      </c>
      <c r="I11" s="67">
        <f>Frame_L2!N848</f>
        <v>0</v>
      </c>
      <c r="J11" s="67">
        <f>Frame_L2!N849</f>
        <v>0</v>
      </c>
      <c r="K11" s="67">
        <f>Frame_L2!N865</f>
        <v>0</v>
      </c>
      <c r="L11" s="67">
        <f>Frame_L2!N866</f>
        <v>0</v>
      </c>
      <c r="M11" s="67">
        <f>Frame_L2!N867</f>
        <v>0</v>
      </c>
      <c r="N11" s="67">
        <f>Frame_L2!N868</f>
        <v>0</v>
      </c>
      <c r="O11" s="347"/>
      <c r="P11" s="347"/>
      <c r="Q11" s="347"/>
      <c r="R11" s="368"/>
      <c r="S11" s="347"/>
      <c r="T11" s="347"/>
      <c r="U11" s="347"/>
      <c r="V11" s="347"/>
      <c r="W11" s="347"/>
      <c r="X11" s="347"/>
      <c r="Y11" s="347"/>
      <c r="Z11" s="347"/>
      <c r="AA11" s="371"/>
      <c r="AB11" s="347"/>
      <c r="AC11" s="371"/>
      <c r="AD11" s="347"/>
      <c r="AE11" s="347"/>
      <c r="AF11" s="347"/>
      <c r="AG11" s="347"/>
      <c r="AH11" s="347"/>
      <c r="AI11" s="347"/>
      <c r="AJ11" s="347"/>
      <c r="AK11" s="347"/>
      <c r="AL11" s="347"/>
      <c r="AM11" s="368"/>
      <c r="AN11" s="368"/>
      <c r="AO11" s="368"/>
      <c r="AP11" s="368"/>
      <c r="AQ11" s="347"/>
      <c r="AR11" s="347"/>
      <c r="AS11" s="347"/>
      <c r="AT11" s="347"/>
      <c r="AU11" s="347"/>
      <c r="AV11" s="347"/>
      <c r="AW11" s="347"/>
      <c r="AX11" s="347"/>
      <c r="AY11" s="347"/>
      <c r="AZ11" s="347"/>
      <c r="BA11" s="347"/>
      <c r="BB11" s="347"/>
      <c r="BC11" s="347"/>
      <c r="BD11" s="347"/>
      <c r="BE11" s="347"/>
      <c r="BF11" s="347"/>
    </row>
    <row r="12" spans="1:58" ht="13.15" x14ac:dyDescent="0.4">
      <c r="A12" s="354" t="s">
        <v>69</v>
      </c>
      <c r="B12" s="150" t="s">
        <v>44</v>
      </c>
      <c r="C12" s="67">
        <f>Frame_L3!N561</f>
        <v>0</v>
      </c>
      <c r="D12" s="67">
        <f>Frame_L3!N562</f>
        <v>0</v>
      </c>
      <c r="E12" s="67">
        <f>Frame_L3!N563</f>
        <v>0</v>
      </c>
      <c r="F12" s="67">
        <f>Frame_L3!N564</f>
        <v>0</v>
      </c>
      <c r="G12" s="67">
        <f>Frame_L3!N599</f>
        <v>1</v>
      </c>
      <c r="H12" s="67">
        <f>Frame_L3!N600</f>
        <v>0</v>
      </c>
      <c r="I12" s="67">
        <f>Frame_L3!N601</f>
        <v>0</v>
      </c>
      <c r="J12" s="67">
        <f>Frame_L3!N602</f>
        <v>1</v>
      </c>
      <c r="K12" s="67">
        <f>Frame_L3!N618</f>
        <v>1</v>
      </c>
      <c r="L12" s="67">
        <f>Frame_L3!N619</f>
        <v>0</v>
      </c>
      <c r="M12" s="67">
        <f>Frame_L3!N620</f>
        <v>0</v>
      </c>
      <c r="N12" s="67">
        <f>Frame_L3!N621</f>
        <v>0</v>
      </c>
      <c r="O12" s="366">
        <f>(Frame_L3!N10+Frame_L3!N48+Frame_L3!N67+Frame_L3!N86+Frame_L3!N105+Frame_L3!N124+Frame_L3!N143+Frame_L3!N162)/L58</f>
        <v>0.16666666666666666</v>
      </c>
      <c r="P12" s="366">
        <f>(Frame_L3!N11+Frame_L3!N49+Frame_L3!N68+Frame_L3!N87+Frame_L3!N106+Frame_L3!N125+Frame_L3!N144+Frame_L3!N163)/L58</f>
        <v>0.33333333333333331</v>
      </c>
      <c r="Q12" s="366">
        <f>(Frame_L3!N12+Frame_L3!N50+Frame_L3!N69+Frame_L3!N88+Frame_L3!N107+Frame_L3!N126+Frame_L3!N145+Frame_L3!N164)/L58</f>
        <v>1.1666666666666667</v>
      </c>
      <c r="R12" s="345">
        <f>(Frame_L3!N13+Frame_L3!N51+Frame_L3!N70+Frame_L3!N89+Frame_L3!N108+Frame_L3!N127+Frame_L3!N146+Frame_L3!N165)/L58</f>
        <v>0</v>
      </c>
      <c r="S12" s="345">
        <f>Frame_L3!N447</f>
        <v>0</v>
      </c>
      <c r="T12" s="345">
        <f>Frame_L3!N448</f>
        <v>0</v>
      </c>
      <c r="U12" s="345">
        <f>Frame_L3!N449</f>
        <v>2</v>
      </c>
      <c r="V12" s="345">
        <f>Frame_L3!N450</f>
        <v>0</v>
      </c>
      <c r="W12" s="345">
        <f>Frame_L3!N485</f>
        <v>0</v>
      </c>
      <c r="X12" s="345">
        <f>Frame_L3!N486</f>
        <v>0</v>
      </c>
      <c r="Y12" s="345">
        <f>Frame_L3!N487</f>
        <v>3</v>
      </c>
      <c r="Z12" s="345">
        <f>Frame_L3!N488</f>
        <v>0</v>
      </c>
      <c r="AA12" s="345">
        <f>(Frame_L3!N181+Frame_L3!N200+Frame_L3!N210+Frame_L3!N238+Frame_L3!N257)/L59</f>
        <v>0.33333333333333331</v>
      </c>
      <c r="AB12" s="345">
        <f>(Frame_L3!N182+Frame_L3!N201+Frame_L3!N211+Frame_L3!N239+Frame_L3!N258)/L59</f>
        <v>0</v>
      </c>
      <c r="AC12" s="345">
        <f>(Frame_L3!N183+Frame_L3!N202+Frame_L3!N212+Frame_L3!N240+Frame_L3!N259)/L59</f>
        <v>1.3333333333333333</v>
      </c>
      <c r="AD12" s="345">
        <f>(Frame_L3!N184+Frame_L3!N203+Frame_L3!N213+Frame_L3!N241+Frame_L3!N260)/L59</f>
        <v>0.33333333333333331</v>
      </c>
      <c r="AE12" s="345">
        <f>Frame_L3!N466</f>
        <v>0</v>
      </c>
      <c r="AF12" s="345">
        <f>Frame_L3!N467</f>
        <v>1</v>
      </c>
      <c r="AG12" s="345">
        <f>Frame_L3!N468</f>
        <v>1</v>
      </c>
      <c r="AH12" s="345">
        <f>Frame_L3!N469</f>
        <v>0</v>
      </c>
      <c r="AI12" s="345">
        <f>Frame_L3!N504</f>
        <v>0</v>
      </c>
      <c r="AJ12" s="345">
        <f>Frame_L3!N505</f>
        <v>0</v>
      </c>
      <c r="AK12" s="345">
        <f>Frame_L3!N506</f>
        <v>0</v>
      </c>
      <c r="AL12" s="345">
        <f>Frame_L3!N507</f>
        <v>0</v>
      </c>
      <c r="AM12" s="366">
        <f>(Frame_L3!N276+Frame_L3!N295+Frame_L3!N314+Frame_L3!N333+Frame_L3!N352+Frame_L3!N371)/L60</f>
        <v>0</v>
      </c>
      <c r="AN12" s="366">
        <f>(Frame_L3!N277+Frame_L3!N296+Frame_L3!N315+Frame_L3!N334+Frame_L3!N353+Frame_L3!N372)/L60</f>
        <v>0.25</v>
      </c>
      <c r="AO12" s="366">
        <f>(Frame_L3!N278+Frame_L3!N297+Frame_L3!N316+Frame_L3!N335+Frame_L3!N354+Frame_L3!N373)/L60</f>
        <v>1</v>
      </c>
      <c r="AP12" s="366">
        <f>(Frame_L3!N279+Frame_L3!N298+Frame_L3!N317+Frame_L3!N336+Frame_L3!N355+Frame_L3!N374)/L60</f>
        <v>0</v>
      </c>
      <c r="AQ12" s="345">
        <f>(Frame_L3!N542 + Frame_L3!$N523)/L62</f>
        <v>0</v>
      </c>
      <c r="AR12" s="345">
        <f>(Frame_L3!N543 + Frame_L3!$N524)/L62</f>
        <v>0</v>
      </c>
      <c r="AS12" s="345">
        <f>(Frame_L3!N544 + Frame_L3!$N525)/L62</f>
        <v>1</v>
      </c>
      <c r="AT12" s="345">
        <f>(Frame_L3!N545 + Frame_L3!$N526)/L62</f>
        <v>0</v>
      </c>
      <c r="AU12" s="345">
        <f>Frame_L3!N390</f>
        <v>0</v>
      </c>
      <c r="AV12" s="345">
        <f>Frame_L3!N391</f>
        <v>0</v>
      </c>
      <c r="AW12" s="345">
        <f>Frame_L3!N392</f>
        <v>0</v>
      </c>
      <c r="AX12" s="345">
        <f>Frame_L3!N392</f>
        <v>0</v>
      </c>
      <c r="AY12" s="345">
        <f>(Frame_L3!N409+Frame_L3!N428+Frame_L3!N428)/L61</f>
        <v>0</v>
      </c>
      <c r="AZ12" s="345">
        <f>(Frame_L3!N410+Frame_L3!N429+Frame_L3!N429)/L61</f>
        <v>0</v>
      </c>
      <c r="BA12" s="345">
        <f>(Frame_L3!N411+Frame_L3!N430+Frame_L3!N430)/L61</f>
        <v>0</v>
      </c>
      <c r="BB12" s="345">
        <f>(Frame_L3!N412+Frame_L3!N431+Frame_L3!N431)/L61</f>
        <v>0</v>
      </c>
      <c r="BC12" s="345">
        <f>Frame_L3!N784</f>
        <v>0</v>
      </c>
      <c r="BD12" s="345">
        <f>Frame_L3!N785</f>
        <v>0</v>
      </c>
      <c r="BE12" s="345">
        <f>Frame_L3!N786</f>
        <v>0</v>
      </c>
      <c r="BF12" s="345">
        <f>Frame_L3!N787</f>
        <v>0</v>
      </c>
    </row>
    <row r="13" spans="1:58" ht="13.15" x14ac:dyDescent="0.4">
      <c r="A13" s="355"/>
      <c r="B13" s="159" t="s">
        <v>45</v>
      </c>
      <c r="C13" s="67">
        <f>Frame_L3!N656</f>
        <v>0</v>
      </c>
      <c r="D13" s="67">
        <f>Frame_L3!N657</f>
        <v>0</v>
      </c>
      <c r="E13" s="67">
        <f>Frame_L3!N658</f>
        <v>0</v>
      </c>
      <c r="F13" s="67">
        <f>Frame_L3!N659</f>
        <v>0</v>
      </c>
      <c r="G13" s="67">
        <f>Frame_L3!N694</f>
        <v>0</v>
      </c>
      <c r="H13" s="67">
        <f>Frame_L3!N695</f>
        <v>0</v>
      </c>
      <c r="I13" s="67">
        <f>Frame_L3!N696</f>
        <v>0</v>
      </c>
      <c r="J13" s="67">
        <f>Frame_L3!N697</f>
        <v>0</v>
      </c>
      <c r="K13" s="67">
        <f>Frame_L3!N713</f>
        <v>0</v>
      </c>
      <c r="L13" s="67">
        <f>Frame_L3!N714</f>
        <v>0</v>
      </c>
      <c r="M13" s="67">
        <f>Frame_L3!N715</f>
        <v>0</v>
      </c>
      <c r="N13" s="67">
        <f>Frame_L3!N716</f>
        <v>0</v>
      </c>
      <c r="O13" s="367"/>
      <c r="P13" s="367"/>
      <c r="Q13" s="367"/>
      <c r="R13" s="346"/>
      <c r="S13" s="346"/>
      <c r="T13" s="346"/>
      <c r="U13" s="346"/>
      <c r="V13" s="346"/>
      <c r="W13" s="346"/>
      <c r="X13" s="346"/>
      <c r="Y13" s="346"/>
      <c r="Z13" s="346"/>
      <c r="AA13" s="346"/>
      <c r="AB13" s="346"/>
      <c r="AC13" s="346"/>
      <c r="AD13" s="346"/>
      <c r="AE13" s="346"/>
      <c r="AF13" s="346"/>
      <c r="AG13" s="346"/>
      <c r="AH13" s="346"/>
      <c r="AI13" s="346"/>
      <c r="AJ13" s="346"/>
      <c r="AK13" s="346"/>
      <c r="AL13" s="346"/>
      <c r="AM13" s="367"/>
      <c r="AN13" s="367"/>
      <c r="AO13" s="367"/>
      <c r="AP13" s="367"/>
      <c r="AQ13" s="346"/>
      <c r="AR13" s="346"/>
      <c r="AS13" s="346"/>
      <c r="AT13" s="346"/>
      <c r="AU13" s="346"/>
      <c r="AV13" s="346"/>
      <c r="AW13" s="346"/>
      <c r="AX13" s="346"/>
      <c r="AY13" s="346"/>
      <c r="AZ13" s="346"/>
      <c r="BA13" s="346"/>
      <c r="BB13" s="346"/>
      <c r="BC13" s="346"/>
      <c r="BD13" s="346"/>
      <c r="BE13" s="346"/>
      <c r="BF13" s="346"/>
    </row>
    <row r="14" spans="1:58" ht="13.15" x14ac:dyDescent="0.4">
      <c r="A14" s="356"/>
      <c r="B14" s="149" t="s">
        <v>46</v>
      </c>
      <c r="C14" s="67">
        <f>Frame_L3!N751</f>
        <v>2</v>
      </c>
      <c r="D14" s="67">
        <f>Frame_L3!N752</f>
        <v>0</v>
      </c>
      <c r="E14" s="67">
        <f>Frame_L3!N753</f>
        <v>1</v>
      </c>
      <c r="F14" s="67">
        <f>Frame_L3!N754</f>
        <v>0</v>
      </c>
      <c r="G14" s="67">
        <f>Frame_L3!N808</f>
        <v>0</v>
      </c>
      <c r="H14" s="67">
        <f>Frame_L3!N809</f>
        <v>3</v>
      </c>
      <c r="I14" s="67">
        <f>Frame_L3!N810</f>
        <v>0</v>
      </c>
      <c r="J14" s="67">
        <f>Frame_L3!N811</f>
        <v>0</v>
      </c>
      <c r="K14" s="67">
        <f>Frame_L3!N827</f>
        <v>1</v>
      </c>
      <c r="L14" s="67">
        <f>Frame_L3!N828</f>
        <v>1</v>
      </c>
      <c r="M14" s="67">
        <f>Frame_L3!N829</f>
        <v>0</v>
      </c>
      <c r="N14" s="67">
        <f>Frame_L3!N830</f>
        <v>0</v>
      </c>
      <c r="O14" s="368"/>
      <c r="P14" s="368"/>
      <c r="Q14" s="368"/>
      <c r="R14" s="347"/>
      <c r="S14" s="347"/>
      <c r="T14" s="347"/>
      <c r="U14" s="347"/>
      <c r="V14" s="347"/>
      <c r="W14" s="347"/>
      <c r="X14" s="347"/>
      <c r="Y14" s="347"/>
      <c r="Z14" s="347"/>
      <c r="AA14" s="347"/>
      <c r="AB14" s="347"/>
      <c r="AC14" s="347"/>
      <c r="AD14" s="347"/>
      <c r="AE14" s="347"/>
      <c r="AF14" s="347"/>
      <c r="AG14" s="347"/>
      <c r="AH14" s="347"/>
      <c r="AI14" s="347"/>
      <c r="AJ14" s="347"/>
      <c r="AK14" s="347"/>
      <c r="AL14" s="347"/>
      <c r="AM14" s="368"/>
      <c r="AN14" s="368"/>
      <c r="AO14" s="368"/>
      <c r="AP14" s="368"/>
      <c r="AQ14" s="347"/>
      <c r="AR14" s="347"/>
      <c r="AS14" s="347"/>
      <c r="AT14" s="347"/>
      <c r="AU14" s="347"/>
      <c r="AV14" s="347"/>
      <c r="AW14" s="347"/>
      <c r="AX14" s="347"/>
      <c r="AY14" s="347"/>
      <c r="AZ14" s="347"/>
      <c r="BA14" s="347"/>
      <c r="BB14" s="347"/>
      <c r="BC14" s="347"/>
      <c r="BD14" s="347"/>
      <c r="BE14" s="347"/>
      <c r="BF14" s="347"/>
    </row>
    <row r="15" spans="1:58" ht="13.15" x14ac:dyDescent="0.4">
      <c r="A15" s="351" t="s">
        <v>34</v>
      </c>
      <c r="B15" s="105" t="s">
        <v>47</v>
      </c>
      <c r="C15" s="67">
        <f>Frame_L4!N561</f>
        <v>1</v>
      </c>
      <c r="D15" s="67">
        <f>Frame_L4!N562</f>
        <v>0</v>
      </c>
      <c r="E15" s="67">
        <f>Frame_L4!N563</f>
        <v>0</v>
      </c>
      <c r="F15" s="67">
        <f>Frame_L4!N564</f>
        <v>1</v>
      </c>
      <c r="G15" s="145">
        <v>0</v>
      </c>
      <c r="H15" s="145">
        <v>0</v>
      </c>
      <c r="I15" s="145">
        <v>0</v>
      </c>
      <c r="J15" s="145">
        <v>0</v>
      </c>
      <c r="K15" s="67">
        <f>Frame_L4!N580</f>
        <v>0</v>
      </c>
      <c r="L15" s="67">
        <f>Frame_L4!N581</f>
        <v>0</v>
      </c>
      <c r="M15" s="67">
        <f>Frame_L4!N582</f>
        <v>0</v>
      </c>
      <c r="N15" s="67">
        <f>Frame_L4!N583</f>
        <v>2</v>
      </c>
      <c r="O15" s="366">
        <f>(Frame_L4!N10+Frame_L4!N48+Frame_L4!N67+Frame_L4!N86+Frame_L4!N105+Frame_L4!N124+Frame_L4!N143+Frame_L4!N162)/L63</f>
        <v>0.6</v>
      </c>
      <c r="P15" s="345">
        <f>(Frame_L4!N11+Frame_L4!N49+Frame_L4!N68+Frame_L4!N87+Frame_L4!N106+Frame_L4!N125+Frame_L4!N144+Frame_L4!N163)/L63</f>
        <v>0</v>
      </c>
      <c r="Q15" s="345">
        <f>(Frame_L4!N12+Frame_L4!N50+Frame_L4!N69+Frame_L4!N88+Frame_L4!N107+Frame_L4!N126+Frame_L4!N145+Frame_L4!N164)/L63</f>
        <v>0</v>
      </c>
      <c r="R15" s="366">
        <f>(Frame_L4!N13+Frame_L4!N51+Frame_L4!N70+Frame_L4!N89+Frame_L4!N108+Frame_L4!N127+Frame_L4!N146+Frame_L4!N165)/L63</f>
        <v>0.2</v>
      </c>
      <c r="S15" s="345">
        <f>Frame_L4!N447</f>
        <v>1</v>
      </c>
      <c r="T15" s="345">
        <f>Frame_L4!N448</f>
        <v>0</v>
      </c>
      <c r="U15" s="345">
        <f>Frame_L4!N449</f>
        <v>1</v>
      </c>
      <c r="V15" s="345">
        <f>Frame_L4!N450</f>
        <v>0</v>
      </c>
      <c r="W15" s="345">
        <f>Frame_L4!N485</f>
        <v>0</v>
      </c>
      <c r="X15" s="345">
        <f>Frame_L4!N486</f>
        <v>0</v>
      </c>
      <c r="Y15" s="345">
        <f>Frame_L4!N487</f>
        <v>0</v>
      </c>
      <c r="Z15" s="345">
        <f>Frame_L4!N488</f>
        <v>0</v>
      </c>
      <c r="AA15" s="345">
        <f>(Frame_L4!N181+Frame_L4!N200+Frame_L4!N210+Frame_L4!N238+Frame_L4!N257)/L64</f>
        <v>2</v>
      </c>
      <c r="AB15" s="345">
        <f>(Frame_L4!N182+Frame_L4!N201+Frame_L4!N211+Frame_L4!N239+Frame_L4!N258)/L64</f>
        <v>0</v>
      </c>
      <c r="AC15" s="345">
        <f>(Frame_L4!N183+Frame_L4!N202+Frame_L4!N212+Frame_L4!N240+Frame_L4!N259)/L64</f>
        <v>1</v>
      </c>
      <c r="AD15" s="345">
        <f>(Frame_L4!N184+Frame_L4!N203+Frame_L4!N213+Frame_L4!N241+Frame_L4!N260)/L64</f>
        <v>1</v>
      </c>
      <c r="AE15" s="345">
        <f>Frame_L4!N466</f>
        <v>0</v>
      </c>
      <c r="AF15" s="345">
        <f>Frame_L4!N467</f>
        <v>1</v>
      </c>
      <c r="AG15" s="345">
        <f>Frame_L4!N468</f>
        <v>0</v>
      </c>
      <c r="AH15" s="345">
        <f>Frame_L4!N469</f>
        <v>0</v>
      </c>
      <c r="AI15" s="345">
        <f>Frame_L4!N504</f>
        <v>1</v>
      </c>
      <c r="AJ15" s="345">
        <f>Frame_L4!N505</f>
        <v>0</v>
      </c>
      <c r="AK15" s="345">
        <f>Frame_L4!N506</f>
        <v>0</v>
      </c>
      <c r="AL15" s="345">
        <f>Frame_L4!N507</f>
        <v>1</v>
      </c>
      <c r="AM15" s="366">
        <f>(Frame_L4!N276+Frame_L4!N295+Frame_L4!N314+Frame_L4!N333+Frame_L4!N352+Frame_L4!N371)/L65</f>
        <v>1</v>
      </c>
      <c r="AN15" s="366">
        <f>(Frame_L4!N277+Frame_L4!N296+Frame_L4!N315+Frame_L4!N334+Frame_L4!N353+Frame_L4!N372)/L65</f>
        <v>0</v>
      </c>
      <c r="AO15" s="366">
        <f>(Frame_L4!N278+Frame_L4!N297+Frame_L4!N316+Frame_L4!N335+Frame_L4!N354+Frame_L4!N373)/L65</f>
        <v>0</v>
      </c>
      <c r="AP15" s="366">
        <f>(Frame_L4!N279+Frame_L4!N298+Frame_L4!N317+Frame_L4!N336+Frame_L4!N355+Frame_L4!N374)/L65</f>
        <v>0</v>
      </c>
      <c r="AQ15" s="366">
        <f>(Frame_L4!N542 + Frame_L4!$N523)/L67</f>
        <v>0.5</v>
      </c>
      <c r="AR15" s="345">
        <f>(Frame_L4!N543 + Frame_L4!$N524)/L67</f>
        <v>0</v>
      </c>
      <c r="AS15" s="345">
        <f>(Frame_L4!N544 + Frame_L4!$N525)/L67</f>
        <v>0</v>
      </c>
      <c r="AT15" s="366">
        <f>(Frame_L4!N545 + Frame_L4!$N526)/L67</f>
        <v>0.5</v>
      </c>
      <c r="AU15" s="345">
        <f>Frame_L4!N390</f>
        <v>0</v>
      </c>
      <c r="AV15" s="345">
        <f>Frame_L4!N391</f>
        <v>0</v>
      </c>
      <c r="AW15" s="345">
        <f>Frame_L4!N392</f>
        <v>0</v>
      </c>
      <c r="AX15" s="345">
        <f>Frame_L4!N393</f>
        <v>0</v>
      </c>
      <c r="AY15" s="345">
        <f>(Frame_L4!N409+Frame_L4!N428+Frame_L4!N428)/L66</f>
        <v>0</v>
      </c>
      <c r="AZ15" s="345">
        <f>(Frame_L4!N410+Frame_L4!N429+Frame_L4!N429)/L66</f>
        <v>0</v>
      </c>
      <c r="BA15" s="345">
        <f>(Frame_L4!N411+Frame_L4!N430+Frame_L4!N430)/L66</f>
        <v>0</v>
      </c>
      <c r="BB15" s="366">
        <f>(Frame_L4!N412+Frame_L4!N431+Frame_L4!N431)/L66</f>
        <v>1.5</v>
      </c>
      <c r="BC15" s="345">
        <f>Frame_L4!N637</f>
        <v>2</v>
      </c>
      <c r="BD15" s="345">
        <f>Frame_L4!N638</f>
        <v>0</v>
      </c>
      <c r="BE15" s="345">
        <f>Frame_L4!N639</f>
        <v>0</v>
      </c>
      <c r="BF15" s="345">
        <f>Frame_L4!N640</f>
        <v>2</v>
      </c>
    </row>
    <row r="16" spans="1:58" ht="13.15" x14ac:dyDescent="0.4">
      <c r="A16" s="352"/>
      <c r="B16" s="103" t="s">
        <v>138</v>
      </c>
      <c r="C16" s="67">
        <v>0</v>
      </c>
      <c r="D16" s="67">
        <v>0</v>
      </c>
      <c r="E16" s="67">
        <v>0</v>
      </c>
      <c r="F16" s="67">
        <v>0</v>
      </c>
      <c r="G16" s="67">
        <v>0</v>
      </c>
      <c r="H16" s="67">
        <v>0</v>
      </c>
      <c r="I16" s="67">
        <v>0</v>
      </c>
      <c r="J16" s="67">
        <v>0</v>
      </c>
      <c r="K16" s="67">
        <f>Frame_L4!N599</f>
        <v>0</v>
      </c>
      <c r="L16" s="67">
        <f>Frame_L4!N600</f>
        <v>0</v>
      </c>
      <c r="M16" s="67">
        <f>Frame_L4!N601</f>
        <v>0</v>
      </c>
      <c r="N16" s="67">
        <f>Frame_L4!N602</f>
        <v>0</v>
      </c>
      <c r="O16" s="367"/>
      <c r="P16" s="346"/>
      <c r="Q16" s="346"/>
      <c r="R16" s="367"/>
      <c r="S16" s="346"/>
      <c r="T16" s="346"/>
      <c r="U16" s="346"/>
      <c r="V16" s="346"/>
      <c r="W16" s="346"/>
      <c r="X16" s="346"/>
      <c r="Y16" s="346"/>
      <c r="Z16" s="346"/>
      <c r="AA16" s="346"/>
      <c r="AB16" s="346"/>
      <c r="AC16" s="346"/>
      <c r="AD16" s="346"/>
      <c r="AE16" s="346"/>
      <c r="AF16" s="346"/>
      <c r="AG16" s="346"/>
      <c r="AH16" s="346"/>
      <c r="AI16" s="346"/>
      <c r="AJ16" s="346"/>
      <c r="AK16" s="346"/>
      <c r="AL16" s="346"/>
      <c r="AM16" s="367"/>
      <c r="AN16" s="367"/>
      <c r="AO16" s="367"/>
      <c r="AP16" s="367"/>
      <c r="AQ16" s="367"/>
      <c r="AR16" s="346"/>
      <c r="AS16" s="346"/>
      <c r="AT16" s="367"/>
      <c r="AU16" s="346"/>
      <c r="AV16" s="346"/>
      <c r="AW16" s="346"/>
      <c r="AX16" s="346"/>
      <c r="AY16" s="346"/>
      <c r="AZ16" s="346"/>
      <c r="BA16" s="346"/>
      <c r="BB16" s="367"/>
      <c r="BC16" s="346"/>
      <c r="BD16" s="346"/>
      <c r="BE16" s="346"/>
      <c r="BF16" s="346"/>
    </row>
    <row r="17" spans="1:58" ht="13.15" x14ac:dyDescent="0.4">
      <c r="A17" s="353"/>
      <c r="B17" s="160" t="s">
        <v>48</v>
      </c>
      <c r="C17" s="67">
        <v>0</v>
      </c>
      <c r="D17" s="67">
        <v>0</v>
      </c>
      <c r="E17" s="67">
        <v>0</v>
      </c>
      <c r="F17" s="67">
        <v>0</v>
      </c>
      <c r="G17" s="67">
        <v>0</v>
      </c>
      <c r="H17" s="67">
        <v>0</v>
      </c>
      <c r="I17" s="67">
        <v>0</v>
      </c>
      <c r="J17" s="67">
        <v>0</v>
      </c>
      <c r="K17" s="67">
        <f>Frame_L4!N618</f>
        <v>2</v>
      </c>
      <c r="L17" s="67">
        <f>Frame_L4!N619</f>
        <v>0</v>
      </c>
      <c r="M17" s="67">
        <f>Frame_L4!N620</f>
        <v>0</v>
      </c>
      <c r="N17" s="67">
        <f>Frame_L4!N621</f>
        <v>2</v>
      </c>
      <c r="O17" s="368"/>
      <c r="P17" s="347"/>
      <c r="Q17" s="347"/>
      <c r="R17" s="368"/>
      <c r="S17" s="347"/>
      <c r="T17" s="347"/>
      <c r="U17" s="347"/>
      <c r="V17" s="347"/>
      <c r="W17" s="347"/>
      <c r="X17" s="347"/>
      <c r="Y17" s="347"/>
      <c r="Z17" s="347"/>
      <c r="AA17" s="347"/>
      <c r="AB17" s="347"/>
      <c r="AC17" s="347"/>
      <c r="AD17" s="347"/>
      <c r="AE17" s="347"/>
      <c r="AF17" s="347"/>
      <c r="AG17" s="347"/>
      <c r="AH17" s="347"/>
      <c r="AI17" s="347"/>
      <c r="AJ17" s="347"/>
      <c r="AK17" s="347"/>
      <c r="AL17" s="347"/>
      <c r="AM17" s="368"/>
      <c r="AN17" s="368"/>
      <c r="AO17" s="368"/>
      <c r="AP17" s="368"/>
      <c r="AQ17" s="368"/>
      <c r="AR17" s="347"/>
      <c r="AS17" s="347"/>
      <c r="AT17" s="368"/>
      <c r="AU17" s="347"/>
      <c r="AV17" s="347"/>
      <c r="AW17" s="347"/>
      <c r="AX17" s="347"/>
      <c r="AY17" s="347"/>
      <c r="AZ17" s="347"/>
      <c r="BA17" s="347"/>
      <c r="BB17" s="368"/>
      <c r="BC17" s="347"/>
      <c r="BD17" s="347"/>
      <c r="BE17" s="347"/>
      <c r="BF17" s="347"/>
    </row>
    <row r="18" spans="1:58" ht="13.15" x14ac:dyDescent="0.4">
      <c r="A18" s="363" t="s">
        <v>70</v>
      </c>
      <c r="B18" s="101" t="s">
        <v>49</v>
      </c>
      <c r="C18" s="67">
        <f>(Frame_L5!N561+Frame_L5!N599+Frame_L5!N637)/L45</f>
        <v>0</v>
      </c>
      <c r="D18" s="67">
        <f>(Frame_L5!N562+Frame_L5!N600+Frame_L5!N638)/L45</f>
        <v>0</v>
      </c>
      <c r="E18" s="67">
        <f>(Frame_L5!N563+Frame_L5!N601+Frame_L5!N639)/L45</f>
        <v>0</v>
      </c>
      <c r="F18" s="95">
        <f>(Frame_L5!N564+Frame_L5!N602+Frame_L5!N640)/L45</f>
        <v>1.5</v>
      </c>
      <c r="G18" s="67">
        <v>0</v>
      </c>
      <c r="H18" s="67">
        <v>0</v>
      </c>
      <c r="I18" s="67">
        <v>0</v>
      </c>
      <c r="J18" s="67">
        <v>0</v>
      </c>
      <c r="K18" s="67">
        <f>(Frame_L5!N580+Frame_L5!N618+Frame_L5!N656 + Frame_L5!N675+Frame_L5!N694)/L46</f>
        <v>0</v>
      </c>
      <c r="L18" s="67">
        <f>(Frame_L5!N581+Frame_L5!N619+Frame_L5!N657 +Frame_L5!N676+Frame_L5!N695)/L46</f>
        <v>0</v>
      </c>
      <c r="M18" s="67">
        <f>(Frame_L5!N582+Frame_L5!N620+Frame_L5!N658 +Frame_L5!N677+Frame_L5!N696)/L46</f>
        <v>0</v>
      </c>
      <c r="N18" s="67">
        <f>(Frame_L5!N583+Frame_L5!N621+Frame_L5!N659+Frame_L5!N678+Frame_L5!N697)/L46</f>
        <v>0</v>
      </c>
      <c r="O18" s="345">
        <f>(Frame_L5!N10+Frame_L5!N29+Frame_L5!N48+Frame_L5!N67+Frame_L5!N86+Frame_L5!N105+Frame_L5!N124+Frame_L5!N143+Frame_L5!N162)/L68</f>
        <v>0</v>
      </c>
      <c r="P18" s="366">
        <f>(Frame_L5!N11+Frame_L5!N30+Frame_L5!N49+Frame_L5!N68+Frame_L5!N87+Frame_L5!N106+Frame_L5!N125+Frame_L5!N144+Frame_L5!N163)/L68</f>
        <v>0.33333333333333331</v>
      </c>
      <c r="Q18" s="366">
        <f>(Frame_L5!N12+Frame_L5!N31+Frame_L5!N50+Frame_L5!N69+Frame_L5!N88+Frame_L5!N107+Frame_L5!N126+Frame_L5!N145+Frame_L5!N164)/L68</f>
        <v>0.33333333333333331</v>
      </c>
      <c r="R18" s="345">
        <f>(Frame_L5!N13+Frame_L5!N32+Frame_L5!N51+Frame_L5!N70+Frame_L5!N89+Frame_L5!N108+Frame_L5!N127+Frame_L5!N146+Frame_L5!N165)/L68</f>
        <v>1</v>
      </c>
      <c r="S18" s="345">
        <f>Frame_L5!N447</f>
        <v>0</v>
      </c>
      <c r="T18" s="345">
        <f>Frame_L5!N448</f>
        <v>0</v>
      </c>
      <c r="U18" s="345">
        <f>Frame_L5!N449</f>
        <v>1</v>
      </c>
      <c r="V18" s="345">
        <f>Frame_L5!N450</f>
        <v>0</v>
      </c>
      <c r="W18" s="345">
        <f>Frame_L5!N485</f>
        <v>0</v>
      </c>
      <c r="X18" s="345">
        <f>Frame_L5!N486</f>
        <v>0</v>
      </c>
      <c r="Y18" s="345">
        <f>Frame_L5!N487</f>
        <v>0</v>
      </c>
      <c r="Z18" s="345">
        <f>Frame_L5!N488</f>
        <v>0</v>
      </c>
      <c r="AA18" s="345">
        <f>(Frame_L5!N181+Frame_L5!N200+Frame_L5!N210+Frame_L5!N238+Frame_L5!N257)/L69</f>
        <v>0</v>
      </c>
      <c r="AB18" s="345">
        <f>(Frame_L5!N182+Frame_L5!N201+Frame_L5!N211+Frame_L5!N239+Frame_L5!N258)/L69</f>
        <v>0</v>
      </c>
      <c r="AC18" s="345">
        <f>(Frame_L5!N183+Frame_L5!N202+Frame_L5!N212+Frame_L5!N240+Frame_L5!N259)/L69</f>
        <v>1</v>
      </c>
      <c r="AD18" s="345">
        <f>(Frame_L5!N184+Frame_L5!N203+Frame_L5!N213+Frame_L5!N241+Frame_L5!N260)/L69</f>
        <v>1</v>
      </c>
      <c r="AE18" s="345">
        <f>Frame_L5!N466</f>
        <v>0</v>
      </c>
      <c r="AF18" s="345">
        <f>Frame_L5!N467</f>
        <v>1</v>
      </c>
      <c r="AG18" s="345">
        <f>Frame_L5!N468</f>
        <v>0</v>
      </c>
      <c r="AH18" s="345">
        <f>Frame_L5!N469</f>
        <v>0</v>
      </c>
      <c r="AI18" s="345">
        <f>Frame_L5!N504</f>
        <v>0</v>
      </c>
      <c r="AJ18" s="345">
        <f>Frame_L5!N505</f>
        <v>0</v>
      </c>
      <c r="AK18" s="345">
        <f>Frame_L5!N506</f>
        <v>0</v>
      </c>
      <c r="AL18" s="345">
        <f>Frame_L5!N507</f>
        <v>2</v>
      </c>
      <c r="AM18" s="366">
        <f>(Frame_L5!N276+Frame_L5!N295+Frame_L5!N314+Frame_L5!N333+Frame_L5!N352+Frame_L5!N371)/L70</f>
        <v>0</v>
      </c>
      <c r="AN18" s="366">
        <f>(Frame_L5!N277+Frame_L5!N296+Frame_L5!N315+Frame_L5!N334+Frame_L5!N353+Frame_L5!N372)/L70</f>
        <v>0</v>
      </c>
      <c r="AO18" s="366">
        <f>(Frame_L5!N278+Frame_L5!N297+Frame_L5!N316+Frame_L5!N335+Frame_L5!N354+Frame_L5!N373)/L70</f>
        <v>0</v>
      </c>
      <c r="AP18" s="366">
        <f>(Frame_L5!N279+Frame_L5!N298+Frame_L5!N317+Frame_L5!N336+Frame_L5!N355+Frame_L5!N374)/L70</f>
        <v>1</v>
      </c>
      <c r="AQ18" s="345">
        <f>(Frame_L5!N542 + Frame_L5!$N523)/L72</f>
        <v>0</v>
      </c>
      <c r="AR18" s="345">
        <f>(Frame_L5!N543 + Frame_L5!$N524)/L72</f>
        <v>0</v>
      </c>
      <c r="AS18" s="345">
        <f>(Frame_L5!N544 + Frame_L5!$N525)/L72</f>
        <v>0</v>
      </c>
      <c r="AT18" s="345">
        <f>(Frame_L5!N545 + Frame_L5!$N526)/L72</f>
        <v>0</v>
      </c>
      <c r="AU18" s="345">
        <f>Frame_L5!N390</f>
        <v>0</v>
      </c>
      <c r="AV18" s="345">
        <f>Frame_L5!N391</f>
        <v>0</v>
      </c>
      <c r="AW18" s="345">
        <f>Frame_L5!N392</f>
        <v>0</v>
      </c>
      <c r="AX18" s="345">
        <f>Frame_L5!N393</f>
        <v>0</v>
      </c>
      <c r="AY18" s="345">
        <f>(Frame_L5!N409+Frame_L5!N428+Frame_L5!N428)/L71</f>
        <v>0</v>
      </c>
      <c r="AZ18" s="345">
        <f>(Frame_L5!N410+Frame_L5!N429+Frame_L5!N429)/L71</f>
        <v>0</v>
      </c>
      <c r="BA18" s="345">
        <f>(Frame_L5!N411+Frame_L5!N430+Frame_L5!N430)/L71</f>
        <v>0</v>
      </c>
      <c r="BB18" s="345">
        <f>(Frame_L5!N412+Frame_L5!N431+Frame_L5!N431)/L71</f>
        <v>0</v>
      </c>
      <c r="BC18" s="345">
        <f>Frame_L5!N827</f>
        <v>2</v>
      </c>
      <c r="BD18" s="345">
        <f>Frame_L5!N828</f>
        <v>0</v>
      </c>
      <c r="BE18" s="345">
        <f>Frame_L5!N829</f>
        <v>0</v>
      </c>
      <c r="BF18" s="345">
        <f>Frame_L5!N830</f>
        <v>2</v>
      </c>
    </row>
    <row r="19" spans="1:58" ht="13.15" x14ac:dyDescent="0.4">
      <c r="A19" s="364"/>
      <c r="B19" s="104" t="s">
        <v>35</v>
      </c>
      <c r="C19" s="93">
        <f>Frame_L5!N713</f>
        <v>2</v>
      </c>
      <c r="D19" s="93">
        <f>Frame_L5!N714</f>
        <v>1</v>
      </c>
      <c r="E19" s="93">
        <f>Frame_L5!N715</f>
        <v>0</v>
      </c>
      <c r="F19" s="93">
        <f>Frame_L5!N716</f>
        <v>1</v>
      </c>
      <c r="G19" s="67">
        <f>(Frame_L5!N732+Frame_L5!N751)/L47</f>
        <v>0</v>
      </c>
      <c r="H19" s="67">
        <f>(Frame_L5!N733+Frame_L5!N752)/L47</f>
        <v>1</v>
      </c>
      <c r="I19" s="67">
        <f>(Frame_L5!N734+Frame_L5!N753)/L47</f>
        <v>0</v>
      </c>
      <c r="J19" s="67">
        <f>(Frame_L5!N735+Frame_L5!N754)/L47</f>
        <v>0</v>
      </c>
      <c r="K19" s="67">
        <v>0</v>
      </c>
      <c r="L19" s="67">
        <v>0</v>
      </c>
      <c r="M19" s="67">
        <v>0</v>
      </c>
      <c r="N19" s="67">
        <v>0</v>
      </c>
      <c r="O19" s="346"/>
      <c r="P19" s="367"/>
      <c r="Q19" s="367"/>
      <c r="R19" s="346"/>
      <c r="S19" s="346"/>
      <c r="T19" s="346"/>
      <c r="U19" s="346"/>
      <c r="V19" s="346"/>
      <c r="W19" s="346"/>
      <c r="X19" s="346"/>
      <c r="Y19" s="346"/>
      <c r="Z19" s="346"/>
      <c r="AA19" s="346"/>
      <c r="AB19" s="346"/>
      <c r="AC19" s="346"/>
      <c r="AD19" s="346"/>
      <c r="AE19" s="346"/>
      <c r="AF19" s="346"/>
      <c r="AG19" s="346"/>
      <c r="AH19" s="346"/>
      <c r="AI19" s="346"/>
      <c r="AJ19" s="346"/>
      <c r="AK19" s="346"/>
      <c r="AL19" s="346"/>
      <c r="AM19" s="367"/>
      <c r="AN19" s="367"/>
      <c r="AO19" s="367"/>
      <c r="AP19" s="367"/>
      <c r="AQ19" s="346"/>
      <c r="AR19" s="346"/>
      <c r="AS19" s="346"/>
      <c r="AT19" s="346"/>
      <c r="AU19" s="346"/>
      <c r="AV19" s="346"/>
      <c r="AW19" s="346"/>
      <c r="AX19" s="346"/>
      <c r="AY19" s="346"/>
      <c r="AZ19" s="346"/>
      <c r="BA19" s="346"/>
      <c r="BB19" s="346"/>
      <c r="BC19" s="346"/>
      <c r="BD19" s="346"/>
      <c r="BE19" s="346"/>
      <c r="BF19" s="346"/>
    </row>
    <row r="20" spans="1:58" ht="13.15" x14ac:dyDescent="0.4">
      <c r="A20" s="365"/>
      <c r="B20" s="102" t="s">
        <v>50</v>
      </c>
      <c r="C20" s="67">
        <f>Frame_L5!N770</f>
        <v>0</v>
      </c>
      <c r="D20" s="67">
        <f>Frame_L5!N809</f>
        <v>1</v>
      </c>
      <c r="E20" s="67">
        <f>Frame_L5!N810</f>
        <v>0</v>
      </c>
      <c r="F20" s="67">
        <f>Frame_L5!N811</f>
        <v>1</v>
      </c>
      <c r="G20" s="67">
        <f>Frame_L5!N789</f>
        <v>0</v>
      </c>
      <c r="H20" s="67">
        <f>Frame_L5!N790</f>
        <v>0</v>
      </c>
      <c r="I20" s="67">
        <f>Frame_L5!N791</f>
        <v>0</v>
      </c>
      <c r="J20" s="67">
        <f>Frame_L5!N792</f>
        <v>2</v>
      </c>
      <c r="K20" s="67">
        <f>Frame_L5!N808</f>
        <v>0</v>
      </c>
      <c r="L20" s="67">
        <f>Frame_L5!N809</f>
        <v>1</v>
      </c>
      <c r="M20" s="67">
        <f>Frame_L5!N810</f>
        <v>0</v>
      </c>
      <c r="N20" s="67">
        <f>Frame_L5!N811</f>
        <v>1</v>
      </c>
      <c r="O20" s="347"/>
      <c r="P20" s="368"/>
      <c r="Q20" s="368"/>
      <c r="R20" s="347"/>
      <c r="S20" s="347"/>
      <c r="T20" s="347"/>
      <c r="U20" s="347"/>
      <c r="V20" s="347"/>
      <c r="W20" s="347"/>
      <c r="X20" s="347"/>
      <c r="Y20" s="347"/>
      <c r="Z20" s="347"/>
      <c r="AA20" s="347"/>
      <c r="AB20" s="347"/>
      <c r="AC20" s="347"/>
      <c r="AD20" s="347"/>
      <c r="AE20" s="347"/>
      <c r="AF20" s="347"/>
      <c r="AG20" s="347"/>
      <c r="AH20" s="347"/>
      <c r="AI20" s="347"/>
      <c r="AJ20" s="347"/>
      <c r="AK20" s="347"/>
      <c r="AL20" s="347"/>
      <c r="AM20" s="368"/>
      <c r="AN20" s="368"/>
      <c r="AO20" s="368"/>
      <c r="AP20" s="368"/>
      <c r="AQ20" s="347"/>
      <c r="AR20" s="347"/>
      <c r="AS20" s="347"/>
      <c r="AT20" s="347"/>
      <c r="AU20" s="347"/>
      <c r="AV20" s="347"/>
      <c r="AW20" s="347"/>
      <c r="AX20" s="347"/>
      <c r="AY20" s="347"/>
      <c r="AZ20" s="347"/>
      <c r="BA20" s="347"/>
      <c r="BB20" s="347"/>
      <c r="BC20" s="347"/>
      <c r="BD20" s="347"/>
      <c r="BE20" s="347"/>
      <c r="BF20" s="347"/>
    </row>
    <row r="21" spans="1:58" ht="13.15" x14ac:dyDescent="0.4">
      <c r="A21" s="73"/>
      <c r="B21" s="36"/>
      <c r="C21" s="15"/>
      <c r="D21" s="15"/>
      <c r="E21" s="15"/>
      <c r="F21" s="15"/>
      <c r="G21" s="55"/>
      <c r="H21" s="55"/>
      <c r="I21" s="55"/>
      <c r="J21" s="55"/>
      <c r="K21" s="55"/>
      <c r="L21" s="55"/>
      <c r="M21" s="55"/>
      <c r="N21" s="55"/>
      <c r="AA21" s="41"/>
      <c r="AB21" s="41"/>
      <c r="AC21" s="41"/>
      <c r="AD21" s="41"/>
    </row>
    <row r="22" spans="1:58" ht="13.15" x14ac:dyDescent="0.4">
      <c r="C22" s="74" t="s">
        <v>1</v>
      </c>
      <c r="D22" s="74" t="s">
        <v>2</v>
      </c>
      <c r="E22" s="74" t="s">
        <v>3</v>
      </c>
      <c r="F22" s="74" t="s">
        <v>4</v>
      </c>
      <c r="M22" s="91" t="s">
        <v>1</v>
      </c>
      <c r="N22" s="91" t="s">
        <v>2</v>
      </c>
      <c r="O22" s="92" t="s">
        <v>3</v>
      </c>
      <c r="P22" s="92" t="s">
        <v>4</v>
      </c>
      <c r="U22" s="41"/>
    </row>
    <row r="23" spans="1:58" ht="13.15" x14ac:dyDescent="0.4">
      <c r="B23" s="70" t="s">
        <v>71</v>
      </c>
      <c r="C23" s="96">
        <f>Frame_Post!N276</f>
        <v>1</v>
      </c>
      <c r="D23" s="96">
        <f>Frame_Post!N277</f>
        <v>0</v>
      </c>
      <c r="E23" s="96">
        <f>Frame_Post!N278</f>
        <v>0</v>
      </c>
      <c r="F23" s="96">
        <f>Frame_Post!N279</f>
        <v>0</v>
      </c>
      <c r="L23" s="86" t="s">
        <v>16</v>
      </c>
      <c r="M23" s="95">
        <f>Frame_L2!N789</f>
        <v>0</v>
      </c>
      <c r="N23" s="95">
        <f>Frame_L2!N790</f>
        <v>0</v>
      </c>
      <c r="O23" s="95">
        <f>Frame_L2!N791</f>
        <v>2</v>
      </c>
      <c r="P23" s="95">
        <f>Frame_L2!N792</f>
        <v>0</v>
      </c>
      <c r="U23" s="41"/>
      <c r="V23" s="41"/>
      <c r="W23" s="41"/>
      <c r="X23" s="41"/>
      <c r="Y23" s="41"/>
      <c r="Z23" s="41"/>
      <c r="AA23" s="41"/>
      <c r="AB23" s="41"/>
    </row>
    <row r="24" spans="1:58" ht="13.15" x14ac:dyDescent="0.4">
      <c r="A24" s="147"/>
      <c r="B24" s="146" t="s">
        <v>72</v>
      </c>
      <c r="C24" s="95">
        <f>Frame_Post!N86</f>
        <v>0</v>
      </c>
      <c r="D24" s="95">
        <f>Frame_Post!N87</f>
        <v>1</v>
      </c>
      <c r="E24" s="95">
        <f>Frame_Post!N88</f>
        <v>0</v>
      </c>
      <c r="F24" s="95">
        <f>Frame_Post!N89</f>
        <v>0</v>
      </c>
      <c r="L24" s="91" t="s">
        <v>17</v>
      </c>
      <c r="M24" s="95">
        <f>Frame_L2!N808</f>
        <v>1</v>
      </c>
      <c r="N24" s="95">
        <f>Frame_L2!N809</f>
        <v>0</v>
      </c>
      <c r="O24" s="95">
        <f>Frame_L2!N810</f>
        <v>0</v>
      </c>
      <c r="P24" s="95">
        <f>Frame_L2!N811</f>
        <v>1</v>
      </c>
      <c r="U24" s="151"/>
      <c r="V24" s="41"/>
      <c r="W24" s="41"/>
      <c r="X24" s="41"/>
      <c r="Y24" s="41"/>
      <c r="Z24" s="41"/>
      <c r="AA24" s="41"/>
      <c r="AB24" s="41"/>
    </row>
    <row r="25" spans="1:58" ht="13.15" x14ac:dyDescent="0.4">
      <c r="A25" s="147"/>
      <c r="B25" s="146" t="s">
        <v>73</v>
      </c>
      <c r="C25" s="95">
        <f>Frame_Post!N105</f>
        <v>1</v>
      </c>
      <c r="D25" s="95">
        <f>Frame_Post!N106</f>
        <v>0</v>
      </c>
      <c r="E25" s="95">
        <f>Frame_Post!N107</f>
        <v>0</v>
      </c>
      <c r="F25" s="95">
        <f>Frame_Post!N108</f>
        <v>0</v>
      </c>
      <c r="L25" s="97" t="s">
        <v>91</v>
      </c>
      <c r="M25" s="67">
        <f>Frame_L2!N561</f>
        <v>0</v>
      </c>
      <c r="N25" s="67">
        <f>Frame_L2!N562</f>
        <v>0</v>
      </c>
      <c r="O25" s="67">
        <f>Frame_L2!N563</f>
        <v>0</v>
      </c>
      <c r="P25" s="67">
        <f>Frame_L2!N564</f>
        <v>0</v>
      </c>
      <c r="U25" s="41"/>
      <c r="V25" s="41"/>
      <c r="W25" s="41"/>
      <c r="X25" s="41"/>
      <c r="Y25" s="41"/>
      <c r="Z25" s="41"/>
      <c r="AA25" s="41"/>
      <c r="AB25" s="41"/>
    </row>
    <row r="26" spans="1:58" ht="13.15" x14ac:dyDescent="0.4">
      <c r="A26" s="147"/>
      <c r="B26" s="146" t="s">
        <v>74</v>
      </c>
      <c r="C26" s="96">
        <f>(Frame_Post!N124+Frame_Post!N143+Frame_Post!N162+Frame_Post!N181)/L73</f>
        <v>0</v>
      </c>
      <c r="D26" s="96">
        <f>(Frame_Post!N125+Frame_Post!N144+Frame_Post!N163+Frame_Post!N182)/L73</f>
        <v>0</v>
      </c>
      <c r="E26" s="96">
        <f>(Frame_Post!N126+Frame_Post!N145+Frame_Post!N164+Frame_Post!N183)/L73</f>
        <v>1</v>
      </c>
      <c r="F26" s="96">
        <f>(Frame_Post!N127+Frame_Post!N146+Frame_Post!N165+Frame_Post!N184)/L73</f>
        <v>0</v>
      </c>
      <c r="T26" s="278"/>
      <c r="U26" s="278"/>
      <c r="V26" s="278"/>
      <c r="W26" s="278"/>
      <c r="X26" s="41"/>
      <c r="Y26" s="41"/>
      <c r="Z26" s="41"/>
      <c r="AA26" s="41"/>
      <c r="AB26" s="41"/>
    </row>
    <row r="27" spans="1:58" ht="13.15" x14ac:dyDescent="0.4">
      <c r="B27" s="70" t="s">
        <v>75</v>
      </c>
      <c r="C27" s="96">
        <f>Frame_Post!N295</f>
        <v>1</v>
      </c>
      <c r="D27" s="96">
        <f>Frame_Post!N296</f>
        <v>0</v>
      </c>
      <c r="E27" s="96">
        <f>Frame_Post!N297</f>
        <v>0</v>
      </c>
      <c r="F27" s="96">
        <f>Frame_Post!N298</f>
        <v>1</v>
      </c>
      <c r="T27" s="278"/>
      <c r="U27" s="278"/>
      <c r="V27" s="278"/>
      <c r="W27" s="278"/>
      <c r="X27" s="41"/>
      <c r="Y27" s="41"/>
      <c r="Z27" s="41"/>
      <c r="AA27" s="41"/>
      <c r="AB27" s="41"/>
    </row>
    <row r="28" spans="1:58" ht="13.15" x14ac:dyDescent="0.4">
      <c r="B28" s="70" t="s">
        <v>76</v>
      </c>
      <c r="C28" s="96">
        <f>(Frame_Post!N314+Frame_Post!N333+Frame_Post!N352)/L75</f>
        <v>0.5</v>
      </c>
      <c r="D28" s="96">
        <f>(Frame_Post!N315+Frame_Post!N334+Frame_Post!N353)/L75</f>
        <v>0</v>
      </c>
      <c r="E28" s="96">
        <f>(Frame_Post!N316+Frame_Post!N335+Frame_Post!N354)/L75</f>
        <v>0</v>
      </c>
      <c r="F28" s="96">
        <f>(Frame_Post!N317+Frame_Post!N336+Frame_Post!N355)/L75</f>
        <v>0.5</v>
      </c>
      <c r="K28" s="33"/>
      <c r="L28" s="33"/>
      <c r="M28" s="33"/>
      <c r="N28" s="33"/>
      <c r="O28" s="33"/>
      <c r="P28" s="33"/>
      <c r="Q28" s="249"/>
      <c r="R28" s="249"/>
      <c r="T28" s="278"/>
      <c r="U28" s="278"/>
      <c r="V28" s="278"/>
      <c r="W28" s="278"/>
    </row>
    <row r="29" spans="1:58" ht="13.15" x14ac:dyDescent="0.4">
      <c r="B29" s="70" t="s">
        <v>77</v>
      </c>
      <c r="C29" s="96">
        <f>Frame_Post!N371</f>
        <v>0</v>
      </c>
      <c r="D29" s="96">
        <f>Frame_Post!N372</f>
        <v>0</v>
      </c>
      <c r="E29" s="96">
        <f>Frame_Post!N373</f>
        <v>0</v>
      </c>
      <c r="F29" s="96">
        <f>Frame_Post!N374</f>
        <v>0</v>
      </c>
      <c r="K29" s="148"/>
      <c r="L29" s="148"/>
      <c r="M29" s="72"/>
      <c r="N29" s="72"/>
      <c r="O29" s="294"/>
      <c r="P29" s="295"/>
      <c r="Q29" s="295"/>
      <c r="R29" s="295"/>
      <c r="T29" s="278"/>
      <c r="U29" s="278"/>
      <c r="V29" s="278"/>
      <c r="W29" s="278"/>
      <c r="X29" s="38"/>
      <c r="Y29" s="38"/>
      <c r="Z29" s="38"/>
      <c r="AA29" s="38"/>
      <c r="AB29" s="293"/>
      <c r="AC29" s="38"/>
      <c r="AD29" s="38"/>
      <c r="AE29" s="38"/>
    </row>
    <row r="30" spans="1:58" ht="13.15" x14ac:dyDescent="0.4">
      <c r="B30" s="70" t="s">
        <v>78</v>
      </c>
      <c r="C30" s="96">
        <f>Frame_Post!N257</f>
        <v>0</v>
      </c>
      <c r="D30" s="96">
        <f>Frame_Post!N258</f>
        <v>0</v>
      </c>
      <c r="E30" s="96">
        <f>Frame_Post!N259</f>
        <v>0</v>
      </c>
      <c r="F30" s="96">
        <f>Frame_Post!N260</f>
        <v>0</v>
      </c>
      <c r="K30" s="250"/>
      <c r="L30" s="250"/>
      <c r="M30" s="148"/>
      <c r="N30" s="148"/>
      <c r="O30" s="295"/>
      <c r="P30" s="295"/>
      <c r="Q30" s="295"/>
      <c r="R30" s="295"/>
      <c r="T30" s="278"/>
      <c r="U30" s="278"/>
      <c r="V30" s="278"/>
      <c r="W30" s="278"/>
      <c r="X30" s="38"/>
      <c r="Y30" s="38"/>
      <c r="Z30" s="38"/>
      <c r="AA30" s="38"/>
      <c r="AB30" s="38"/>
      <c r="AC30" s="38"/>
      <c r="AD30" s="38"/>
      <c r="AE30" s="38"/>
    </row>
    <row r="31" spans="1:58" ht="13.15" x14ac:dyDescent="0.4">
      <c r="B31" s="70" t="s">
        <v>90</v>
      </c>
      <c r="C31" s="96">
        <f>(Frame_Post!N200+Frame_Post!N219+Frame_Post!N238)/L74</f>
        <v>2</v>
      </c>
      <c r="D31" s="96">
        <f>(Frame_Post!N201+Frame_Post!N220+Frame_Post!N239)/L74</f>
        <v>0</v>
      </c>
      <c r="E31" s="96">
        <f>(Frame_Post!N202+Frame_Post!N221+Frame_Post!N240)/L74</f>
        <v>0</v>
      </c>
      <c r="F31" s="96">
        <f>(Frame_Post!N203+Frame_Post!N222+Frame_Post!N241)/L74</f>
        <v>1</v>
      </c>
      <c r="O31" s="295"/>
      <c r="P31" s="295"/>
      <c r="Q31" s="295"/>
      <c r="R31" s="295"/>
      <c r="T31" s="278"/>
      <c r="U31" s="278"/>
      <c r="V31" s="278"/>
      <c r="W31" s="278"/>
      <c r="X31" s="38"/>
      <c r="Y31" s="38"/>
      <c r="Z31" s="38"/>
      <c r="AA31" s="38"/>
      <c r="AB31" s="38"/>
      <c r="AC31" s="38"/>
      <c r="AD31" s="38"/>
      <c r="AE31" s="38"/>
    </row>
    <row r="32" spans="1:58" ht="13.15" x14ac:dyDescent="0.4">
      <c r="L32" s="14"/>
      <c r="O32" s="295"/>
      <c r="P32" s="295"/>
      <c r="Q32" s="295"/>
      <c r="R32" s="295"/>
      <c r="T32" s="278"/>
      <c r="U32" s="278"/>
      <c r="V32" s="278"/>
      <c r="W32" s="278"/>
      <c r="X32" s="38"/>
      <c r="Y32" s="38"/>
      <c r="Z32" s="38"/>
      <c r="AA32" s="38"/>
      <c r="AB32" s="38"/>
      <c r="AC32" s="38"/>
      <c r="AD32" s="38"/>
      <c r="AE32" s="38"/>
    </row>
    <row r="33" spans="1:58" ht="13.15" x14ac:dyDescent="0.4">
      <c r="B33" s="87" t="s">
        <v>27</v>
      </c>
      <c r="C33" s="91" t="s">
        <v>1</v>
      </c>
      <c r="D33" s="91" t="s">
        <v>2</v>
      </c>
      <c r="E33" s="91" t="s">
        <v>3</v>
      </c>
      <c r="F33" s="91" t="s">
        <v>4</v>
      </c>
      <c r="O33" s="295"/>
      <c r="P33" s="295"/>
      <c r="Q33" s="295"/>
      <c r="R33" s="295"/>
      <c r="T33" s="278"/>
      <c r="U33" s="278"/>
      <c r="V33" s="278"/>
      <c r="W33" s="278"/>
      <c r="X33" s="38"/>
      <c r="Y33" s="38"/>
      <c r="Z33" s="38"/>
      <c r="AA33" s="38"/>
      <c r="AB33" s="38"/>
      <c r="AC33" s="38"/>
      <c r="AD33" s="38"/>
      <c r="AE33" s="38"/>
    </row>
    <row r="34" spans="1:58" ht="13.15" x14ac:dyDescent="0.4">
      <c r="B34" s="11" t="s">
        <v>28</v>
      </c>
      <c r="C34" s="95">
        <f>Frame_DiffSick!N10</f>
        <v>2</v>
      </c>
      <c r="D34" s="95">
        <f>Frame_DiffSick!N11</f>
        <v>0</v>
      </c>
      <c r="E34" s="95">
        <f>Frame_DiffSick!N12</f>
        <v>0</v>
      </c>
      <c r="F34" s="95">
        <f>Frame_DiffSick!N13</f>
        <v>0</v>
      </c>
      <c r="L34" s="14"/>
      <c r="M34" s="94"/>
      <c r="O34" s="295"/>
      <c r="P34" s="295"/>
      <c r="Q34" s="295"/>
      <c r="R34" s="295"/>
      <c r="T34" s="278"/>
      <c r="U34" s="278"/>
      <c r="V34" s="278"/>
      <c r="W34" s="278"/>
      <c r="X34" s="38"/>
      <c r="Y34" s="38"/>
      <c r="Z34" s="38"/>
      <c r="AA34" s="38"/>
      <c r="AB34" s="38"/>
      <c r="AC34" s="38"/>
      <c r="AD34" s="38"/>
      <c r="AE34" s="38"/>
    </row>
    <row r="35" spans="1:58" ht="13.15" x14ac:dyDescent="0.4">
      <c r="B35" s="11" t="s">
        <v>29</v>
      </c>
      <c r="C35" s="95">
        <f>Frame_DiffSick!N29</f>
        <v>2</v>
      </c>
      <c r="D35" s="95">
        <f>Frame_DiffSick!N30</f>
        <v>0</v>
      </c>
      <c r="E35" s="95">
        <f>Frame_DiffSick!N31</f>
        <v>0</v>
      </c>
      <c r="F35" s="95">
        <f>Frame_DiffSick!N32</f>
        <v>0</v>
      </c>
      <c r="O35" s="295"/>
      <c r="P35" s="295"/>
      <c r="Q35" s="295"/>
      <c r="R35" s="295"/>
      <c r="S35" s="38"/>
      <c r="T35" s="278"/>
      <c r="U35" s="278"/>
      <c r="V35" s="278"/>
      <c r="W35" s="278"/>
      <c r="X35" s="38"/>
      <c r="Y35" s="38"/>
      <c r="Z35" s="38"/>
      <c r="AA35" s="38"/>
      <c r="AB35" s="38"/>
      <c r="AC35" s="38"/>
      <c r="AD35" s="38"/>
      <c r="AE35" s="38"/>
    </row>
    <row r="36" spans="1:58" ht="13.15" x14ac:dyDescent="0.4">
      <c r="B36" s="11" t="s">
        <v>30</v>
      </c>
      <c r="C36" s="95">
        <f>Frame_DiffSick!N48</f>
        <v>1</v>
      </c>
      <c r="D36" s="95">
        <f>Frame_DiffSick!N49</f>
        <v>0</v>
      </c>
      <c r="E36" s="95">
        <f>Frame_DiffSick!N50</f>
        <v>1</v>
      </c>
      <c r="F36" s="95">
        <f>Frame_DiffSick!N51</f>
        <v>0</v>
      </c>
      <c r="O36" s="295"/>
      <c r="P36" s="295"/>
      <c r="Q36" s="295"/>
      <c r="R36" s="295"/>
      <c r="S36" s="38"/>
      <c r="T36" s="278"/>
      <c r="U36" s="278"/>
      <c r="V36" s="278"/>
      <c r="W36" s="278"/>
      <c r="X36" s="38"/>
      <c r="Y36" s="38"/>
      <c r="Z36" s="38"/>
      <c r="AA36" s="38"/>
      <c r="AB36" s="38"/>
      <c r="AC36" s="38"/>
      <c r="AD36" s="38"/>
      <c r="AE36" s="38"/>
    </row>
    <row r="37" spans="1:58" ht="13.15" x14ac:dyDescent="0.4">
      <c r="B37" s="11" t="s">
        <v>86</v>
      </c>
      <c r="C37" s="95">
        <f>Frame_DiffSick!N67</f>
        <v>2</v>
      </c>
      <c r="D37" s="95">
        <f>Frame_DiffSick!N68</f>
        <v>0</v>
      </c>
      <c r="E37" s="95">
        <f>Frame_DiffSick!N69</f>
        <v>0</v>
      </c>
      <c r="F37" s="95">
        <f>Frame_DiffSick!N70</f>
        <v>0</v>
      </c>
      <c r="O37" s="295"/>
      <c r="P37" s="295"/>
      <c r="Q37" s="295"/>
      <c r="R37" s="295"/>
      <c r="S37" s="38"/>
      <c r="T37" s="278"/>
      <c r="U37" s="278"/>
      <c r="V37" s="278"/>
      <c r="W37" s="278"/>
      <c r="X37" s="38"/>
      <c r="Y37" s="38"/>
      <c r="Z37" s="38"/>
      <c r="AA37" s="38"/>
      <c r="AB37" s="38"/>
      <c r="AC37" s="38"/>
      <c r="AD37" s="38"/>
      <c r="AE37" s="38"/>
    </row>
    <row r="38" spans="1:58" ht="13.15" x14ac:dyDescent="0.4">
      <c r="O38" s="295"/>
      <c r="P38" s="295"/>
      <c r="Q38" s="295"/>
      <c r="R38" s="295"/>
      <c r="S38" s="38"/>
      <c r="T38" s="278"/>
      <c r="U38" s="278"/>
      <c r="V38" s="278"/>
      <c r="W38" s="278"/>
      <c r="X38" s="38"/>
      <c r="Y38" s="38"/>
      <c r="Z38" s="38"/>
      <c r="AA38" s="38"/>
      <c r="AB38" s="38"/>
      <c r="AC38" s="38"/>
      <c r="AD38" s="38"/>
      <c r="AE38" s="38"/>
    </row>
    <row r="39" spans="1:58" ht="13.15" x14ac:dyDescent="0.4">
      <c r="O39" s="295"/>
      <c r="P39" s="295"/>
      <c r="Q39" s="295"/>
      <c r="R39" s="295"/>
      <c r="S39" s="148"/>
      <c r="T39" s="278"/>
      <c r="U39" s="278"/>
      <c r="V39" s="278"/>
      <c r="W39" s="278"/>
      <c r="X39" s="148"/>
      <c r="Y39" s="148"/>
      <c r="Z39" s="148"/>
      <c r="AA39" s="148"/>
      <c r="AB39" s="148"/>
      <c r="AC39" s="148"/>
      <c r="AD39" s="148"/>
      <c r="AE39" s="148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</row>
    <row r="40" spans="1:58" ht="13.15" x14ac:dyDescent="0.4">
      <c r="A40" s="38"/>
      <c r="B40" s="38"/>
      <c r="C40" s="107"/>
      <c r="L40" s="108" t="s">
        <v>97</v>
      </c>
      <c r="O40" s="295"/>
      <c r="P40" s="295"/>
      <c r="Q40" s="295"/>
      <c r="R40" s="295"/>
      <c r="S40" s="38"/>
      <c r="T40" s="278"/>
      <c r="U40" s="278"/>
      <c r="V40" s="278"/>
      <c r="W40" s="278"/>
      <c r="X40" s="38"/>
      <c r="Y40" s="38"/>
      <c r="Z40" s="38"/>
      <c r="AA40" s="38"/>
      <c r="AB40" s="38"/>
      <c r="AC40" s="38"/>
      <c r="AD40" s="38"/>
      <c r="AE40" s="38"/>
    </row>
    <row r="41" spans="1:58" ht="13.15" x14ac:dyDescent="0.4">
      <c r="A41" s="372" t="s">
        <v>39</v>
      </c>
      <c r="B41" s="110" t="s">
        <v>96</v>
      </c>
      <c r="C41" s="111" t="b">
        <f>Frame_L1!N622</f>
        <v>1</v>
      </c>
      <c r="D41" s="67" t="b">
        <f>Frame_L1!N679</f>
        <v>1</v>
      </c>
      <c r="E41" s="67" t="b">
        <f>Frame_L1!N736</f>
        <v>1</v>
      </c>
      <c r="F41" s="67"/>
      <c r="G41" s="67"/>
      <c r="H41" s="67"/>
      <c r="I41" s="67"/>
      <c r="J41" s="67"/>
      <c r="K41" s="67"/>
      <c r="L41" s="67">
        <f>IF(COUNTIF(C41:K41,TRUE)&lt;1,1,COUNTIF(C41:K41,TRUE))</f>
        <v>3</v>
      </c>
      <c r="O41" s="295"/>
      <c r="P41" s="295"/>
      <c r="Q41" s="295"/>
      <c r="R41" s="295"/>
      <c r="S41" s="38"/>
      <c r="T41" s="278"/>
      <c r="U41" s="278"/>
      <c r="V41" s="278"/>
      <c r="W41" s="278"/>
      <c r="X41" s="38"/>
      <c r="Y41" s="38"/>
      <c r="Z41" s="38"/>
      <c r="AA41" s="38"/>
      <c r="AB41" s="38"/>
      <c r="AC41" s="38"/>
      <c r="AD41" s="38"/>
      <c r="AE41" s="38"/>
    </row>
    <row r="42" spans="1:58" ht="13.15" x14ac:dyDescent="0.4">
      <c r="A42" s="372"/>
      <c r="B42" s="110" t="s">
        <v>51</v>
      </c>
      <c r="C42" s="111" t="b">
        <f>Frame_L1!N641</f>
        <v>1</v>
      </c>
      <c r="D42" s="67" t="b">
        <f>Frame_L1!N698</f>
        <v>1</v>
      </c>
      <c r="E42" s="67" t="b">
        <f>Frame_L1!N755</f>
        <v>1</v>
      </c>
      <c r="F42" s="67"/>
      <c r="G42" s="67"/>
      <c r="H42" s="67"/>
      <c r="I42" s="67"/>
      <c r="J42" s="67"/>
      <c r="K42" s="67"/>
      <c r="L42" s="67">
        <f t="shared" ref="L42:L75" si="0">IF(COUNTIF(C42:K42,TRUE)&lt;1,1,COUNTIF(C42:K42,TRUE))</f>
        <v>3</v>
      </c>
      <c r="O42" s="295"/>
      <c r="P42" s="295"/>
      <c r="Q42" s="295"/>
      <c r="R42" s="295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</row>
    <row r="43" spans="1:58" ht="13.15" x14ac:dyDescent="0.4">
      <c r="A43" s="372"/>
      <c r="B43" s="110" t="s">
        <v>56</v>
      </c>
      <c r="C43" s="111" t="b">
        <f>Frame_L1!N660</f>
        <v>0</v>
      </c>
      <c r="D43" s="67" t="b">
        <f>Frame_L1!N717</f>
        <v>0</v>
      </c>
      <c r="E43" s="67" t="b">
        <f>Frame_L1!N774</f>
        <v>0</v>
      </c>
      <c r="F43" s="67"/>
      <c r="G43" s="67"/>
      <c r="H43" s="67"/>
      <c r="I43" s="67"/>
      <c r="J43" s="67"/>
      <c r="K43" s="67"/>
      <c r="L43" s="67">
        <f t="shared" si="0"/>
        <v>1</v>
      </c>
      <c r="O43" s="295"/>
      <c r="P43" s="295"/>
      <c r="Q43" s="295"/>
      <c r="R43" s="295"/>
      <c r="S43" s="38"/>
      <c r="T43" s="38"/>
      <c r="U43" s="38"/>
      <c r="V43" s="38"/>
      <c r="W43" s="38"/>
      <c r="X43" s="38"/>
      <c r="Y43" s="38"/>
      <c r="Z43" s="38"/>
      <c r="AA43" s="37"/>
      <c r="AB43" s="38"/>
      <c r="AC43" s="38"/>
      <c r="AD43" s="38"/>
      <c r="AE43" s="38"/>
    </row>
    <row r="44" spans="1:58" ht="13.15" x14ac:dyDescent="0.4">
      <c r="A44" s="113" t="s">
        <v>40</v>
      </c>
      <c r="B44" s="110" t="s">
        <v>51</v>
      </c>
      <c r="C44" s="111" t="b">
        <f>Frame_L2!N603</f>
        <v>1</v>
      </c>
      <c r="D44" s="67" t="b">
        <f>Frame_L2!N622</f>
        <v>1</v>
      </c>
      <c r="E44" s="67" t="b">
        <f>Frame_L2!N641</f>
        <v>1</v>
      </c>
      <c r="F44" s="67"/>
      <c r="G44" s="67"/>
      <c r="H44" s="67"/>
      <c r="I44" s="67"/>
      <c r="J44" s="67"/>
      <c r="K44" s="67"/>
      <c r="L44" s="67">
        <f t="shared" si="0"/>
        <v>3</v>
      </c>
      <c r="O44" s="295"/>
      <c r="P44" s="295"/>
      <c r="Q44" s="295"/>
      <c r="R44" s="295"/>
      <c r="V44" s="38"/>
      <c r="W44" s="38"/>
      <c r="X44" s="38"/>
      <c r="Y44" s="38"/>
      <c r="Z44" s="38"/>
      <c r="AA44" s="38"/>
      <c r="AB44" s="38"/>
      <c r="AC44" s="38"/>
      <c r="AD44" s="38"/>
      <c r="AE44" s="38"/>
    </row>
    <row r="45" spans="1:58" ht="13.15" x14ac:dyDescent="0.4">
      <c r="A45" s="373" t="s">
        <v>49</v>
      </c>
      <c r="B45" s="112" t="s">
        <v>95</v>
      </c>
      <c r="C45" s="111" t="b">
        <f>Frame_L5!N565</f>
        <v>1</v>
      </c>
      <c r="D45" s="67" t="b">
        <f>Frame_L5!N603</f>
        <v>1</v>
      </c>
      <c r="E45" s="67" t="b">
        <f>Frame_L5!N641</f>
        <v>0</v>
      </c>
      <c r="F45" s="67"/>
      <c r="G45" s="67"/>
      <c r="H45" s="67"/>
      <c r="I45" s="67"/>
      <c r="J45" s="67"/>
      <c r="K45" s="67"/>
      <c r="L45" s="67">
        <f t="shared" si="0"/>
        <v>2</v>
      </c>
      <c r="O45" s="295"/>
      <c r="P45" s="295"/>
      <c r="Q45" s="295"/>
      <c r="R45" s="295"/>
      <c r="V45" s="38"/>
      <c r="W45" s="38"/>
      <c r="X45" s="38"/>
      <c r="Y45" s="38"/>
      <c r="Z45" s="38"/>
      <c r="AA45" s="38"/>
      <c r="AB45" s="38"/>
      <c r="AC45" s="38"/>
      <c r="AD45" s="38"/>
      <c r="AE45" s="38"/>
    </row>
    <row r="46" spans="1:58" ht="13.15" x14ac:dyDescent="0.4">
      <c r="A46" s="374"/>
      <c r="B46" s="110" t="s">
        <v>56</v>
      </c>
      <c r="C46" s="111" t="b">
        <f>Frame_L5!N584</f>
        <v>0</v>
      </c>
      <c r="D46" s="67" t="b">
        <f>Frame_L5!N622</f>
        <v>0</v>
      </c>
      <c r="E46" s="67" t="b">
        <f>Frame_L5!N660</f>
        <v>0</v>
      </c>
      <c r="F46" s="67" t="b">
        <f>Frame_L5!N679</f>
        <v>0</v>
      </c>
      <c r="G46" s="67" t="b">
        <f>Frame_L5!N698</f>
        <v>0</v>
      </c>
      <c r="H46" s="67"/>
      <c r="I46" s="67"/>
      <c r="J46" s="67"/>
      <c r="K46" s="67"/>
      <c r="L46" s="67">
        <f t="shared" si="0"/>
        <v>1</v>
      </c>
      <c r="O46" s="295"/>
      <c r="P46" s="295"/>
      <c r="Q46" s="295"/>
      <c r="R46" s="295"/>
    </row>
    <row r="47" spans="1:58" ht="13.15" x14ac:dyDescent="0.4">
      <c r="A47" s="114" t="s">
        <v>35</v>
      </c>
      <c r="B47" s="110" t="s">
        <v>51</v>
      </c>
      <c r="C47" s="67" t="b">
        <f>Frame_L5!N736</f>
        <v>1</v>
      </c>
      <c r="D47" s="67" t="b">
        <f>Frame_L5!N755</f>
        <v>1</v>
      </c>
      <c r="E47" s="67"/>
      <c r="F47" s="67"/>
      <c r="G47" s="67"/>
      <c r="H47" s="67"/>
      <c r="I47" s="67"/>
      <c r="J47" s="67"/>
      <c r="K47" s="67"/>
      <c r="L47" s="67">
        <f t="shared" si="0"/>
        <v>2</v>
      </c>
      <c r="O47" s="295"/>
      <c r="P47" s="295"/>
      <c r="Q47" s="295"/>
      <c r="R47" s="295"/>
    </row>
    <row r="48" spans="1:58" ht="13.15" x14ac:dyDescent="0.4">
      <c r="A48" s="372" t="s">
        <v>98</v>
      </c>
      <c r="B48" s="11" t="s">
        <v>57</v>
      </c>
      <c r="C48" s="111" t="b">
        <f>Frame_L1!N14</f>
        <v>1</v>
      </c>
      <c r="D48" s="67" t="b">
        <f>Frame_L1!N33</f>
        <v>0</v>
      </c>
      <c r="E48" s="67" t="b">
        <f>Frame_L1!N52</f>
        <v>0</v>
      </c>
      <c r="F48" s="67" t="b">
        <f>Frame_L1!N71</f>
        <v>1</v>
      </c>
      <c r="G48" s="67" t="b">
        <f>Frame_L1!N90</f>
        <v>0</v>
      </c>
      <c r="H48" s="67" t="b">
        <f>Frame_L1!N109</f>
        <v>0</v>
      </c>
      <c r="I48" s="67" t="b">
        <f>Frame_L1!N128</f>
        <v>0</v>
      </c>
      <c r="J48" s="67" t="b">
        <f>Frame_L1!N147</f>
        <v>1</v>
      </c>
      <c r="K48" s="67" t="b">
        <f>Frame_L1!N166</f>
        <v>0</v>
      </c>
      <c r="L48" s="67">
        <f t="shared" si="0"/>
        <v>3</v>
      </c>
      <c r="O48" s="295"/>
      <c r="P48" s="295"/>
      <c r="Q48" s="295"/>
      <c r="R48" s="295"/>
    </row>
    <row r="49" spans="1:24" ht="13.15" x14ac:dyDescent="0.4">
      <c r="A49" s="372"/>
      <c r="B49" s="11" t="s">
        <v>134</v>
      </c>
      <c r="C49" s="111" t="b">
        <f>Frame_L1!N185</f>
        <v>0</v>
      </c>
      <c r="D49" s="67" t="b">
        <f>Frame_L1!N204</f>
        <v>0</v>
      </c>
      <c r="E49" s="67" t="b">
        <f>Frame_L1!N223</f>
        <v>0</v>
      </c>
      <c r="F49" s="67" t="b">
        <f>Frame_L1!N242</f>
        <v>1</v>
      </c>
      <c r="G49" s="67" t="b">
        <f>Frame_L1!N261</f>
        <v>1</v>
      </c>
      <c r="H49" s="67"/>
      <c r="I49" s="67"/>
      <c r="J49" s="67"/>
      <c r="K49" s="67"/>
      <c r="L49" s="67">
        <f t="shared" si="0"/>
        <v>2</v>
      </c>
      <c r="O49" s="295"/>
      <c r="P49" s="295"/>
      <c r="Q49" s="295"/>
      <c r="R49" s="295"/>
    </row>
    <row r="50" spans="1:24" ht="13.15" x14ac:dyDescent="0.4">
      <c r="A50" s="372"/>
      <c r="B50" s="11" t="s">
        <v>62</v>
      </c>
      <c r="C50" s="111" t="b">
        <f>Frame_L1!N280</f>
        <v>1</v>
      </c>
      <c r="D50" s="67" t="b">
        <f>Frame_L1!N299</f>
        <v>0</v>
      </c>
      <c r="E50" s="67" t="b">
        <f>Frame_L1!N318</f>
        <v>0</v>
      </c>
      <c r="F50" s="67" t="b">
        <f>Frame_L1!N337</f>
        <v>0</v>
      </c>
      <c r="G50" s="67" t="b">
        <f>Frame_L1!N356</f>
        <v>1</v>
      </c>
      <c r="H50" s="67" t="b">
        <f>Frame_L1!N375</f>
        <v>1</v>
      </c>
      <c r="I50" s="67"/>
      <c r="J50" s="67"/>
      <c r="K50" s="67"/>
      <c r="L50" s="67">
        <f t="shared" si="0"/>
        <v>3</v>
      </c>
      <c r="O50" s="295"/>
      <c r="P50" s="295"/>
      <c r="Q50" s="295"/>
      <c r="R50" s="295"/>
    </row>
    <row r="51" spans="1:24" ht="13.15" x14ac:dyDescent="0.4">
      <c r="A51" s="372"/>
      <c r="B51" s="11" t="s">
        <v>65</v>
      </c>
      <c r="C51" s="111" t="b">
        <f>Frame_L1!N413</f>
        <v>0</v>
      </c>
      <c r="D51" s="67" t="b">
        <f>Frame_L1!N432</f>
        <v>1</v>
      </c>
      <c r="E51" s="67"/>
      <c r="F51" s="67"/>
      <c r="G51" s="67"/>
      <c r="H51" s="67"/>
      <c r="I51" s="67"/>
      <c r="J51" s="67"/>
      <c r="K51" s="67"/>
      <c r="L51" s="67">
        <f t="shared" si="0"/>
        <v>1</v>
      </c>
      <c r="O51" s="295"/>
      <c r="P51" s="295"/>
      <c r="Q51" s="295"/>
      <c r="R51" s="295"/>
    </row>
    <row r="52" spans="1:24" ht="13.5" customHeight="1" x14ac:dyDescent="0.4">
      <c r="A52" s="372"/>
      <c r="B52" s="11" t="s">
        <v>63</v>
      </c>
      <c r="C52" s="111" t="b">
        <f>Frame_L1!N527</f>
        <v>0</v>
      </c>
      <c r="D52" s="67" t="b">
        <f>Frame_L1!N546</f>
        <v>1</v>
      </c>
      <c r="E52" s="67"/>
      <c r="F52" s="67"/>
      <c r="G52" s="67"/>
      <c r="H52" s="67"/>
      <c r="I52" s="67"/>
      <c r="J52" s="67"/>
      <c r="K52" s="67"/>
      <c r="L52" s="67">
        <f t="shared" si="0"/>
        <v>1</v>
      </c>
      <c r="O52" s="295"/>
      <c r="P52" s="295"/>
      <c r="Q52" s="295"/>
      <c r="R52" s="295"/>
    </row>
    <row r="53" spans="1:24" ht="13.15" x14ac:dyDescent="0.4">
      <c r="A53" s="372" t="s">
        <v>68</v>
      </c>
      <c r="B53" s="11" t="s">
        <v>57</v>
      </c>
      <c r="C53" s="111" t="b">
        <f>Frame_L2!N14</f>
        <v>0</v>
      </c>
      <c r="D53" s="67" t="b">
        <f>Frame_L2!N33</f>
        <v>1</v>
      </c>
      <c r="E53" s="67" t="b">
        <f>Frame_L2!N52</f>
        <v>0</v>
      </c>
      <c r="F53" s="67" t="b">
        <f>Frame_L2!N71</f>
        <v>0</v>
      </c>
      <c r="G53" s="67" t="b">
        <f>Frame_L2!N90</f>
        <v>0</v>
      </c>
      <c r="H53" s="67" t="b">
        <f>Frame_L2!N109</f>
        <v>0</v>
      </c>
      <c r="I53" s="67" t="b">
        <f>Frame_L2!N128</f>
        <v>0</v>
      </c>
      <c r="J53" s="67" t="b">
        <f>Frame_L2!N147</f>
        <v>1</v>
      </c>
      <c r="K53" s="67" t="b">
        <f>Frame_L2!N166</f>
        <v>1</v>
      </c>
      <c r="L53" s="67">
        <f t="shared" ref="L53:L57" si="1">IF(COUNTIF(C53:K53,TRUE)&lt;1,1,COUNTIF(C53:K53,TRUE))</f>
        <v>3</v>
      </c>
      <c r="M53" s="55"/>
      <c r="N53" s="55"/>
      <c r="O53" s="295"/>
      <c r="P53" s="295"/>
      <c r="Q53" s="295"/>
      <c r="R53" s="295"/>
      <c r="S53" s="31"/>
      <c r="T53" s="31"/>
      <c r="U53" s="31"/>
      <c r="V53" s="31"/>
      <c r="W53" s="31"/>
      <c r="X53" s="31"/>
    </row>
    <row r="54" spans="1:24" ht="13.15" x14ac:dyDescent="0.4">
      <c r="A54" s="372"/>
      <c r="B54" s="11" t="s">
        <v>134</v>
      </c>
      <c r="C54" s="111" t="b">
        <f>Frame_L2!N185</f>
        <v>0</v>
      </c>
      <c r="D54" s="67" t="b">
        <f>Frame_L2!N204</f>
        <v>1</v>
      </c>
      <c r="E54" s="67" t="b">
        <f>Frame_L2!N223</f>
        <v>1</v>
      </c>
      <c r="F54" s="67" t="b">
        <f>Frame_L2!N242</f>
        <v>1</v>
      </c>
      <c r="G54" s="67" t="b">
        <f>Frame_L2!N261</f>
        <v>1</v>
      </c>
      <c r="H54" s="67"/>
      <c r="I54" s="67"/>
      <c r="J54" s="67"/>
      <c r="K54" s="67"/>
      <c r="L54" s="67">
        <f t="shared" si="1"/>
        <v>4</v>
      </c>
      <c r="M54" s="55"/>
      <c r="N54" s="55"/>
      <c r="O54" s="295"/>
      <c r="P54" s="295"/>
      <c r="Q54" s="295"/>
      <c r="R54" s="295"/>
      <c r="S54" s="31"/>
      <c r="T54" s="31"/>
      <c r="U54" s="31"/>
      <c r="V54" s="31"/>
      <c r="W54" s="31"/>
      <c r="X54" s="31"/>
    </row>
    <row r="55" spans="1:24" ht="13.15" x14ac:dyDescent="0.4">
      <c r="A55" s="372"/>
      <c r="B55" s="11" t="s">
        <v>62</v>
      </c>
      <c r="C55" s="111" t="b">
        <f>Frame_L2!N280</f>
        <v>1</v>
      </c>
      <c r="D55" s="67" t="b">
        <f>Frame_L2!N299</f>
        <v>0</v>
      </c>
      <c r="E55" s="67" t="b">
        <f>Frame_L2!N318</f>
        <v>0</v>
      </c>
      <c r="F55" s="67" t="b">
        <f>Frame_L2!N337</f>
        <v>0</v>
      </c>
      <c r="G55" s="67" t="b">
        <f>Frame_L2!N356</f>
        <v>1</v>
      </c>
      <c r="H55" s="67" t="b">
        <f>Frame_L2!N375</f>
        <v>0</v>
      </c>
      <c r="I55" s="67"/>
      <c r="J55" s="67"/>
      <c r="K55" s="67"/>
      <c r="L55" s="67">
        <f t="shared" si="1"/>
        <v>2</v>
      </c>
      <c r="M55" s="55"/>
      <c r="N55" s="55"/>
      <c r="O55" s="295"/>
      <c r="P55" s="295"/>
      <c r="Q55" s="295"/>
      <c r="R55" s="295"/>
      <c r="S55" s="31"/>
      <c r="T55" s="31"/>
      <c r="U55" s="31"/>
      <c r="V55" s="31"/>
      <c r="W55" s="31"/>
      <c r="X55" s="31"/>
    </row>
    <row r="56" spans="1:24" ht="13.15" x14ac:dyDescent="0.4">
      <c r="A56" s="372"/>
      <c r="B56" s="11" t="s">
        <v>65</v>
      </c>
      <c r="C56" s="111" t="b">
        <f>Frame_L2!N413</f>
        <v>0</v>
      </c>
      <c r="D56" s="67" t="b">
        <f>Frame_L2!N432</f>
        <v>0</v>
      </c>
      <c r="E56" s="67"/>
      <c r="F56" s="67"/>
      <c r="G56" s="67"/>
      <c r="H56" s="67"/>
      <c r="I56" s="67"/>
      <c r="J56" s="67"/>
      <c r="K56" s="67"/>
      <c r="L56" s="67">
        <f t="shared" si="1"/>
        <v>1</v>
      </c>
      <c r="M56" s="55"/>
      <c r="N56" s="55"/>
      <c r="O56" s="295"/>
      <c r="P56" s="295"/>
      <c r="Q56" s="295"/>
      <c r="R56" s="295"/>
      <c r="S56" s="31"/>
      <c r="T56" s="31"/>
      <c r="U56" s="31"/>
      <c r="V56" s="31"/>
      <c r="W56" s="31"/>
      <c r="X56" s="31"/>
    </row>
    <row r="57" spans="1:24" ht="13.15" x14ac:dyDescent="0.4">
      <c r="A57" s="372"/>
      <c r="B57" s="11" t="s">
        <v>63</v>
      </c>
      <c r="C57" s="111" t="b">
        <f>Frame_L2!N527</f>
        <v>0</v>
      </c>
      <c r="D57" s="67" t="b">
        <f>Frame_L2!N546</f>
        <v>1</v>
      </c>
      <c r="E57" s="67"/>
      <c r="F57" s="67"/>
      <c r="G57" s="67"/>
      <c r="H57" s="67"/>
      <c r="I57" s="67"/>
      <c r="J57" s="67"/>
      <c r="K57" s="67"/>
      <c r="L57" s="67">
        <f t="shared" si="1"/>
        <v>1</v>
      </c>
      <c r="M57" s="55"/>
      <c r="N57" s="55"/>
      <c r="O57" s="295"/>
      <c r="P57" s="295"/>
      <c r="Q57" s="295"/>
      <c r="R57" s="295"/>
      <c r="S57" s="31"/>
      <c r="T57" s="31"/>
      <c r="U57" s="31"/>
      <c r="V57" s="31"/>
      <c r="W57" s="31"/>
      <c r="X57" s="31"/>
    </row>
    <row r="58" spans="1:24" ht="13.15" x14ac:dyDescent="0.4">
      <c r="A58" s="372" t="s">
        <v>69</v>
      </c>
      <c r="B58" s="11" t="s">
        <v>57</v>
      </c>
      <c r="C58" s="111" t="b">
        <f>Frame_L3!N14</f>
        <v>1</v>
      </c>
      <c r="D58" s="67" t="b">
        <f>Frame_L3!N33</f>
        <v>0</v>
      </c>
      <c r="E58" s="67" t="b">
        <f>Frame_L3!N52</f>
        <v>1</v>
      </c>
      <c r="F58" s="67" t="b">
        <f>Frame_L3!N71</f>
        <v>1</v>
      </c>
      <c r="G58" s="67" t="b">
        <f>Frame_L3!N90</f>
        <v>0</v>
      </c>
      <c r="H58" s="67" t="b">
        <f>Frame_L3!N109</f>
        <v>0</v>
      </c>
      <c r="I58" s="67" t="b">
        <f>Frame_L3!N128</f>
        <v>1</v>
      </c>
      <c r="J58" s="67" t="b">
        <f>Frame_L3!N147</f>
        <v>1</v>
      </c>
      <c r="K58" s="67" t="b">
        <f>Frame_L3!N166</f>
        <v>1</v>
      </c>
      <c r="L58" s="67">
        <f t="shared" ref="L58:L62" si="2">IF(COUNTIF(C58:K58,TRUE)&lt;1,1,COUNTIF(C58:K58,TRUE))</f>
        <v>6</v>
      </c>
      <c r="M58" s="55"/>
      <c r="N58" s="55"/>
      <c r="O58" s="55"/>
      <c r="P58" s="55"/>
      <c r="Q58" s="31"/>
      <c r="R58" s="31"/>
      <c r="S58" s="31"/>
      <c r="T58" s="31"/>
      <c r="U58" s="31"/>
      <c r="V58" s="31"/>
      <c r="W58" s="31"/>
      <c r="X58" s="31"/>
    </row>
    <row r="59" spans="1:24" ht="13.15" x14ac:dyDescent="0.4">
      <c r="A59" s="372"/>
      <c r="B59" s="11" t="s">
        <v>134</v>
      </c>
      <c r="C59" s="111" t="b">
        <f>Frame_L3!N185</f>
        <v>0</v>
      </c>
      <c r="D59" s="67" t="b">
        <f>Frame_L3!N204</f>
        <v>1</v>
      </c>
      <c r="E59" s="67" t="b">
        <f>Frame_L3!N223</f>
        <v>0</v>
      </c>
      <c r="F59" s="67" t="b">
        <f>Frame_L3!N242</f>
        <v>1</v>
      </c>
      <c r="G59" s="67" t="b">
        <f>Frame_L3!N261</f>
        <v>1</v>
      </c>
      <c r="H59" s="67"/>
      <c r="I59" s="67"/>
      <c r="J59" s="67"/>
      <c r="K59" s="67"/>
      <c r="L59" s="67">
        <f t="shared" si="2"/>
        <v>3</v>
      </c>
      <c r="M59" s="55"/>
      <c r="N59" s="55"/>
      <c r="O59" s="55"/>
      <c r="P59" s="55"/>
      <c r="Q59" s="31"/>
      <c r="R59" s="31"/>
      <c r="S59" s="31"/>
      <c r="T59" s="31"/>
      <c r="U59" s="31"/>
      <c r="V59" s="31"/>
      <c r="W59" s="31"/>
      <c r="X59" s="31"/>
    </row>
    <row r="60" spans="1:24" ht="13.15" x14ac:dyDescent="0.4">
      <c r="A60" s="372"/>
      <c r="B60" s="11" t="s">
        <v>62</v>
      </c>
      <c r="C60" s="111" t="b">
        <f>Frame_L3!N280</f>
        <v>1</v>
      </c>
      <c r="D60" s="67" t="b">
        <f>Frame_L3!N299</f>
        <v>0</v>
      </c>
      <c r="E60" s="67" t="b">
        <f>Frame_L3!N318</f>
        <v>1</v>
      </c>
      <c r="F60" s="67" t="b">
        <f>Frame_L3!N337</f>
        <v>1</v>
      </c>
      <c r="G60" s="67" t="b">
        <f>Frame_L3!N356</f>
        <v>1</v>
      </c>
      <c r="H60" s="67" t="b">
        <f>Frame_L3!N375</f>
        <v>0</v>
      </c>
      <c r="I60" s="67"/>
      <c r="J60" s="67"/>
      <c r="K60" s="67"/>
      <c r="L60" s="67">
        <f t="shared" si="2"/>
        <v>4</v>
      </c>
      <c r="M60" s="55"/>
      <c r="N60" s="55"/>
      <c r="O60" s="55"/>
      <c r="P60" s="55"/>
      <c r="Q60" s="31"/>
      <c r="R60" s="31"/>
      <c r="S60" s="31"/>
      <c r="T60" s="31"/>
      <c r="U60" s="31"/>
      <c r="V60" s="31"/>
      <c r="W60" s="31"/>
      <c r="X60" s="31"/>
    </row>
    <row r="61" spans="1:24" ht="13.15" x14ac:dyDescent="0.4">
      <c r="A61" s="372"/>
      <c r="B61" s="11" t="s">
        <v>65</v>
      </c>
      <c r="C61" s="111" t="b">
        <f>Frame_L3!N413</f>
        <v>0</v>
      </c>
      <c r="D61" s="67" t="b">
        <f>Frame_L3!N432</f>
        <v>0</v>
      </c>
      <c r="E61" s="67"/>
      <c r="F61" s="67"/>
      <c r="G61" s="67"/>
      <c r="H61" s="67"/>
      <c r="I61" s="67"/>
      <c r="J61" s="67"/>
      <c r="K61" s="67"/>
      <c r="L61" s="67">
        <f t="shared" si="2"/>
        <v>1</v>
      </c>
      <c r="M61" s="55"/>
      <c r="N61" s="55"/>
      <c r="O61" s="55"/>
      <c r="P61" s="55"/>
      <c r="Q61" s="31"/>
      <c r="R61" s="31"/>
      <c r="S61" s="31"/>
      <c r="T61" s="31"/>
      <c r="U61" s="31"/>
      <c r="V61" s="31"/>
      <c r="W61" s="31"/>
      <c r="X61" s="31"/>
    </row>
    <row r="62" spans="1:24" ht="13.15" x14ac:dyDescent="0.4">
      <c r="A62" s="372"/>
      <c r="B62" s="11" t="s">
        <v>63</v>
      </c>
      <c r="C62" s="111" t="b">
        <f>Frame_L3!N527</f>
        <v>1</v>
      </c>
      <c r="D62" s="67" t="b">
        <f>Frame_L3!N546</f>
        <v>0</v>
      </c>
      <c r="E62" s="67"/>
      <c r="F62" s="67"/>
      <c r="G62" s="67"/>
      <c r="H62" s="67"/>
      <c r="I62" s="67"/>
      <c r="J62" s="67"/>
      <c r="K62" s="67"/>
      <c r="L62" s="67">
        <f t="shared" si="2"/>
        <v>1</v>
      </c>
      <c r="M62" s="55"/>
      <c r="N62" s="55"/>
      <c r="O62" s="55"/>
      <c r="P62" s="55"/>
      <c r="Q62" s="31"/>
      <c r="R62" s="31"/>
      <c r="S62" s="31"/>
      <c r="T62" s="31"/>
      <c r="U62" s="31"/>
      <c r="V62" s="31"/>
      <c r="W62" s="31"/>
      <c r="X62" s="31"/>
    </row>
    <row r="63" spans="1:24" ht="13.15" x14ac:dyDescent="0.4">
      <c r="A63" s="372" t="s">
        <v>34</v>
      </c>
      <c r="B63" s="11" t="s">
        <v>57</v>
      </c>
      <c r="C63" s="111" t="b">
        <f>Frame_L4!N14</f>
        <v>1</v>
      </c>
      <c r="D63" s="67" t="b">
        <f>Frame_L4!N33</f>
        <v>0</v>
      </c>
      <c r="E63" s="67" t="b">
        <f>Frame_L4!N52</f>
        <v>1</v>
      </c>
      <c r="F63" s="67" t="b">
        <f>Frame_L4!N71</f>
        <v>1</v>
      </c>
      <c r="G63" s="67" t="b">
        <f>Frame_L4!N90</f>
        <v>0</v>
      </c>
      <c r="H63" s="67" t="b">
        <f>Frame_L4!N109</f>
        <v>0</v>
      </c>
      <c r="I63" s="67" t="b">
        <f>Frame_L4!N128</f>
        <v>1</v>
      </c>
      <c r="J63" s="67" t="b">
        <f>Frame_L4!N147</f>
        <v>0</v>
      </c>
      <c r="K63" s="67" t="b">
        <f>Frame_L4!N546</f>
        <v>1</v>
      </c>
      <c r="L63" s="67">
        <f t="shared" ref="L63:L67" si="3">IF(COUNTIF(C63:K63,TRUE)&lt;1,1,COUNTIF(C63:K63,TRUE))</f>
        <v>5</v>
      </c>
      <c r="M63" s="55"/>
      <c r="N63" s="55"/>
      <c r="O63" s="55"/>
      <c r="P63" s="55"/>
      <c r="Q63" s="31"/>
      <c r="R63" s="31"/>
      <c r="S63" s="31"/>
      <c r="T63" s="31"/>
      <c r="U63" s="31"/>
      <c r="V63" s="31"/>
      <c r="W63" s="31"/>
      <c r="X63" s="31"/>
    </row>
    <row r="64" spans="1:24" ht="13.15" x14ac:dyDescent="0.4">
      <c r="A64" s="372"/>
      <c r="B64" s="11" t="s">
        <v>134</v>
      </c>
      <c r="C64" s="111" t="b">
        <f>Frame_L4!N185</f>
        <v>0</v>
      </c>
      <c r="D64" s="67" t="b">
        <f>Frame_L4!N204</f>
        <v>0</v>
      </c>
      <c r="E64" s="67" t="b">
        <f>Frame_L4!N223</f>
        <v>0</v>
      </c>
      <c r="F64" s="67" t="b">
        <f>Frame_L4!N242</f>
        <v>1</v>
      </c>
      <c r="G64" s="67" t="b">
        <f>Frame_L4!N166</f>
        <v>0</v>
      </c>
      <c r="H64" s="67"/>
      <c r="I64" s="67"/>
      <c r="J64" s="67"/>
      <c r="K64" s="67"/>
      <c r="L64" s="67">
        <f t="shared" si="3"/>
        <v>1</v>
      </c>
      <c r="M64" s="55"/>
      <c r="N64" s="55"/>
      <c r="O64" s="55"/>
      <c r="P64" s="55"/>
      <c r="Q64" s="31"/>
      <c r="R64" s="31"/>
      <c r="S64" s="31"/>
      <c r="T64" s="31"/>
      <c r="U64" s="31"/>
      <c r="V64" s="31"/>
      <c r="W64" s="31"/>
      <c r="X64" s="31"/>
    </row>
    <row r="65" spans="1:24" ht="13.15" x14ac:dyDescent="0.4">
      <c r="A65" s="372"/>
      <c r="B65" s="11" t="s">
        <v>62</v>
      </c>
      <c r="C65" s="111" t="b">
        <f>Frame_L4!N280</f>
        <v>1</v>
      </c>
      <c r="D65" s="67" t="b">
        <f>Frame_L4!N299</f>
        <v>0</v>
      </c>
      <c r="E65" s="67" t="b">
        <f>Frame_L4!N318</f>
        <v>0</v>
      </c>
      <c r="F65" s="67" t="b">
        <f>Frame_L4!N337</f>
        <v>0</v>
      </c>
      <c r="G65" s="67" t="b">
        <f>Frame_L4!N356</f>
        <v>1</v>
      </c>
      <c r="H65" s="67" t="b">
        <f>Frame_L4!N375</f>
        <v>1</v>
      </c>
      <c r="I65" s="67"/>
      <c r="J65" s="67"/>
      <c r="K65" s="67"/>
      <c r="L65" s="67">
        <f t="shared" si="3"/>
        <v>3</v>
      </c>
      <c r="M65" s="55"/>
      <c r="N65" s="55"/>
      <c r="O65" s="55"/>
      <c r="P65" s="55"/>
      <c r="Q65" s="31"/>
      <c r="R65" s="31"/>
      <c r="S65" s="31"/>
      <c r="T65" s="31"/>
      <c r="U65" s="31"/>
      <c r="V65" s="31"/>
      <c r="W65" s="31"/>
      <c r="X65" s="31"/>
    </row>
    <row r="66" spans="1:24" ht="13.15" x14ac:dyDescent="0.4">
      <c r="A66" s="372"/>
      <c r="B66" s="11" t="s">
        <v>65</v>
      </c>
      <c r="C66" s="111" t="b">
        <f>Frame_L4!N413</f>
        <v>1</v>
      </c>
      <c r="D66" s="67" t="b">
        <f>Frame_L4!N432</f>
        <v>1</v>
      </c>
      <c r="E66" s="67"/>
      <c r="F66" s="67"/>
      <c r="G66" s="67"/>
      <c r="H66" s="67"/>
      <c r="I66" s="67"/>
      <c r="J66" s="67"/>
      <c r="K66" s="67"/>
      <c r="L66" s="67">
        <f t="shared" si="3"/>
        <v>2</v>
      </c>
      <c r="M66" s="55"/>
      <c r="N66" s="55"/>
      <c r="O66" s="55"/>
      <c r="P66" s="55"/>
      <c r="Q66" s="31"/>
      <c r="R66" s="31"/>
      <c r="S66" s="31"/>
      <c r="T66" s="31"/>
      <c r="U66" s="31"/>
      <c r="V66" s="31"/>
      <c r="W66" s="31"/>
      <c r="X66" s="31"/>
    </row>
    <row r="67" spans="1:24" ht="13.15" x14ac:dyDescent="0.4">
      <c r="A67" s="372"/>
      <c r="B67" s="11" t="s">
        <v>63</v>
      </c>
      <c r="C67" s="111" t="b">
        <f>Frame_L4!N508</f>
        <v>1</v>
      </c>
      <c r="D67" s="67" t="b">
        <f>Frame_L4!N242</f>
        <v>1</v>
      </c>
      <c r="E67" s="67"/>
      <c r="F67" s="67"/>
      <c r="G67" s="67"/>
      <c r="H67" s="67"/>
      <c r="I67" s="67"/>
      <c r="J67" s="67"/>
      <c r="K67" s="67"/>
      <c r="L67" s="67">
        <f t="shared" si="3"/>
        <v>2</v>
      </c>
      <c r="M67" s="55"/>
      <c r="N67" s="55"/>
      <c r="O67" s="55"/>
      <c r="P67" s="55"/>
      <c r="Q67" s="31"/>
      <c r="R67" s="31"/>
      <c r="S67" s="31"/>
      <c r="T67" s="31"/>
      <c r="U67" s="31"/>
      <c r="V67" s="31"/>
      <c r="W67" s="31"/>
      <c r="X67" s="31"/>
    </row>
    <row r="68" spans="1:24" ht="13.5" customHeight="1" x14ac:dyDescent="0.4">
      <c r="A68" s="372" t="s">
        <v>70</v>
      </c>
      <c r="B68" s="11" t="s">
        <v>57</v>
      </c>
      <c r="C68" s="111" t="b">
        <f>Frame_L5!N14</f>
        <v>1</v>
      </c>
      <c r="D68" s="67" t="b">
        <f>Frame_L5!N33</f>
        <v>0</v>
      </c>
      <c r="E68" s="67" t="b">
        <f>Frame_L5!N52</f>
        <v>1</v>
      </c>
      <c r="F68" s="67" t="b">
        <f>Frame_L5!N71</f>
        <v>1</v>
      </c>
      <c r="G68" s="67" t="b">
        <f>Frame_L5!N90</f>
        <v>0</v>
      </c>
      <c r="H68" s="67" t="b">
        <f>Frame_L5!N109</f>
        <v>0</v>
      </c>
      <c r="I68" s="67" t="b">
        <f>Frame_L5!N128</f>
        <v>0</v>
      </c>
      <c r="J68" s="67" t="b">
        <f>Frame_L5!N147</f>
        <v>0</v>
      </c>
      <c r="K68" s="67" t="b">
        <f>Frame_L5!N166</f>
        <v>0</v>
      </c>
      <c r="L68" s="67">
        <f t="shared" ref="L68:L72" si="4">IF(COUNTIF(C68:K68,TRUE)&lt;1,1,COUNTIF(C68:K68,TRUE))</f>
        <v>3</v>
      </c>
      <c r="M68" s="55"/>
      <c r="N68" s="55"/>
      <c r="O68" s="55"/>
      <c r="P68" s="55"/>
      <c r="Q68" s="31"/>
      <c r="R68" s="31"/>
      <c r="S68" s="31"/>
      <c r="T68" s="31"/>
      <c r="U68" s="31"/>
      <c r="V68" s="31"/>
      <c r="W68" s="31"/>
      <c r="X68" s="31"/>
    </row>
    <row r="69" spans="1:24" ht="13.15" x14ac:dyDescent="0.4">
      <c r="A69" s="372"/>
      <c r="B69" s="11" t="s">
        <v>134</v>
      </c>
      <c r="C69" s="111" t="b">
        <f>Frame_L5!N185</f>
        <v>0</v>
      </c>
      <c r="D69" s="67" t="b">
        <f>Frame_L5!N204</f>
        <v>0</v>
      </c>
      <c r="E69" s="67" t="b">
        <f>Frame_L5!N223</f>
        <v>0</v>
      </c>
      <c r="F69" s="67" t="b">
        <f>Frame_L5!N242</f>
        <v>0</v>
      </c>
      <c r="G69" s="67" t="b">
        <f>Frame_L5!N261</f>
        <v>1</v>
      </c>
      <c r="H69" s="67"/>
      <c r="I69" s="67"/>
      <c r="J69" s="67"/>
      <c r="K69" s="67"/>
      <c r="L69" s="67">
        <f t="shared" si="4"/>
        <v>1</v>
      </c>
      <c r="M69" s="55"/>
      <c r="N69" s="55"/>
      <c r="O69" s="55"/>
      <c r="P69" s="55"/>
      <c r="Q69" s="31"/>
      <c r="R69" s="31"/>
      <c r="S69" s="31"/>
      <c r="T69" s="31"/>
      <c r="U69" s="31"/>
      <c r="V69" s="31"/>
      <c r="W69" s="31"/>
      <c r="X69" s="31"/>
    </row>
    <row r="70" spans="1:24" ht="13.15" x14ac:dyDescent="0.4">
      <c r="A70" s="372"/>
      <c r="B70" s="11" t="s">
        <v>62</v>
      </c>
      <c r="C70" s="111" t="b">
        <f>Frame_L5!N280</f>
        <v>0</v>
      </c>
      <c r="D70" s="67" t="b">
        <f>Frame_L5!N299</f>
        <v>0</v>
      </c>
      <c r="E70" s="67" t="b">
        <f>Frame_L5!N318</f>
        <v>0</v>
      </c>
      <c r="F70" s="67" t="b">
        <f>Frame_L5!N337</f>
        <v>0</v>
      </c>
      <c r="G70" s="67" t="b">
        <f>Frame_L5!N356</f>
        <v>1</v>
      </c>
      <c r="H70" s="67" t="b">
        <f>Frame_L5!N375</f>
        <v>0</v>
      </c>
      <c r="I70" s="67"/>
      <c r="J70" s="67"/>
      <c r="K70" s="67"/>
      <c r="L70" s="67">
        <f t="shared" si="4"/>
        <v>1</v>
      </c>
      <c r="M70" s="55"/>
      <c r="N70" s="55"/>
      <c r="O70" s="55"/>
      <c r="P70" s="55"/>
      <c r="Q70" s="31"/>
      <c r="R70" s="31"/>
      <c r="S70" s="31"/>
      <c r="T70" s="31"/>
      <c r="U70" s="31"/>
      <c r="V70" s="31"/>
      <c r="W70" s="31"/>
      <c r="X70" s="31"/>
    </row>
    <row r="71" spans="1:24" ht="13.15" x14ac:dyDescent="0.4">
      <c r="A71" s="372"/>
      <c r="B71" s="11" t="s">
        <v>65</v>
      </c>
      <c r="C71" s="111" t="b">
        <f>Frame_L5!N413</f>
        <v>0</v>
      </c>
      <c r="D71" s="67" t="b">
        <f>Frame_L5!N432</f>
        <v>0</v>
      </c>
      <c r="E71" s="67"/>
      <c r="F71" s="67"/>
      <c r="G71" s="67"/>
      <c r="H71" s="67"/>
      <c r="I71" s="67"/>
      <c r="J71" s="67"/>
      <c r="K71" s="67"/>
      <c r="L71" s="67">
        <f t="shared" si="4"/>
        <v>1</v>
      </c>
      <c r="M71" s="55"/>
      <c r="N71" s="55"/>
      <c r="O71" s="55"/>
      <c r="P71" s="55"/>
      <c r="Q71" s="31"/>
      <c r="R71" s="31"/>
      <c r="S71" s="31"/>
      <c r="T71" s="31"/>
      <c r="U71" s="31"/>
      <c r="V71" s="31"/>
      <c r="W71" s="31"/>
      <c r="X71" s="31"/>
    </row>
    <row r="72" spans="1:24" ht="13.15" x14ac:dyDescent="0.4">
      <c r="A72" s="372"/>
      <c r="B72" s="11" t="s">
        <v>63</v>
      </c>
      <c r="C72" s="111" t="b">
        <f>Frame_L5!N527</f>
        <v>0</v>
      </c>
      <c r="D72" s="67" t="b">
        <f>Frame_L5!N546</f>
        <v>0</v>
      </c>
      <c r="E72" s="67"/>
      <c r="F72" s="67"/>
      <c r="G72" s="67"/>
      <c r="H72" s="67"/>
      <c r="I72" s="67"/>
      <c r="J72" s="67"/>
      <c r="K72" s="67"/>
      <c r="L72" s="67">
        <f t="shared" si="4"/>
        <v>1</v>
      </c>
      <c r="M72" s="55"/>
      <c r="N72" s="55"/>
      <c r="O72" s="55"/>
      <c r="P72" s="55"/>
      <c r="Q72" s="31"/>
      <c r="R72" s="31"/>
      <c r="S72" s="31"/>
      <c r="T72" s="31"/>
      <c r="U72" s="31"/>
      <c r="V72" s="31"/>
      <c r="W72" s="31"/>
      <c r="X72" s="31"/>
    </row>
    <row r="73" spans="1:24" ht="13.15" x14ac:dyDescent="0.4">
      <c r="B73" s="11" t="s">
        <v>74</v>
      </c>
      <c r="C73" s="67" t="b">
        <f>Frame_Post!N128</f>
        <v>0</v>
      </c>
      <c r="D73" s="67" t="b">
        <f>Frame_Post!N147</f>
        <v>1</v>
      </c>
      <c r="E73" s="67" t="b">
        <f>Frame_Post!N166</f>
        <v>0</v>
      </c>
      <c r="F73" s="67" t="b">
        <f>Frame_Post!N185</f>
        <v>1</v>
      </c>
      <c r="G73" s="67"/>
      <c r="H73" s="67"/>
      <c r="I73" s="67"/>
      <c r="J73" s="67"/>
      <c r="K73" s="85"/>
      <c r="L73" s="67">
        <f t="shared" si="0"/>
        <v>2</v>
      </c>
      <c r="M73" s="55"/>
      <c r="N73" s="55"/>
      <c r="O73" s="55"/>
      <c r="P73" s="55"/>
      <c r="Q73" s="31"/>
      <c r="R73" s="31"/>
      <c r="S73" s="31"/>
      <c r="T73" s="31"/>
      <c r="U73" s="31"/>
      <c r="V73" s="31"/>
      <c r="W73" s="31"/>
      <c r="X73" s="31"/>
    </row>
    <row r="74" spans="1:24" ht="13.15" x14ac:dyDescent="0.4">
      <c r="B74" s="11" t="s">
        <v>90</v>
      </c>
      <c r="C74" s="67" t="b">
        <f>Frame_Post!N204</f>
        <v>1</v>
      </c>
      <c r="D74" s="67" t="b">
        <f>Frame_Post!N223</f>
        <v>0</v>
      </c>
      <c r="E74" s="67" t="b">
        <f>Frame_Post!N242</f>
        <v>0</v>
      </c>
      <c r="F74" s="67"/>
      <c r="G74" s="67"/>
      <c r="H74" s="67"/>
      <c r="I74" s="67"/>
      <c r="J74" s="67"/>
      <c r="K74" s="85"/>
      <c r="L74" s="67">
        <f t="shared" si="0"/>
        <v>1</v>
      </c>
      <c r="M74" s="55"/>
      <c r="N74" s="55"/>
      <c r="O74" s="55"/>
      <c r="P74" s="55"/>
      <c r="Q74" s="31"/>
      <c r="R74" s="31"/>
      <c r="S74" s="31"/>
      <c r="T74" s="31"/>
      <c r="U74" s="31"/>
      <c r="V74" s="31"/>
      <c r="W74" s="31"/>
      <c r="X74" s="31"/>
    </row>
    <row r="75" spans="1:24" ht="13.15" x14ac:dyDescent="0.4">
      <c r="B75" s="11" t="s">
        <v>76</v>
      </c>
      <c r="C75" s="67" t="b">
        <f>Frame_Post!N318</f>
        <v>1</v>
      </c>
      <c r="D75" s="67" t="b">
        <f>Frame_Post!N337</f>
        <v>0</v>
      </c>
      <c r="E75" s="67" t="b">
        <f>Frame_Post!N356</f>
        <v>1</v>
      </c>
      <c r="F75" s="67"/>
      <c r="G75" s="67"/>
      <c r="H75" s="67"/>
      <c r="I75" s="67"/>
      <c r="J75" s="67"/>
      <c r="K75" s="85"/>
      <c r="L75" s="67">
        <f t="shared" si="0"/>
        <v>2</v>
      </c>
      <c r="M75" s="55"/>
      <c r="N75" s="55"/>
      <c r="O75" s="55"/>
      <c r="P75" s="55"/>
      <c r="Q75" s="31"/>
      <c r="R75" s="31"/>
      <c r="S75" s="31"/>
      <c r="T75" s="31"/>
      <c r="U75" s="31"/>
      <c r="V75" s="31"/>
      <c r="W75" s="31"/>
      <c r="X75" s="31"/>
    </row>
    <row r="76" spans="1:24" x14ac:dyDescent="0.35">
      <c r="L76" s="55"/>
      <c r="M76" s="55"/>
      <c r="N76" s="55"/>
      <c r="O76" s="55"/>
      <c r="P76" s="55"/>
      <c r="Q76" s="31"/>
      <c r="R76" s="31"/>
      <c r="S76" s="31"/>
      <c r="T76" s="31"/>
      <c r="U76" s="31"/>
      <c r="V76" s="31"/>
      <c r="W76" s="31"/>
      <c r="X76" s="31"/>
    </row>
  </sheetData>
  <sheetProtection sheet="1" objects="1" scenarios="1"/>
  <mergeCells count="246">
    <mergeCell ref="A58:A62"/>
    <mergeCell ref="A63:A67"/>
    <mergeCell ref="A68:A72"/>
    <mergeCell ref="A41:A43"/>
    <mergeCell ref="A48:A52"/>
    <mergeCell ref="A53:A57"/>
    <mergeCell ref="AA15:AA17"/>
    <mergeCell ref="AB15:AB17"/>
    <mergeCell ref="A45:A46"/>
    <mergeCell ref="AC15:AC17"/>
    <mergeCell ref="AD15:AD17"/>
    <mergeCell ref="AA18:AA20"/>
    <mergeCell ref="AB18:AB20"/>
    <mergeCell ref="AC18:AC20"/>
    <mergeCell ref="AD18:AD20"/>
    <mergeCell ref="AA3:AA6"/>
    <mergeCell ref="AB3:AB6"/>
    <mergeCell ref="AC3:AC6"/>
    <mergeCell ref="AD3:AD6"/>
    <mergeCell ref="AA7:AA11"/>
    <mergeCell ref="AB7:AB11"/>
    <mergeCell ref="AC7:AC11"/>
    <mergeCell ref="AD7:AD11"/>
    <mergeCell ref="AA12:AA14"/>
    <mergeCell ref="AB12:AB14"/>
    <mergeCell ref="AC12:AC14"/>
    <mergeCell ref="AD12:AD14"/>
    <mergeCell ref="AR18:AR20"/>
    <mergeCell ref="AS18:AS20"/>
    <mergeCell ref="AT18:AT20"/>
    <mergeCell ref="Z18:Z20"/>
    <mergeCell ref="AK18:AK20"/>
    <mergeCell ref="AL18:AL20"/>
    <mergeCell ref="AF18:AF20"/>
    <mergeCell ref="AG18:AG20"/>
    <mergeCell ref="AH18:AH20"/>
    <mergeCell ref="AI18:AI20"/>
    <mergeCell ref="AJ18:AJ20"/>
    <mergeCell ref="AQ18:AQ20"/>
    <mergeCell ref="AU18:AU20"/>
    <mergeCell ref="AV18:AV20"/>
    <mergeCell ref="AW18:AW20"/>
    <mergeCell ref="AX18:AX20"/>
    <mergeCell ref="AY18:AY20"/>
    <mergeCell ref="AZ18:AZ20"/>
    <mergeCell ref="BA18:BA20"/>
    <mergeCell ref="BB18:BB20"/>
    <mergeCell ref="O18:O20"/>
    <mergeCell ref="P18:P20"/>
    <mergeCell ref="Q18:Q20"/>
    <mergeCell ref="R18:R20"/>
    <mergeCell ref="S18:S20"/>
    <mergeCell ref="T18:T20"/>
    <mergeCell ref="U18:U20"/>
    <mergeCell ref="AM18:AM20"/>
    <mergeCell ref="AN18:AN20"/>
    <mergeCell ref="AO18:AO20"/>
    <mergeCell ref="AP18:AP20"/>
    <mergeCell ref="AE18:AE20"/>
    <mergeCell ref="V18:V20"/>
    <mergeCell ref="W18:W20"/>
    <mergeCell ref="X18:X20"/>
    <mergeCell ref="Y18:Y20"/>
    <mergeCell ref="BA15:BA17"/>
    <mergeCell ref="BB15:BB17"/>
    <mergeCell ref="O15:O17"/>
    <mergeCell ref="P15:P17"/>
    <mergeCell ref="Q15:Q17"/>
    <mergeCell ref="R15:R17"/>
    <mergeCell ref="S15:S17"/>
    <mergeCell ref="T15:T17"/>
    <mergeCell ref="U15:U17"/>
    <mergeCell ref="V15:V17"/>
    <mergeCell ref="W15:W17"/>
    <mergeCell ref="X15:X17"/>
    <mergeCell ref="AI15:AI17"/>
    <mergeCell ref="AJ15:AJ17"/>
    <mergeCell ref="AK15:AK17"/>
    <mergeCell ref="AL15:AL17"/>
    <mergeCell ref="AP15:AP17"/>
    <mergeCell ref="AE15:AE17"/>
    <mergeCell ref="AF15:AF17"/>
    <mergeCell ref="AG15:AG17"/>
    <mergeCell ref="AH15:AH17"/>
    <mergeCell ref="Y15:Y17"/>
    <mergeCell ref="Z15:Z17"/>
    <mergeCell ref="AM15:AM17"/>
    <mergeCell ref="AZ15:AZ17"/>
    <mergeCell ref="AH12:AH14"/>
    <mergeCell ref="AI12:AI14"/>
    <mergeCell ref="AJ12:AJ14"/>
    <mergeCell ref="AT15:AT17"/>
    <mergeCell ref="AQ15:AQ17"/>
    <mergeCell ref="AR15:AR17"/>
    <mergeCell ref="AS15:AS17"/>
    <mergeCell ref="AZ12:AZ14"/>
    <mergeCell ref="AU12:AU14"/>
    <mergeCell ref="AV12:AV14"/>
    <mergeCell ref="AU15:AU17"/>
    <mergeCell ref="AV15:AV17"/>
    <mergeCell ref="AW15:AW17"/>
    <mergeCell ref="AX12:AX14"/>
    <mergeCell ref="AY12:AY14"/>
    <mergeCell ref="AT12:AT14"/>
    <mergeCell ref="AS12:AS14"/>
    <mergeCell ref="AR12:AR14"/>
    <mergeCell ref="AQ12:AQ14"/>
    <mergeCell ref="AO12:AO14"/>
    <mergeCell ref="AP12:AP14"/>
    <mergeCell ref="AE12:AE14"/>
    <mergeCell ref="AF12:AF14"/>
    <mergeCell ref="AW12:AW14"/>
    <mergeCell ref="AN15:AN17"/>
    <mergeCell ref="AO15:AO17"/>
    <mergeCell ref="AX15:AX17"/>
    <mergeCell ref="AY15:AY17"/>
    <mergeCell ref="AX7:AX11"/>
    <mergeCell ref="AY7:AY11"/>
    <mergeCell ref="AZ7:AZ11"/>
    <mergeCell ref="BA7:BA11"/>
    <mergeCell ref="BB7:BB11"/>
    <mergeCell ref="BA12:BA14"/>
    <mergeCell ref="BB12:BB14"/>
    <mergeCell ref="O12:O14"/>
    <mergeCell ref="P12:P14"/>
    <mergeCell ref="Q12:Q14"/>
    <mergeCell ref="AG12:AG14"/>
    <mergeCell ref="AK12:AK14"/>
    <mergeCell ref="AL12:AL14"/>
    <mergeCell ref="R12:R14"/>
    <mergeCell ref="S12:S14"/>
    <mergeCell ref="T12:T14"/>
    <mergeCell ref="U12:U14"/>
    <mergeCell ref="V12:V14"/>
    <mergeCell ref="W12:W14"/>
    <mergeCell ref="X12:X14"/>
    <mergeCell ref="Y12:Y14"/>
    <mergeCell ref="Z12:Z14"/>
    <mergeCell ref="AM12:AM14"/>
    <mergeCell ref="AN12:AN14"/>
    <mergeCell ref="O7:O11"/>
    <mergeCell ref="P7:P11"/>
    <mergeCell ref="Q7:Q11"/>
    <mergeCell ref="R7:R11"/>
    <mergeCell ref="X7:X11"/>
    <mergeCell ref="Y7:Y11"/>
    <mergeCell ref="Z7:Z11"/>
    <mergeCell ref="AM7:AM11"/>
    <mergeCell ref="AN7:AN11"/>
    <mergeCell ref="S7:S11"/>
    <mergeCell ref="T7:T11"/>
    <mergeCell ref="U7:U11"/>
    <mergeCell ref="V7:V11"/>
    <mergeCell ref="W7:W11"/>
    <mergeCell ref="AH7:AH11"/>
    <mergeCell ref="AI7:AI11"/>
    <mergeCell ref="AJ7:AJ11"/>
    <mergeCell ref="AK7:AK11"/>
    <mergeCell ref="AK3:AK6"/>
    <mergeCell ref="AL3:AL6"/>
    <mergeCell ref="AL7:AL11"/>
    <mergeCell ref="AO7:AO11"/>
    <mergeCell ref="AP7:AP11"/>
    <mergeCell ref="AE7:AE11"/>
    <mergeCell ref="AF7:AF11"/>
    <mergeCell ref="AG7:AG11"/>
    <mergeCell ref="AW7:AW11"/>
    <mergeCell ref="AQ3:AQ6"/>
    <mergeCell ref="AR3:AR6"/>
    <mergeCell ref="AS3:AS6"/>
    <mergeCell ref="AT3:AT6"/>
    <mergeCell ref="AU7:AU11"/>
    <mergeCell ref="AV7:AV11"/>
    <mergeCell ref="AT7:AT11"/>
    <mergeCell ref="AS7:AS11"/>
    <mergeCell ref="AR7:AR11"/>
    <mergeCell ref="AQ7:AQ11"/>
    <mergeCell ref="AY1:BB1"/>
    <mergeCell ref="U3:U6"/>
    <mergeCell ref="V3:V6"/>
    <mergeCell ref="W3:W6"/>
    <mergeCell ref="X3:X6"/>
    <mergeCell ref="Y3:Y6"/>
    <mergeCell ref="Z3:Z6"/>
    <mergeCell ref="AU3:AU6"/>
    <mergeCell ref="AV3:AV6"/>
    <mergeCell ref="AW3:AW6"/>
    <mergeCell ref="AX3:AX6"/>
    <mergeCell ref="AY3:AY6"/>
    <mergeCell ref="AZ3:AZ6"/>
    <mergeCell ref="BA3:BA6"/>
    <mergeCell ref="BB3:BB6"/>
    <mergeCell ref="AF3:AF6"/>
    <mergeCell ref="AG3:AG6"/>
    <mergeCell ref="AH3:AH6"/>
    <mergeCell ref="AI3:AI6"/>
    <mergeCell ref="AJ3:AJ6"/>
    <mergeCell ref="AM3:AM6"/>
    <mergeCell ref="AN3:AN6"/>
    <mergeCell ref="AO3:AO6"/>
    <mergeCell ref="AP3:AP6"/>
    <mergeCell ref="C1:F1"/>
    <mergeCell ref="G1:J1"/>
    <mergeCell ref="K1:N1"/>
    <mergeCell ref="A15:A17"/>
    <mergeCell ref="A12:A14"/>
    <mergeCell ref="A7:A11"/>
    <mergeCell ref="A3:A6"/>
    <mergeCell ref="A18:A20"/>
    <mergeCell ref="AU1:AX1"/>
    <mergeCell ref="AQ1:AT1"/>
    <mergeCell ref="AM1:AP1"/>
    <mergeCell ref="AI1:AL1"/>
    <mergeCell ref="AE1:AH1"/>
    <mergeCell ref="AA1:AD1"/>
    <mergeCell ref="W1:Z1"/>
    <mergeCell ref="S1:V1"/>
    <mergeCell ref="O1:R1"/>
    <mergeCell ref="O3:O6"/>
    <mergeCell ref="P3:P6"/>
    <mergeCell ref="Q3:Q6"/>
    <mergeCell ref="R3:R6"/>
    <mergeCell ref="S3:S6"/>
    <mergeCell ref="T3:T6"/>
    <mergeCell ref="AE3:AE6"/>
    <mergeCell ref="BC1:BF1"/>
    <mergeCell ref="BE3:BE6"/>
    <mergeCell ref="BE7:BE11"/>
    <mergeCell ref="BE12:BE14"/>
    <mergeCell ref="BE15:BE17"/>
    <mergeCell ref="BE18:BE20"/>
    <mergeCell ref="BF3:BF6"/>
    <mergeCell ref="BF7:BF11"/>
    <mergeCell ref="BF12:BF14"/>
    <mergeCell ref="BF15:BF17"/>
    <mergeCell ref="BF18:BF20"/>
    <mergeCell ref="BC3:BC6"/>
    <mergeCell ref="BC7:BC11"/>
    <mergeCell ref="BC12:BC14"/>
    <mergeCell ref="BC15:BC17"/>
    <mergeCell ref="BC18:BC20"/>
    <mergeCell ref="BD3:BD6"/>
    <mergeCell ref="BD7:BD11"/>
    <mergeCell ref="BD12:BD14"/>
    <mergeCell ref="BD15:BD17"/>
    <mergeCell ref="BD18:BD20"/>
  </mergeCells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DAC79-C13E-4D5C-BC18-4064D8D317A4}">
  <sheetPr codeName="Foglio16">
    <tabColor theme="9" tint="0.39997558519241921"/>
  </sheetPr>
  <dimension ref="A1:AC60"/>
  <sheetViews>
    <sheetView topLeftCell="A10" workbookViewId="0">
      <selection activeCell="C53" sqref="C53"/>
    </sheetView>
  </sheetViews>
  <sheetFormatPr defaultRowHeight="12.75" x14ac:dyDescent="0.35"/>
  <cols>
    <col min="1" max="1" width="27.6640625" bestFit="1" customWidth="1"/>
    <col min="2" max="2" width="5.6640625" style="13" customWidth="1"/>
    <col min="3" max="3" width="26.33203125" bestFit="1" customWidth="1"/>
    <col min="4" max="4" width="4.33203125" style="13" customWidth="1"/>
    <col min="5" max="5" width="3" style="81" customWidth="1"/>
    <col min="6" max="6" width="1.33203125" style="78" customWidth="1"/>
    <col min="7" max="7" width="3.33203125" style="81" customWidth="1"/>
    <col min="8" max="8" width="8.86328125" style="13" customWidth="1"/>
    <col min="9" max="9" width="4.33203125" style="13" customWidth="1"/>
    <col min="10" max="10" width="26.33203125" bestFit="1" customWidth="1"/>
    <col min="11" max="11" width="5.33203125" customWidth="1"/>
    <col min="12" max="12" width="5.53125" customWidth="1"/>
    <col min="13" max="13" width="5.33203125" customWidth="1"/>
    <col min="14" max="14" width="5.6640625" customWidth="1"/>
    <col min="15" max="15" width="4.33203125" customWidth="1"/>
    <col min="16" max="16" width="22.86328125" bestFit="1" customWidth="1"/>
    <col min="17" max="17" width="3.53125" bestFit="1" customWidth="1"/>
    <col min="18" max="18" width="4.6640625" bestFit="1" customWidth="1"/>
    <col min="19" max="19" width="3.53125" bestFit="1" customWidth="1"/>
    <col min="20" max="20" width="3.33203125" bestFit="1" customWidth="1"/>
    <col min="21" max="21" width="3.86328125" customWidth="1"/>
    <col min="22" max="22" width="22.86328125" bestFit="1" customWidth="1"/>
    <col min="23" max="26" width="5.33203125" bestFit="1" customWidth="1"/>
    <col min="29" max="29" width="0" hidden="1" customWidth="1"/>
  </cols>
  <sheetData>
    <row r="1" spans="1:29" ht="21.75" customHeight="1" x14ac:dyDescent="0.4">
      <c r="A1" s="380" t="s">
        <v>135</v>
      </c>
      <c r="B1" s="380"/>
      <c r="C1" s="380"/>
      <c r="D1" s="380"/>
      <c r="G1" s="13"/>
      <c r="J1" s="13"/>
      <c r="K1" s="83" t="s">
        <v>1</v>
      </c>
      <c r="L1" s="83" t="s">
        <v>2</v>
      </c>
      <c r="M1" s="71" t="s">
        <v>3</v>
      </c>
      <c r="N1" s="71" t="s">
        <v>4</v>
      </c>
      <c r="O1" s="72"/>
      <c r="P1" s="82" t="s">
        <v>79</v>
      </c>
      <c r="Q1" s="83" t="s">
        <v>1</v>
      </c>
      <c r="R1" s="83" t="s">
        <v>2</v>
      </c>
      <c r="S1" s="71" t="s">
        <v>3</v>
      </c>
      <c r="T1" s="71" t="s">
        <v>4</v>
      </c>
      <c r="V1" s="82" t="s">
        <v>80</v>
      </c>
      <c r="W1" s="83" t="s">
        <v>1</v>
      </c>
      <c r="X1" s="83" t="s">
        <v>2</v>
      </c>
      <c r="Y1" s="71" t="s">
        <v>3</v>
      </c>
      <c r="Z1" s="71" t="s">
        <v>4</v>
      </c>
      <c r="AC1">
        <v>0</v>
      </c>
    </row>
    <row r="2" spans="1:29" ht="13.15" x14ac:dyDescent="0.4">
      <c r="A2" s="360" t="s">
        <v>66</v>
      </c>
      <c r="B2" s="385">
        <v>1</v>
      </c>
      <c r="C2" s="156" t="s">
        <v>67</v>
      </c>
      <c r="D2" s="172">
        <v>1</v>
      </c>
      <c r="E2" s="194"/>
      <c r="F2" s="79"/>
      <c r="G2" s="77"/>
      <c r="H2" s="393">
        <f>IF(B2=1,AVERAGE(D2:D5),B2)</f>
        <v>1</v>
      </c>
      <c r="I2" s="67">
        <f>IF(B2=1,D2,B2)</f>
        <v>1</v>
      </c>
      <c r="J2" s="11" t="s">
        <v>67</v>
      </c>
      <c r="K2" s="7">
        <f>$B$22*Scores!C3+$B$23*Scores!G3+$B$24*Scores!K3</f>
        <v>2</v>
      </c>
      <c r="L2" s="7">
        <f>$B$22*Scores!D3+$B$23*Scores!H3+$B$24*Scores!L3</f>
        <v>0</v>
      </c>
      <c r="M2" s="7">
        <f>$B$22*Scores!E3+$B$23*Scores!I3+$B$24*Scores!M3</f>
        <v>0</v>
      </c>
      <c r="N2" s="7">
        <f>$B$22*Scores!F3+$B$23*Scores!J3+$B$24*Scores!N3</f>
        <v>1</v>
      </c>
      <c r="O2" s="31"/>
      <c r="P2" s="394" t="s">
        <v>66</v>
      </c>
      <c r="Q2" s="390">
        <f>$I$2*K2+$I$3*K3+$I$4*K4+$I$5*K5+$B$25*Scores!BC3</f>
        <v>9</v>
      </c>
      <c r="R2" s="390">
        <f>$I$2*L2+$I$3*L3+$I$4*L4+$I$5*L5+$B$25*Scores!BD3</f>
        <v>0</v>
      </c>
      <c r="S2" s="390">
        <f>$I$2*M2+$I$3*M3+$I$4*M4+$I$5*M5+$B$25*Scores!BE3</f>
        <v>0</v>
      </c>
      <c r="T2" s="390">
        <f>$I$2*N2+$I$3*N3+$I$4*N4+$I$5*N5+$B$25*Scores!BF3</f>
        <v>7.6666666666666661</v>
      </c>
      <c r="V2" s="394" t="s">
        <v>66</v>
      </c>
      <c r="W2" s="390">
        <f>$H$2*($B$28*Scores!O3+$B$29*Scores!S3+$B$30*Scores!W3+$B$31*Scores!AA3+$B$32*Scores!AE3+$B$33*Scores!AI3+$B$34*Scores!AM3+$B$35*Scores!AQ3+$B$36*Scores!AU3+$B$37*Scores!AY3)</f>
        <v>7</v>
      </c>
      <c r="X2" s="390">
        <f>$H$2*($B$28*Scores!P3+$B$29*Scores!T3+$B$30*Scores!X3+$B$31*Scores!AB3+$B$32*Scores!AF3+$B$33*Scores!AJ3+$B$34*Scores!AN3+$B$35*Scores!AR3+$B$36*Scores!AV3+$B$37*Scores!AZ3)</f>
        <v>2</v>
      </c>
      <c r="Y2" s="390">
        <f>$H$2*($B$28*Scores!Q3+$B$29*Scores!U3+$B$30*Scores!Y3+$B$31*Scores!AC3+$B$32*Scores!AG3+$B$33*Scores!AK3+$B$34*Scores!AO3+$B$35*Scores!AS3+$B$36*Scores!AW3+$B$37*Scores!BA3)</f>
        <v>2.833333333333333</v>
      </c>
      <c r="Z2" s="390">
        <f>$H$2*($B$28*Scores!R3+$B$29*Scores!V3+$B$30*Scores!Z3+$B$31*Scores!AD3+$B$32*Scores!AH3+$B$33*Scores!AL3+$B$34*Scores!AP3+$B$35*Scores!AT3+$B$36*Scores!AX3+$B$37*Scores!BB3)</f>
        <v>7</v>
      </c>
      <c r="AC2" s="1" t="s">
        <v>16</v>
      </c>
    </row>
    <row r="3" spans="1:29" ht="13.15" x14ac:dyDescent="0.4">
      <c r="A3" s="388"/>
      <c r="B3" s="386"/>
      <c r="C3" s="155" t="s">
        <v>39</v>
      </c>
      <c r="D3" s="172">
        <v>1</v>
      </c>
      <c r="E3" s="194"/>
      <c r="F3" s="79"/>
      <c r="G3" s="77"/>
      <c r="H3" s="393"/>
      <c r="I3" s="67">
        <f>IF(B2=1,D3,B2)</f>
        <v>1</v>
      </c>
      <c r="J3" s="11" t="s">
        <v>39</v>
      </c>
      <c r="K3" s="7">
        <f>$B$22*Scores!C4+$B$23*Scores!G4+$B$24*Scores!K4</f>
        <v>2</v>
      </c>
      <c r="L3" s="7">
        <f>$B$22*Scores!D4+$B$23*Scores!H4+$B$24*Scores!L4</f>
        <v>0</v>
      </c>
      <c r="M3" s="7">
        <f>$B$22*Scores!E4+$B$23*Scores!I4+$B$24*Scores!M4</f>
        <v>0</v>
      </c>
      <c r="N3" s="7">
        <f>$B$22*Scores!F4+$B$23*Scores!J4+$B$24*Scores!N4</f>
        <v>1.6666666666666665</v>
      </c>
      <c r="O3" s="31"/>
      <c r="P3" s="394"/>
      <c r="Q3" s="391"/>
      <c r="R3" s="391"/>
      <c r="S3" s="391"/>
      <c r="T3" s="391"/>
      <c r="V3" s="394"/>
      <c r="W3" s="391"/>
      <c r="X3" s="391"/>
      <c r="Y3" s="391"/>
      <c r="Z3" s="391"/>
      <c r="AC3" s="1" t="s">
        <v>17</v>
      </c>
    </row>
    <row r="4" spans="1:29" ht="13.15" x14ac:dyDescent="0.4">
      <c r="A4" s="388"/>
      <c r="B4" s="386"/>
      <c r="C4" s="198" t="s">
        <v>32</v>
      </c>
      <c r="D4" s="172">
        <v>1</v>
      </c>
      <c r="E4" s="194"/>
      <c r="F4" s="79"/>
      <c r="G4" s="77"/>
      <c r="H4" s="393"/>
      <c r="I4" s="67">
        <f>IF(B2=1,D4,B2)</f>
        <v>1</v>
      </c>
      <c r="J4" s="11" t="s">
        <v>32</v>
      </c>
      <c r="K4" s="7">
        <f>$B$22*Scores!C5+$B$23*Scores!G5+$B$24*Scores!K5</f>
        <v>2</v>
      </c>
      <c r="L4" s="7">
        <f>$B$22*Scores!D5+$B$23*Scores!H5+$B$24*Scores!L5</f>
        <v>0</v>
      </c>
      <c r="M4" s="7">
        <f>$B$22*Scores!E5+$B$23*Scores!I5+$B$24*Scores!M5</f>
        <v>0</v>
      </c>
      <c r="N4" s="7">
        <f>$B$22*Scores!F5+$B$23*Scores!J5+$B$24*Scores!N5</f>
        <v>2</v>
      </c>
      <c r="O4" s="31"/>
      <c r="P4" s="394"/>
      <c r="Q4" s="391"/>
      <c r="R4" s="391"/>
      <c r="S4" s="391"/>
      <c r="T4" s="391"/>
      <c r="V4" s="394"/>
      <c r="W4" s="391"/>
      <c r="X4" s="391"/>
      <c r="Y4" s="391"/>
      <c r="Z4" s="391"/>
    </row>
    <row r="5" spans="1:29" ht="13.15" x14ac:dyDescent="0.4">
      <c r="A5" s="362"/>
      <c r="B5" s="387"/>
      <c r="C5" s="199" t="s">
        <v>139</v>
      </c>
      <c r="D5" s="172">
        <v>1</v>
      </c>
      <c r="E5" s="194"/>
      <c r="F5" s="79"/>
      <c r="G5" s="77"/>
      <c r="H5" s="393"/>
      <c r="I5" s="67">
        <f>IF(B2=1,D5,B2)</f>
        <v>1</v>
      </c>
      <c r="J5" s="11" t="s">
        <v>139</v>
      </c>
      <c r="K5" s="7">
        <f>$B$22*Scores!C6+$B$23*Scores!G6+$B$24*Scores!K6</f>
        <v>1</v>
      </c>
      <c r="L5" s="7">
        <f>$B$22*Scores!D6+$B$23*Scores!H6+$B$24*Scores!L6</f>
        <v>0</v>
      </c>
      <c r="M5" s="7">
        <f>$B$22*Scores!E6+$B$23*Scores!I6+$B$24*Scores!M6</f>
        <v>0</v>
      </c>
      <c r="N5" s="7">
        <f>$B$22*Scores!F6+$B$23*Scores!J6+$B$24*Scores!N6</f>
        <v>1</v>
      </c>
      <c r="O5" s="31"/>
      <c r="P5" s="394"/>
      <c r="Q5" s="392"/>
      <c r="R5" s="392"/>
      <c r="S5" s="392"/>
      <c r="T5" s="392"/>
      <c r="V5" s="394"/>
      <c r="W5" s="392"/>
      <c r="X5" s="392"/>
      <c r="Y5" s="392"/>
      <c r="Z5" s="392"/>
    </row>
    <row r="6" spans="1:29" ht="13.15" x14ac:dyDescent="0.4">
      <c r="A6" s="357" t="s">
        <v>68</v>
      </c>
      <c r="B6" s="385">
        <v>1</v>
      </c>
      <c r="C6" s="200" t="s">
        <v>40</v>
      </c>
      <c r="D6" s="172">
        <v>1</v>
      </c>
      <c r="E6" s="194"/>
      <c r="F6" s="79"/>
      <c r="G6" s="77"/>
      <c r="H6" s="393">
        <f>IF(B6=1,AVERAGE(D6:D10),B6)</f>
        <v>1</v>
      </c>
      <c r="I6" s="67">
        <f>IF(B6=1,D6,B6)</f>
        <v>1</v>
      </c>
      <c r="J6" s="11" t="s">
        <v>40</v>
      </c>
      <c r="K6" s="7">
        <f>$B$22*Scores!C7+$B$23*Scores!G7+$B$24*Scores!K7</f>
        <v>0.66666666666666663</v>
      </c>
      <c r="L6" s="7">
        <f>$B$22*Scores!D7+$B$23*Scores!H7+$B$24*Scores!L7</f>
        <v>1</v>
      </c>
      <c r="M6" s="7">
        <f>$B$22*Scores!E7+$B$23*Scores!I7+$B$24*Scores!M7</f>
        <v>0.66666666666666663</v>
      </c>
      <c r="N6" s="7">
        <f>$B$22*Scores!F7+$B$23*Scores!J7+$B$24*Scores!N7</f>
        <v>1</v>
      </c>
      <c r="O6" s="31"/>
      <c r="P6" s="394" t="s">
        <v>68</v>
      </c>
      <c r="Q6" s="390">
        <f>$I$6*K6+$I$7*K7+$I$8*K8+$I$9*K9+$I$10*K10+$B$25*Scores!BC7</f>
        <v>5.6666666666666661</v>
      </c>
      <c r="R6" s="390">
        <f>$I$6*L6+$I$7*L7+$I$8*L8+$I$9*L9+$I$10*L10+$B$25*Scores!BD7</f>
        <v>1</v>
      </c>
      <c r="S6" s="390">
        <f>$I$6*M6+$I$7*M7+$I$8*M8+$I$9*M9+$I$10*M10+$B$25*Scores!BE7</f>
        <v>0.66666666666666663</v>
      </c>
      <c r="T6" s="390">
        <f>$I$6*N6+$I$7*N7+$I$8*N8+$I$9*N9+$I$10*N10+$B$25*Scores!BF7</f>
        <v>8</v>
      </c>
      <c r="V6" s="394" t="s">
        <v>68</v>
      </c>
      <c r="W6" s="390">
        <f>$H$6*($B$28*Scores!O7+$B$29*Scores!S7+$B$30*Scores!W7+$B$31*Scores!AA7+$B$32*Scores!AE7+$B$33*Scores!AI7+$B$34*Scores!AM7+$B$35*Scores!AQ7+$B$36*Scores!AU7+$B$37*Scores!AY7)</f>
        <v>3.25</v>
      </c>
      <c r="X6" s="390">
        <f>$H$6*($B$28*Scores!P7+$B$29*Scores!T7+$B$30*Scores!X7+$B$31*Scores!AB7+$B$32*Scores!AF7+$B$33*Scores!AJ7+$B$34*Scores!AN7+$B$35*Scores!AR7+$B$36*Scores!AV7+$B$37*Scores!AZ7)</f>
        <v>2</v>
      </c>
      <c r="Y6" s="390">
        <f>$H$6*($B$28*Scores!Q7+$B$29*Scores!U7+$B$30*Scores!Y7+$B$31*Scores!AC7+$B$32*Scores!AG7+$B$33*Scores!AK7+$B$34*Scores!AO7+$B$35*Scores!AS7+$B$36*Scores!AW7+$B$37*Scores!BA7)</f>
        <v>3.25</v>
      </c>
      <c r="Z6" s="390">
        <f>$H$6*($B$28*Scores!R7+$B$29*Scores!V7+$B$30*Scores!Z7+$B$31*Scores!AD7+$B$32*Scores!AH7+$B$33*Scores!AL7+$B$34*Scores!AP7+$B$35*Scores!AT7+$B$36*Scores!AX7+$B$37*Scores!BB7)</f>
        <v>3.333333333333333</v>
      </c>
    </row>
    <row r="7" spans="1:29" ht="13.15" x14ac:dyDescent="0.4">
      <c r="A7" s="395"/>
      <c r="B7" s="386"/>
      <c r="C7" s="152" t="s">
        <v>41</v>
      </c>
      <c r="D7" s="172">
        <v>1</v>
      </c>
      <c r="E7" s="194"/>
      <c r="F7" s="79"/>
      <c r="G7" s="77"/>
      <c r="H7" s="393"/>
      <c r="I7" s="67">
        <f>IF(B6=1,D7,B6)</f>
        <v>1</v>
      </c>
      <c r="J7" s="11" t="s">
        <v>41</v>
      </c>
      <c r="K7" s="7">
        <f>$B$22*Scores!C8+$B$23*Scores!G8+$B$24*Scores!K8</f>
        <v>3</v>
      </c>
      <c r="L7" s="7">
        <f>$B$22*Scores!D8+$B$23*Scores!H8+$B$24*Scores!L8</f>
        <v>0</v>
      </c>
      <c r="M7" s="7">
        <f>$B$22*Scores!E8+$B$23*Scores!I8+$B$24*Scores!M8</f>
        <v>0</v>
      </c>
      <c r="N7" s="7">
        <f>$B$22*Scores!F8+$B$23*Scores!J8+$B$24*Scores!N8</f>
        <v>4</v>
      </c>
      <c r="O7" s="31"/>
      <c r="P7" s="394"/>
      <c r="Q7" s="391"/>
      <c r="R7" s="391"/>
      <c r="S7" s="391"/>
      <c r="T7" s="391"/>
      <c r="V7" s="394"/>
      <c r="W7" s="391"/>
      <c r="X7" s="391"/>
      <c r="Y7" s="391"/>
      <c r="Z7" s="391"/>
    </row>
    <row r="8" spans="1:29" ht="13.15" x14ac:dyDescent="0.4">
      <c r="A8" s="395"/>
      <c r="B8" s="386"/>
      <c r="C8" s="157" t="s">
        <v>42</v>
      </c>
      <c r="D8" s="172">
        <v>1</v>
      </c>
      <c r="E8" s="194"/>
      <c r="F8" s="79"/>
      <c r="G8" s="77"/>
      <c r="H8" s="393"/>
      <c r="I8" s="67">
        <f>IF(B6=1,D8,B6)</f>
        <v>1</v>
      </c>
      <c r="J8" s="11" t="s">
        <v>42</v>
      </c>
      <c r="K8" s="7">
        <f>$B$22*Scores!C9+$B$23*Scores!G9+$B$24*Scores!K9</f>
        <v>0</v>
      </c>
      <c r="L8" s="7">
        <f>$B$22*Scores!D9+$B$23*Scores!H9+$B$24*Scores!L9</f>
        <v>0</v>
      </c>
      <c r="M8" s="7">
        <f>$B$22*Scores!E9+$B$23*Scores!I9+$B$24*Scores!M9</f>
        <v>0</v>
      </c>
      <c r="N8" s="7">
        <f>$B$22*Scores!F9+$B$23*Scores!J9+$B$24*Scores!N9</f>
        <v>1</v>
      </c>
      <c r="O8" s="31"/>
      <c r="P8" s="394"/>
      <c r="Q8" s="391"/>
      <c r="R8" s="391"/>
      <c r="S8" s="391"/>
      <c r="T8" s="391"/>
      <c r="V8" s="394"/>
      <c r="W8" s="391"/>
      <c r="X8" s="391"/>
      <c r="Y8" s="391"/>
      <c r="Z8" s="391"/>
    </row>
    <row r="9" spans="1:29" ht="13.15" x14ac:dyDescent="0.4">
      <c r="A9" s="395"/>
      <c r="B9" s="386"/>
      <c r="C9" s="201" t="s">
        <v>43</v>
      </c>
      <c r="D9" s="172">
        <v>1</v>
      </c>
      <c r="E9" s="194"/>
      <c r="F9" s="79"/>
      <c r="G9" s="77"/>
      <c r="H9" s="393"/>
      <c r="I9" s="67">
        <f>IF(B6=1,D9,B6)</f>
        <v>1</v>
      </c>
      <c r="J9" s="11" t="s">
        <v>43</v>
      </c>
      <c r="K9" s="7">
        <f>$B$22*Scores!C10+$B$23*Scores!G10+$B$24*Scores!K10+$I$57*Scores!M23+$I$58*Scores!M24</f>
        <v>0</v>
      </c>
      <c r="L9" s="7">
        <f>$B$22*Scores!D10+$B$23*Scores!H10+$B$24*Scores!L10+$I$57*Scores!N23+$I$58*Scores!N24</f>
        <v>0</v>
      </c>
      <c r="M9" s="7">
        <f>$B$22*Scores!E10+$B$23*Scores!I10+$B$24*Scores!M10+$I$57*Scores!O23+$I$58*Scores!O24</f>
        <v>0</v>
      </c>
      <c r="N9" s="7">
        <f>$B$22*Scores!F10+$B$23*Scores!J10+$B$24*Scores!N10+$I$57*Scores!P23+$I$58*Scores!P24</f>
        <v>0</v>
      </c>
      <c r="O9" s="31"/>
      <c r="P9" s="394"/>
      <c r="Q9" s="391"/>
      <c r="R9" s="391"/>
      <c r="S9" s="391"/>
      <c r="T9" s="391"/>
      <c r="V9" s="394"/>
      <c r="W9" s="391"/>
      <c r="X9" s="391"/>
      <c r="Y9" s="391"/>
      <c r="Z9" s="391"/>
    </row>
    <row r="10" spans="1:29" ht="13.15" x14ac:dyDescent="0.4">
      <c r="A10" s="359"/>
      <c r="B10" s="387"/>
      <c r="C10" s="202" t="s">
        <v>33</v>
      </c>
      <c r="D10" s="172">
        <v>1</v>
      </c>
      <c r="E10" s="194"/>
      <c r="F10" s="79"/>
      <c r="G10" s="77"/>
      <c r="H10" s="393"/>
      <c r="I10" s="67">
        <f>IF(B6=1,D10,B6)</f>
        <v>1</v>
      </c>
      <c r="J10" s="11" t="s">
        <v>33</v>
      </c>
      <c r="K10" s="7">
        <f>$B$22*Scores!C11+$B$23*Scores!G11+$B$24*Scores!K11+$B$60*Scores!M25</f>
        <v>2</v>
      </c>
      <c r="L10" s="7">
        <f>$B$22*Scores!D11+$B$23*Scores!H11+$B$24*Scores!L11+$B$60*Scores!N25</f>
        <v>0</v>
      </c>
      <c r="M10" s="7">
        <f>$B$22*Scores!E11+$B$23*Scores!I11+$B$24*Scores!M11+$B$60*Scores!O25</f>
        <v>0</v>
      </c>
      <c r="N10" s="7">
        <f>$B$22*Scores!F11+$B$23*Scores!J11+$B$24*Scores!N11+$B$60*Scores!P25</f>
        <v>2</v>
      </c>
      <c r="O10" s="31"/>
      <c r="P10" s="394"/>
      <c r="Q10" s="392"/>
      <c r="R10" s="392"/>
      <c r="S10" s="392"/>
      <c r="T10" s="392"/>
      <c r="V10" s="394"/>
      <c r="W10" s="392"/>
      <c r="X10" s="392"/>
      <c r="Y10" s="392"/>
      <c r="Z10" s="392"/>
    </row>
    <row r="11" spans="1:29" ht="13.15" x14ac:dyDescent="0.4">
      <c r="A11" s="354" t="s">
        <v>69</v>
      </c>
      <c r="B11" s="385">
        <v>1</v>
      </c>
      <c r="C11" s="203" t="s">
        <v>44</v>
      </c>
      <c r="D11" s="172">
        <v>1</v>
      </c>
      <c r="E11" s="194"/>
      <c r="F11" s="79"/>
      <c r="G11" s="77"/>
      <c r="H11" s="393">
        <f>IF(B11=1,AVERAGE(D11:D13),B11)</f>
        <v>1</v>
      </c>
      <c r="I11" s="67">
        <f>IF(B11=1,D11,B11)</f>
        <v>1</v>
      </c>
      <c r="J11" s="11" t="s">
        <v>44</v>
      </c>
      <c r="K11" s="7">
        <f>$B$22*Scores!C12+$B$23*Scores!G12+$B$24*Scores!K12</f>
        <v>2</v>
      </c>
      <c r="L11" s="7">
        <f>$B$22*Scores!D12+$B$23*Scores!H12+$B$24*Scores!L12</f>
        <v>0</v>
      </c>
      <c r="M11" s="7">
        <f>$B$22*Scores!E12+$B$23*Scores!I12+$B$24*Scores!M12</f>
        <v>0</v>
      </c>
      <c r="N11" s="7">
        <f>$B$22*Scores!F12+$B$23*Scores!J12+$B$24*Scores!N12</f>
        <v>1</v>
      </c>
      <c r="O11" s="31"/>
      <c r="P11" s="394" t="s">
        <v>69</v>
      </c>
      <c r="Q11" s="390">
        <f>$I$11*K11+$I$12*K12+$I$13*K13+$B$25*Scores!BC12</f>
        <v>5</v>
      </c>
      <c r="R11" s="390">
        <f>$I$11*L11+$I$12*L12+$I$13*L13+$B$25*Scores!BD12</f>
        <v>4</v>
      </c>
      <c r="S11" s="390">
        <f>$I$11*M11+$I$12*M12+$I$13*M13+$B$25*Scores!BE12</f>
        <v>1</v>
      </c>
      <c r="T11" s="390">
        <f>$I$11*N11+$I$12*N12+$I$13*N13+$B$25*Scores!BF12</f>
        <v>1</v>
      </c>
      <c r="V11" s="394" t="s">
        <v>69</v>
      </c>
      <c r="W11" s="390">
        <f>$H$11*($B$28*Scores!O12+$B$29*Scores!S12+$B$30*Scores!W12+$B$31*Scores!AA12+$B$32*Scores!AE12+$B$33*Scores!AI12+$B$34*Scores!AM12+$B$35*Scores!AQ12+$B$36*Scores!AU12+$B$37*Scores!AY12)</f>
        <v>0.5</v>
      </c>
      <c r="X11" s="390">
        <f>$H$11*($B$28*Scores!P12+$B$29*Scores!T12+$B$30*Scores!X12+$B$31*Scores!AB12+$B$32*Scores!AF12+$B$33*Scores!AJ12+$B$34*Scores!AN12+$B$35*Scores!AR12+$B$36*Scores!AV12+$B$37*Scores!AZ12)</f>
        <v>1.5833333333333333</v>
      </c>
      <c r="Y11" s="390">
        <f>$H$11*($B$28*Scores!Q12+$B$29*Scores!U12+$B$30*Scores!Y12+$B$31*Scores!AC12+$B$32*Scores!AG12+$B$33*Scores!AK12+$B$34*Scores!AO12+$B$35*Scores!AS12+$B$36*Scores!AW12+$B$37*Scores!BA12)</f>
        <v>10.5</v>
      </c>
      <c r="Z11" s="390">
        <f>$H$11*($B$28*Scores!R12+$B$29*Scores!V12+$B$30*Scores!Z12+$B$31*Scores!AD12+$B$32*Scores!AH12+$B$33*Scores!AL12+$B$34*Scores!AP12+$B$35*Scores!AT12+$B$36*Scores!AX12+$B$37*Scores!BB12)</f>
        <v>0.33333333333333331</v>
      </c>
    </row>
    <row r="12" spans="1:29" ht="13.15" x14ac:dyDescent="0.4">
      <c r="A12" s="355"/>
      <c r="B12" s="386"/>
      <c r="C12" s="204" t="s">
        <v>45</v>
      </c>
      <c r="D12" s="172">
        <v>1</v>
      </c>
      <c r="E12" s="194"/>
      <c r="F12" s="79"/>
      <c r="G12" s="77"/>
      <c r="H12" s="393"/>
      <c r="I12" s="67">
        <f>IF(B11=1,D12,B11)</f>
        <v>1</v>
      </c>
      <c r="J12" s="11" t="s">
        <v>45</v>
      </c>
      <c r="K12" s="7">
        <f>$B$22*Scores!C13+$B$23*Scores!G13+$B$24*Scores!K13</f>
        <v>0</v>
      </c>
      <c r="L12" s="7">
        <f>$B$22*Scores!D13+$B$23*Scores!H13+$B$24*Scores!L13</f>
        <v>0</v>
      </c>
      <c r="M12" s="7">
        <f>$B$22*Scores!E13+$B$23*Scores!I13+$B$24*Scores!M13</f>
        <v>0</v>
      </c>
      <c r="N12" s="7">
        <f>$B$22*Scores!F13+$B$23*Scores!J13+$B$24*Scores!N13</f>
        <v>0</v>
      </c>
      <c r="O12" s="31"/>
      <c r="P12" s="394"/>
      <c r="Q12" s="391"/>
      <c r="R12" s="391"/>
      <c r="S12" s="391"/>
      <c r="T12" s="391"/>
      <c r="V12" s="394"/>
      <c r="W12" s="391"/>
      <c r="X12" s="391"/>
      <c r="Y12" s="391"/>
      <c r="Z12" s="391"/>
    </row>
    <row r="13" spans="1:29" ht="13.15" x14ac:dyDescent="0.4">
      <c r="A13" s="356"/>
      <c r="B13" s="387"/>
      <c r="C13" s="205" t="s">
        <v>46</v>
      </c>
      <c r="D13" s="172">
        <v>1</v>
      </c>
      <c r="E13" s="194"/>
      <c r="F13" s="79"/>
      <c r="G13" s="77"/>
      <c r="H13" s="393"/>
      <c r="I13" s="67">
        <f>IF(B11=1,D13,B11)</f>
        <v>1</v>
      </c>
      <c r="J13" s="11" t="s">
        <v>46</v>
      </c>
      <c r="K13" s="7">
        <f>$B$22*Scores!C14+$B$23*Scores!G14+$B$24*Scores!K14</f>
        <v>3</v>
      </c>
      <c r="L13" s="7">
        <f>$B$22*Scores!D14+$B$23*Scores!H14+$B$24*Scores!L14</f>
        <v>4</v>
      </c>
      <c r="M13" s="7">
        <f>$B$22*Scores!E14+$B$23*Scores!I14+$B$24*Scores!M14</f>
        <v>1</v>
      </c>
      <c r="N13" s="7">
        <f>$B$22*Scores!F14+$B$23*Scores!J14+$B$24*Scores!N14</f>
        <v>0</v>
      </c>
      <c r="O13" s="31"/>
      <c r="P13" s="394"/>
      <c r="Q13" s="392"/>
      <c r="R13" s="392"/>
      <c r="S13" s="392"/>
      <c r="T13" s="392"/>
      <c r="V13" s="394"/>
      <c r="W13" s="392"/>
      <c r="X13" s="392"/>
      <c r="Y13" s="392"/>
      <c r="Z13" s="392"/>
    </row>
    <row r="14" spans="1:29" ht="13.15" x14ac:dyDescent="0.4">
      <c r="A14" s="351" t="s">
        <v>34</v>
      </c>
      <c r="B14" s="385">
        <v>1</v>
      </c>
      <c r="C14" s="206" t="s">
        <v>47</v>
      </c>
      <c r="D14" s="172">
        <v>1</v>
      </c>
      <c r="E14" s="194"/>
      <c r="F14" s="79"/>
      <c r="G14" s="77"/>
      <c r="H14" s="393">
        <f>IF(B14=1,AVERAGE(D14:D16),B14)</f>
        <v>1</v>
      </c>
      <c r="I14" s="67">
        <f>IF(B14=1,D14,B14)</f>
        <v>1</v>
      </c>
      <c r="J14" s="11" t="s">
        <v>47</v>
      </c>
      <c r="K14" s="7">
        <f>$B$22*Scores!C15+$B$23*Scores!G15+$B$24*Scores!K15</f>
        <v>1</v>
      </c>
      <c r="L14" s="7">
        <f>$B$22*Scores!D15+$B$23*Scores!H15+$B$24*Scores!L15</f>
        <v>0</v>
      </c>
      <c r="M14" s="7">
        <f>$B$22*Scores!E15+$B$23*Scores!I15+$B$24*Scores!M15</f>
        <v>0</v>
      </c>
      <c r="N14" s="7">
        <f>$B$22*Scores!F15+$B$23*Scores!J15+$B$24*Scores!N15</f>
        <v>3</v>
      </c>
      <c r="O14" s="31"/>
      <c r="P14" s="394" t="s">
        <v>34</v>
      </c>
      <c r="Q14" s="390">
        <f>$I$14*K14+$I$15*K15+$I$16*K16+$B$25*Scores!BC15</f>
        <v>5</v>
      </c>
      <c r="R14" s="390">
        <f>$I$14*L14+$I$15*L15+$I$16*L16+$B$25*Scores!BD15</f>
        <v>0</v>
      </c>
      <c r="S14" s="390">
        <f>$I$14*M14+$I$15*M15+$I$16*M16+$B$25*Scores!BE15</f>
        <v>0</v>
      </c>
      <c r="T14" s="390">
        <f>$I$14*N14+$I$15*N15+$I$16*N16+$B$25*Scores!BF15</f>
        <v>7</v>
      </c>
      <c r="V14" s="394" t="s">
        <v>34</v>
      </c>
      <c r="W14" s="390">
        <f>$H$14*($B$28*Scores!O15+$B$29*Scores!S15+$B$30*Scores!W15+$B$31*Scores!AA15+$B$32*Scores!AE15+$B$33*Scores!AI15+$B$34*Scores!AM15+$B$35*Scores!AQ15+$B$36*Scores!AU15+$B$37*Scores!AY15)</f>
        <v>6.1</v>
      </c>
      <c r="X14" s="390">
        <f>$H$14*($B$28*Scores!P15+$B$29*Scores!T15+$B$30*Scores!X15+$B$31*Scores!AB15+$B$32*Scores!AF15+$B$33*Scores!AJ15+$B$34*Scores!AN15+$B$35*Scores!AR15+$B$36*Scores!AV15+$B$37*Scores!AZ15)</f>
        <v>1</v>
      </c>
      <c r="Y14" s="390">
        <f>$H$14*($B$28*Scores!Q15+$B$29*Scores!U15+$B$30*Scores!Y15+$B$31*Scores!AC15+$B$32*Scores!AG15+$B$33*Scores!AK15+$B$34*Scores!AO15+$B$35*Scores!AS15+$B$36*Scores!AW15+$B$37*Scores!BA15)</f>
        <v>2</v>
      </c>
      <c r="Z14" s="390">
        <f>$H$14*($B$28*Scores!R15+$B$29*Scores!V15+$B$30*Scores!Z15+$B$31*Scores!AD15+$B$32*Scores!AH15+$B$33*Scores!AL15+$B$34*Scores!AP15+$B$35*Scores!AT15+$B$36*Scores!AX15+$B$37*Scores!BB15)</f>
        <v>4.2</v>
      </c>
    </row>
    <row r="15" spans="1:29" ht="13.15" x14ac:dyDescent="0.4">
      <c r="A15" s="352"/>
      <c r="B15" s="386"/>
      <c r="C15" s="207" t="s">
        <v>138</v>
      </c>
      <c r="D15" s="172">
        <v>1</v>
      </c>
      <c r="E15" s="194"/>
      <c r="F15" s="79"/>
      <c r="G15" s="77"/>
      <c r="H15" s="393"/>
      <c r="I15" s="67">
        <f>IF(B14=1,D15,B14)</f>
        <v>1</v>
      </c>
      <c r="J15" s="11" t="s">
        <v>138</v>
      </c>
      <c r="K15" s="7">
        <f>$B$22*Scores!C16+$B$23*Scores!G16+$B$24*Scores!K16</f>
        <v>0</v>
      </c>
      <c r="L15" s="7">
        <f>$B$22*Scores!D16+$B$23*Scores!H16+$B$24*Scores!L16</f>
        <v>0</v>
      </c>
      <c r="M15" s="7">
        <f>$B$22*Scores!E16+$B$23*Scores!I16+$B$24*Scores!M16</f>
        <v>0</v>
      </c>
      <c r="N15" s="7">
        <f>$B$22*Scores!F16+$B$23*Scores!J16+$B$24*Scores!N16</f>
        <v>0</v>
      </c>
      <c r="O15" s="31"/>
      <c r="P15" s="394"/>
      <c r="Q15" s="391"/>
      <c r="R15" s="391"/>
      <c r="S15" s="391"/>
      <c r="T15" s="391"/>
      <c r="V15" s="394"/>
      <c r="W15" s="391"/>
      <c r="X15" s="391"/>
      <c r="Y15" s="391"/>
      <c r="Z15" s="391"/>
    </row>
    <row r="16" spans="1:29" ht="13.15" x14ac:dyDescent="0.4">
      <c r="A16" s="353"/>
      <c r="B16" s="387"/>
      <c r="C16" s="208" t="s">
        <v>48</v>
      </c>
      <c r="D16" s="172">
        <v>1</v>
      </c>
      <c r="E16" s="194"/>
      <c r="F16" s="79"/>
      <c r="G16" s="77"/>
      <c r="H16" s="393"/>
      <c r="I16" s="67">
        <f>IF(B14=1,D16,B14)</f>
        <v>1</v>
      </c>
      <c r="J16" s="11" t="s">
        <v>48</v>
      </c>
      <c r="K16" s="7">
        <f>$B$22*Scores!C17+$B$23*Scores!G17+$B$24*Scores!K17</f>
        <v>2</v>
      </c>
      <c r="L16" s="7">
        <f>$B$22*Scores!D17+$B$23*Scores!H17+$B$24*Scores!L17</f>
        <v>0</v>
      </c>
      <c r="M16" s="7">
        <f>$B$22*Scores!E17+$B$23*Scores!I17+$B$24*Scores!M17</f>
        <v>0</v>
      </c>
      <c r="N16" s="7">
        <f>$B$22*Scores!F17+$B$23*Scores!J17+$B$24*Scores!N17</f>
        <v>2</v>
      </c>
      <c r="O16" s="31"/>
      <c r="P16" s="394"/>
      <c r="Q16" s="392"/>
      <c r="R16" s="392"/>
      <c r="S16" s="392"/>
      <c r="T16" s="392"/>
      <c r="V16" s="394"/>
      <c r="W16" s="392"/>
      <c r="X16" s="392"/>
      <c r="Y16" s="392"/>
      <c r="Z16" s="392"/>
    </row>
    <row r="17" spans="1:26" ht="13.15" x14ac:dyDescent="0.4">
      <c r="A17" s="363" t="s">
        <v>70</v>
      </c>
      <c r="B17" s="384">
        <v>1</v>
      </c>
      <c r="C17" s="209" t="s">
        <v>49</v>
      </c>
      <c r="D17" s="172">
        <v>1</v>
      </c>
      <c r="E17" s="194"/>
      <c r="F17" s="79"/>
      <c r="G17" s="77"/>
      <c r="H17" s="393">
        <f>IF(B17=1,AVERAGE(D17:D19),B17)</f>
        <v>1</v>
      </c>
      <c r="I17" s="67">
        <f>IF(B17=1,D17,B17)</f>
        <v>1</v>
      </c>
      <c r="J17" s="11" t="s">
        <v>49</v>
      </c>
      <c r="K17" s="7">
        <f>$B$22*Scores!C18+$B$23*Scores!G18+$B$24*Scores!K18</f>
        <v>0</v>
      </c>
      <c r="L17" s="7">
        <f>$B$22*Scores!D18+$B$23*Scores!H18+$B$24*Scores!L18</f>
        <v>0</v>
      </c>
      <c r="M17" s="7">
        <f>$B$22*Scores!E18+$B$23*Scores!I18+$B$24*Scores!M18</f>
        <v>0</v>
      </c>
      <c r="N17" s="7">
        <f>$B$22*Scores!F18+$B$23*Scores!J18+$B$24*Scores!N18</f>
        <v>1.5</v>
      </c>
      <c r="O17" s="31"/>
      <c r="P17" s="394" t="s">
        <v>70</v>
      </c>
      <c r="Q17" s="390">
        <f>$I$17*K17+$I$18*K18+$I$19*K19+$B$25*Scores!BC18</f>
        <v>4</v>
      </c>
      <c r="R17" s="390">
        <f>$I$17*L17+$I$18*L18+$I$19*L19+$B$25*Scores!BD18</f>
        <v>4</v>
      </c>
      <c r="S17" s="390">
        <f>$I$17*M17+$I$18*M18+$I$19*M19+$B$25*Scores!BE18</f>
        <v>0</v>
      </c>
      <c r="T17" s="390">
        <f>$I$17*N17+$I$18*N18+$I$19*N19+$B$25*Scores!BF18</f>
        <v>8.5</v>
      </c>
      <c r="V17" s="394" t="s">
        <v>70</v>
      </c>
      <c r="W17" s="390">
        <f>$H$17*($B$28*Scores!O18+$B$29*Scores!S18+$B$30*Scores!W18+$B$31*Scores!AA18+$B$32*Scores!AE18+$B$33*Scores!AI18+$B$34*Scores!AM18+$B$35*Scores!AQ18+$B$36*Scores!AU18+$B$37*Scores!AY18)</f>
        <v>0</v>
      </c>
      <c r="X17" s="390">
        <f>$H$17*($B$28*Scores!P18+$B$29*Scores!T18+$B$30*Scores!X18+$B$31*Scores!AB18+$B$32*Scores!AF18+$B$33*Scores!AJ18+$B$34*Scores!AN18+$B$35*Scores!AR18+$B$36*Scores!AV18+$B$37*Scores!AZ18)</f>
        <v>1.3333333333333333</v>
      </c>
      <c r="Y17" s="390">
        <f>$H$17*($B$28*Scores!Q18+$B$29*Scores!U18+$B$30*Scores!Y18+$B$31*Scores!AC18+$B$32*Scores!AG18+$B$33*Scores!AK18+$B$34*Scores!AO18+$B$35*Scores!AS18+$B$36*Scores!AW18+$B$37*Scores!BA18)</f>
        <v>2.333333333333333</v>
      </c>
      <c r="Z17" s="390">
        <f>$H$17*($B$28*Scores!R18+$B$29*Scores!V18+$B$30*Scores!Z18+$B$31*Scores!AD18+$B$32*Scores!AH18+$B$33*Scores!AL18+$B$34*Scores!AP18+$B$35*Scores!AT18+$B$36*Scores!AX18+$B$37*Scores!BB18)</f>
        <v>5</v>
      </c>
    </row>
    <row r="18" spans="1:26" ht="13.15" x14ac:dyDescent="0.4">
      <c r="A18" s="364"/>
      <c r="B18" s="384"/>
      <c r="C18" s="210" t="s">
        <v>35</v>
      </c>
      <c r="D18" s="172">
        <v>1</v>
      </c>
      <c r="E18" s="194"/>
      <c r="F18" s="79"/>
      <c r="G18" s="77"/>
      <c r="H18" s="393"/>
      <c r="I18" s="67">
        <f>IF(B17=1,D18,B17)</f>
        <v>1</v>
      </c>
      <c r="J18" s="11" t="s">
        <v>35</v>
      </c>
      <c r="K18" s="7">
        <f>$B$22*Scores!C19+$B$23*Scores!G19+$B$24*Scores!K19</f>
        <v>2</v>
      </c>
      <c r="L18" s="7">
        <f>$B$22*Scores!D19+$B$23*Scores!H19+$B$24*Scores!L19</f>
        <v>2</v>
      </c>
      <c r="M18" s="7">
        <f>$B$22*Scores!E19+$B$23*Scores!I19+$B$24*Scores!M19</f>
        <v>0</v>
      </c>
      <c r="N18" s="7">
        <f>$B$22*Scores!F19+$B$23*Scores!J19+$B$24*Scores!N19</f>
        <v>1</v>
      </c>
      <c r="O18" s="31"/>
      <c r="P18" s="394"/>
      <c r="Q18" s="391"/>
      <c r="R18" s="391"/>
      <c r="S18" s="391"/>
      <c r="T18" s="391"/>
      <c r="V18" s="394"/>
      <c r="W18" s="391"/>
      <c r="X18" s="391"/>
      <c r="Y18" s="391"/>
      <c r="Z18" s="391"/>
    </row>
    <row r="19" spans="1:26" ht="13.15" x14ac:dyDescent="0.4">
      <c r="A19" s="365"/>
      <c r="B19" s="384"/>
      <c r="C19" s="102" t="s">
        <v>50</v>
      </c>
      <c r="D19" s="172">
        <v>1</v>
      </c>
      <c r="E19" s="194"/>
      <c r="F19" s="79"/>
      <c r="G19" s="77"/>
      <c r="H19" s="393"/>
      <c r="I19" s="67">
        <f>IF(B17=1,D19,B17)</f>
        <v>1</v>
      </c>
      <c r="J19" s="11" t="s">
        <v>50</v>
      </c>
      <c r="K19" s="7">
        <f>$B$22*Scores!C20+$B$23*Scores!G20+$B$24*Scores!K20</f>
        <v>0</v>
      </c>
      <c r="L19" s="7">
        <f>$B$22*Scores!D20+$B$23*Scores!H20+$B$24*Scores!L20</f>
        <v>2</v>
      </c>
      <c r="M19" s="7">
        <f>$B$22*Scores!E20+$B$23*Scores!I20+$B$24*Scores!M20</f>
        <v>0</v>
      </c>
      <c r="N19" s="7">
        <f>$B$22*Scores!F20+$B$23*Scores!J20+$B$24*Scores!N20</f>
        <v>4</v>
      </c>
      <c r="O19" s="31"/>
      <c r="P19" s="394"/>
      <c r="Q19" s="392"/>
      <c r="R19" s="392"/>
      <c r="S19" s="392"/>
      <c r="T19" s="392"/>
      <c r="V19" s="394"/>
      <c r="W19" s="392"/>
      <c r="X19" s="392"/>
      <c r="Y19" s="392"/>
      <c r="Z19" s="392"/>
    </row>
    <row r="20" spans="1:26" ht="25.5" customHeight="1" x14ac:dyDescent="0.35">
      <c r="A20" s="381" t="s">
        <v>136</v>
      </c>
      <c r="B20" s="381"/>
      <c r="C20" s="381"/>
      <c r="D20" s="381"/>
      <c r="E20" s="177"/>
      <c r="G20" s="13"/>
      <c r="P20" s="82" t="s">
        <v>81</v>
      </c>
      <c r="Q20" s="84">
        <f>Q2+Q6+Q11+Q14+Q17</f>
        <v>28.666666666666664</v>
      </c>
      <c r="R20" s="84">
        <f>R2+R6+R11+R14+R17</f>
        <v>9</v>
      </c>
      <c r="S20" s="84">
        <f t="shared" ref="S20:T20" si="0">S2+S6+S11+S14+S17</f>
        <v>1.6666666666666665</v>
      </c>
      <c r="T20" s="84">
        <f t="shared" si="0"/>
        <v>32.166666666666664</v>
      </c>
      <c r="V20" s="82" t="s">
        <v>82</v>
      </c>
      <c r="W20" s="84">
        <f>$B$40*Scores!C23+$B$41*Scores!C24+$B$42*Scores!C25+$B$43*Scores!C26+$B$44*Scores!C27+$B$45*Scores!C28+$B$46*Scores!C29+$B$47*Scores!C30+$I$51*Scores!C34+$I$52*Scores!C35+$I$53*Scores!C36+$I$54*Scores!C37+$B$48*Scores!C31</f>
        <v>7.5</v>
      </c>
      <c r="X20" s="84">
        <f>$B$40*Scores!D23+$B$41*Scores!D24+$B$42*Scores!D25+$B$43*Scores!D26+$B$44*Scores!D27+$B$45*Scores!D28+$B$46*Scores!D29+$B$47*Scores!D30+$I$51*Scores!D34+$I$52*Scores!D35+$I$53*Scores!D36+$I$54*Scores!D37+$B$48*Scores!D31</f>
        <v>1</v>
      </c>
      <c r="Y20" s="84">
        <f>$B$40*Scores!E23+$B$41*Scores!E24+$B$42*Scores!E25+$B$43*Scores!E26+$B$44*Scores!E27+$B$45*Scores!E28+$B$46*Scores!E29+$B$47*Scores!E30+$I$51*Scores!E34+$I$52*Scores!E35+$I$53*Scores!E36+$I$54*Scores!E37+$B$48*Scores!E31</f>
        <v>1</v>
      </c>
      <c r="Z20" s="84">
        <f>$B$40*Scores!F23+$B$41*Scores!F24+$B$42*Scores!F25+$B$43*Scores!F26+$B$44*Scores!F27+$B$45*Scores!F28+$B$46*Scores!F29+$B$47*Scores!F30+$I$51*Scores!F34+$I$52*Scores!F35+$I$53*Scores!F36+$I$54*Scores!F37+$B$48*Scores!F31</f>
        <v>2.5</v>
      </c>
    </row>
    <row r="21" spans="1:26" ht="13.15" x14ac:dyDescent="0.35">
      <c r="A21" s="382" t="s">
        <v>87</v>
      </c>
      <c r="B21" s="383"/>
      <c r="C21" s="178"/>
      <c r="D21" s="179"/>
      <c r="E21" s="162"/>
      <c r="F21" s="80"/>
      <c r="G21" s="55"/>
      <c r="H21" s="55"/>
      <c r="I21" s="55"/>
      <c r="J21" s="31"/>
      <c r="V21" s="394" t="s">
        <v>83</v>
      </c>
      <c r="W21" s="389">
        <f>W2+W6+W11+W14+W17+W20</f>
        <v>24.35</v>
      </c>
      <c r="X21" s="389">
        <f t="shared" ref="X21:Z21" si="1">X2+X6+X11+X14+X17+X20</f>
        <v>8.9166666666666661</v>
      </c>
      <c r="Y21" s="389">
        <f t="shared" si="1"/>
        <v>21.916666666666664</v>
      </c>
      <c r="Z21" s="389">
        <f t="shared" si="1"/>
        <v>22.366666666666667</v>
      </c>
    </row>
    <row r="22" spans="1:26" ht="13.15" x14ac:dyDescent="0.4">
      <c r="A22" s="175" t="s">
        <v>52</v>
      </c>
      <c r="B22" s="176">
        <v>1</v>
      </c>
      <c r="C22" s="180"/>
      <c r="D22" s="181"/>
      <c r="E22" s="148"/>
      <c r="F22" s="80"/>
      <c r="G22" s="55"/>
      <c r="H22" s="55"/>
      <c r="I22" s="55"/>
      <c r="J22" s="31"/>
      <c r="V22" s="394"/>
      <c r="W22" s="389"/>
      <c r="X22" s="389"/>
      <c r="Y22" s="389"/>
      <c r="Z22" s="389"/>
    </row>
    <row r="23" spans="1:26" ht="13.15" x14ac:dyDescent="0.4">
      <c r="A23" s="175" t="s">
        <v>51</v>
      </c>
      <c r="B23" s="176">
        <v>1</v>
      </c>
      <c r="C23" s="180"/>
      <c r="D23" s="181"/>
      <c r="E23" s="148"/>
      <c r="F23" s="80"/>
      <c r="G23" s="55"/>
      <c r="H23" s="55"/>
      <c r="I23" s="35"/>
      <c r="J23" s="35"/>
    </row>
    <row r="24" spans="1:26" ht="13.15" x14ac:dyDescent="0.4">
      <c r="A24" s="175" t="s">
        <v>56</v>
      </c>
      <c r="B24" s="176">
        <v>1</v>
      </c>
      <c r="C24" s="180"/>
      <c r="D24" s="181"/>
      <c r="E24" s="148"/>
      <c r="F24" s="80"/>
      <c r="G24" s="55"/>
      <c r="H24" s="55"/>
      <c r="I24" s="35"/>
      <c r="J24" s="35"/>
    </row>
    <row r="25" spans="1:26" ht="13.15" x14ac:dyDescent="0.4">
      <c r="A25" s="175" t="s">
        <v>61</v>
      </c>
      <c r="B25" s="176">
        <v>1</v>
      </c>
      <c r="C25" s="180"/>
      <c r="D25" s="181"/>
      <c r="E25" s="148"/>
      <c r="F25" s="80"/>
      <c r="G25" s="55"/>
      <c r="H25" s="55"/>
      <c r="I25" s="35"/>
      <c r="J25" s="35"/>
    </row>
    <row r="26" spans="1:26" ht="13.15" x14ac:dyDescent="0.4">
      <c r="A26" s="182"/>
      <c r="B26" s="173"/>
      <c r="C26" s="180"/>
      <c r="D26" s="181"/>
      <c r="E26" s="148"/>
      <c r="F26" s="80"/>
      <c r="G26" s="55"/>
      <c r="H26" s="55"/>
      <c r="I26" s="35"/>
      <c r="J26" s="35"/>
    </row>
    <row r="27" spans="1:26" ht="13.15" x14ac:dyDescent="0.4">
      <c r="A27" s="378" t="s">
        <v>88</v>
      </c>
      <c r="B27" s="379"/>
      <c r="C27" s="180"/>
      <c r="D27" s="181"/>
      <c r="E27" s="148"/>
      <c r="F27" s="80"/>
      <c r="G27" s="55"/>
      <c r="H27" s="55"/>
      <c r="I27" s="55"/>
      <c r="J27" s="31"/>
    </row>
    <row r="28" spans="1:26" ht="13.15" x14ac:dyDescent="0.4">
      <c r="A28" s="188" t="s">
        <v>57</v>
      </c>
      <c r="B28" s="189">
        <v>1</v>
      </c>
      <c r="C28" s="180"/>
      <c r="D28" s="181"/>
      <c r="E28" s="148"/>
      <c r="F28" s="80"/>
      <c r="G28" s="55"/>
      <c r="H28" s="55"/>
      <c r="I28" s="55"/>
      <c r="J28" s="31"/>
    </row>
    <row r="29" spans="1:26" ht="13.15" x14ac:dyDescent="0.4">
      <c r="A29" s="190" t="s">
        <v>58</v>
      </c>
      <c r="B29" s="189">
        <v>1</v>
      </c>
      <c r="C29" s="180"/>
      <c r="D29" s="181"/>
      <c r="E29" s="148"/>
      <c r="F29" s="80"/>
      <c r="G29" s="55"/>
      <c r="H29" s="55"/>
      <c r="I29" s="55"/>
      <c r="J29" s="31"/>
    </row>
    <row r="30" spans="1:26" ht="13.15" x14ac:dyDescent="0.4">
      <c r="A30" s="190" t="s">
        <v>59</v>
      </c>
      <c r="B30" s="189">
        <v>1</v>
      </c>
      <c r="C30" s="180"/>
      <c r="D30" s="181"/>
      <c r="E30" s="148"/>
      <c r="F30" s="80"/>
      <c r="G30" s="55"/>
      <c r="H30" s="55"/>
      <c r="I30" s="55"/>
      <c r="J30" s="13"/>
      <c r="K30" s="83" t="s">
        <v>1</v>
      </c>
      <c r="L30" s="83" t="s">
        <v>2</v>
      </c>
      <c r="M30" s="71" t="s">
        <v>3</v>
      </c>
      <c r="N30" s="71" t="s">
        <v>4</v>
      </c>
    </row>
    <row r="31" spans="1:26" ht="13.15" x14ac:dyDescent="0.4">
      <c r="A31" s="190" t="s">
        <v>134</v>
      </c>
      <c r="B31" s="189">
        <v>1</v>
      </c>
      <c r="C31" s="180"/>
      <c r="D31" s="181"/>
      <c r="E31" s="148"/>
      <c r="F31" s="80"/>
      <c r="G31" s="55"/>
      <c r="H31" s="55"/>
      <c r="I31" s="55"/>
      <c r="J31" s="394" t="s">
        <v>84</v>
      </c>
      <c r="K31" s="389">
        <f>IF((Q20+W21)&gt;=0,Q20+W21,"ERR")</f>
        <v>53.016666666666666</v>
      </c>
      <c r="L31" s="389">
        <f>IF((R20+X21)&gt;=0,R20+X21,"ERR")</f>
        <v>17.916666666666664</v>
      </c>
      <c r="M31" s="389">
        <f>IF((S20+Y21)&gt;=0,S20+Y21,"ERR")</f>
        <v>23.583333333333332</v>
      </c>
      <c r="N31" s="389">
        <f>IF((T20+Z21)&gt;=0,T20+Z21,"ERR")</f>
        <v>54.533333333333331</v>
      </c>
    </row>
    <row r="32" spans="1:26" ht="13.15" x14ac:dyDescent="0.4">
      <c r="A32" s="190" t="s">
        <v>60</v>
      </c>
      <c r="B32" s="189">
        <v>1</v>
      </c>
      <c r="C32" s="180"/>
      <c r="D32" s="181"/>
      <c r="E32" s="148"/>
      <c r="F32" s="80"/>
      <c r="G32" s="55"/>
      <c r="H32" s="55"/>
      <c r="I32" s="55"/>
      <c r="J32" s="394"/>
      <c r="K32" s="389"/>
      <c r="L32" s="389"/>
      <c r="M32" s="389"/>
      <c r="N32" s="389"/>
    </row>
    <row r="33" spans="1:16" ht="13.15" x14ac:dyDescent="0.4">
      <c r="A33" s="190" t="s">
        <v>133</v>
      </c>
      <c r="B33" s="189">
        <v>1</v>
      </c>
      <c r="C33" s="180"/>
      <c r="D33" s="181"/>
      <c r="G33" s="13"/>
      <c r="P33" s="1"/>
    </row>
    <row r="34" spans="1:16" ht="13.15" x14ac:dyDescent="0.4">
      <c r="A34" s="190" t="s">
        <v>62</v>
      </c>
      <c r="B34" s="189">
        <v>1</v>
      </c>
      <c r="C34" s="180"/>
      <c r="D34" s="181"/>
      <c r="G34" s="13"/>
      <c r="P34" s="1"/>
    </row>
    <row r="35" spans="1:16" ht="13.15" x14ac:dyDescent="0.4">
      <c r="A35" s="190" t="s">
        <v>63</v>
      </c>
      <c r="B35" s="189">
        <v>1</v>
      </c>
      <c r="C35" s="180"/>
      <c r="D35" s="181"/>
      <c r="E35" s="148"/>
      <c r="F35" s="80"/>
      <c r="G35" s="55"/>
      <c r="H35" s="55"/>
      <c r="I35" s="76"/>
      <c r="J35" s="76"/>
      <c r="P35" s="1"/>
    </row>
    <row r="36" spans="1:16" ht="13.15" x14ac:dyDescent="0.4">
      <c r="A36" s="190" t="s">
        <v>64</v>
      </c>
      <c r="B36" s="189">
        <v>1</v>
      </c>
      <c r="C36" s="180"/>
      <c r="D36" s="181"/>
      <c r="E36" s="148"/>
      <c r="F36" s="80"/>
      <c r="G36" s="55"/>
      <c r="H36" s="55"/>
      <c r="I36" s="76"/>
      <c r="J36" s="76"/>
    </row>
    <row r="37" spans="1:16" ht="13.15" x14ac:dyDescent="0.4">
      <c r="A37" s="191" t="s">
        <v>65</v>
      </c>
      <c r="B37" s="192">
        <v>1</v>
      </c>
      <c r="C37" s="180"/>
      <c r="D37" s="181"/>
      <c r="E37" s="148"/>
      <c r="F37" s="80"/>
      <c r="G37" s="55"/>
      <c r="H37" s="55"/>
      <c r="I37" s="76"/>
      <c r="J37" s="76"/>
    </row>
    <row r="38" spans="1:16" ht="13.15" x14ac:dyDescent="0.4">
      <c r="A38" s="183"/>
      <c r="B38" s="174"/>
      <c r="C38" s="180"/>
      <c r="D38" s="181"/>
      <c r="E38" s="148"/>
      <c r="F38" s="80"/>
      <c r="G38" s="55"/>
      <c r="H38" s="55"/>
      <c r="I38" s="76"/>
      <c r="J38" s="76"/>
    </row>
    <row r="39" spans="1:16" ht="13.15" x14ac:dyDescent="0.4">
      <c r="A39" s="302" t="s">
        <v>137</v>
      </c>
      <c r="B39" s="375"/>
      <c r="C39" s="180"/>
      <c r="D39" s="181"/>
      <c r="E39" s="148"/>
      <c r="F39" s="80"/>
      <c r="G39" s="55"/>
      <c r="H39" s="55"/>
      <c r="I39" s="76"/>
      <c r="J39" s="76"/>
    </row>
    <row r="40" spans="1:16" ht="13.15" x14ac:dyDescent="0.4">
      <c r="A40" s="212" t="s">
        <v>71</v>
      </c>
      <c r="B40" s="213">
        <v>1</v>
      </c>
      <c r="C40" s="180"/>
      <c r="D40" s="181"/>
      <c r="G40" s="13"/>
    </row>
    <row r="41" spans="1:16" ht="13.15" x14ac:dyDescent="0.4">
      <c r="A41" s="212" t="s">
        <v>72</v>
      </c>
      <c r="B41" s="213">
        <v>1</v>
      </c>
      <c r="C41" s="180"/>
      <c r="D41" s="181"/>
      <c r="G41" s="13"/>
    </row>
    <row r="42" spans="1:16" ht="13.15" x14ac:dyDescent="0.4">
      <c r="A42" s="212" t="s">
        <v>73</v>
      </c>
      <c r="B42" s="213">
        <v>1</v>
      </c>
      <c r="C42" s="180"/>
      <c r="D42" s="181"/>
      <c r="G42" s="13"/>
    </row>
    <row r="43" spans="1:16" ht="13.15" x14ac:dyDescent="0.4">
      <c r="A43" s="212" t="s">
        <v>74</v>
      </c>
      <c r="B43" s="213">
        <v>1</v>
      </c>
      <c r="C43" s="180"/>
      <c r="D43" s="181"/>
    </row>
    <row r="44" spans="1:16" ht="13.15" x14ac:dyDescent="0.4">
      <c r="A44" s="212" t="s">
        <v>75</v>
      </c>
      <c r="B44" s="213">
        <v>1</v>
      </c>
      <c r="C44" s="180"/>
      <c r="D44" s="181"/>
    </row>
    <row r="45" spans="1:16" ht="13.15" x14ac:dyDescent="0.4">
      <c r="A45" s="212" t="s">
        <v>76</v>
      </c>
      <c r="B45" s="213">
        <v>1</v>
      </c>
      <c r="C45" s="180"/>
      <c r="D45" s="181"/>
    </row>
    <row r="46" spans="1:16" ht="13.15" x14ac:dyDescent="0.4">
      <c r="A46" s="212" t="s">
        <v>77</v>
      </c>
      <c r="B46" s="213">
        <v>1</v>
      </c>
      <c r="C46" s="180"/>
      <c r="D46" s="181"/>
    </row>
    <row r="47" spans="1:16" ht="13.15" x14ac:dyDescent="0.4">
      <c r="A47" s="212" t="s">
        <v>78</v>
      </c>
      <c r="B47" s="213">
        <v>1</v>
      </c>
      <c r="C47" s="180"/>
      <c r="D47" s="181"/>
    </row>
    <row r="48" spans="1:16" ht="13.15" x14ac:dyDescent="0.4">
      <c r="A48" s="212" t="s">
        <v>90</v>
      </c>
      <c r="B48" s="213">
        <v>1</v>
      </c>
      <c r="C48" s="180"/>
      <c r="D48" s="181"/>
    </row>
    <row r="49" spans="1:9" x14ac:dyDescent="0.35">
      <c r="A49" s="184"/>
      <c r="B49" s="173"/>
      <c r="C49" s="180"/>
      <c r="D49" s="181"/>
    </row>
    <row r="50" spans="1:9" ht="13.15" x14ac:dyDescent="0.4">
      <c r="A50" s="302" t="s">
        <v>27</v>
      </c>
      <c r="B50" s="375"/>
      <c r="C50" s="180"/>
      <c r="D50" s="181"/>
      <c r="I50" s="90" t="s">
        <v>27</v>
      </c>
    </row>
    <row r="51" spans="1:9" ht="13.15" x14ac:dyDescent="0.4">
      <c r="A51" s="214" t="s">
        <v>28</v>
      </c>
      <c r="B51" s="215">
        <v>1</v>
      </c>
      <c r="C51" s="180"/>
      <c r="D51" s="181"/>
      <c r="I51" s="67">
        <f>IF(B54&gt;0,0,B51)</f>
        <v>0</v>
      </c>
    </row>
    <row r="52" spans="1:9" ht="13.15" x14ac:dyDescent="0.4">
      <c r="A52" s="214" t="s">
        <v>29</v>
      </c>
      <c r="B52" s="213">
        <v>1</v>
      </c>
      <c r="C52" s="180"/>
      <c r="D52" s="181"/>
      <c r="I52" s="67">
        <f>IF(B54&gt;0,0,B52)</f>
        <v>0</v>
      </c>
    </row>
    <row r="53" spans="1:9" ht="13.15" x14ac:dyDescent="0.4">
      <c r="A53" s="214" t="s">
        <v>30</v>
      </c>
      <c r="B53" s="213">
        <v>1</v>
      </c>
      <c r="C53" s="180"/>
      <c r="D53" s="181"/>
      <c r="I53" s="67">
        <f>IF(B54&gt;0,0,B53)</f>
        <v>0</v>
      </c>
    </row>
    <row r="54" spans="1:9" ht="13.15" x14ac:dyDescent="0.4">
      <c r="A54" s="214" t="s">
        <v>86</v>
      </c>
      <c r="B54" s="213">
        <v>1</v>
      </c>
      <c r="C54" s="251" t="s">
        <v>232</v>
      </c>
      <c r="D54" s="181"/>
      <c r="I54" s="67">
        <f>B54</f>
        <v>1</v>
      </c>
    </row>
    <row r="55" spans="1:9" x14ac:dyDescent="0.35">
      <c r="A55" s="184"/>
      <c r="B55" s="173"/>
      <c r="C55" s="251"/>
      <c r="D55" s="181"/>
    </row>
    <row r="56" spans="1:9" ht="13.15" x14ac:dyDescent="0.4">
      <c r="A56" s="376" t="s">
        <v>18</v>
      </c>
      <c r="B56" s="377"/>
      <c r="C56" s="251"/>
      <c r="D56" s="181"/>
      <c r="I56" s="90" t="s">
        <v>18</v>
      </c>
    </row>
    <row r="57" spans="1:9" ht="13.15" x14ac:dyDescent="0.4">
      <c r="A57" s="195" t="s">
        <v>89</v>
      </c>
      <c r="B57" s="196">
        <v>0</v>
      </c>
      <c r="C57" s="251" t="s">
        <v>233</v>
      </c>
      <c r="D57" s="181"/>
      <c r="H57" s="90" t="s">
        <v>16</v>
      </c>
      <c r="I57" s="67">
        <f>IF(B57="ST",1,0)</f>
        <v>0</v>
      </c>
    </row>
    <row r="58" spans="1:9" ht="13.15" x14ac:dyDescent="0.4">
      <c r="A58" s="185"/>
      <c r="B58" s="174"/>
      <c r="C58" s="180"/>
      <c r="D58" s="181"/>
      <c r="H58" s="90" t="s">
        <v>17</v>
      </c>
      <c r="I58" s="67">
        <f>IF(B57="SL",1,0)</f>
        <v>0</v>
      </c>
    </row>
    <row r="59" spans="1:9" ht="13.15" x14ac:dyDescent="0.4">
      <c r="A59" s="378" t="s">
        <v>100</v>
      </c>
      <c r="B59" s="379"/>
      <c r="C59" s="180"/>
      <c r="D59" s="181"/>
    </row>
    <row r="60" spans="1:9" ht="13.15" x14ac:dyDescent="0.4">
      <c r="A60" s="193" t="s">
        <v>99</v>
      </c>
      <c r="B60" s="189">
        <v>1</v>
      </c>
      <c r="C60" s="186"/>
      <c r="D60" s="187"/>
    </row>
  </sheetData>
  <sheetProtection sheet="1" objects="1" scenarios="1"/>
  <protectedRanges>
    <protectedRange sqref="B1:B1048576 D1:D1048576" name="mutable"/>
  </protectedRanges>
  <mergeCells count="83">
    <mergeCell ref="P17:P19"/>
    <mergeCell ref="Q17:Q19"/>
    <mergeCell ref="A6:A10"/>
    <mergeCell ref="A11:A13"/>
    <mergeCell ref="A14:A16"/>
    <mergeCell ref="B6:B10"/>
    <mergeCell ref="B11:B13"/>
    <mergeCell ref="B14:B16"/>
    <mergeCell ref="P14:P16"/>
    <mergeCell ref="Q14:Q16"/>
    <mergeCell ref="S14:S16"/>
    <mergeCell ref="S2:S5"/>
    <mergeCell ref="S6:S10"/>
    <mergeCell ref="P6:P10"/>
    <mergeCell ref="Q6:Q10"/>
    <mergeCell ref="R2:R5"/>
    <mergeCell ref="R6:R10"/>
    <mergeCell ref="P2:P5"/>
    <mergeCell ref="Q2:Q5"/>
    <mergeCell ref="P11:P13"/>
    <mergeCell ref="Q11:Q13"/>
    <mergeCell ref="H2:H5"/>
    <mergeCell ref="T2:T5"/>
    <mergeCell ref="H6:H10"/>
    <mergeCell ref="T6:T10"/>
    <mergeCell ref="H11:H13"/>
    <mergeCell ref="T11:T13"/>
    <mergeCell ref="S11:S13"/>
    <mergeCell ref="Z2:Z5"/>
    <mergeCell ref="Z6:Z10"/>
    <mergeCell ref="R11:R13"/>
    <mergeCell ref="R14:R16"/>
    <mergeCell ref="R17:R19"/>
    <mergeCell ref="V11:V13"/>
    <mergeCell ref="V17:V19"/>
    <mergeCell ref="S17:S19"/>
    <mergeCell ref="Y2:Y5"/>
    <mergeCell ref="V6:V10"/>
    <mergeCell ref="W6:W10"/>
    <mergeCell ref="Y6:Y10"/>
    <mergeCell ref="X6:X10"/>
    <mergeCell ref="V2:V5"/>
    <mergeCell ref="W2:W5"/>
    <mergeCell ref="X2:X5"/>
    <mergeCell ref="V21:V22"/>
    <mergeCell ref="W21:W22"/>
    <mergeCell ref="X21:X22"/>
    <mergeCell ref="Y21:Y22"/>
    <mergeCell ref="W11:W13"/>
    <mergeCell ref="X11:X13"/>
    <mergeCell ref="Y11:Y13"/>
    <mergeCell ref="V14:V16"/>
    <mergeCell ref="W14:W16"/>
    <mergeCell ref="X14:X16"/>
    <mergeCell ref="Y14:Y16"/>
    <mergeCell ref="Z21:Z22"/>
    <mergeCell ref="N31:N32"/>
    <mergeCell ref="Z11:Z13"/>
    <mergeCell ref="H14:H16"/>
    <mergeCell ref="T14:T16"/>
    <mergeCell ref="Z14:Z16"/>
    <mergeCell ref="H17:H19"/>
    <mergeCell ref="T17:T19"/>
    <mergeCell ref="Z17:Z19"/>
    <mergeCell ref="W17:W19"/>
    <mergeCell ref="X17:X19"/>
    <mergeCell ref="Y17:Y19"/>
    <mergeCell ref="J31:J32"/>
    <mergeCell ref="K31:K32"/>
    <mergeCell ref="L31:L32"/>
    <mergeCell ref="M31:M32"/>
    <mergeCell ref="A39:B39"/>
    <mergeCell ref="A50:B50"/>
    <mergeCell ref="A56:B56"/>
    <mergeCell ref="A59:B59"/>
    <mergeCell ref="A1:D1"/>
    <mergeCell ref="A20:D20"/>
    <mergeCell ref="A27:B27"/>
    <mergeCell ref="A21:B21"/>
    <mergeCell ref="A17:A19"/>
    <mergeCell ref="B17:B19"/>
    <mergeCell ref="B2:B5"/>
    <mergeCell ref="A2:A5"/>
  </mergeCells>
  <dataValidations count="2">
    <dataValidation type="decimal" allowBlank="1" showInputMessage="1" showErrorMessage="1" sqref="B2:B19 D2:D19 B22:B25 B28:B37 B40:B48 B51:B54 B60" xr:uid="{24752FCA-B6DD-48F2-ABFA-A8CA27B5041A}">
      <formula1>0</formula1>
      <formula2>1</formula2>
    </dataValidation>
    <dataValidation type="list" allowBlank="1" showInputMessage="1" showErrorMessage="1" sqref="B57" xr:uid="{AB902AD6-0549-4AE8-B081-7C66D5D9451D}">
      <formula1>$AC$1:$AC$3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F4394-D7E9-47F3-8772-04E3CFAFD173}">
  <sheetPr codeName="Foglio22">
    <tabColor theme="1" tint="0.14999847407452621"/>
  </sheetPr>
  <dimension ref="A1:Z60"/>
  <sheetViews>
    <sheetView topLeftCell="A10" workbookViewId="0">
      <selection activeCell="P28" sqref="P28"/>
    </sheetView>
  </sheetViews>
  <sheetFormatPr defaultRowHeight="12.75" x14ac:dyDescent="0.35"/>
  <cols>
    <col min="1" max="1" width="27.6640625" bestFit="1" customWidth="1"/>
    <col min="2" max="2" width="6.1328125" style="13" customWidth="1"/>
    <col min="3" max="3" width="26.33203125" bestFit="1" customWidth="1"/>
    <col min="4" max="4" width="4.86328125" style="13" customWidth="1"/>
    <col min="5" max="5" width="4.33203125" style="13" customWidth="1"/>
    <col min="6" max="6" width="1.53125" style="78" customWidth="1"/>
    <col min="7" max="7" width="4.33203125" style="13" customWidth="1"/>
    <col min="8" max="8" width="8.86328125" style="13" customWidth="1"/>
    <col min="9" max="9" width="4.33203125" style="13" customWidth="1"/>
    <col min="10" max="10" width="26.33203125" bestFit="1" customWidth="1"/>
    <col min="11" max="11" width="5.33203125" customWidth="1"/>
    <col min="12" max="12" width="5.53125" customWidth="1"/>
    <col min="13" max="13" width="5.33203125" customWidth="1"/>
    <col min="14" max="14" width="5.6640625" customWidth="1"/>
    <col min="15" max="15" width="4.33203125" customWidth="1"/>
    <col min="16" max="16" width="22.86328125" bestFit="1" customWidth="1"/>
    <col min="17" max="17" width="3.53125" bestFit="1" customWidth="1"/>
    <col min="18" max="18" width="4.6640625" bestFit="1" customWidth="1"/>
    <col min="19" max="19" width="3.53125" bestFit="1" customWidth="1"/>
    <col min="20" max="20" width="3.33203125" bestFit="1" customWidth="1"/>
    <col min="21" max="21" width="3.86328125" customWidth="1"/>
    <col min="22" max="22" width="22.86328125" bestFit="1" customWidth="1"/>
    <col min="23" max="26" width="5.33203125" bestFit="1" customWidth="1"/>
  </cols>
  <sheetData>
    <row r="1" spans="1:26" ht="24" customHeight="1" x14ac:dyDescent="0.4">
      <c r="A1" s="380" t="s">
        <v>135</v>
      </c>
      <c r="B1" s="380"/>
      <c r="C1" s="380"/>
      <c r="D1" s="380"/>
      <c r="J1" s="13"/>
      <c r="K1" s="264" t="s">
        <v>1</v>
      </c>
      <c r="L1" s="264" t="s">
        <v>2</v>
      </c>
      <c r="M1" s="277" t="s">
        <v>3</v>
      </c>
      <c r="N1" s="277" t="s">
        <v>4</v>
      </c>
      <c r="O1" s="276"/>
      <c r="P1" s="266" t="s">
        <v>79</v>
      </c>
      <c r="Q1" s="264" t="s">
        <v>1</v>
      </c>
      <c r="R1" s="264" t="s">
        <v>2</v>
      </c>
      <c r="S1" s="277" t="s">
        <v>3</v>
      </c>
      <c r="T1" s="277" t="s">
        <v>4</v>
      </c>
      <c r="V1" s="266" t="s">
        <v>80</v>
      </c>
      <c r="W1" s="264" t="s">
        <v>1</v>
      </c>
      <c r="X1" s="264" t="s">
        <v>2</v>
      </c>
      <c r="Y1" s="277" t="s">
        <v>3</v>
      </c>
      <c r="Z1" s="277" t="s">
        <v>4</v>
      </c>
    </row>
    <row r="2" spans="1:26" ht="13.15" x14ac:dyDescent="0.4">
      <c r="A2" s="360" t="s">
        <v>66</v>
      </c>
      <c r="B2" s="397">
        <v>1</v>
      </c>
      <c r="C2" s="156" t="s">
        <v>67</v>
      </c>
      <c r="D2" s="252">
        <v>1</v>
      </c>
      <c r="E2" s="75"/>
      <c r="F2" s="274"/>
      <c r="G2" s="77"/>
      <c r="H2" s="393">
        <f>IF(B2=1,AVERAGE(D2:D5),B2)</f>
        <v>0.6875</v>
      </c>
      <c r="I2" s="67">
        <f>IF(B2=1,D2,B2)</f>
        <v>1</v>
      </c>
      <c r="J2" s="11" t="s">
        <v>67</v>
      </c>
      <c r="K2" s="7">
        <f>$B$22*Scores!C3+$B$23*Scores!G3+$B$24*Scores!K3</f>
        <v>2</v>
      </c>
      <c r="L2" s="7">
        <f>$B$22*Scores!D3+$B$23*Scores!H3+$B$24*Scores!L3</f>
        <v>0</v>
      </c>
      <c r="M2" s="7">
        <f>$B$22*Scores!E3+$B$23*Scores!I3+$B$24*Scores!M3</f>
        <v>0</v>
      </c>
      <c r="N2" s="7">
        <f>$B$22*Scores!F3+$B$23*Scores!J3+$B$24*Scores!N3</f>
        <v>0.5</v>
      </c>
      <c r="P2" s="394" t="s">
        <v>66</v>
      </c>
      <c r="Q2" s="390">
        <f>$I$2*K2+$I$3*K3+$I$4*K4+$I$5*K5+$B$25*Scores!BC3</f>
        <v>6.0625</v>
      </c>
      <c r="R2" s="390">
        <f>$I$2*L2+$I$3*L3+$I$4*L4+$I$5*L5+$B$25*Scores!BD3</f>
        <v>0</v>
      </c>
      <c r="S2" s="390">
        <f>$I$2*M2+$I$3*M3+$I$4*M4+$I$5*M5+$B$25*Scores!BE3</f>
        <v>0</v>
      </c>
      <c r="T2" s="390">
        <f>$I$2*N2+$I$3*N3+$I$4*N4+$I$5*N5+$B$25*Scores!BF3</f>
        <v>4.2291666666666661</v>
      </c>
      <c r="V2" s="394" t="s">
        <v>66</v>
      </c>
      <c r="W2" s="390">
        <f>$H$2*($B$28*Scores!O3+$B$29*Scores!S3+$B$30*Scores!W3+$B$31*Scores!AA3+$B$32*Scores!AE3+$B$33*Scores!AI3+$B$34*Scores!AM3+$B$35*Scores!AQ3+$B$36*Scores!AU3+$B$37*Scores!AY3)</f>
        <v>2.0625</v>
      </c>
      <c r="X2" s="390">
        <f>$H$2*($B$28*Scores!P3+$B$29*Scores!T3+$B$30*Scores!X3+$B$31*Scores!AB3+$B$32*Scores!AF3+$B$33*Scores!AJ3+$B$34*Scores!AN3+$B$35*Scores!AR3+$B$36*Scores!AV3+$B$37*Scores!AZ3)</f>
        <v>0.34375</v>
      </c>
      <c r="Y2" s="390">
        <f>$H$2*($B$28*Scores!Q3+$B$29*Scores!U3+$B$30*Scores!Y3+$B$31*Scores!AC3+$B$32*Scores!AG3+$B$33*Scores!AK3+$B$34*Scores!AO3+$B$35*Scores!AS3+$B$36*Scores!AW3+$B$37*Scores!BA3)</f>
        <v>0.45833333333333331</v>
      </c>
      <c r="Z2" s="390">
        <f>$H$2*($B$28*Scores!R3+$B$29*Scores!V3+$B$30*Scores!Z3+$B$31*Scores!AD3+$B$32*Scores!AH3+$B$33*Scores!AL3+$B$34*Scores!AP3+$B$35*Scores!AT3+$B$36*Scores!AX3+$B$37*Scores!BB3)</f>
        <v>3.4375</v>
      </c>
    </row>
    <row r="3" spans="1:26" ht="13.15" x14ac:dyDescent="0.4">
      <c r="A3" s="388"/>
      <c r="B3" s="398"/>
      <c r="C3" s="155" t="s">
        <v>39</v>
      </c>
      <c r="D3" s="252">
        <v>1</v>
      </c>
      <c r="E3" s="75"/>
      <c r="F3" s="274"/>
      <c r="G3" s="77"/>
      <c r="H3" s="393"/>
      <c r="I3" s="67">
        <f>IF(B2=1,D3,B2)</f>
        <v>1</v>
      </c>
      <c r="J3" s="11" t="s">
        <v>39</v>
      </c>
      <c r="K3" s="7">
        <f>$B$22*Scores!C4+$B$23*Scores!G4+$B$24*Scores!K4</f>
        <v>1.5</v>
      </c>
      <c r="L3" s="7">
        <f>$B$22*Scores!D4+$B$23*Scores!H4+$B$24*Scores!L4</f>
        <v>0</v>
      </c>
      <c r="M3" s="7">
        <f>$B$22*Scores!E4+$B$23*Scores!I4+$B$24*Scores!M4</f>
        <v>0</v>
      </c>
      <c r="N3" s="7">
        <f>$B$22*Scores!F4+$B$23*Scores!J4+$B$24*Scores!N4</f>
        <v>1.1666666666666665</v>
      </c>
      <c r="P3" s="394"/>
      <c r="Q3" s="391"/>
      <c r="R3" s="391"/>
      <c r="S3" s="391"/>
      <c r="T3" s="391"/>
      <c r="V3" s="394"/>
      <c r="W3" s="391"/>
      <c r="X3" s="391"/>
      <c r="Y3" s="391"/>
      <c r="Z3" s="391"/>
    </row>
    <row r="4" spans="1:26" ht="13.15" x14ac:dyDescent="0.4">
      <c r="A4" s="388"/>
      <c r="B4" s="398"/>
      <c r="C4" s="198" t="s">
        <v>32</v>
      </c>
      <c r="D4" s="252">
        <v>0</v>
      </c>
      <c r="E4" s="75"/>
      <c r="F4" s="274"/>
      <c r="G4" s="77"/>
      <c r="H4" s="393"/>
      <c r="I4" s="67">
        <f>IF(B2=1,D4,B2)</f>
        <v>0</v>
      </c>
      <c r="J4" s="11" t="s">
        <v>32</v>
      </c>
      <c r="K4" s="7">
        <f>$B$22*Scores!C5+$B$23*Scores!G5+$B$24*Scores!K5</f>
        <v>2</v>
      </c>
      <c r="L4" s="7">
        <f>$B$22*Scores!D5+$B$23*Scores!H5+$B$24*Scores!L5</f>
        <v>0</v>
      </c>
      <c r="M4" s="7">
        <f>$B$22*Scores!E5+$B$23*Scores!I5+$B$24*Scores!M5</f>
        <v>0</v>
      </c>
      <c r="N4" s="7">
        <f>$B$22*Scores!F5+$B$23*Scores!J5+$B$24*Scores!N5</f>
        <v>2</v>
      </c>
      <c r="P4" s="394"/>
      <c r="Q4" s="391"/>
      <c r="R4" s="391"/>
      <c r="S4" s="391"/>
      <c r="T4" s="391"/>
      <c r="V4" s="394"/>
      <c r="W4" s="391"/>
      <c r="X4" s="391"/>
      <c r="Y4" s="391"/>
      <c r="Z4" s="391"/>
    </row>
    <row r="5" spans="1:26" ht="13.15" x14ac:dyDescent="0.4">
      <c r="A5" s="362"/>
      <c r="B5" s="399"/>
      <c r="C5" s="199" t="s">
        <v>139</v>
      </c>
      <c r="D5" s="252">
        <v>0.75</v>
      </c>
      <c r="E5" s="75"/>
      <c r="F5" s="274"/>
      <c r="G5" s="77"/>
      <c r="H5" s="393"/>
      <c r="I5" s="67">
        <f>IF(B2=1,D5,B2)</f>
        <v>0.75</v>
      </c>
      <c r="J5" s="11" t="s">
        <v>139</v>
      </c>
      <c r="K5" s="7">
        <f>$B$22*Scores!C6+$B$23*Scores!G6+$B$24*Scores!K6</f>
        <v>0.75</v>
      </c>
      <c r="L5" s="7">
        <f>$B$22*Scores!D6+$B$23*Scores!H6+$B$24*Scores!L6</f>
        <v>0</v>
      </c>
      <c r="M5" s="7">
        <f>$B$22*Scores!E6+$B$23*Scores!I6+$B$24*Scores!M6</f>
        <v>0</v>
      </c>
      <c r="N5" s="7">
        <f>$B$22*Scores!F6+$B$23*Scores!J6+$B$24*Scores!N6</f>
        <v>0.75</v>
      </c>
      <c r="P5" s="394"/>
      <c r="Q5" s="392"/>
      <c r="R5" s="392"/>
      <c r="S5" s="392"/>
      <c r="T5" s="392"/>
      <c r="V5" s="394"/>
      <c r="W5" s="392"/>
      <c r="X5" s="392"/>
      <c r="Y5" s="392"/>
      <c r="Z5" s="392"/>
    </row>
    <row r="6" spans="1:26" ht="13.15" x14ac:dyDescent="0.4">
      <c r="A6" s="357" t="s">
        <v>68</v>
      </c>
      <c r="B6" s="397">
        <v>1</v>
      </c>
      <c r="C6" s="200" t="s">
        <v>40</v>
      </c>
      <c r="D6" s="252">
        <v>0.5</v>
      </c>
      <c r="E6" s="75"/>
      <c r="F6" s="274"/>
      <c r="G6" s="77"/>
      <c r="H6" s="393">
        <f>IF(B6=1,AVERAGE(D6:D10),B6)</f>
        <v>0.62</v>
      </c>
      <c r="I6" s="67">
        <f>IF(B6=1,D6,B6)</f>
        <v>0.5</v>
      </c>
      <c r="J6" s="11" t="s">
        <v>40</v>
      </c>
      <c r="K6" s="7">
        <f>$B$22*Scores!C7+$B$23*Scores!G7+$B$24*Scores!K7</f>
        <v>0.66666666666666663</v>
      </c>
      <c r="L6" s="7">
        <f>$B$22*Scores!D7+$B$23*Scores!H7+$B$24*Scores!L7</f>
        <v>1</v>
      </c>
      <c r="M6" s="7">
        <f>$B$22*Scores!E7+$B$23*Scores!I7+$B$24*Scores!M7</f>
        <v>0.66666666666666663</v>
      </c>
      <c r="N6" s="7">
        <f>$B$22*Scores!F7+$B$23*Scores!J7+$B$24*Scores!N7</f>
        <v>1</v>
      </c>
      <c r="P6" s="394" t="s">
        <v>68</v>
      </c>
      <c r="Q6" s="390">
        <f>$I$6*K6+$I$7*K7+$I$8*K8+$I$9*K9+$I$10*K10+$B$25*Scores!BC7</f>
        <v>3.0833333333333335</v>
      </c>
      <c r="R6" s="390">
        <f>$I$6*L6+$I$7*L7+$I$8*L8+$I$9*L9+$I$10*L10+$B$25*Scores!BD7</f>
        <v>0.5</v>
      </c>
      <c r="S6" s="390">
        <f>$I$6*M6+$I$7*M7+$I$8*M8+$I$9*M9+$I$10*M10+$B$25*Scores!BE7</f>
        <v>2.3333333333333335</v>
      </c>
      <c r="T6" s="390">
        <f>$I$6*N6+$I$7*N7+$I$8*N8+$I$9*N9+$I$10*N10+$B$25*Scores!BF7</f>
        <v>4.3</v>
      </c>
      <c r="V6" s="394" t="s">
        <v>68</v>
      </c>
      <c r="W6" s="390">
        <f>$H$6*($B$28*Scores!O7+$B$29*Scores!S7+$B$30*Scores!W7+$B$31*Scores!AA7+$B$32*Scores!AE7+$B$33*Scores!AI7+$B$34*Scores!AM7+$B$35*Scores!AQ7+$B$36*Scores!AU7+$B$37*Scores!AY7)</f>
        <v>0.77500000000000002</v>
      </c>
      <c r="X6" s="390">
        <f>$H$6*($B$28*Scores!P7+$B$29*Scores!T7+$B$30*Scores!X7+$B$31*Scores!AB7+$B$32*Scores!AF7+$B$33*Scores!AJ7+$B$34*Scores!AN7+$B$35*Scores!AR7+$B$36*Scores!AV7+$B$37*Scores!AZ7)</f>
        <v>0.31</v>
      </c>
      <c r="Y6" s="390">
        <f>$H$6*($B$28*Scores!Q7+$B$29*Scores!U7+$B$30*Scores!Y7+$B$31*Scores!AC7+$B$32*Scores!AG7+$B$33*Scores!AK7+$B$34*Scores!AO7+$B$35*Scores!AS7+$B$36*Scores!AW7+$B$37*Scores!BA7)</f>
        <v>0.62</v>
      </c>
      <c r="Z6" s="390">
        <f>$H$6*($B$28*Scores!R7+$B$29*Scores!V7+$B$30*Scores!Z7+$B$31*Scores!AD7+$B$32*Scores!AH7+$B$33*Scores!AL7+$B$34*Scores!AP7+$B$35*Scores!AT7+$B$36*Scores!AX7+$B$37*Scores!BB7)</f>
        <v>1.4983333333333333</v>
      </c>
    </row>
    <row r="7" spans="1:26" ht="13.15" x14ac:dyDescent="0.4">
      <c r="A7" s="395"/>
      <c r="B7" s="398"/>
      <c r="C7" s="152" t="s">
        <v>41</v>
      </c>
      <c r="D7" s="252">
        <v>1</v>
      </c>
      <c r="E7" s="75"/>
      <c r="F7" s="274"/>
      <c r="G7" s="77"/>
      <c r="H7" s="393"/>
      <c r="I7" s="67">
        <f>IF(B6=1,D7,B6)</f>
        <v>1</v>
      </c>
      <c r="J7" s="11" t="s">
        <v>41</v>
      </c>
      <c r="K7" s="7">
        <f>$B$22*Scores!C8+$B$23*Scores!G8+$B$24*Scores!K8</f>
        <v>2.25</v>
      </c>
      <c r="L7" s="7">
        <f>$B$22*Scores!D8+$B$23*Scores!H8+$B$24*Scores!L8</f>
        <v>0</v>
      </c>
      <c r="M7" s="7">
        <f>$B$22*Scores!E8+$B$23*Scores!I8+$B$24*Scores!M8</f>
        <v>0</v>
      </c>
      <c r="N7" s="7">
        <f>$B$22*Scores!F8+$B$23*Scores!J8+$B$24*Scores!N8</f>
        <v>3.25</v>
      </c>
      <c r="P7" s="394"/>
      <c r="Q7" s="391"/>
      <c r="R7" s="391"/>
      <c r="S7" s="391"/>
      <c r="T7" s="391"/>
      <c r="V7" s="394"/>
      <c r="W7" s="391"/>
      <c r="X7" s="391"/>
      <c r="Y7" s="391"/>
      <c r="Z7" s="391"/>
    </row>
    <row r="8" spans="1:26" ht="13.15" x14ac:dyDescent="0.4">
      <c r="A8" s="395"/>
      <c r="B8" s="398"/>
      <c r="C8" s="157" t="s">
        <v>42</v>
      </c>
      <c r="D8" s="252">
        <v>0.1</v>
      </c>
      <c r="E8" s="75"/>
      <c r="F8" s="274"/>
      <c r="G8" s="77"/>
      <c r="H8" s="393"/>
      <c r="I8" s="67">
        <f>IF(B6=1,D8,B6)</f>
        <v>0.1</v>
      </c>
      <c r="J8" s="11" t="s">
        <v>42</v>
      </c>
      <c r="K8" s="7">
        <f>$B$22*Scores!C9+$B$23*Scores!G9+$B$24*Scores!K9</f>
        <v>0</v>
      </c>
      <c r="L8" s="7">
        <f>$B$22*Scores!D9+$B$23*Scores!H9+$B$24*Scores!L9</f>
        <v>0</v>
      </c>
      <c r="M8" s="7">
        <f>$B$22*Scores!E9+$B$23*Scores!I9+$B$24*Scores!M9</f>
        <v>0</v>
      </c>
      <c r="N8" s="7">
        <f>$B$22*Scores!F9+$B$23*Scores!J9+$B$24*Scores!N9</f>
        <v>0.5</v>
      </c>
      <c r="P8" s="394"/>
      <c r="Q8" s="391"/>
      <c r="R8" s="391"/>
      <c r="S8" s="391"/>
      <c r="T8" s="391"/>
      <c r="V8" s="394"/>
      <c r="W8" s="391"/>
      <c r="X8" s="391"/>
      <c r="Y8" s="391"/>
      <c r="Z8" s="391"/>
    </row>
    <row r="9" spans="1:26" ht="13.15" x14ac:dyDescent="0.4">
      <c r="A9" s="395"/>
      <c r="B9" s="398"/>
      <c r="C9" s="201" t="s">
        <v>43</v>
      </c>
      <c r="D9" s="252">
        <v>1</v>
      </c>
      <c r="E9" s="75"/>
      <c r="F9" s="274"/>
      <c r="G9" s="77"/>
      <c r="H9" s="393"/>
      <c r="I9" s="67">
        <f>IF(B6=1,D9,B6)</f>
        <v>1</v>
      </c>
      <c r="J9" s="11" t="s">
        <v>43</v>
      </c>
      <c r="K9" s="7">
        <f>$B$22*Scores!C10+$B$23*Scores!G10+$B$24*Scores!K10+$I$57*Scores!M23+$I$58*Scores!M24</f>
        <v>0</v>
      </c>
      <c r="L9" s="7">
        <f>$B$22*Scores!D10+$B$23*Scores!H10+$B$24*Scores!L10+$I$57*Scores!N23+$I$58*Scores!N24</f>
        <v>0</v>
      </c>
      <c r="M9" s="7">
        <f>$B$22*Scores!E10+$B$23*Scores!I10+$B$24*Scores!M10+$I$57*Scores!O23+$I$58*Scores!O24</f>
        <v>2</v>
      </c>
      <c r="N9" s="7">
        <f>$B$22*Scores!F10+$B$23*Scores!J10+$B$24*Scores!N10+$I$57*Scores!P23+$I$58*Scores!P24</f>
        <v>0</v>
      </c>
      <c r="P9" s="394"/>
      <c r="Q9" s="391"/>
      <c r="R9" s="391"/>
      <c r="S9" s="391"/>
      <c r="T9" s="391"/>
      <c r="V9" s="394"/>
      <c r="W9" s="391"/>
      <c r="X9" s="391"/>
      <c r="Y9" s="391"/>
      <c r="Z9" s="391"/>
    </row>
    <row r="10" spans="1:26" ht="13.15" x14ac:dyDescent="0.4">
      <c r="A10" s="359"/>
      <c r="B10" s="399"/>
      <c r="C10" s="202" t="s">
        <v>33</v>
      </c>
      <c r="D10" s="252">
        <v>0.5</v>
      </c>
      <c r="E10" s="75"/>
      <c r="F10" s="274"/>
      <c r="G10" s="77"/>
      <c r="H10" s="393"/>
      <c r="I10" s="67">
        <f>IF(B6=1,D10,B6)</f>
        <v>0.5</v>
      </c>
      <c r="J10" s="11" t="s">
        <v>33</v>
      </c>
      <c r="K10" s="7">
        <f>$B$22*Scores!C11+$B$23*Scores!G11+$B$24*Scores!K11+$B$60*Scores!M25</f>
        <v>1</v>
      </c>
      <c r="L10" s="7">
        <f>$B$22*Scores!D11+$B$23*Scores!H11+$B$24*Scores!L11+$B$60*Scores!N25</f>
        <v>0</v>
      </c>
      <c r="M10" s="7">
        <f>$B$22*Scores!E11+$B$23*Scores!I11+$B$24*Scores!M11+$B$60*Scores!O25</f>
        <v>0</v>
      </c>
      <c r="N10" s="7">
        <f>$B$22*Scores!F11+$B$23*Scores!J11+$B$24*Scores!N11+$B$60*Scores!P25</f>
        <v>1</v>
      </c>
      <c r="P10" s="394"/>
      <c r="Q10" s="392"/>
      <c r="R10" s="392"/>
      <c r="S10" s="392"/>
      <c r="T10" s="392"/>
      <c r="V10" s="394"/>
      <c r="W10" s="392"/>
      <c r="X10" s="392"/>
      <c r="Y10" s="392"/>
      <c r="Z10" s="392"/>
    </row>
    <row r="11" spans="1:26" ht="13.15" x14ac:dyDescent="0.4">
      <c r="A11" s="354" t="s">
        <v>69</v>
      </c>
      <c r="B11" s="397">
        <v>1</v>
      </c>
      <c r="C11" s="203" t="s">
        <v>44</v>
      </c>
      <c r="D11" s="252">
        <v>0</v>
      </c>
      <c r="E11" s="75"/>
      <c r="F11" s="274"/>
      <c r="G11" s="77"/>
      <c r="H11" s="393">
        <f>IF(B11=1,AVERAGE(D11:D13),B11)</f>
        <v>8.3333333333333329E-2</v>
      </c>
      <c r="I11" s="67">
        <f>IF(B11=1,D11,B11)</f>
        <v>0</v>
      </c>
      <c r="J11" s="11" t="s">
        <v>44</v>
      </c>
      <c r="K11" s="7">
        <f>$B$22*Scores!C12+$B$23*Scores!G12+$B$24*Scores!K12</f>
        <v>1.75</v>
      </c>
      <c r="L11" s="7">
        <f>$B$22*Scores!D12+$B$23*Scores!H12+$B$24*Scores!L12</f>
        <v>0</v>
      </c>
      <c r="M11" s="7">
        <f>$B$22*Scores!E12+$B$23*Scores!I12+$B$24*Scores!M12</f>
        <v>0</v>
      </c>
      <c r="N11" s="7">
        <f>$B$22*Scores!F12+$B$23*Scores!J12+$B$24*Scores!N12</f>
        <v>1</v>
      </c>
      <c r="P11" s="394" t="s">
        <v>69</v>
      </c>
      <c r="Q11" s="390">
        <f>$I$11*K11+$I$12*K12+$I$13*K13+$B$25*Scores!BC12</f>
        <v>0.4375</v>
      </c>
      <c r="R11" s="390">
        <f>$I$11*L11+$I$12*L12+$I$13*L13+$B$25*Scores!BD12</f>
        <v>0.9375</v>
      </c>
      <c r="S11" s="390">
        <f>$I$11*M11+$I$12*M12+$I$13*M13+$B$25*Scores!BE12</f>
        <v>0.125</v>
      </c>
      <c r="T11" s="390">
        <f>$I$11*N11+$I$12*N12+$I$13*N13+$B$25*Scores!BF12</f>
        <v>0</v>
      </c>
      <c r="V11" s="394" t="s">
        <v>69</v>
      </c>
      <c r="W11" s="390">
        <f>$H$11*($B$28*Scores!O12+$B$29*Scores!S12+$B$30*Scores!W12+$B$31*Scores!AA12+$B$32*Scores!AE12+$B$33*Scores!AI12+$B$34*Scores!AM12+$B$35*Scores!AQ12+$B$36*Scores!AU12+$B$37*Scores!AY12)</f>
        <v>6.9444444444444441E-3</v>
      </c>
      <c r="X11" s="390">
        <f>$H$11*($B$28*Scores!P12+$B$29*Scores!T12+$B$30*Scores!X12+$B$31*Scores!AB12+$B$32*Scores!AF12+$B$33*Scores!AJ12+$B$34*Scores!AN12+$B$35*Scores!AR12+$B$36*Scores!AV12+$B$37*Scores!AZ12)</f>
        <v>2.4305555555555552E-2</v>
      </c>
      <c r="Y11" s="390">
        <f>$H$11*($B$28*Scores!Q12+$B$29*Scores!U12+$B$30*Scores!Y12+$B$31*Scores!AC12+$B$32*Scores!AG12+$B$33*Scores!AK12+$B$34*Scores!AO12+$B$35*Scores!AS12+$B$36*Scores!AW12+$B$37*Scores!BA12)</f>
        <v>0.34027777777777779</v>
      </c>
      <c r="Z11" s="390">
        <f>$H$11*($B$28*Scores!R12+$B$29*Scores!V12+$B$30*Scores!Z12+$B$31*Scores!AD12+$B$32*Scores!AH12+$B$33*Scores!AL12+$B$34*Scores!AP12+$B$35*Scores!AT12+$B$36*Scores!AX12+$B$37*Scores!BB12)</f>
        <v>0</v>
      </c>
    </row>
    <row r="12" spans="1:26" ht="13.15" x14ac:dyDescent="0.4">
      <c r="A12" s="355"/>
      <c r="B12" s="398"/>
      <c r="C12" s="204" t="s">
        <v>45</v>
      </c>
      <c r="D12" s="252">
        <v>0</v>
      </c>
      <c r="E12" s="75"/>
      <c r="F12" s="274"/>
      <c r="G12" s="77"/>
      <c r="H12" s="393"/>
      <c r="I12" s="67">
        <f>IF(B11=1,D12,B11)</f>
        <v>0</v>
      </c>
      <c r="J12" s="11" t="s">
        <v>45</v>
      </c>
      <c r="K12" s="7">
        <f>$B$22*Scores!C13+$B$23*Scores!G13+$B$24*Scores!K13</f>
        <v>0</v>
      </c>
      <c r="L12" s="7">
        <f>$B$22*Scores!D13+$B$23*Scores!H13+$B$24*Scores!L13</f>
        <v>0</v>
      </c>
      <c r="M12" s="7">
        <f>$B$22*Scores!E13+$B$23*Scores!I13+$B$24*Scores!M13</f>
        <v>0</v>
      </c>
      <c r="N12" s="7">
        <f>$B$22*Scores!F13+$B$23*Scores!J13+$B$24*Scores!N13</f>
        <v>0</v>
      </c>
      <c r="P12" s="394"/>
      <c r="Q12" s="391"/>
      <c r="R12" s="391"/>
      <c r="S12" s="391"/>
      <c r="T12" s="391"/>
      <c r="V12" s="394"/>
      <c r="W12" s="391"/>
      <c r="X12" s="391"/>
      <c r="Y12" s="391"/>
      <c r="Z12" s="391"/>
    </row>
    <row r="13" spans="1:26" ht="13.15" x14ac:dyDescent="0.4">
      <c r="A13" s="356"/>
      <c r="B13" s="399"/>
      <c r="C13" s="205" t="s">
        <v>46</v>
      </c>
      <c r="D13" s="252">
        <v>0.25</v>
      </c>
      <c r="E13" s="75"/>
      <c r="F13" s="274"/>
      <c r="G13" s="77"/>
      <c r="H13" s="393"/>
      <c r="I13" s="67">
        <f>IF(B11=1,D13,B11)</f>
        <v>0.25</v>
      </c>
      <c r="J13" s="11" t="s">
        <v>46</v>
      </c>
      <c r="K13" s="7">
        <f>$B$22*Scores!C14+$B$23*Scores!G14+$B$24*Scores!K14</f>
        <v>1.75</v>
      </c>
      <c r="L13" s="7">
        <f>$B$22*Scores!D14+$B$23*Scores!H14+$B$24*Scores!L14</f>
        <v>3.75</v>
      </c>
      <c r="M13" s="7">
        <f>$B$22*Scores!E14+$B$23*Scores!I14+$B$24*Scores!M14</f>
        <v>0.5</v>
      </c>
      <c r="N13" s="7">
        <f>$B$22*Scores!F14+$B$23*Scores!J14+$B$24*Scores!N14</f>
        <v>0</v>
      </c>
      <c r="P13" s="394"/>
      <c r="Q13" s="392"/>
      <c r="R13" s="392"/>
      <c r="S13" s="392"/>
      <c r="T13" s="392"/>
      <c r="V13" s="394"/>
      <c r="W13" s="392"/>
      <c r="X13" s="392"/>
      <c r="Y13" s="392"/>
      <c r="Z13" s="392"/>
    </row>
    <row r="14" spans="1:26" ht="13.15" x14ac:dyDescent="0.4">
      <c r="A14" s="351" t="s">
        <v>34</v>
      </c>
      <c r="B14" s="397">
        <v>1</v>
      </c>
      <c r="C14" s="206" t="s">
        <v>47</v>
      </c>
      <c r="D14" s="252">
        <v>0.5</v>
      </c>
      <c r="E14" s="75"/>
      <c r="F14" s="274"/>
      <c r="G14" s="77"/>
      <c r="H14" s="393">
        <f>IF(B14=1,AVERAGE(D14:D16),B14)</f>
        <v>0.83333333333333337</v>
      </c>
      <c r="I14" s="67">
        <f>IF(B14=1,D14,B14)</f>
        <v>0.5</v>
      </c>
      <c r="J14" s="11" t="s">
        <v>47</v>
      </c>
      <c r="K14" s="7">
        <f>$B$22*Scores!C15+$B$23*Scores!G15+$B$24*Scores!K15</f>
        <v>0.5</v>
      </c>
      <c r="L14" s="7">
        <f>$B$22*Scores!D15+$B$23*Scores!H15+$B$24*Scores!L15</f>
        <v>0</v>
      </c>
      <c r="M14" s="7">
        <f>$B$22*Scores!E15+$B$23*Scores!I15+$B$24*Scores!M15</f>
        <v>0</v>
      </c>
      <c r="N14" s="7">
        <f>$B$22*Scores!F15+$B$23*Scores!J15+$B$24*Scores!N15</f>
        <v>2</v>
      </c>
      <c r="P14" s="394" t="s">
        <v>34</v>
      </c>
      <c r="Q14" s="390">
        <f>$I$14*K14+$I$15*K15+$I$16*K16+$B$25*Scores!BC15</f>
        <v>3.75</v>
      </c>
      <c r="R14" s="390">
        <f>$I$14*L14+$I$15*L15+$I$16*L16+$B$25*Scores!BD15</f>
        <v>0</v>
      </c>
      <c r="S14" s="390">
        <f>$I$14*M14+$I$15*M15+$I$16*M16+$B$25*Scores!BE15</f>
        <v>0</v>
      </c>
      <c r="T14" s="390">
        <f>$I$14*N14+$I$15*N15+$I$16*N16+$B$25*Scores!BF15</f>
        <v>4.5</v>
      </c>
      <c r="V14" s="394" t="s">
        <v>34</v>
      </c>
      <c r="W14" s="390">
        <f>$H$14*($B$28*Scores!O15+$B$29*Scores!S15+$B$30*Scores!W15+$B$31*Scores!AA15+$B$32*Scores!AE15+$B$33*Scores!AI15+$B$34*Scores!AM15+$B$35*Scores!AQ15+$B$36*Scores!AU15+$B$37*Scores!AY15)</f>
        <v>2.125</v>
      </c>
      <c r="X14" s="390">
        <f>$H$14*($B$28*Scores!P15+$B$29*Scores!T15+$B$30*Scores!X15+$B$31*Scores!AB15+$B$32*Scores!AF15+$B$33*Scores!AJ15+$B$34*Scores!AN15+$B$35*Scores!AR15+$B$36*Scores!AV15+$B$37*Scores!AZ15)</f>
        <v>0</v>
      </c>
      <c r="Y14" s="390">
        <f>$H$14*($B$28*Scores!Q15+$B$29*Scores!U15+$B$30*Scores!Y15+$B$31*Scores!AC15+$B$32*Scores!AG15+$B$33*Scores!AK15+$B$34*Scores!AO15+$B$35*Scores!AS15+$B$36*Scores!AW15+$B$37*Scores!BA15)</f>
        <v>0.41666666666666669</v>
      </c>
      <c r="Z14" s="390">
        <f>$H$14*($B$28*Scores!R15+$B$29*Scores!V15+$B$30*Scores!Z15+$B$31*Scores!AD15+$B$32*Scores!AH15+$B$33*Scores!AL15+$B$34*Scores!AP15+$B$35*Scores!AT15+$B$36*Scores!AX15+$B$37*Scores!BB15)</f>
        <v>2.375</v>
      </c>
    </row>
    <row r="15" spans="1:26" ht="13.15" x14ac:dyDescent="0.4">
      <c r="A15" s="352"/>
      <c r="B15" s="398"/>
      <c r="C15" s="207" t="s">
        <v>138</v>
      </c>
      <c r="D15" s="252">
        <v>1</v>
      </c>
      <c r="E15" s="75"/>
      <c r="F15" s="274"/>
      <c r="G15" s="77"/>
      <c r="H15" s="393"/>
      <c r="I15" s="67">
        <f>IF(B14=1,D15,B14)</f>
        <v>1</v>
      </c>
      <c r="J15" s="11" t="s">
        <v>138</v>
      </c>
      <c r="K15" s="7">
        <f>$B$22*Scores!C16+$B$23*Scores!G16+$B$24*Scores!K16</f>
        <v>0</v>
      </c>
      <c r="L15" s="7">
        <f>$B$22*Scores!D16+$B$23*Scores!H16+$B$24*Scores!L16</f>
        <v>0</v>
      </c>
      <c r="M15" s="7">
        <f>$B$22*Scores!E16+$B$23*Scores!I16+$B$24*Scores!M16</f>
        <v>0</v>
      </c>
      <c r="N15" s="7">
        <f>$B$22*Scores!F16+$B$23*Scores!J16+$B$24*Scores!N16</f>
        <v>0</v>
      </c>
      <c r="P15" s="394"/>
      <c r="Q15" s="391"/>
      <c r="R15" s="391"/>
      <c r="S15" s="391"/>
      <c r="T15" s="391"/>
      <c r="V15" s="394"/>
      <c r="W15" s="391"/>
      <c r="X15" s="391"/>
      <c r="Y15" s="391"/>
      <c r="Z15" s="391"/>
    </row>
    <row r="16" spans="1:26" ht="13.15" x14ac:dyDescent="0.4">
      <c r="A16" s="353"/>
      <c r="B16" s="399"/>
      <c r="C16" s="208" t="s">
        <v>48</v>
      </c>
      <c r="D16" s="252">
        <v>1</v>
      </c>
      <c r="E16" s="75"/>
      <c r="F16" s="274"/>
      <c r="G16" s="77"/>
      <c r="H16" s="393"/>
      <c r="I16" s="67">
        <f>IF(B14=1,D16,B14)</f>
        <v>1</v>
      </c>
      <c r="J16" s="11" t="s">
        <v>48</v>
      </c>
      <c r="K16" s="7">
        <f>$B$22*Scores!C17+$B$23*Scores!G17+$B$24*Scores!K17</f>
        <v>1.5</v>
      </c>
      <c r="L16" s="7">
        <f>$B$22*Scores!D17+$B$23*Scores!H17+$B$24*Scores!L17</f>
        <v>0</v>
      </c>
      <c r="M16" s="7">
        <f>$B$22*Scores!E17+$B$23*Scores!I17+$B$24*Scores!M17</f>
        <v>0</v>
      </c>
      <c r="N16" s="7">
        <f>$B$22*Scores!F17+$B$23*Scores!J17+$B$24*Scores!N17</f>
        <v>1.5</v>
      </c>
      <c r="P16" s="394"/>
      <c r="Q16" s="392"/>
      <c r="R16" s="392"/>
      <c r="S16" s="392"/>
      <c r="T16" s="392"/>
      <c r="V16" s="394"/>
      <c r="W16" s="392"/>
      <c r="X16" s="392"/>
      <c r="Y16" s="392"/>
      <c r="Z16" s="392"/>
    </row>
    <row r="17" spans="1:26" ht="13.15" x14ac:dyDescent="0.4">
      <c r="A17" s="363" t="s">
        <v>70</v>
      </c>
      <c r="B17" s="396">
        <v>1</v>
      </c>
      <c r="C17" s="209" t="s">
        <v>49</v>
      </c>
      <c r="D17" s="252">
        <v>0.5</v>
      </c>
      <c r="E17" s="75"/>
      <c r="F17" s="274"/>
      <c r="G17" s="77"/>
      <c r="H17" s="393">
        <f>IF(B17=1,AVERAGE(D17:D19),B17)</f>
        <v>0.58333333333333337</v>
      </c>
      <c r="I17" s="67">
        <f>IF(B17=1,D17,B17)</f>
        <v>0.5</v>
      </c>
      <c r="J17" s="11" t="s">
        <v>49</v>
      </c>
      <c r="K17" s="7">
        <f>$B$22*Scores!C18+$B$23*Scores!G18+$B$24*Scores!K18</f>
        <v>0</v>
      </c>
      <c r="L17" s="7">
        <f>$B$22*Scores!D18+$B$23*Scores!H18+$B$24*Scores!L18</f>
        <v>0</v>
      </c>
      <c r="M17" s="7">
        <f>$B$22*Scores!E18+$B$23*Scores!I18+$B$24*Scores!M18</f>
        <v>0</v>
      </c>
      <c r="N17" s="7">
        <f>$B$22*Scores!F18+$B$23*Scores!J18+$B$24*Scores!N18</f>
        <v>0.75</v>
      </c>
      <c r="P17" s="394" t="s">
        <v>70</v>
      </c>
      <c r="Q17" s="390">
        <f>$I$17*K17+$I$18*K18+$I$19*K19+$B$25*Scores!BC18</f>
        <v>2.5</v>
      </c>
      <c r="R17" s="390">
        <f>$I$17*L17+$I$18*L18+$I$19*L19+$B$25*Scores!BD18</f>
        <v>1.6875</v>
      </c>
      <c r="S17" s="390">
        <f>$I$17*M17+$I$18*M18+$I$19*M19+$B$25*Scores!BE18</f>
        <v>0</v>
      </c>
      <c r="T17" s="390">
        <f>$I$17*N17+$I$18*N18+$I$19*N19+$B$25*Scores!BF18</f>
        <v>5.0625</v>
      </c>
      <c r="V17" s="394" t="s">
        <v>70</v>
      </c>
      <c r="W17" s="390">
        <f>$H$17*($B$28*Scores!O18+$B$29*Scores!S18+$B$30*Scores!W18+$B$31*Scores!AA18+$B$32*Scores!AE18+$B$33*Scores!AI18+$B$34*Scores!AM18+$B$35*Scores!AQ18+$B$36*Scores!AU18+$B$37*Scores!AY18)</f>
        <v>0</v>
      </c>
      <c r="X17" s="390">
        <f>$H$17*($B$28*Scores!P18+$B$29*Scores!T18+$B$30*Scores!X18+$B$31*Scores!AB18+$B$32*Scores!AF18+$B$33*Scores!AJ18+$B$34*Scores!AN18+$B$35*Scores!AR18+$B$36*Scores!AV18+$B$37*Scores!AZ18)</f>
        <v>9.7222222222222224E-2</v>
      </c>
      <c r="Y17" s="390">
        <f>$H$17*($B$28*Scores!Q18+$B$29*Scores!U18+$B$30*Scores!Y18+$B$31*Scores!AC18+$B$32*Scores!AG18+$B$33*Scores!AK18+$B$34*Scores!AO18+$B$35*Scores!AS18+$B$36*Scores!AW18+$B$37*Scores!BA18)</f>
        <v>0.3888888888888889</v>
      </c>
      <c r="Z17" s="390">
        <f>$H$17*($B$28*Scores!R18+$B$29*Scores!V18+$B$30*Scores!Z18+$B$31*Scores!AD18+$B$32*Scores!AH18+$B$33*Scores!AL18+$B$34*Scores!AP18+$B$35*Scores!AT18+$B$36*Scores!AX18+$B$37*Scores!BB18)</f>
        <v>1.75</v>
      </c>
    </row>
    <row r="18" spans="1:26" ht="13.15" x14ac:dyDescent="0.4">
      <c r="A18" s="364"/>
      <c r="B18" s="396"/>
      <c r="C18" s="210" t="s">
        <v>35</v>
      </c>
      <c r="D18" s="252">
        <v>0.5</v>
      </c>
      <c r="E18" s="75"/>
      <c r="F18" s="274"/>
      <c r="G18" s="77"/>
      <c r="H18" s="393"/>
      <c r="I18" s="67">
        <f>IF(B17=1,D18,B17)</f>
        <v>0.5</v>
      </c>
      <c r="J18" s="11" t="s">
        <v>35</v>
      </c>
      <c r="K18" s="7">
        <f>$B$22*Scores!C19+$B$23*Scores!G19+$B$24*Scores!K19</f>
        <v>1</v>
      </c>
      <c r="L18" s="7">
        <f>$B$22*Scores!D19+$B$23*Scores!H19+$B$24*Scores!L19</f>
        <v>1.5</v>
      </c>
      <c r="M18" s="7">
        <f>$B$22*Scores!E19+$B$23*Scores!I19+$B$24*Scores!M19</f>
        <v>0</v>
      </c>
      <c r="N18" s="7">
        <f>$B$22*Scores!F19+$B$23*Scores!J19+$B$24*Scores!N19</f>
        <v>0.5</v>
      </c>
      <c r="P18" s="394"/>
      <c r="Q18" s="391"/>
      <c r="R18" s="391"/>
      <c r="S18" s="391"/>
      <c r="T18" s="391"/>
      <c r="V18" s="394"/>
      <c r="W18" s="391"/>
      <c r="X18" s="391"/>
      <c r="Y18" s="391"/>
      <c r="Z18" s="391"/>
    </row>
    <row r="19" spans="1:26" ht="13.15" x14ac:dyDescent="0.4">
      <c r="A19" s="365"/>
      <c r="B19" s="396"/>
      <c r="C19" s="102" t="s">
        <v>50</v>
      </c>
      <c r="D19" s="252">
        <v>0.75</v>
      </c>
      <c r="E19" s="75"/>
      <c r="F19" s="274"/>
      <c r="G19" s="77"/>
      <c r="H19" s="393"/>
      <c r="I19" s="67">
        <f>IF(B17=1,D19,B17)</f>
        <v>0.75</v>
      </c>
      <c r="J19" s="11" t="s">
        <v>50</v>
      </c>
      <c r="K19" s="7">
        <f>$B$22*Scores!C20+$B$23*Scores!G20+$B$24*Scores!K20</f>
        <v>0</v>
      </c>
      <c r="L19" s="7">
        <f>$B$22*Scores!D20+$B$23*Scores!H20+$B$24*Scores!L20</f>
        <v>1.25</v>
      </c>
      <c r="M19" s="7">
        <f>$B$22*Scores!E20+$B$23*Scores!I20+$B$24*Scores!M20</f>
        <v>0</v>
      </c>
      <c r="N19" s="7">
        <f>$B$22*Scores!F20+$B$23*Scores!J20+$B$24*Scores!N20</f>
        <v>3.25</v>
      </c>
      <c r="P19" s="394"/>
      <c r="Q19" s="392"/>
      <c r="R19" s="392"/>
      <c r="S19" s="392"/>
      <c r="T19" s="392"/>
      <c r="V19" s="394"/>
      <c r="W19" s="392"/>
      <c r="X19" s="392"/>
      <c r="Y19" s="392"/>
      <c r="Z19" s="392"/>
    </row>
    <row r="20" spans="1:26" ht="25.5" customHeight="1" x14ac:dyDescent="0.35">
      <c r="A20" s="381" t="s">
        <v>136</v>
      </c>
      <c r="B20" s="381"/>
      <c r="C20" s="381"/>
      <c r="D20" s="381"/>
      <c r="P20" s="266" t="s">
        <v>81</v>
      </c>
      <c r="Q20" s="265">
        <f>Q2+Q6+Q11+Q14+Q17</f>
        <v>15.833333333333334</v>
      </c>
      <c r="R20" s="265">
        <f>R2+R6+R11+R14+R17</f>
        <v>3.125</v>
      </c>
      <c r="S20" s="265">
        <f>S2+S6+S11+S14+S17</f>
        <v>2.4583333333333335</v>
      </c>
      <c r="T20" s="265">
        <f>T2+T6+T11+T14+T17</f>
        <v>18.091666666666665</v>
      </c>
      <c r="V20" s="266" t="s">
        <v>82</v>
      </c>
      <c r="W20" s="265">
        <f>$B$40*Scores!C23+$B$41*Scores!C24+$B$42*Scores!C25+$B$43*Scores!C26+$B$44*Scores!C27+$B$45*Scores!C28+$B$46*Scores!C29+$B$47*Scores!C30+$I$51*Scores!C34+$I$52*Scores!C35+$I$53*Scores!C36+$I$54*Scores!C37+$B$48*Scores!C31</f>
        <v>4.75</v>
      </c>
      <c r="X20" s="265">
        <f>$B$40*Scores!D23+$B$41*Scores!D24+$B$42*Scores!D25+$B$43*Scores!D26+$B$44*Scores!D27+$B$45*Scores!D28+$B$46*Scores!D29+$B$47*Scores!D30+$I$51*Scores!D34+$I$52*Scores!D35+$I$53*Scores!D36+$I$54*Scores!D37+$B$48*Scores!D31</f>
        <v>0.5</v>
      </c>
      <c r="Y20" s="265">
        <f>$B$40*Scores!E23+$B$41*Scores!E24+$B$42*Scores!E25+$B$43*Scores!E26+$B$44*Scores!E27+$B$45*Scores!E28+$B$46*Scores!E29+$B$47*Scores!E30+$I$51*Scores!E34+$I$52*Scores!E35+$I$53*Scores!E36+$I$54*Scores!E37+$B$48*Scores!E31</f>
        <v>1</v>
      </c>
      <c r="Z20" s="265">
        <f>$B$40*Scores!F23+$B$41*Scores!F24+$B$42*Scores!F25+$B$43*Scores!F26+$B$44*Scores!F27+$B$45*Scores!F28+$B$46*Scores!F29+$B$47*Scores!F30+$I$51*Scores!F34+$I$52*Scores!F35+$I$53*Scores!F36+$I$54*Scores!F37+$B$48*Scores!F31</f>
        <v>1.25</v>
      </c>
    </row>
    <row r="21" spans="1:26" ht="13.15" x14ac:dyDescent="0.35">
      <c r="A21" s="382" t="s">
        <v>87</v>
      </c>
      <c r="B21" s="383"/>
      <c r="C21" s="253"/>
      <c r="D21" s="179"/>
      <c r="V21" s="394" t="s">
        <v>83</v>
      </c>
      <c r="W21" s="389">
        <f>W2+W6+W11+W14+W17+W20</f>
        <v>9.719444444444445</v>
      </c>
      <c r="X21" s="389">
        <f>X2+X6+X11+X14+X17+X20</f>
        <v>1.2752777777777777</v>
      </c>
      <c r="Y21" s="389">
        <f>Y2+Y6+Y11+Y14+Y17+Y20</f>
        <v>3.2241666666666671</v>
      </c>
      <c r="Z21" s="389">
        <f>Z2+Z6+Z11+Z14+Z17+Z20</f>
        <v>10.310833333333333</v>
      </c>
    </row>
    <row r="22" spans="1:26" ht="13.15" x14ac:dyDescent="0.4">
      <c r="A22" s="175" t="s">
        <v>52</v>
      </c>
      <c r="B22" s="176">
        <v>0.5</v>
      </c>
      <c r="C22" s="251"/>
      <c r="D22" s="181"/>
      <c r="V22" s="394"/>
      <c r="W22" s="389"/>
      <c r="X22" s="389"/>
      <c r="Y22" s="389"/>
      <c r="Z22" s="389"/>
    </row>
    <row r="23" spans="1:26" ht="13.15" x14ac:dyDescent="0.4">
      <c r="A23" s="175" t="s">
        <v>51</v>
      </c>
      <c r="B23" s="176">
        <v>1</v>
      </c>
      <c r="C23" s="251"/>
      <c r="D23" s="181"/>
      <c r="I23" s="98"/>
      <c r="J23" s="98"/>
    </row>
    <row r="24" spans="1:26" ht="13.15" x14ac:dyDescent="0.4">
      <c r="A24" s="175" t="s">
        <v>56</v>
      </c>
      <c r="B24" s="176">
        <v>0.75</v>
      </c>
      <c r="C24" s="251"/>
      <c r="D24" s="181"/>
      <c r="I24" s="98"/>
      <c r="J24" s="98"/>
    </row>
    <row r="25" spans="1:26" ht="13.15" x14ac:dyDescent="0.4">
      <c r="A25" s="175" t="s">
        <v>61</v>
      </c>
      <c r="B25" s="176">
        <v>1</v>
      </c>
      <c r="C25" s="251" t="s">
        <v>239</v>
      </c>
      <c r="D25" s="181"/>
      <c r="I25" s="98"/>
      <c r="J25" s="98"/>
    </row>
    <row r="26" spans="1:26" ht="13.15" x14ac:dyDescent="0.4">
      <c r="A26" s="182"/>
      <c r="B26" s="254"/>
      <c r="C26" s="251"/>
      <c r="D26" s="181"/>
      <c r="I26" s="98"/>
      <c r="J26" s="98"/>
    </row>
    <row r="27" spans="1:26" ht="13.15" x14ac:dyDescent="0.4">
      <c r="A27" s="378" t="s">
        <v>88</v>
      </c>
      <c r="B27" s="379"/>
      <c r="C27" s="251"/>
      <c r="D27" s="181"/>
    </row>
    <row r="28" spans="1:26" ht="13.15" x14ac:dyDescent="0.4">
      <c r="A28" s="188" t="s">
        <v>57</v>
      </c>
      <c r="B28" s="189">
        <v>0.5</v>
      </c>
      <c r="C28" s="251"/>
      <c r="D28" s="181"/>
    </row>
    <row r="29" spans="1:26" ht="13.15" x14ac:dyDescent="0.4">
      <c r="A29" s="190" t="s">
        <v>58</v>
      </c>
      <c r="B29" s="189">
        <v>0.5</v>
      </c>
      <c r="C29" s="251"/>
      <c r="D29" s="181"/>
    </row>
    <row r="30" spans="1:26" ht="13.15" x14ac:dyDescent="0.4">
      <c r="A30" s="190" t="s">
        <v>59</v>
      </c>
      <c r="B30" s="189">
        <v>0.5</v>
      </c>
      <c r="C30" s="251"/>
      <c r="D30" s="181"/>
      <c r="J30" s="13"/>
      <c r="K30" s="264" t="s">
        <v>1</v>
      </c>
      <c r="L30" s="264" t="s">
        <v>2</v>
      </c>
      <c r="M30" s="264" t="s">
        <v>3</v>
      </c>
      <c r="N30" s="264" t="s">
        <v>4</v>
      </c>
    </row>
    <row r="31" spans="1:26" ht="13.15" x14ac:dyDescent="0.4">
      <c r="A31" s="190" t="s">
        <v>134</v>
      </c>
      <c r="B31" s="189">
        <v>0</v>
      </c>
      <c r="C31" s="251"/>
      <c r="D31" s="181"/>
      <c r="J31" s="394" t="s">
        <v>84</v>
      </c>
      <c r="K31" s="389">
        <f>IF((Q20+W21)&gt;=0,Q20+W21,"ERR")</f>
        <v>25.552777777777777</v>
      </c>
      <c r="L31" s="389">
        <f>IF((R20+X21)&gt;=0,R20+X21,"ERR")</f>
        <v>4.4002777777777773</v>
      </c>
      <c r="M31" s="389">
        <f>IF((S20+Y21)&gt;=0,S20+Y21,"ERR")</f>
        <v>5.682500000000001</v>
      </c>
      <c r="N31" s="389">
        <f>IF((T20+Z21)&gt;=0,T20+Z21,"ERR")</f>
        <v>28.402499999999996</v>
      </c>
    </row>
    <row r="32" spans="1:26" ht="13.15" x14ac:dyDescent="0.4">
      <c r="A32" s="190" t="s">
        <v>60</v>
      </c>
      <c r="B32" s="189">
        <v>0</v>
      </c>
      <c r="C32" s="251"/>
      <c r="D32" s="181"/>
      <c r="J32" s="394"/>
      <c r="K32" s="389"/>
      <c r="L32" s="389"/>
      <c r="M32" s="389"/>
      <c r="N32" s="389"/>
    </row>
    <row r="33" spans="1:10" ht="13.15" x14ac:dyDescent="0.4">
      <c r="A33" s="190" t="s">
        <v>133</v>
      </c>
      <c r="B33" s="189">
        <v>1</v>
      </c>
      <c r="C33" s="251" t="s">
        <v>239</v>
      </c>
      <c r="D33" s="181"/>
    </row>
    <row r="34" spans="1:10" ht="13.15" x14ac:dyDescent="0.4">
      <c r="A34" s="190" t="s">
        <v>62</v>
      </c>
      <c r="B34" s="189">
        <v>0.5</v>
      </c>
      <c r="C34" s="251"/>
      <c r="D34" s="181"/>
    </row>
    <row r="35" spans="1:10" ht="13.15" x14ac:dyDescent="0.4">
      <c r="A35" s="190" t="s">
        <v>63</v>
      </c>
      <c r="B35" s="189">
        <v>0.5</v>
      </c>
      <c r="C35" s="251"/>
      <c r="D35" s="181"/>
      <c r="I35" s="99"/>
      <c r="J35" s="99"/>
    </row>
    <row r="36" spans="1:10" ht="13.15" x14ac:dyDescent="0.4">
      <c r="A36" s="190" t="s">
        <v>64</v>
      </c>
      <c r="B36" s="189">
        <v>0.25</v>
      </c>
      <c r="C36" s="251"/>
      <c r="D36" s="181"/>
      <c r="I36" s="99"/>
      <c r="J36" s="99"/>
    </row>
    <row r="37" spans="1:10" ht="13.15" x14ac:dyDescent="0.4">
      <c r="A37" s="190" t="s">
        <v>65</v>
      </c>
      <c r="B37" s="189">
        <v>1</v>
      </c>
      <c r="C37" s="251"/>
      <c r="D37" s="181"/>
      <c r="I37" s="99"/>
      <c r="J37" s="99"/>
    </row>
    <row r="38" spans="1:10" ht="13.15" x14ac:dyDescent="0.4">
      <c r="A38" s="182"/>
      <c r="B38" s="254"/>
      <c r="C38" s="251"/>
      <c r="D38" s="181"/>
      <c r="I38" s="99"/>
      <c r="J38" s="99"/>
    </row>
    <row r="39" spans="1:10" ht="13.15" x14ac:dyDescent="0.4">
      <c r="A39" s="302" t="s">
        <v>137</v>
      </c>
      <c r="B39" s="375"/>
      <c r="C39" s="251"/>
      <c r="D39" s="181"/>
      <c r="I39" s="99"/>
      <c r="J39" s="99"/>
    </row>
    <row r="40" spans="1:10" ht="13.15" x14ac:dyDescent="0.4">
      <c r="A40" s="212" t="s">
        <v>71</v>
      </c>
      <c r="B40" s="215">
        <v>0.5</v>
      </c>
      <c r="C40" s="251"/>
      <c r="D40" s="181"/>
    </row>
    <row r="41" spans="1:10" ht="13.15" x14ac:dyDescent="0.4">
      <c r="A41" s="212" t="s">
        <v>72</v>
      </c>
      <c r="B41" s="213">
        <v>0.5</v>
      </c>
      <c r="C41" s="251"/>
      <c r="D41" s="181"/>
    </row>
    <row r="42" spans="1:10" ht="13.15" x14ac:dyDescent="0.4">
      <c r="A42" s="212" t="s">
        <v>73</v>
      </c>
      <c r="B42" s="213">
        <v>0.5</v>
      </c>
      <c r="C42" s="251"/>
      <c r="D42" s="181"/>
    </row>
    <row r="43" spans="1:10" ht="13.15" x14ac:dyDescent="0.4">
      <c r="A43" s="212" t="s">
        <v>74</v>
      </c>
      <c r="B43" s="213">
        <v>1</v>
      </c>
      <c r="C43" s="251"/>
      <c r="D43" s="181"/>
    </row>
    <row r="44" spans="1:10" ht="13.15" x14ac:dyDescent="0.4">
      <c r="A44" s="212" t="s">
        <v>75</v>
      </c>
      <c r="B44" s="213">
        <v>0.5</v>
      </c>
      <c r="C44" s="251"/>
      <c r="D44" s="181"/>
    </row>
    <row r="45" spans="1:10" ht="13.15" x14ac:dyDescent="0.4">
      <c r="A45" s="212" t="s">
        <v>76</v>
      </c>
      <c r="B45" s="213">
        <v>0.5</v>
      </c>
      <c r="C45" s="251"/>
      <c r="D45" s="181"/>
    </row>
    <row r="46" spans="1:10" ht="13.15" x14ac:dyDescent="0.4">
      <c r="A46" s="212" t="s">
        <v>77</v>
      </c>
      <c r="B46" s="213">
        <v>1</v>
      </c>
      <c r="C46" s="251"/>
      <c r="D46" s="181"/>
    </row>
    <row r="47" spans="1:10" ht="13.15" x14ac:dyDescent="0.4">
      <c r="A47" s="212" t="s">
        <v>78</v>
      </c>
      <c r="B47" s="213">
        <v>1</v>
      </c>
      <c r="C47" s="251"/>
      <c r="D47" s="181"/>
    </row>
    <row r="48" spans="1:10" ht="13.15" x14ac:dyDescent="0.4">
      <c r="A48" s="212" t="s">
        <v>90</v>
      </c>
      <c r="B48" s="213">
        <v>0.5</v>
      </c>
      <c r="C48" s="251"/>
      <c r="D48" s="181"/>
    </row>
    <row r="49" spans="1:9" ht="13.15" x14ac:dyDescent="0.4">
      <c r="A49" s="182"/>
      <c r="B49" s="254"/>
      <c r="C49" s="251"/>
      <c r="D49" s="181"/>
    </row>
    <row r="50" spans="1:9" ht="13.15" x14ac:dyDescent="0.4">
      <c r="A50" s="302" t="s">
        <v>27</v>
      </c>
      <c r="B50" s="375"/>
      <c r="C50" s="251"/>
      <c r="D50" s="181"/>
      <c r="I50" s="263" t="s">
        <v>27</v>
      </c>
    </row>
    <row r="51" spans="1:9" ht="13.15" x14ac:dyDescent="0.4">
      <c r="A51" s="214" t="s">
        <v>28</v>
      </c>
      <c r="B51" s="215">
        <v>0</v>
      </c>
      <c r="C51" s="251"/>
      <c r="D51" s="181"/>
      <c r="I51" s="67">
        <f>IF(B54&gt;0,0,B51)</f>
        <v>0</v>
      </c>
    </row>
    <row r="52" spans="1:9" ht="13.15" x14ac:dyDescent="0.4">
      <c r="A52" s="214" t="s">
        <v>29</v>
      </c>
      <c r="B52" s="213">
        <v>0</v>
      </c>
      <c r="C52" s="251"/>
      <c r="D52" s="181"/>
      <c r="I52" s="67">
        <f>IF(B54&gt;0,0,B52)</f>
        <v>0</v>
      </c>
    </row>
    <row r="53" spans="1:9" ht="13.15" x14ac:dyDescent="0.4">
      <c r="A53" s="214" t="s">
        <v>30</v>
      </c>
      <c r="B53" s="213">
        <v>0</v>
      </c>
      <c r="C53" s="251"/>
      <c r="D53" s="181"/>
      <c r="I53" s="67">
        <f>IF(B54&gt;0,0,B53)</f>
        <v>0</v>
      </c>
    </row>
    <row r="54" spans="1:9" ht="13.15" x14ac:dyDescent="0.4">
      <c r="A54" s="214" t="s">
        <v>86</v>
      </c>
      <c r="B54" s="213">
        <v>1</v>
      </c>
      <c r="C54" s="251" t="s">
        <v>232</v>
      </c>
      <c r="D54" s="181"/>
      <c r="I54" s="67">
        <f>B54</f>
        <v>1</v>
      </c>
    </row>
    <row r="55" spans="1:9" ht="13.15" x14ac:dyDescent="0.4">
      <c r="A55" s="182"/>
      <c r="B55" s="254"/>
      <c r="C55" s="251"/>
      <c r="D55" s="181"/>
    </row>
    <row r="56" spans="1:9" ht="13.15" x14ac:dyDescent="0.4">
      <c r="A56" s="376" t="s">
        <v>18</v>
      </c>
      <c r="B56" s="377"/>
      <c r="C56" s="251"/>
      <c r="D56" s="181"/>
      <c r="I56" s="263" t="s">
        <v>18</v>
      </c>
    </row>
    <row r="57" spans="1:9" ht="13.15" x14ac:dyDescent="0.4">
      <c r="A57" s="197" t="s">
        <v>89</v>
      </c>
      <c r="B57" s="255" t="s">
        <v>16</v>
      </c>
      <c r="C57" s="251" t="s">
        <v>233</v>
      </c>
      <c r="D57" s="181"/>
      <c r="H57" s="263" t="s">
        <v>16</v>
      </c>
      <c r="I57" s="67">
        <f>IF(B57="ST",1,0)</f>
        <v>1</v>
      </c>
    </row>
    <row r="58" spans="1:9" ht="13.15" x14ac:dyDescent="0.4">
      <c r="A58" s="182"/>
      <c r="B58" s="254"/>
      <c r="C58" s="251"/>
      <c r="D58" s="181"/>
      <c r="H58" s="263" t="s">
        <v>17</v>
      </c>
      <c r="I58" s="67">
        <f>IF(B57="SL",1,0)</f>
        <v>0</v>
      </c>
    </row>
    <row r="59" spans="1:9" ht="13.15" x14ac:dyDescent="0.4">
      <c r="A59" s="378" t="s">
        <v>100</v>
      </c>
      <c r="B59" s="379"/>
      <c r="C59" s="251"/>
      <c r="D59" s="181"/>
    </row>
    <row r="60" spans="1:9" ht="13.15" x14ac:dyDescent="0.4">
      <c r="A60" s="193" t="s">
        <v>99</v>
      </c>
      <c r="B60" s="189">
        <v>1</v>
      </c>
      <c r="C60" s="186"/>
      <c r="D60" s="187"/>
      <c r="H60" s="263"/>
    </row>
  </sheetData>
  <sheetProtection sheet="1" objects="1" scenarios="1"/>
  <mergeCells count="83">
    <mergeCell ref="Q2:Q5"/>
    <mergeCell ref="A1:D1"/>
    <mergeCell ref="A2:A5"/>
    <mergeCell ref="B2:B5"/>
    <mergeCell ref="H2:H5"/>
    <mergeCell ref="P2:P5"/>
    <mergeCell ref="Y2:Y5"/>
    <mergeCell ref="Z2:Z5"/>
    <mergeCell ref="A6:A10"/>
    <mergeCell ref="B6:B10"/>
    <mergeCell ref="H6:H10"/>
    <mergeCell ref="P6:P10"/>
    <mergeCell ref="Q6:Q10"/>
    <mergeCell ref="R6:R10"/>
    <mergeCell ref="S6:S10"/>
    <mergeCell ref="T6:T10"/>
    <mergeCell ref="R2:R5"/>
    <mergeCell ref="S2:S5"/>
    <mergeCell ref="T2:T5"/>
    <mergeCell ref="V2:V5"/>
    <mergeCell ref="W2:W5"/>
    <mergeCell ref="X2:X5"/>
    <mergeCell ref="V6:V10"/>
    <mergeCell ref="W6:W10"/>
    <mergeCell ref="X6:X10"/>
    <mergeCell ref="Y6:Y10"/>
    <mergeCell ref="Z6:Z10"/>
    <mergeCell ref="Z11:Z13"/>
    <mergeCell ref="A14:A16"/>
    <mergeCell ref="B14:B16"/>
    <mergeCell ref="H14:H16"/>
    <mergeCell ref="P14:P16"/>
    <mergeCell ref="Q14:Q16"/>
    <mergeCell ref="R14:R16"/>
    <mergeCell ref="S14:S16"/>
    <mergeCell ref="T14:T16"/>
    <mergeCell ref="R11:R13"/>
    <mergeCell ref="S11:S13"/>
    <mergeCell ref="T11:T13"/>
    <mergeCell ref="V11:V13"/>
    <mergeCell ref="W11:W13"/>
    <mergeCell ref="X11:X13"/>
    <mergeCell ref="A11:A13"/>
    <mergeCell ref="P17:P19"/>
    <mergeCell ref="Q17:Q19"/>
    <mergeCell ref="Y11:Y13"/>
    <mergeCell ref="B11:B13"/>
    <mergeCell ref="H11:H13"/>
    <mergeCell ref="P11:P13"/>
    <mergeCell ref="Q11:Q13"/>
    <mergeCell ref="V14:V16"/>
    <mergeCell ref="W14:W16"/>
    <mergeCell ref="X14:X16"/>
    <mergeCell ref="Y14:Y16"/>
    <mergeCell ref="Z14:Z16"/>
    <mergeCell ref="Y17:Y19"/>
    <mergeCell ref="Z17:Z19"/>
    <mergeCell ref="A20:D20"/>
    <mergeCell ref="A21:B21"/>
    <mergeCell ref="V21:V22"/>
    <mergeCell ref="W21:W22"/>
    <mergeCell ref="X21:X22"/>
    <mergeCell ref="Y21:Y22"/>
    <mergeCell ref="Z21:Z22"/>
    <mergeCell ref="R17:R19"/>
    <mergeCell ref="S17:S19"/>
    <mergeCell ref="T17:T19"/>
    <mergeCell ref="V17:V19"/>
    <mergeCell ref="W17:W19"/>
    <mergeCell ref="X17:X19"/>
    <mergeCell ref="A17:A19"/>
    <mergeCell ref="J31:J32"/>
    <mergeCell ref="K31:K32"/>
    <mergeCell ref="L31:L32"/>
    <mergeCell ref="M31:M32"/>
    <mergeCell ref="A27:B27"/>
    <mergeCell ref="B17:B19"/>
    <mergeCell ref="H17:H19"/>
    <mergeCell ref="N31:N32"/>
    <mergeCell ref="A39:B39"/>
    <mergeCell ref="A50:B50"/>
    <mergeCell ref="A56:B56"/>
    <mergeCell ref="A59:B59"/>
  </mergeCells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39FC5-AA1E-4E4C-8EAD-52C24467CC75}">
  <sheetPr codeName="Foglio29">
    <tabColor theme="5" tint="0.39997558519241921"/>
  </sheetPr>
  <dimension ref="A1:DR19"/>
  <sheetViews>
    <sheetView zoomScale="70" zoomScaleNormal="70" workbookViewId="0">
      <selection activeCell="N55" sqref="N55"/>
    </sheetView>
  </sheetViews>
  <sheetFormatPr defaultRowHeight="12.75" x14ac:dyDescent="0.35"/>
  <cols>
    <col min="13" max="13" width="15.33203125" customWidth="1"/>
    <col min="14" max="14" width="8.86328125" bestFit="1" customWidth="1"/>
    <col min="15" max="15" width="8.86328125" style="2" bestFit="1" customWidth="1"/>
    <col min="16" max="16" width="13.86328125" bestFit="1" customWidth="1"/>
    <col min="17" max="17" width="8.86328125" style="2" bestFit="1" customWidth="1"/>
    <col min="18" max="18" width="12.86328125" customWidth="1"/>
    <col min="19" max="34" width="8.86328125" bestFit="1" customWidth="1"/>
    <col min="35" max="35" width="12" bestFit="1" customWidth="1"/>
    <col min="36" max="37" width="8.86328125" bestFit="1" customWidth="1"/>
    <col min="38" max="46" width="8.86328125" customWidth="1"/>
    <col min="47" max="47" width="8.86328125" style="2" bestFit="1" customWidth="1"/>
    <col min="48" max="48" width="8.86328125" style="31" customWidth="1"/>
    <col min="49" max="60" width="8.86328125" bestFit="1" customWidth="1"/>
    <col min="61" max="61" width="12" bestFit="1" customWidth="1"/>
    <col min="62" max="73" width="8.86328125" bestFit="1" customWidth="1"/>
    <col min="74" max="74" width="3.33203125" style="135" customWidth="1"/>
  </cols>
  <sheetData>
    <row r="1" spans="1:122" s="26" customFormat="1" ht="14.25" thickBot="1" x14ac:dyDescent="0.45">
      <c r="A1" t="s">
        <v>28</v>
      </c>
      <c r="E1" s="115" t="s">
        <v>226</v>
      </c>
      <c r="F1" s="26">
        <v>1</v>
      </c>
      <c r="O1" s="28"/>
      <c r="P1" s="137" t="s">
        <v>127</v>
      </c>
      <c r="Q1" s="28"/>
      <c r="R1" s="63" t="s">
        <v>253</v>
      </c>
      <c r="AB1" s="26" t="s">
        <v>273</v>
      </c>
      <c r="AE1" s="26" t="s">
        <v>104</v>
      </c>
      <c r="AF1" s="26">
        <v>0.05</v>
      </c>
      <c r="AN1" s="50" t="s">
        <v>0</v>
      </c>
      <c r="AO1" s="51"/>
      <c r="AV1" s="4"/>
      <c r="BL1" s="50" t="s">
        <v>126</v>
      </c>
      <c r="BM1" s="51"/>
      <c r="BV1" s="134"/>
      <c r="BW1">
        <f>A3</f>
        <v>0</v>
      </c>
      <c r="BX1">
        <f>A4</f>
        <v>0</v>
      </c>
      <c r="BY1">
        <f>A5</f>
        <v>0</v>
      </c>
      <c r="BZ1">
        <f>A6</f>
        <v>0</v>
      </c>
      <c r="CA1">
        <f>A7</f>
        <v>0</v>
      </c>
      <c r="CB1">
        <f>A8</f>
        <v>10</v>
      </c>
      <c r="CC1">
        <f>A9</f>
        <v>10</v>
      </c>
      <c r="CD1">
        <f>A10</f>
        <v>0</v>
      </c>
      <c r="CE1">
        <f>A11</f>
        <v>0</v>
      </c>
      <c r="CF1">
        <f>A12</f>
        <v>0</v>
      </c>
      <c r="CG1">
        <f>A13</f>
        <v>0</v>
      </c>
      <c r="CH1">
        <f>A14</f>
        <v>0</v>
      </c>
      <c r="CI1">
        <f>B3</f>
        <v>15</v>
      </c>
      <c r="CJ1">
        <f>B4</f>
        <v>15</v>
      </c>
      <c r="CK1">
        <f>B5</f>
        <v>15</v>
      </c>
      <c r="CL1">
        <f>B6</f>
        <v>15</v>
      </c>
      <c r="CM1">
        <f>B7</f>
        <v>15</v>
      </c>
      <c r="CN1">
        <f>B8</f>
        <v>15</v>
      </c>
      <c r="CO1">
        <f>B9</f>
        <v>15</v>
      </c>
      <c r="CP1">
        <f>B10</f>
        <v>20</v>
      </c>
      <c r="CQ1">
        <f>B11</f>
        <v>20</v>
      </c>
      <c r="CR1">
        <f>B12</f>
        <v>15</v>
      </c>
      <c r="CS1">
        <f>B13</f>
        <v>15</v>
      </c>
      <c r="CT1">
        <f>B14</f>
        <v>0</v>
      </c>
      <c r="CU1">
        <f>C3</f>
        <v>25</v>
      </c>
      <c r="CV1">
        <f>C4</f>
        <v>25</v>
      </c>
      <c r="CW1">
        <f>C5</f>
        <v>20</v>
      </c>
      <c r="CX1">
        <f>C6</f>
        <v>20</v>
      </c>
      <c r="CY1">
        <f>C7</f>
        <v>25</v>
      </c>
      <c r="CZ1">
        <f>C8</f>
        <v>25</v>
      </c>
      <c r="DA1">
        <f>C9</f>
        <v>25</v>
      </c>
      <c r="DB1">
        <f>C10</f>
        <v>25</v>
      </c>
      <c r="DC1">
        <f>C11</f>
        <v>25</v>
      </c>
      <c r="DD1">
        <f>C12</f>
        <v>25</v>
      </c>
      <c r="DE1">
        <f>C13</f>
        <v>25</v>
      </c>
      <c r="DF1">
        <f>C14</f>
        <v>0</v>
      </c>
      <c r="DG1">
        <f>D3</f>
        <v>45</v>
      </c>
      <c r="DH1">
        <f>D4</f>
        <v>40</v>
      </c>
      <c r="DI1">
        <f>D5</f>
        <v>35</v>
      </c>
      <c r="DJ1">
        <f>D6</f>
        <v>35</v>
      </c>
      <c r="DK1">
        <f>D7</f>
        <v>35</v>
      </c>
      <c r="DL1">
        <f>D8</f>
        <v>35</v>
      </c>
      <c r="DM1">
        <f>D9</f>
        <v>35</v>
      </c>
      <c r="DN1">
        <f>D10</f>
        <v>35</v>
      </c>
      <c r="DO1">
        <f>D11</f>
        <v>35</v>
      </c>
      <c r="DP1">
        <f>D12</f>
        <v>35</v>
      </c>
      <c r="DQ1">
        <f>D13</f>
        <v>35</v>
      </c>
      <c r="DR1">
        <f>D14</f>
        <v>0</v>
      </c>
    </row>
    <row r="2" spans="1:122" ht="13.9" thickTop="1" thickBot="1" x14ac:dyDescent="0.45">
      <c r="A2" s="22" t="s">
        <v>1</v>
      </c>
      <c r="B2" t="s">
        <v>2</v>
      </c>
      <c r="C2" t="s">
        <v>3</v>
      </c>
      <c r="D2" t="s">
        <v>4</v>
      </c>
      <c r="G2" s="3" t="s">
        <v>220</v>
      </c>
      <c r="H2" t="s">
        <v>1</v>
      </c>
      <c r="I2" t="s">
        <v>2</v>
      </c>
      <c r="J2" t="s">
        <v>3</v>
      </c>
      <c r="K2" t="s">
        <v>4</v>
      </c>
      <c r="P2" s="138">
        <f>[1]!SHAPIRO(BW1:DR1)</f>
        <v>0.90043029235877448</v>
      </c>
      <c r="AB2" s="129" t="s">
        <v>115</v>
      </c>
      <c r="AC2" s="129" t="s">
        <v>274</v>
      </c>
      <c r="AD2" s="129" t="s">
        <v>275</v>
      </c>
      <c r="AE2" s="129" t="s">
        <v>276</v>
      </c>
      <c r="AF2" s="129" t="s">
        <v>112</v>
      </c>
      <c r="AG2" s="129" t="s">
        <v>277</v>
      </c>
      <c r="AN2" s="20" t="s">
        <v>5</v>
      </c>
      <c r="AO2" s="13" t="b">
        <f>W14&lt;0.05</f>
        <v>1</v>
      </c>
      <c r="AQ2" s="3" t="s">
        <v>220</v>
      </c>
      <c r="AR2" t="s">
        <v>1</v>
      </c>
      <c r="AS2" t="s">
        <v>2</v>
      </c>
      <c r="AT2" t="s">
        <v>3</v>
      </c>
      <c r="AU2" t="s">
        <v>4</v>
      </c>
      <c r="AV2" s="4"/>
      <c r="AW2" t="s">
        <v>105</v>
      </c>
      <c r="BD2" t="s">
        <v>114</v>
      </c>
      <c r="BG2" t="s">
        <v>104</v>
      </c>
      <c r="BH2">
        <v>0.05</v>
      </c>
      <c r="BI2">
        <f>BH2/(COUNT(BF4:BF7)*(COUNT(BF4:BF7)-1)/2)</f>
        <v>8.3333333333333332E-3</v>
      </c>
      <c r="BL2" s="20" t="s">
        <v>5</v>
      </c>
      <c r="BM2" s="13" t="b">
        <f>BB12&lt;0.05</f>
        <v>1</v>
      </c>
      <c r="BO2" s="3" t="s">
        <v>220</v>
      </c>
      <c r="BP2" t="s">
        <v>1</v>
      </c>
      <c r="BQ2" t="s">
        <v>2</v>
      </c>
      <c r="BR2" t="s">
        <v>3</v>
      </c>
      <c r="BS2" t="s">
        <v>4</v>
      </c>
    </row>
    <row r="3" spans="1:122" ht="13.9" thickTop="1" thickBot="1" x14ac:dyDescent="0.45">
      <c r="A3">
        <v>0</v>
      </c>
      <c r="B3">
        <v>15</v>
      </c>
      <c r="C3">
        <v>25</v>
      </c>
      <c r="D3">
        <v>45</v>
      </c>
      <c r="G3" t="s">
        <v>1</v>
      </c>
      <c r="H3" s="3">
        <f>A16</f>
        <v>1.8181818181818181</v>
      </c>
      <c r="I3">
        <f>F1*(H3-I4)</f>
        <v>-14.09090909090909</v>
      </c>
      <c r="J3">
        <f>F1*(H3-J5)</f>
        <v>-22.272727272727273</v>
      </c>
      <c r="K3">
        <f>F1*(H3-K6)</f>
        <v>-34.545454545454547</v>
      </c>
      <c r="P3" s="279">
        <f>[1]!SWTEST(BW1:DR1)</f>
        <v>6.492017670393091E-4</v>
      </c>
      <c r="R3" t="s">
        <v>254</v>
      </c>
      <c r="W3" t="s">
        <v>255</v>
      </c>
      <c r="X3">
        <v>0.05</v>
      </c>
      <c r="AB3" t="str">
        <f>A2</f>
        <v>AS</v>
      </c>
      <c r="AC3">
        <f>AVERAGE(A3:A14)</f>
        <v>1.8181818181818181</v>
      </c>
      <c r="AD3">
        <f>COUNT(A3:A14)</f>
        <v>11</v>
      </c>
      <c r="AE3">
        <f>DEVSQ(A3:A14)</f>
        <v>163.63636363636357</v>
      </c>
      <c r="AN3" s="20"/>
      <c r="AO3" s="13"/>
      <c r="AQ3" t="s">
        <v>1</v>
      </c>
      <c r="AR3" s="3">
        <f>AC3</f>
        <v>1.8181818181818181</v>
      </c>
      <c r="AS3">
        <f>AR3-AS4</f>
        <v>-14.09090909090909</v>
      </c>
      <c r="AT3">
        <f>AR3-AT5</f>
        <v>-22.272727272727273</v>
      </c>
      <c r="AU3">
        <f>AR3-AU6</f>
        <v>-34.545454545454547</v>
      </c>
      <c r="AV3" s="4"/>
      <c r="BD3" s="129" t="s">
        <v>115</v>
      </c>
      <c r="BE3" s="129" t="s">
        <v>116</v>
      </c>
      <c r="BF3" s="129" t="s">
        <v>117</v>
      </c>
      <c r="BG3" s="129" t="s">
        <v>118</v>
      </c>
      <c r="BH3" s="129" t="s">
        <v>119</v>
      </c>
      <c r="BK3" s="53"/>
      <c r="BL3" s="20"/>
      <c r="BM3" s="13"/>
      <c r="BO3" t="s">
        <v>1</v>
      </c>
      <c r="BP3" s="3">
        <f>AR3</f>
        <v>1.8181818181818181</v>
      </c>
      <c r="BQ3">
        <f>BP3-BQ4</f>
        <v>-14.09090909090909</v>
      </c>
      <c r="BR3">
        <f>BP3-BR5</f>
        <v>-22.272727272727273</v>
      </c>
      <c r="BS3">
        <f>BP3-BS6</f>
        <v>-34.545454545454547</v>
      </c>
    </row>
    <row r="4" spans="1:122" ht="13.5" thickTop="1" x14ac:dyDescent="0.4">
      <c r="A4">
        <v>0</v>
      </c>
      <c r="B4">
        <v>15</v>
      </c>
      <c r="C4">
        <v>25</v>
      </c>
      <c r="D4">
        <v>40</v>
      </c>
      <c r="G4" t="s">
        <v>2</v>
      </c>
      <c r="H4">
        <f>F1*(I4-H3)</f>
        <v>14.09090909090909</v>
      </c>
      <c r="I4" s="3">
        <f>B16</f>
        <v>15.909090909090908</v>
      </c>
      <c r="J4">
        <f>F1*(I4-J5)</f>
        <v>-8.1818181818181817</v>
      </c>
      <c r="K4">
        <f>F1*(I4-K6)</f>
        <v>-20.45454545454546</v>
      </c>
      <c r="P4" s="138">
        <v>0.05</v>
      </c>
      <c r="R4" s="280" t="s">
        <v>256</v>
      </c>
      <c r="S4" s="129" t="s">
        <v>257</v>
      </c>
      <c r="T4" s="129" t="s">
        <v>258</v>
      </c>
      <c r="U4" s="129" t="s">
        <v>237</v>
      </c>
      <c r="V4" s="129" t="s">
        <v>259</v>
      </c>
      <c r="W4" s="129" t="s">
        <v>260</v>
      </c>
      <c r="X4" s="129" t="s">
        <v>261</v>
      </c>
      <c r="Y4" s="129" t="s">
        <v>262</v>
      </c>
      <c r="Z4" s="129" t="s">
        <v>263</v>
      </c>
      <c r="AB4" t="str">
        <f>B2</f>
        <v>WIP</v>
      </c>
      <c r="AC4">
        <f>AVERAGE(B3:B14)</f>
        <v>15.909090909090908</v>
      </c>
      <c r="AD4">
        <f>COUNT(B3:B14)</f>
        <v>11</v>
      </c>
      <c r="AE4">
        <f>DEVSQ(B3:B14)</f>
        <v>40.909090909090907</v>
      </c>
      <c r="AN4" s="12" t="s">
        <v>6</v>
      </c>
      <c r="AO4" s="13">
        <f>U13</f>
        <v>8.7499999999999964</v>
      </c>
      <c r="AQ4" t="s">
        <v>2</v>
      </c>
      <c r="AR4">
        <f>AS4-AR3</f>
        <v>14.09090909090909</v>
      </c>
      <c r="AS4" s="3">
        <f>AC4</f>
        <v>15.909090909090908</v>
      </c>
      <c r="AT4">
        <f>AS4-AT5</f>
        <v>-8.1818181818181817</v>
      </c>
      <c r="AU4">
        <f>AS4-AU6</f>
        <v>-20.45454545454546</v>
      </c>
      <c r="AV4" s="4"/>
      <c r="AX4" t="str">
        <f>A2</f>
        <v>AS</v>
      </c>
      <c r="AY4" t="str">
        <f>B2</f>
        <v>WIP</v>
      </c>
      <c r="AZ4" t="str">
        <f>C2</f>
        <v>CV</v>
      </c>
      <c r="BA4" t="str">
        <f>D2</f>
        <v>JS</v>
      </c>
      <c r="BD4" t="str">
        <f>A2</f>
        <v>AS</v>
      </c>
      <c r="BE4">
        <f>[1]!RANK_SUM(A3:D14,1,1)</f>
        <v>66</v>
      </c>
      <c r="BF4">
        <f>COUNT(A3:A14)</f>
        <v>11</v>
      </c>
      <c r="BG4">
        <f>BE4/BF4</f>
        <v>6</v>
      </c>
      <c r="BL4" s="12" t="s">
        <v>92</v>
      </c>
      <c r="BM4" s="13">
        <f>BI2</f>
        <v>8.3333333333333332E-3</v>
      </c>
      <c r="BO4" t="s">
        <v>2</v>
      </c>
      <c r="BP4">
        <f>BQ4-BP3</f>
        <v>14.09090909090909</v>
      </c>
      <c r="BQ4" s="3">
        <f>AS4</f>
        <v>15.909090909090908</v>
      </c>
      <c r="BR4">
        <f>BQ4-BR5</f>
        <v>-8.1818181818181817</v>
      </c>
      <c r="BS4">
        <f>BQ4-BS6</f>
        <v>-20.45454545454546</v>
      </c>
    </row>
    <row r="5" spans="1:122" ht="13.5" thickBot="1" x14ac:dyDescent="0.45">
      <c r="A5">
        <v>0</v>
      </c>
      <c r="B5">
        <v>15</v>
      </c>
      <c r="C5">
        <v>20</v>
      </c>
      <c r="D5">
        <v>35</v>
      </c>
      <c r="G5" t="s">
        <v>3</v>
      </c>
      <c r="H5">
        <f>F1*(J5-H3)</f>
        <v>22.272727272727273</v>
      </c>
      <c r="I5">
        <f>F1*(J5-I4)</f>
        <v>8.1818181818181817</v>
      </c>
      <c r="J5" s="3">
        <f>C16</f>
        <v>24.09090909090909</v>
      </c>
      <c r="K5">
        <f>F1*(J5-K6)</f>
        <v>-12.272727272727277</v>
      </c>
      <c r="P5" s="139" t="str">
        <f>IF(P3&lt;P4,"NOT NORMAL","NORMAL")</f>
        <v>NOT NORMAL</v>
      </c>
      <c r="R5" s="281" t="str">
        <f>A2</f>
        <v>AS</v>
      </c>
      <c r="S5" s="281">
        <f>COUNT(A3:A14)</f>
        <v>11</v>
      </c>
      <c r="T5" s="281">
        <f>SUM(A3:A14)</f>
        <v>20</v>
      </c>
      <c r="U5" s="281">
        <f>AVERAGE(A3:A14)</f>
        <v>1.8181818181818181</v>
      </c>
      <c r="V5" s="281">
        <f>_xlfn.VAR.S(A3:A14)</f>
        <v>16.363636363636363</v>
      </c>
      <c r="W5">
        <f>DEVSQ(A3:A14)</f>
        <v>163.63636363636357</v>
      </c>
      <c r="X5">
        <f>SQRT(U13/S5)</f>
        <v>0.8918825850158445</v>
      </c>
      <c r="Y5">
        <f>U5-X5*_xlfn.T.INV.2T(X3,T13)</f>
        <v>1.561987456355185E-2</v>
      </c>
      <c r="Z5">
        <f>U5+X5*_xlfn.T.INV.2T(X3,T13)</f>
        <v>3.6207437618000844</v>
      </c>
      <c r="AB5" t="str">
        <f>C2</f>
        <v>CV</v>
      </c>
      <c r="AC5">
        <f>AVERAGE(C3:C14)</f>
        <v>24.09090909090909</v>
      </c>
      <c r="AD5">
        <f>COUNT(C3:C14)</f>
        <v>11</v>
      </c>
      <c r="AE5">
        <f>DEVSQ(C3:C14)</f>
        <v>40.909090909090928</v>
      </c>
      <c r="AN5" s="12" t="s">
        <v>7</v>
      </c>
      <c r="AO5" s="13">
        <v>4</v>
      </c>
      <c r="AQ5" t="s">
        <v>3</v>
      </c>
      <c r="AR5">
        <f>AT5-AR3</f>
        <v>22.272727272727273</v>
      </c>
      <c r="AS5">
        <f>AT5-AS4</f>
        <v>8.1818181818181817</v>
      </c>
      <c r="AT5" s="3">
        <f>AC5</f>
        <v>24.09090909090909</v>
      </c>
      <c r="AU5">
        <f>AT5-AU6</f>
        <v>-12.272727272727277</v>
      </c>
      <c r="AV5" s="4"/>
      <c r="AW5" t="s">
        <v>106</v>
      </c>
      <c r="AX5" s="130">
        <f>MEDIAN(A3:A14)</f>
        <v>0</v>
      </c>
      <c r="AY5" s="130">
        <f>MEDIAN(B3:B14)</f>
        <v>15</v>
      </c>
      <c r="AZ5" s="130">
        <f>MEDIAN(C3:C14)</f>
        <v>25</v>
      </c>
      <c r="BA5" s="130">
        <f>MEDIAN(D3:D14)</f>
        <v>35</v>
      </c>
      <c r="BD5" t="str">
        <f>B2</f>
        <v>WIP</v>
      </c>
      <c r="BE5">
        <f>[1]!RANK_SUM(A3:D14,2,1)</f>
        <v>189</v>
      </c>
      <c r="BF5">
        <f>COUNT(B3:B14)</f>
        <v>11</v>
      </c>
      <c r="BG5">
        <f>BE5/BF5</f>
        <v>17.181818181818183</v>
      </c>
      <c r="BL5" s="12"/>
      <c r="BM5" s="13"/>
      <c r="BO5" t="s">
        <v>3</v>
      </c>
      <c r="BP5">
        <f>BR5-BP3</f>
        <v>22.272727272727273</v>
      </c>
      <c r="BQ5">
        <f>BR5-BQ4</f>
        <v>8.1818181818181817</v>
      </c>
      <c r="BR5" s="3">
        <f>AT5</f>
        <v>24.09090909090909</v>
      </c>
      <c r="BS5">
        <f>BR5-BS6</f>
        <v>-12.272727272727277</v>
      </c>
    </row>
    <row r="6" spans="1:122" ht="13.15" x14ac:dyDescent="0.4">
      <c r="A6">
        <v>0</v>
      </c>
      <c r="B6">
        <v>15</v>
      </c>
      <c r="C6">
        <v>20</v>
      </c>
      <c r="D6">
        <v>35</v>
      </c>
      <c r="G6" t="s">
        <v>4</v>
      </c>
      <c r="H6">
        <f>F1*(K6-H3)</f>
        <v>34.545454545454547</v>
      </c>
      <c r="I6">
        <f>F1*(K6-I4)</f>
        <v>20.45454545454546</v>
      </c>
      <c r="J6">
        <f>F1*(K6-J5)</f>
        <v>12.272727272727277</v>
      </c>
      <c r="K6" s="3">
        <f>D16</f>
        <v>36.363636363636367</v>
      </c>
      <c r="R6" t="str">
        <f>B2</f>
        <v>WIP</v>
      </c>
      <c r="S6">
        <f>COUNT(B3:B14)</f>
        <v>11</v>
      </c>
      <c r="T6">
        <f>SUM(B3:B14)</f>
        <v>175</v>
      </c>
      <c r="U6">
        <f>AVERAGE(B3:B14)</f>
        <v>15.909090909090908</v>
      </c>
      <c r="V6">
        <f>_xlfn.VAR.S(B3:B14)</f>
        <v>4.0909090909090988</v>
      </c>
      <c r="W6">
        <f>DEVSQ(B3:B14)</f>
        <v>40.909090909090907</v>
      </c>
      <c r="X6">
        <f>SQRT(U13/S6)</f>
        <v>0.8918825850158445</v>
      </c>
      <c r="Y6">
        <f>U6-X6*_xlfn.T.INV.2T(X3,T13)</f>
        <v>14.106528965472641</v>
      </c>
      <c r="Z6">
        <f>U6+X6*_xlfn.T.INV.2T(X3,T13)</f>
        <v>17.711652852709175</v>
      </c>
      <c r="AB6" t="str">
        <f>D2</f>
        <v>JS</v>
      </c>
      <c r="AC6">
        <f>AVERAGE(D3:D14)</f>
        <v>36.363636363636367</v>
      </c>
      <c r="AD6">
        <f>COUNT(D3:D14)</f>
        <v>11</v>
      </c>
      <c r="AE6">
        <f>DEVSQ(D3:D14)</f>
        <v>104.54545454545449</v>
      </c>
      <c r="AN6" s="12" t="s">
        <v>8</v>
      </c>
      <c r="AO6" s="13">
        <v>12</v>
      </c>
      <c r="AQ6" t="s">
        <v>4</v>
      </c>
      <c r="AR6">
        <f>AU6-AR3</f>
        <v>34.545454545454547</v>
      </c>
      <c r="AS6">
        <f>AU6-AS4</f>
        <v>20.45454545454546</v>
      </c>
      <c r="AT6">
        <f>AU6-AT5</f>
        <v>12.272727272727277</v>
      </c>
      <c r="AU6" s="3">
        <f>AC6</f>
        <v>36.363636363636367</v>
      </c>
      <c r="AV6" s="4"/>
      <c r="AW6" t="s">
        <v>107</v>
      </c>
      <c r="AX6" s="130">
        <f>[1]!RANK_SUM(A3:D14, 1,1)</f>
        <v>66</v>
      </c>
      <c r="AY6" s="130">
        <f>[1]!RANK_SUM(A3:D14, 2,1)</f>
        <v>189</v>
      </c>
      <c r="AZ6" s="130">
        <f>[1]!RANK_SUM(A3:D14, 3,1)</f>
        <v>306</v>
      </c>
      <c r="BA6" s="130">
        <f>[1]!RANK_SUM(A3:D14, 4,1)</f>
        <v>429</v>
      </c>
      <c r="BD6" t="str">
        <f>C2</f>
        <v>CV</v>
      </c>
      <c r="BE6">
        <f>[1]!RANK_SUM(A3:D14,3,1)</f>
        <v>306</v>
      </c>
      <c r="BF6">
        <f>COUNT(C3:C14)</f>
        <v>11</v>
      </c>
      <c r="BG6">
        <f>BE6/BF6</f>
        <v>27.818181818181817</v>
      </c>
      <c r="BL6" s="12"/>
      <c r="BM6" s="13"/>
      <c r="BO6" t="s">
        <v>4</v>
      </c>
      <c r="BP6">
        <f>BS6-BP3</f>
        <v>34.545454545454547</v>
      </c>
      <c r="BQ6">
        <f>BS6-BQ4</f>
        <v>20.45454545454546</v>
      </c>
      <c r="BR6">
        <f>BS6-BR5</f>
        <v>12.272727272727277</v>
      </c>
      <c r="BS6" s="3">
        <f>AU6</f>
        <v>36.363636363636367</v>
      </c>
    </row>
    <row r="7" spans="1:122" ht="13.15" x14ac:dyDescent="0.4">
      <c r="A7">
        <v>0</v>
      </c>
      <c r="B7">
        <v>15</v>
      </c>
      <c r="C7">
        <v>25</v>
      </c>
      <c r="D7">
        <v>35</v>
      </c>
      <c r="R7" t="str">
        <f>C2</f>
        <v>CV</v>
      </c>
      <c r="S7">
        <f>COUNT(C3:C14)</f>
        <v>11</v>
      </c>
      <c r="T7">
        <f>SUM(C3:C14)</f>
        <v>265</v>
      </c>
      <c r="U7">
        <f>AVERAGE(C3:C14)</f>
        <v>24.09090909090909</v>
      </c>
      <c r="V7">
        <f>_xlfn.VAR.S(C3:C14)</f>
        <v>4.0909090909090926</v>
      </c>
      <c r="W7">
        <f>DEVSQ(C3:C14)</f>
        <v>40.909090909090928</v>
      </c>
      <c r="X7">
        <f>SQRT(U13/S7)</f>
        <v>0.8918825850158445</v>
      </c>
      <c r="Y7">
        <f>U7-X7*_xlfn.T.INV.2T(X3,T13)</f>
        <v>22.288347147290825</v>
      </c>
      <c r="Z7">
        <f>U7+X7*_xlfn.T.INV.2T(X3,T13)</f>
        <v>25.893471034527355</v>
      </c>
      <c r="AB7" s="8"/>
      <c r="AC7" s="8"/>
      <c r="AD7" s="8">
        <f>SUM(AD3:AD6)</f>
        <v>44</v>
      </c>
      <c r="AE7" s="8">
        <f>SUM(AE3:AE6)</f>
        <v>349.99999999999989</v>
      </c>
      <c r="AF7" s="8">
        <f>AD7-COUNT(AD3:AD6)</f>
        <v>40</v>
      </c>
      <c r="AG7" s="8">
        <f>[1]!QCRIT(COUNT(AD3:AD6),AF7,AF1,2)</f>
        <v>3.7909999999999999</v>
      </c>
      <c r="AI7" s="3"/>
      <c r="AN7" s="12" t="s">
        <v>9</v>
      </c>
      <c r="AO7" s="13">
        <f>AF7</f>
        <v>40</v>
      </c>
      <c r="AU7"/>
      <c r="AV7" s="4"/>
      <c r="AW7" t="s">
        <v>108</v>
      </c>
      <c r="AX7" s="130">
        <f>COUNT(A3:A14)</f>
        <v>11</v>
      </c>
      <c r="AY7" s="130">
        <f>COUNT(B3:B14)</f>
        <v>11</v>
      </c>
      <c r="AZ7" s="130">
        <f>COUNT(C3:C14)</f>
        <v>11</v>
      </c>
      <c r="BA7" s="130">
        <f>COUNT(D3:D14)</f>
        <v>11</v>
      </c>
      <c r="BB7" s="130">
        <f>SUM(AX7:BA7)</f>
        <v>44</v>
      </c>
      <c r="BD7" t="str">
        <f>D2</f>
        <v>JS</v>
      </c>
      <c r="BE7">
        <f>[1]!RANK_SUM(A3:D14,4,1)</f>
        <v>429</v>
      </c>
      <c r="BF7">
        <f>COUNT(D3:D14)</f>
        <v>11</v>
      </c>
      <c r="BG7">
        <f>BE7/BF7</f>
        <v>39</v>
      </c>
      <c r="BL7" s="12"/>
      <c r="BM7" s="13"/>
      <c r="BT7" s="3"/>
    </row>
    <row r="8" spans="1:122" ht="13.5" thickBot="1" x14ac:dyDescent="0.45">
      <c r="A8">
        <v>10</v>
      </c>
      <c r="B8">
        <v>15</v>
      </c>
      <c r="C8">
        <v>25</v>
      </c>
      <c r="D8">
        <v>35</v>
      </c>
      <c r="R8" t="str">
        <f>D2</f>
        <v>JS</v>
      </c>
      <c r="S8">
        <f>COUNT(D3:D14)</f>
        <v>11</v>
      </c>
      <c r="T8">
        <f>SUM(D3:D14)</f>
        <v>400</v>
      </c>
      <c r="U8">
        <f>AVERAGE(D3:D14)</f>
        <v>36.363636363636367</v>
      </c>
      <c r="V8">
        <f>_xlfn.VAR.S(D3:D14)</f>
        <v>10.45454545454545</v>
      </c>
      <c r="W8">
        <f>DEVSQ(D3:D14)</f>
        <v>104.54545454545449</v>
      </c>
      <c r="X8">
        <f>SQRT(U13/S8)</f>
        <v>0.8918825850158445</v>
      </c>
      <c r="Y8">
        <f>U8-X8*_xlfn.T.INV.2T(X3,T13)</f>
        <v>34.561074420018102</v>
      </c>
      <c r="Z8">
        <f>U8+X8*_xlfn.T.INV.2T(X3,T13)</f>
        <v>38.166198307254632</v>
      </c>
      <c r="AB8" t="s">
        <v>278</v>
      </c>
      <c r="AN8" s="12" t="s">
        <v>93</v>
      </c>
      <c r="AO8" s="13">
        <f>AG7</f>
        <v>3.7909999999999999</v>
      </c>
      <c r="AU8"/>
      <c r="AV8" s="4"/>
      <c r="AW8" t="s">
        <v>109</v>
      </c>
      <c r="AX8" s="130">
        <f>AX6^2/AX7</f>
        <v>396</v>
      </c>
      <c r="AY8" s="130">
        <f>AY6^2/AY7</f>
        <v>3247.3636363636365</v>
      </c>
      <c r="AZ8" s="130">
        <f>AZ6^2/AZ7</f>
        <v>8512.363636363636</v>
      </c>
      <c r="BA8" s="130">
        <f>BA6^2/BA7</f>
        <v>16731</v>
      </c>
      <c r="BB8" s="130">
        <f>SUM(AX8:BA8)</f>
        <v>28886.727272727272</v>
      </c>
      <c r="BD8" s="8"/>
      <c r="BE8" s="8"/>
      <c r="BF8" s="8">
        <f>SUM(BF4:BF7)</f>
        <v>44</v>
      </c>
      <c r="BG8" s="8"/>
      <c r="BH8" s="8">
        <f>_xlfn.NORM.S.INV(1-BH2/2)</f>
        <v>1.9599639845400536</v>
      </c>
      <c r="BL8" s="12"/>
      <c r="BM8" s="13"/>
    </row>
    <row r="9" spans="1:122" ht="13.9" thickTop="1" thickBot="1" x14ac:dyDescent="0.45">
      <c r="A9">
        <v>10</v>
      </c>
      <c r="B9">
        <v>15</v>
      </c>
      <c r="C9">
        <v>25</v>
      </c>
      <c r="D9">
        <v>35</v>
      </c>
      <c r="H9" t="s">
        <v>1</v>
      </c>
      <c r="I9" t="s">
        <v>2</v>
      </c>
      <c r="J9" t="s">
        <v>3</v>
      </c>
      <c r="K9" t="s">
        <v>4</v>
      </c>
      <c r="M9" s="116"/>
      <c r="N9" s="141" t="s">
        <v>10</v>
      </c>
      <c r="R9" s="282"/>
      <c r="S9" s="283"/>
      <c r="T9" s="283"/>
      <c r="U9" s="283"/>
      <c r="V9" s="283"/>
      <c r="W9" s="8"/>
      <c r="X9" s="8"/>
      <c r="Y9" s="8"/>
      <c r="Z9" s="8"/>
      <c r="AB9" s="129" t="s">
        <v>121</v>
      </c>
      <c r="AC9" s="129" t="s">
        <v>122</v>
      </c>
      <c r="AD9" s="129" t="s">
        <v>274</v>
      </c>
      <c r="AE9" s="129" t="s">
        <v>123</v>
      </c>
      <c r="AF9" s="129" t="s">
        <v>279</v>
      </c>
      <c r="AG9" s="129" t="s">
        <v>280</v>
      </c>
      <c r="AH9" s="129" t="s">
        <v>281</v>
      </c>
      <c r="AI9" s="129" t="s">
        <v>103</v>
      </c>
      <c r="AJ9" s="129" t="s">
        <v>282</v>
      </c>
      <c r="AK9" s="129" t="s">
        <v>283</v>
      </c>
      <c r="AL9" s="125"/>
      <c r="AN9" s="12"/>
      <c r="AO9" s="13"/>
      <c r="AR9" t="s">
        <v>1</v>
      </c>
      <c r="AS9" t="s">
        <v>2</v>
      </c>
      <c r="AT9" t="s">
        <v>3</v>
      </c>
      <c r="AU9" t="s">
        <v>4</v>
      </c>
      <c r="AV9" s="4"/>
      <c r="AW9" t="s">
        <v>110</v>
      </c>
      <c r="BB9" s="130">
        <f>12*BB8/(BB7*(BB7+1))-3*(BB7+1)</f>
        <v>40.0710743801653</v>
      </c>
      <c r="BD9" t="s">
        <v>120</v>
      </c>
      <c r="BL9" s="12"/>
      <c r="BM9" s="13"/>
      <c r="BP9" t="s">
        <v>1</v>
      </c>
      <c r="BQ9" t="s">
        <v>2</v>
      </c>
      <c r="BR9" t="s">
        <v>3</v>
      </c>
      <c r="BS9" t="s">
        <v>4</v>
      </c>
    </row>
    <row r="10" spans="1:122" ht="13.9" thickTop="1" thickBot="1" x14ac:dyDescent="0.45">
      <c r="A10">
        <v>0</v>
      </c>
      <c r="B10">
        <v>20</v>
      </c>
      <c r="C10">
        <v>25</v>
      </c>
      <c r="D10">
        <v>35</v>
      </c>
      <c r="G10" t="s">
        <v>1</v>
      </c>
      <c r="I10">
        <f>IF(I3&gt;0,I15,0)</f>
        <v>0</v>
      </c>
      <c r="J10">
        <f>IF(J3&gt;0,J15,0)</f>
        <v>0</v>
      </c>
      <c r="K10">
        <f>IF(K3&gt;0,K15,0)</f>
        <v>0</v>
      </c>
      <c r="M10" s="143" t="s">
        <v>1</v>
      </c>
      <c r="N10" s="142">
        <f>Techniques!$D$3*(Techniques!$E$3*I10+Techniques!$F$3*J10+Techniques!$G$3*K10)</f>
        <v>0</v>
      </c>
      <c r="R10" t="s">
        <v>264</v>
      </c>
      <c r="AB10" s="8" t="str">
        <f>AB3</f>
        <v>AS</v>
      </c>
      <c r="AC10" s="8" t="str">
        <f>AB4</f>
        <v>WIP</v>
      </c>
      <c r="AD10" s="8">
        <f>ABS(AC3-AC4)</f>
        <v>14.09090909090909</v>
      </c>
      <c r="AE10" s="8">
        <f>SQRT(AE7/AF7/HARMEAN(AD3,AD4))</f>
        <v>0.8918825850158445</v>
      </c>
      <c r="AF10" s="8">
        <f t="shared" ref="AF10:AF15" si="0">AD10/AE10</f>
        <v>15.799062934566395</v>
      </c>
      <c r="AG10" s="8">
        <f t="shared" ref="AG10:AG15" si="1">AD10-AE10*AG$7</f>
        <v>10.709782211114025</v>
      </c>
      <c r="AH10" s="8">
        <f t="shared" ref="AH10:AH15" si="2">AD10+AE10*AG$7</f>
        <v>17.472035970704155</v>
      </c>
      <c r="AI10" s="8">
        <f>[1]!QDIST(AF10,COUNT($AD$3:$AD$6),AF$7)</f>
        <v>4.3576253716537394E-13</v>
      </c>
      <c r="AJ10" s="8">
        <f t="shared" ref="AJ10:AJ15" si="3">AE10*AG$7</f>
        <v>3.3811268797950662</v>
      </c>
      <c r="AK10" s="8">
        <f t="shared" ref="AK10:AK15" si="4">AD10*SQRT(AF$7/AE$7)</f>
        <v>4.7635967084698212</v>
      </c>
      <c r="AL10" s="31" t="b">
        <f>AF10&gt;$AG$7</f>
        <v>1</v>
      </c>
      <c r="AQ10" t="s">
        <v>1</v>
      </c>
      <c r="AS10">
        <f>IF(AND(AO2,ABS(AS3)&gt;AO11),1,0)</f>
        <v>1</v>
      </c>
      <c r="AT10">
        <f>IF(AND(AO2,ABS(AT3)&gt;AO11),1,0)</f>
        <v>1</v>
      </c>
      <c r="AU10">
        <f>IF(AND(AO2,ABS(AU3)&gt;AO11),1,0)</f>
        <v>1</v>
      </c>
      <c r="AV10" s="4"/>
      <c r="AW10" t="s">
        <v>111</v>
      </c>
      <c r="BB10" s="130">
        <f>BB9/(1-[1]!TiesCorrection(A3:D14)/(48*(48^2-1)))</f>
        <v>41.16820801763037</v>
      </c>
      <c r="BD10" s="129" t="s">
        <v>121</v>
      </c>
      <c r="BE10" s="129" t="s">
        <v>122</v>
      </c>
      <c r="BF10" s="129" t="s">
        <v>118</v>
      </c>
      <c r="BG10" s="129" t="s">
        <v>123</v>
      </c>
      <c r="BH10" s="129" t="s">
        <v>124</v>
      </c>
      <c r="BI10" s="129" t="s">
        <v>125</v>
      </c>
      <c r="BJ10" s="129" t="s">
        <v>103</v>
      </c>
      <c r="BK10" s="53"/>
      <c r="BO10" t="s">
        <v>1</v>
      </c>
      <c r="BQ10">
        <f>IF(AND(BM2,BJ11&lt;BM4),1,0)</f>
        <v>0</v>
      </c>
      <c r="BR10">
        <f>IF(AND(BM2,BJ12&lt;BM4),1,0)</f>
        <v>1</v>
      </c>
      <c r="BS10">
        <f>IF(AND(BM2,BJ13&lt;BM4),1,0)</f>
        <v>1</v>
      </c>
    </row>
    <row r="11" spans="1:122" ht="13.5" thickTop="1" x14ac:dyDescent="0.4">
      <c r="A11">
        <v>0</v>
      </c>
      <c r="B11">
        <v>20</v>
      </c>
      <c r="C11">
        <v>25</v>
      </c>
      <c r="D11">
        <v>35</v>
      </c>
      <c r="G11" t="s">
        <v>2</v>
      </c>
      <c r="H11">
        <f>IF(H4&gt;0,H16,0)</f>
        <v>0</v>
      </c>
      <c r="J11">
        <f>IF(J4&gt;0,J16,0)</f>
        <v>0</v>
      </c>
      <c r="K11">
        <f>IF(K4&gt;0,K16,0)</f>
        <v>0</v>
      </c>
      <c r="M11" s="143" t="s">
        <v>2</v>
      </c>
      <c r="N11" s="142">
        <f>Techniques!$E$3*(Techniques!$D$3*H11+Techniques!$F$3*J11+Techniques!$G$3*K11)</f>
        <v>0</v>
      </c>
      <c r="R11" s="280" t="s">
        <v>265</v>
      </c>
      <c r="S11" s="129" t="s">
        <v>260</v>
      </c>
      <c r="T11" s="129" t="s">
        <v>112</v>
      </c>
      <c r="U11" s="129" t="s">
        <v>266</v>
      </c>
      <c r="V11" s="129" t="s">
        <v>11</v>
      </c>
      <c r="W11" s="129" t="s">
        <v>267</v>
      </c>
      <c r="X11" s="129" t="s">
        <v>12</v>
      </c>
      <c r="Y11" s="129" t="s">
        <v>268</v>
      </c>
      <c r="Z11" s="129" t="s">
        <v>269</v>
      </c>
      <c r="AB11" s="31" t="str">
        <f>AB3</f>
        <v>AS</v>
      </c>
      <c r="AC11" s="31" t="str">
        <f>AB5</f>
        <v>CV</v>
      </c>
      <c r="AD11" s="31">
        <f>ABS(AC3-AC5)</f>
        <v>22.272727272727273</v>
      </c>
      <c r="AE11" s="31">
        <f>SQRT(AE7/AF7/HARMEAN(AD3,AD5))</f>
        <v>0.8918825850158445</v>
      </c>
      <c r="AF11" s="31">
        <f t="shared" si="0"/>
        <v>24.972712380443657</v>
      </c>
      <c r="AG11" s="31">
        <f t="shared" si="1"/>
        <v>18.891600392932208</v>
      </c>
      <c r="AH11" s="31">
        <f t="shared" si="2"/>
        <v>25.653854152522339</v>
      </c>
      <c r="AI11" s="31">
        <f>[1]!QDIST(AF11,COUNT($AD$3:$AD$6),AF$7)</f>
        <v>6.3282712403633923E-15</v>
      </c>
      <c r="AJ11" s="31">
        <f t="shared" si="3"/>
        <v>3.3811268797950662</v>
      </c>
      <c r="AK11" s="31">
        <f t="shared" si="4"/>
        <v>7.5295560875813301</v>
      </c>
      <c r="AL11" s="31" t="b">
        <f t="shared" ref="AL11:AL15" si="5">AF11&gt;$AG$7</f>
        <v>1</v>
      </c>
      <c r="AN11" s="12" t="s">
        <v>92</v>
      </c>
      <c r="AO11" s="13">
        <f>AO8*(SQRT(AO4/AO6))</f>
        <v>3.2371825294794023</v>
      </c>
      <c r="AQ11" t="s">
        <v>2</v>
      </c>
      <c r="AR11">
        <f>IF(AND(AO2,ABS(AR4)&gt;AO11),1,0)</f>
        <v>1</v>
      </c>
      <c r="AT11">
        <f>IF(AND(AO2,ABS(AT4)&gt;AO11),1,0)</f>
        <v>1</v>
      </c>
      <c r="AU11">
        <f>IF(AND(AO2,ABS(AU4)&gt;AO11),1,0)</f>
        <v>1</v>
      </c>
      <c r="AV11" s="4"/>
      <c r="AW11" t="s">
        <v>112</v>
      </c>
      <c r="BB11" s="130">
        <f>COUNTA(AX4:BA4)-1</f>
        <v>3</v>
      </c>
      <c r="BD11" s="8" t="str">
        <f>BD4</f>
        <v>AS</v>
      </c>
      <c r="BE11" s="8" t="str">
        <f>BD5</f>
        <v>WIP</v>
      </c>
      <c r="BF11" s="8">
        <f>ABS(BG4-BG5)</f>
        <v>11.181818181818183</v>
      </c>
      <c r="BG11" s="8">
        <f>SQRT((BF$8*(BF$8+1)-[1]!TiesCorrection($A$3:$D$14)/(BF$8-1))/12*(1/BF4+1/BF5))</f>
        <v>5.3816303321310057</v>
      </c>
      <c r="BH11" s="8">
        <f t="shared" ref="BH11:BH16" si="6">BF11/BG11</f>
        <v>2.0777752264136717</v>
      </c>
      <c r="BI11" s="8">
        <f t="shared" ref="BI11:BI16" si="7">BG11*BH$8</f>
        <v>10.547801629085098</v>
      </c>
      <c r="BJ11" s="8">
        <f t="shared" ref="BJ11:BJ16" si="8">2*(1-_xlfn.NORM.S.DIST(BH11,TRUE))</f>
        <v>3.7730066601503021E-2</v>
      </c>
      <c r="BO11" t="s">
        <v>2</v>
      </c>
      <c r="BP11">
        <f>IF(AND(BM2,BJ11&lt;BM4),1,0)</f>
        <v>0</v>
      </c>
      <c r="BR11">
        <f>IF(AND(BM2,BJ14&lt;BM4),1,0)</f>
        <v>0</v>
      </c>
      <c r="BS11">
        <f>IF(AND(BM2,BJ15&lt;BM4),1,0)</f>
        <v>1</v>
      </c>
    </row>
    <row r="12" spans="1:122" ht="13.5" thickBot="1" x14ac:dyDescent="0.45">
      <c r="A12">
        <v>0</v>
      </c>
      <c r="B12">
        <v>15</v>
      </c>
      <c r="C12">
        <v>25</v>
      </c>
      <c r="D12">
        <v>35</v>
      </c>
      <c r="G12" t="s">
        <v>3</v>
      </c>
      <c r="H12">
        <f>IF(H5&gt;0,H17,0)</f>
        <v>1</v>
      </c>
      <c r="I12">
        <f>IF(I5&gt;0,I17,0)</f>
        <v>0</v>
      </c>
      <c r="K12">
        <f>IF(K5&gt;0,K17,0)</f>
        <v>0</v>
      </c>
      <c r="M12" s="143" t="s">
        <v>3</v>
      </c>
      <c r="N12" s="142">
        <f>Techniques!$F$3*(Techniques!$D$3*H12+Techniques!$E$3*I12+Techniques!$G$3*K12)</f>
        <v>1</v>
      </c>
      <c r="R12" t="s">
        <v>270</v>
      </c>
      <c r="S12">
        <f>S14-S13</f>
        <v>6940.9090909090901</v>
      </c>
      <c r="T12">
        <f>COUNTA(R5:R8)-1</f>
        <v>3</v>
      </c>
      <c r="U12">
        <f>S12/T12</f>
        <v>2313.6363636363635</v>
      </c>
      <c r="V12">
        <f>U12/U13</f>
        <v>264.41558441558453</v>
      </c>
      <c r="W12">
        <f>_xlfn.F.DIST.RT(V12,T12,T13)</f>
        <v>2.1210208453372351E-26</v>
      </c>
      <c r="X12">
        <f>_xlfn.F.INV.RT(X3,T12,T13)</f>
        <v>2.8387453980206416</v>
      </c>
      <c r="Y12">
        <f>SQRT(DEVSQ(U5:U8)/(U13*T12))</f>
        <v>4.9028339153408798</v>
      </c>
      <c r="Z12">
        <f>(S14-T14*U13)/(S14+U13)</f>
        <v>0.94725781091894079</v>
      </c>
      <c r="AB12" s="31" t="str">
        <f>AB3</f>
        <v>AS</v>
      </c>
      <c r="AC12" s="31" t="str">
        <f>AB6</f>
        <v>JS</v>
      </c>
      <c r="AD12" s="31">
        <f>ABS(AC3-AC6)</f>
        <v>34.545454545454547</v>
      </c>
      <c r="AE12" s="31">
        <f>SQRT(AE7/AF7/HARMEAN(AD3,AD6))</f>
        <v>0.8918825850158445</v>
      </c>
      <c r="AF12" s="31">
        <f t="shared" si="0"/>
        <v>38.73318654925955</v>
      </c>
      <c r="AG12" s="31">
        <f t="shared" si="1"/>
        <v>31.164327665659481</v>
      </c>
      <c r="AH12" s="31">
        <f t="shared" si="2"/>
        <v>37.926581425249616</v>
      </c>
      <c r="AI12" s="31">
        <f>[1]!QDIST(AF12,COUNT($AD$3:$AD$6),AF$7)</f>
        <v>6.3282712403633923E-15</v>
      </c>
      <c r="AJ12" s="31">
        <f t="shared" si="3"/>
        <v>3.3811268797950662</v>
      </c>
      <c r="AK12" s="31">
        <f t="shared" si="4"/>
        <v>11.678495156248594</v>
      </c>
      <c r="AL12" s="31" t="b">
        <f t="shared" si="5"/>
        <v>1</v>
      </c>
      <c r="AN12" s="12"/>
      <c r="AO12" s="13"/>
      <c r="AQ12" t="s">
        <v>3</v>
      </c>
      <c r="AR12">
        <f>IF(AND(AO2,ABS(AR5)&gt;AO11),1,0)</f>
        <v>1</v>
      </c>
      <c r="AS12">
        <f>IF(AND(AO2,ABS(AS5)&gt;AO11),1,0)</f>
        <v>1</v>
      </c>
      <c r="AU12">
        <f>IF(AND(AO2,ABS(AU5)&gt;AO11),1,0)</f>
        <v>1</v>
      </c>
      <c r="AV12" s="4"/>
      <c r="AW12" t="s">
        <v>103</v>
      </c>
      <c r="BB12" s="130">
        <f>_xlfn.CHISQ.DIST.RT(BB10,BB11)</f>
        <v>6.023480832195354E-9</v>
      </c>
      <c r="BD12" s="31" t="str">
        <f>BD4</f>
        <v>AS</v>
      </c>
      <c r="BE12" s="31" t="str">
        <f>BD6</f>
        <v>CV</v>
      </c>
      <c r="BF12" s="31">
        <f>ABS(BG4-BG6)</f>
        <v>21.818181818181817</v>
      </c>
      <c r="BG12" s="31">
        <f>SQRT((BF$8*(BF$8+1)-[1]!TiesCorrection($A$3:$D$14)/(BF$8-1))/12*(1/BF4+1/BF6))</f>
        <v>5.3816303321310057</v>
      </c>
      <c r="BH12" s="8">
        <f t="shared" si="6"/>
        <v>4.0541955637339928</v>
      </c>
      <c r="BI12" s="8">
        <f t="shared" si="7"/>
        <v>10.547801629085098</v>
      </c>
      <c r="BJ12" s="8">
        <f t="shared" si="8"/>
        <v>5.0307118278025698E-5</v>
      </c>
      <c r="BL12" s="12"/>
      <c r="BM12" s="13"/>
      <c r="BO12" t="s">
        <v>3</v>
      </c>
      <c r="BP12">
        <f>IF(AND(BM2,BJ12&lt;BM4),1,0)</f>
        <v>1</v>
      </c>
      <c r="BQ12">
        <f>IF(AND(BM2,BJ14&lt;BM4),1,0)</f>
        <v>0</v>
      </c>
      <c r="BS12">
        <f>IF(AND(BM2,BJ16&lt;BM4),1,0)</f>
        <v>0</v>
      </c>
    </row>
    <row r="13" spans="1:122" ht="13.15" x14ac:dyDescent="0.4">
      <c r="A13">
        <v>0</v>
      </c>
      <c r="B13">
        <v>15</v>
      </c>
      <c r="C13">
        <v>25</v>
      </c>
      <c r="D13">
        <v>35</v>
      </c>
      <c r="G13" t="s">
        <v>4</v>
      </c>
      <c r="H13">
        <f>IF(H6&gt;0,H18,0)</f>
        <v>1</v>
      </c>
      <c r="I13">
        <f>IF(I6&gt;0,I18,0)</f>
        <v>1</v>
      </c>
      <c r="J13">
        <f>IF(J6&gt;0,J18,0)</f>
        <v>0</v>
      </c>
      <c r="M13" s="143" t="s">
        <v>4</v>
      </c>
      <c r="N13" s="142">
        <f>Techniques!$G$3*(Techniques!$D$3*H13+Techniques!$E$3*I13+Techniques!$F$3*J13)</f>
        <v>2</v>
      </c>
      <c r="R13" s="6" t="s">
        <v>271</v>
      </c>
      <c r="S13" s="6">
        <f>SUM(W5:W8)</f>
        <v>349.99999999999989</v>
      </c>
      <c r="T13" s="6">
        <f>T14-T12</f>
        <v>40</v>
      </c>
      <c r="U13" s="6">
        <f>S13/T13</f>
        <v>8.7499999999999964</v>
      </c>
      <c r="V13" s="6"/>
      <c r="W13" s="6"/>
      <c r="X13" s="6"/>
      <c r="AB13" s="31" t="str">
        <f>AB4</f>
        <v>WIP</v>
      </c>
      <c r="AC13" s="31" t="str">
        <f>AB5</f>
        <v>CV</v>
      </c>
      <c r="AD13" s="31">
        <f>ABS(AC4-AC5)</f>
        <v>8.1818181818181817</v>
      </c>
      <c r="AE13" s="31">
        <f>SQRT(AE7/AF7/HARMEAN(AD4,AD5))</f>
        <v>0.8918825850158445</v>
      </c>
      <c r="AF13" s="31">
        <f t="shared" si="0"/>
        <v>9.1736494458772615</v>
      </c>
      <c r="AG13" s="31">
        <f t="shared" si="1"/>
        <v>4.8006913020231154</v>
      </c>
      <c r="AH13" s="31">
        <f t="shared" si="2"/>
        <v>11.562945061613249</v>
      </c>
      <c r="AI13" s="31">
        <f>[1]!QDIST(AF13,COUNT($AD$3:$AD$6),AF$7)</f>
        <v>5.7576271261794432E-7</v>
      </c>
      <c r="AJ13" s="31">
        <f t="shared" si="3"/>
        <v>3.3811268797950662</v>
      </c>
      <c r="AK13" s="31">
        <f t="shared" si="4"/>
        <v>2.7659593791115089</v>
      </c>
      <c r="AL13" s="31" t="b">
        <f t="shared" si="5"/>
        <v>1</v>
      </c>
      <c r="AQ13" t="s">
        <v>4</v>
      </c>
      <c r="AR13">
        <f>IF(AND(AO2,ABS(AR6)&gt;AO11),1,0)</f>
        <v>1</v>
      </c>
      <c r="AS13">
        <f>IF(AND(AO2,ABS(AS6)&gt;AO11),1,0)</f>
        <v>1</v>
      </c>
      <c r="AT13">
        <f>IF(AND(AO2,ABS(AT6)&gt;AO11),1,0)</f>
        <v>1</v>
      </c>
      <c r="AU13"/>
      <c r="AV13" s="4"/>
      <c r="AW13" t="s">
        <v>104</v>
      </c>
      <c r="BB13" s="130">
        <v>0.05</v>
      </c>
      <c r="BD13" s="31" t="str">
        <f>BD4</f>
        <v>AS</v>
      </c>
      <c r="BE13" s="31" t="str">
        <f>BD7</f>
        <v>JS</v>
      </c>
      <c r="BF13" s="31">
        <f>ABS(BG4-BG7)</f>
        <v>33</v>
      </c>
      <c r="BG13" s="31">
        <f>SQRT((BF$8*(BF$8+1)-[1]!TiesCorrection($A$3:$D$14)/(BF$8-1))/12*(1/BF4+1/BF7))</f>
        <v>5.3816303321310057</v>
      </c>
      <c r="BH13" s="8">
        <f t="shared" si="6"/>
        <v>6.1319707901476646</v>
      </c>
      <c r="BI13" s="8">
        <f t="shared" si="7"/>
        <v>10.547801629085098</v>
      </c>
      <c r="BJ13" s="8">
        <f t="shared" si="8"/>
        <v>8.6797036225050306E-10</v>
      </c>
      <c r="BO13" t="s">
        <v>4</v>
      </c>
      <c r="BP13">
        <f>IF(AND(BM2,BJ13&lt;BM4),1,0)</f>
        <v>1</v>
      </c>
      <c r="BQ13">
        <f>IF(AND(BM2,BJ15&lt;BM4),1,0)</f>
        <v>1</v>
      </c>
      <c r="BR13">
        <f>IF(AND(BM2,BJ16&lt;BM4),1,0)</f>
        <v>0</v>
      </c>
    </row>
    <row r="14" spans="1:122" ht="13.15" x14ac:dyDescent="0.4">
      <c r="M14" s="143" t="s">
        <v>94</v>
      </c>
      <c r="N14" s="142" t="b">
        <f>SUM(N10:N13)&gt;0</f>
        <v>1</v>
      </c>
      <c r="R14" s="9" t="s">
        <v>272</v>
      </c>
      <c r="S14" s="132">
        <f>DEVSQ(A3:D14)</f>
        <v>7290.9090909090901</v>
      </c>
      <c r="T14" s="132">
        <f>COUNT(A3:D14)-1</f>
        <v>43</v>
      </c>
      <c r="U14" s="132">
        <f>S14/T14</f>
        <v>169.55602536997884</v>
      </c>
      <c r="V14" s="132"/>
      <c r="W14" s="132"/>
      <c r="X14" s="132"/>
      <c r="Y14" s="132"/>
      <c r="Z14" s="132"/>
      <c r="AA14" s="12"/>
      <c r="AB14" s="31" t="str">
        <f>AB4</f>
        <v>WIP</v>
      </c>
      <c r="AC14" s="31" t="str">
        <f>AB6</f>
        <v>JS</v>
      </c>
      <c r="AD14" s="31">
        <f>ABS(AC4-AC6)</f>
        <v>20.45454545454546</v>
      </c>
      <c r="AE14" s="31">
        <f>SQRT(AE7/AF7/HARMEAN(AD4,AD6))</f>
        <v>0.8918825850158445</v>
      </c>
      <c r="AF14" s="31">
        <f t="shared" si="0"/>
        <v>22.93412361469316</v>
      </c>
      <c r="AG14" s="31">
        <f t="shared" si="1"/>
        <v>17.073418574750395</v>
      </c>
      <c r="AH14" s="31">
        <f t="shared" si="2"/>
        <v>23.835672334340526</v>
      </c>
      <c r="AI14" s="31">
        <f>[1]!QDIST(AF14,COUNT($AD$3:$AD$6),AF$7)</f>
        <v>6.3282712403633923E-15</v>
      </c>
      <c r="AJ14" s="31">
        <f t="shared" si="3"/>
        <v>3.3811268797950662</v>
      </c>
      <c r="AK14" s="31">
        <f t="shared" si="4"/>
        <v>6.9148984477787749</v>
      </c>
      <c r="AL14" s="31" t="b">
        <f t="shared" si="5"/>
        <v>1</v>
      </c>
      <c r="AU14" s="31"/>
      <c r="AV14" s="4"/>
      <c r="AW14" t="s">
        <v>113</v>
      </c>
      <c r="BB14" s="131" t="str">
        <f>IF(BB12&lt;BB13,"yes","no")</f>
        <v>yes</v>
      </c>
      <c r="BD14" s="31" t="str">
        <f>BD5</f>
        <v>WIP</v>
      </c>
      <c r="BE14" s="31" t="str">
        <f>BD6</f>
        <v>CV</v>
      </c>
      <c r="BF14" s="31">
        <f>ABS(BG5-BG6)</f>
        <v>10.636363636363633</v>
      </c>
      <c r="BG14" s="31">
        <f>SQRT((BF$8*(BF$8+1)-[1]!TiesCorrection($A$3:$D$14)/(BF$8-1))/12*(1/BF5+1/BF6))</f>
        <v>5.3816303321310057</v>
      </c>
      <c r="BH14" s="8">
        <f t="shared" si="6"/>
        <v>1.9764203373203209</v>
      </c>
      <c r="BI14" s="8">
        <f t="shared" si="7"/>
        <v>10.547801629085098</v>
      </c>
      <c r="BJ14" s="8">
        <f t="shared" si="8"/>
        <v>4.8107190047008475E-2</v>
      </c>
      <c r="BL14" s="12"/>
    </row>
    <row r="15" spans="1:122" ht="13.5" thickBot="1" x14ac:dyDescent="0.45">
      <c r="A15" s="22"/>
      <c r="G15" t="s">
        <v>1</v>
      </c>
      <c r="I15">
        <f>IF(P5="NORMAL",AS10,BQ10)</f>
        <v>0</v>
      </c>
      <c r="J15">
        <f>IF(P5="NORMAL",AT10,BR10)</f>
        <v>1</v>
      </c>
      <c r="K15">
        <f>IF(P5="NORMAL",AU10,BS10)</f>
        <v>1</v>
      </c>
      <c r="M15" s="140" t="s">
        <v>103</v>
      </c>
      <c r="N15" s="273">
        <f>IF(P5="NOT NORMAL",BB12,W14)</f>
        <v>6.023480832195354E-9</v>
      </c>
      <c r="AB15" s="132" t="str">
        <f>AB5</f>
        <v>CV</v>
      </c>
      <c r="AC15" s="132" t="str">
        <f>AB6</f>
        <v>JS</v>
      </c>
      <c r="AD15" s="132">
        <f>ABS(AC5-AC6)</f>
        <v>12.272727272727277</v>
      </c>
      <c r="AE15" s="132">
        <f>SQRT(AE7/AF7/HARMEAN(AD5,AD6))</f>
        <v>0.8918825850158445</v>
      </c>
      <c r="AF15" s="132">
        <f t="shared" si="0"/>
        <v>13.760474168815898</v>
      </c>
      <c r="AG15" s="132">
        <f t="shared" si="1"/>
        <v>8.8916003929322116</v>
      </c>
      <c r="AH15" s="132">
        <f t="shared" si="2"/>
        <v>15.653854152522342</v>
      </c>
      <c r="AI15" s="132">
        <f>[1]!QDIST(AF15,COUNT($AD$3:$AD$6),AF$7)</f>
        <v>2.5199398123731953E-11</v>
      </c>
      <c r="AJ15" s="132">
        <f t="shared" si="3"/>
        <v>3.3811268797950662</v>
      </c>
      <c r="AK15" s="132">
        <f t="shared" si="4"/>
        <v>4.1489390686672651</v>
      </c>
      <c r="AL15" s="31" t="b">
        <f t="shared" si="5"/>
        <v>1</v>
      </c>
      <c r="BD15" s="31" t="str">
        <f>BD5</f>
        <v>WIP</v>
      </c>
      <c r="BE15" s="31" t="str">
        <f>BD7</f>
        <v>JS</v>
      </c>
      <c r="BF15" s="31">
        <f>ABS(BG5-BG7)</f>
        <v>21.818181818181817</v>
      </c>
      <c r="BG15" s="31">
        <f>SQRT((BF$8*(BF$8+1)-[1]!TiesCorrection($A$3:$D$14)/(BF$8-1))/12*(1/BF5+1/BF7))</f>
        <v>5.3816303321310057</v>
      </c>
      <c r="BH15" s="8">
        <f t="shared" si="6"/>
        <v>4.0541955637339928</v>
      </c>
      <c r="BI15" s="8">
        <f t="shared" si="7"/>
        <v>10.547801629085098</v>
      </c>
      <c r="BJ15" s="8">
        <f t="shared" si="8"/>
        <v>5.0307118278025698E-5</v>
      </c>
      <c r="BK15" s="20"/>
      <c r="BL15" s="20"/>
      <c r="BM15" s="20"/>
    </row>
    <row r="16" spans="1:122" x14ac:dyDescent="0.35">
      <c r="A16" s="22">
        <f>AVERAGE(A3:A14)</f>
        <v>1.8181818181818181</v>
      </c>
      <c r="B16">
        <f>AVERAGE(B3:B14)</f>
        <v>15.909090909090908</v>
      </c>
      <c r="C16">
        <f>AVERAGE(C3:C14)</f>
        <v>24.09090909090909</v>
      </c>
      <c r="D16">
        <f>AVERAGE(D3:D14)</f>
        <v>36.363636363636367</v>
      </c>
      <c r="E16" s="13" t="s">
        <v>237</v>
      </c>
      <c r="G16" t="s">
        <v>2</v>
      </c>
      <c r="H16">
        <f>IF(P5="NORMAL",AR11,BP11)</f>
        <v>0</v>
      </c>
      <c r="J16">
        <f>IF(P5="NORMAL",AT11,BR11)</f>
        <v>0</v>
      </c>
      <c r="K16">
        <f>IF(P5="NORMAL",AU11,BS11)</f>
        <v>1</v>
      </c>
      <c r="AD16" s="17"/>
      <c r="AE16" s="17"/>
      <c r="AF16" s="17"/>
      <c r="AG16" s="17"/>
      <c r="BD16" s="132" t="str">
        <f>BD6</f>
        <v>CV</v>
      </c>
      <c r="BE16" s="132" t="str">
        <f>BD7</f>
        <v>JS</v>
      </c>
      <c r="BF16" s="132">
        <f>ABS(BG6-BG7)</f>
        <v>11.181818181818183</v>
      </c>
      <c r="BG16" s="132">
        <f>SQRT((BF$8*(BF$8+1)-[1]!TiesCorrection($A$3:$D$14)/(BF$8-1))/12*(1/BF6+1/BF7))</f>
        <v>5.3816303321310057</v>
      </c>
      <c r="BH16" s="133">
        <f t="shared" si="6"/>
        <v>2.0777752264136717</v>
      </c>
      <c r="BI16" s="133">
        <f t="shared" si="7"/>
        <v>10.547801629085098</v>
      </c>
      <c r="BJ16" s="133">
        <f t="shared" si="8"/>
        <v>3.7730066601503021E-2</v>
      </c>
    </row>
    <row r="17" spans="1:74" ht="13.5" thickBot="1" x14ac:dyDescent="0.45">
      <c r="A17">
        <f>STDEV(A3:A14)</f>
        <v>4.0451991747794525</v>
      </c>
      <c r="B17">
        <f>STDEV(B3:B14)</f>
        <v>2.022599587389728</v>
      </c>
      <c r="C17">
        <f>STDEV(C3:C14)</f>
        <v>2.0225995873897267</v>
      </c>
      <c r="D17">
        <f>STDEV(D3:D14)</f>
        <v>3.2333489534143154</v>
      </c>
      <c r="E17" s="13" t="s">
        <v>238</v>
      </c>
      <c r="G17" t="s">
        <v>3</v>
      </c>
      <c r="H17">
        <f>IF(P5="NORMAL",AR12,BP12)</f>
        <v>1</v>
      </c>
      <c r="I17">
        <f>IF(P5="NORMAL",AS12,BQ12)</f>
        <v>0</v>
      </c>
      <c r="K17">
        <f>IF(P5="NORMAL",AU12,BS12)</f>
        <v>0</v>
      </c>
      <c r="R17" s="5"/>
      <c r="S17" s="5"/>
      <c r="T17" s="5"/>
      <c r="U17" s="5"/>
      <c r="V17" s="5"/>
      <c r="W17" s="5"/>
      <c r="X17" s="5"/>
      <c r="AD17" s="17"/>
      <c r="AE17" s="18"/>
      <c r="AF17" s="17"/>
      <c r="AG17" s="17"/>
    </row>
    <row r="18" spans="1:74" x14ac:dyDescent="0.35">
      <c r="A18" s="22"/>
      <c r="G18" t="s">
        <v>4</v>
      </c>
      <c r="H18">
        <f>IF(P5="NORMAL",AR13,BP13)</f>
        <v>1</v>
      </c>
      <c r="I18">
        <f>IF(P5="NORMAL",AS13,BQ13)</f>
        <v>1</v>
      </c>
      <c r="J18">
        <f>IF(P5="NORMAL",AT13,BR13)</f>
        <v>0</v>
      </c>
      <c r="AB18" s="13"/>
    </row>
    <row r="19" spans="1:74" s="5" customFormat="1" ht="13.15" thickBot="1" x14ac:dyDescent="0.4">
      <c r="A19" s="23"/>
      <c r="O19" s="24"/>
      <c r="Q19" s="24"/>
      <c r="AB19" s="52"/>
      <c r="AU19" s="24"/>
      <c r="BV19" s="136"/>
    </row>
  </sheetData>
  <conditionalFormatting sqref="AB20:AB1048576">
    <cfRule type="cellIs" dxfId="54" priority="89" operator="equal">
      <formula>TRUE</formula>
    </cfRule>
  </conditionalFormatting>
  <conditionalFormatting sqref="AB19">
    <cfRule type="cellIs" dxfId="53" priority="88" operator="equal">
      <formula>TRUE</formula>
    </cfRule>
  </conditionalFormatting>
  <conditionalFormatting sqref="M6:M8 M19:M1048576">
    <cfRule type="cellIs" dxfId="52" priority="84" operator="equal">
      <formula>"NORMAL"</formula>
    </cfRule>
  </conditionalFormatting>
  <conditionalFormatting sqref="M16:M18">
    <cfRule type="cellIs" dxfId="51" priority="47" operator="equal">
      <formula>"NORMAL"</formula>
    </cfRule>
  </conditionalFormatting>
  <conditionalFormatting sqref="BM12:BM13 BM4">
    <cfRule type="cellIs" dxfId="50" priority="23" operator="equal">
      <formula>TRUE</formula>
    </cfRule>
  </conditionalFormatting>
  <conditionalFormatting sqref="BM14">
    <cfRule type="cellIs" dxfId="49" priority="22" operator="equal">
      <formula>TRUE</formula>
    </cfRule>
  </conditionalFormatting>
  <conditionalFormatting sqref="BM1:BM2 BM4:BM10">
    <cfRule type="cellIs" dxfId="48" priority="21" operator="equal">
      <formula>TRUE</formula>
    </cfRule>
  </conditionalFormatting>
  <conditionalFormatting sqref="BM3">
    <cfRule type="cellIs" dxfId="47" priority="20" operator="equal">
      <formula>TRUE</formula>
    </cfRule>
  </conditionalFormatting>
  <conditionalFormatting sqref="AB17:AB18">
    <cfRule type="cellIs" dxfId="46" priority="19" operator="equal">
      <formula>TRUE</formula>
    </cfRule>
  </conditionalFormatting>
  <conditionalFormatting sqref="AB15:AB16">
    <cfRule type="cellIs" dxfId="45" priority="18" operator="equal">
      <formula>TRUE</formula>
    </cfRule>
  </conditionalFormatting>
  <conditionalFormatting sqref="AO1:AO2 AO4:AO13">
    <cfRule type="cellIs" dxfId="44" priority="17" operator="equal">
      <formula>TRUE</formula>
    </cfRule>
  </conditionalFormatting>
  <conditionalFormatting sqref="AO3">
    <cfRule type="cellIs" dxfId="43" priority="16" operator="equal">
      <formula>TRUE</formula>
    </cfRule>
  </conditionalFormatting>
  <conditionalFormatting sqref="AB14">
    <cfRule type="cellIs" dxfId="42" priority="15" operator="equal">
      <formula>TRUE</formula>
    </cfRule>
  </conditionalFormatting>
  <conditionalFormatting sqref="P1:P5">
    <cfRule type="cellIs" dxfId="41" priority="14" operator="equal">
      <formula>"NORMAL"</formula>
    </cfRule>
  </conditionalFormatting>
  <conditionalFormatting sqref="P1:P5">
    <cfRule type="cellIs" dxfId="40" priority="13" operator="equal">
      <formula>"NORMAL"</formula>
    </cfRule>
  </conditionalFormatting>
  <conditionalFormatting sqref="P1:P5">
    <cfRule type="cellIs" dxfId="39" priority="12" operator="equal">
      <formula>"NORMAL"</formula>
    </cfRule>
  </conditionalFormatting>
  <conditionalFormatting sqref="P1:P5">
    <cfRule type="cellIs" dxfId="38" priority="11" operator="equal">
      <formula>"NORMAL"</formula>
    </cfRule>
  </conditionalFormatting>
  <conditionalFormatting sqref="P1:P5">
    <cfRule type="cellIs" dxfId="37" priority="10" operator="equal">
      <formula>"NORMAL"</formula>
    </cfRule>
  </conditionalFormatting>
  <conditionalFormatting sqref="P1:P5">
    <cfRule type="cellIs" dxfId="36" priority="9" operator="equal">
      <formula>"NORMAL"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19B17-CC3E-4FFF-B7C3-B7E96646C361}">
  <sheetPr>
    <tabColor theme="5" tint="0.39997558519241921"/>
  </sheetPr>
  <dimension ref="A1:DF199"/>
  <sheetViews>
    <sheetView zoomScale="70" zoomScaleNormal="70" workbookViewId="0">
      <selection activeCell="N55" sqref="N55"/>
    </sheetView>
  </sheetViews>
  <sheetFormatPr defaultRowHeight="12.75" x14ac:dyDescent="0.35"/>
  <cols>
    <col min="13" max="13" width="15.33203125" customWidth="1"/>
    <col min="14" max="14" width="8.86328125" bestFit="1" customWidth="1"/>
    <col min="15" max="15" width="8.86328125" style="2" bestFit="1" customWidth="1"/>
    <col min="16" max="16" width="13.86328125" bestFit="1" customWidth="1"/>
    <col min="17" max="17" width="8.86328125" style="2" bestFit="1" customWidth="1"/>
    <col min="18" max="18" width="12.86328125" customWidth="1"/>
    <col min="19" max="34" width="8.86328125" bestFit="1" customWidth="1"/>
    <col min="35" max="35" width="12" bestFit="1" customWidth="1"/>
    <col min="36" max="37" width="8.86328125" bestFit="1" customWidth="1"/>
    <col min="38" max="46" width="8.86328125" customWidth="1"/>
    <col min="47" max="47" width="8.86328125" style="2" bestFit="1" customWidth="1"/>
    <col min="48" max="48" width="8.86328125" style="31" customWidth="1"/>
    <col min="49" max="60" width="8.86328125" bestFit="1" customWidth="1"/>
    <col min="61" max="61" width="12" bestFit="1" customWidth="1"/>
    <col min="62" max="64" width="8.86328125" bestFit="1" customWidth="1"/>
    <col min="65" max="65" width="12" bestFit="1" customWidth="1"/>
    <col min="66" max="73" width="8.86328125" bestFit="1" customWidth="1"/>
    <col min="74" max="74" width="3.33203125" style="135" customWidth="1"/>
  </cols>
  <sheetData>
    <row r="1" spans="1:110" s="26" customFormat="1" ht="14.25" thickBot="1" x14ac:dyDescent="0.45">
      <c r="A1" t="s">
        <v>28</v>
      </c>
      <c r="D1" s="115" t="s">
        <v>226</v>
      </c>
      <c r="E1" s="26">
        <v>1</v>
      </c>
      <c r="O1" s="28"/>
      <c r="P1" s="137" t="s">
        <v>127</v>
      </c>
      <c r="Q1" s="28"/>
      <c r="R1" t="s">
        <v>253</v>
      </c>
      <c r="S1"/>
      <c r="T1"/>
      <c r="U1"/>
      <c r="V1"/>
      <c r="W1"/>
      <c r="X1"/>
      <c r="Y1"/>
      <c r="Z1"/>
      <c r="AA1"/>
      <c r="AB1" t="s">
        <v>273</v>
      </c>
      <c r="AC1"/>
      <c r="AD1"/>
      <c r="AE1" t="s">
        <v>104</v>
      </c>
      <c r="AF1">
        <v>0.05</v>
      </c>
      <c r="AG1"/>
      <c r="AH1"/>
      <c r="AI1"/>
      <c r="AJ1"/>
      <c r="AK1"/>
      <c r="AL1"/>
      <c r="AN1" s="50" t="s">
        <v>0</v>
      </c>
      <c r="AO1" s="51"/>
      <c r="AV1" s="4"/>
      <c r="AW1" t="s">
        <v>105</v>
      </c>
      <c r="AX1"/>
      <c r="AY1"/>
      <c r="AZ1"/>
      <c r="BA1"/>
      <c r="BB1"/>
      <c r="BC1" t="s">
        <v>114</v>
      </c>
      <c r="BD1"/>
      <c r="BE1"/>
      <c r="BF1" t="s">
        <v>104</v>
      </c>
      <c r="BG1">
        <v>0.05</v>
      </c>
      <c r="BH1">
        <f>BG1/(COUNT(BE3:BE5)*(COUNT(BE3:BE5)-1)/2)</f>
        <v>1.6666666666666666E-2</v>
      </c>
      <c r="BI1"/>
      <c r="BJ1"/>
      <c r="BL1" s="50" t="s">
        <v>126</v>
      </c>
      <c r="BM1" s="51"/>
      <c r="BV1" s="134"/>
      <c r="BW1">
        <f>A3</f>
        <v>0</v>
      </c>
      <c r="BX1">
        <f>A4</f>
        <v>0</v>
      </c>
      <c r="BY1">
        <f>A5</f>
        <v>0</v>
      </c>
      <c r="BZ1">
        <f>A6</f>
        <v>0</v>
      </c>
      <c r="CA1">
        <f>A7</f>
        <v>0</v>
      </c>
      <c r="CB1">
        <f>A8</f>
        <v>10</v>
      </c>
      <c r="CC1">
        <f>A9</f>
        <v>10</v>
      </c>
      <c r="CD1">
        <f>A10</f>
        <v>0</v>
      </c>
      <c r="CE1">
        <f>A11</f>
        <v>0</v>
      </c>
      <c r="CF1">
        <f>A12</f>
        <v>0</v>
      </c>
      <c r="CG1">
        <f>A13</f>
        <v>0</v>
      </c>
      <c r="CH1">
        <f>A14</f>
        <v>38.159999999999997</v>
      </c>
      <c r="CI1">
        <f>B3</f>
        <v>15</v>
      </c>
      <c r="CJ1">
        <f>B4</f>
        <v>15</v>
      </c>
      <c r="CK1">
        <f>B5</f>
        <v>15</v>
      </c>
      <c r="CL1">
        <f>B6</f>
        <v>15</v>
      </c>
      <c r="CM1">
        <f>B7</f>
        <v>15</v>
      </c>
      <c r="CN1">
        <f>B8</f>
        <v>15</v>
      </c>
      <c r="CO1">
        <f>B9</f>
        <v>15</v>
      </c>
      <c r="CP1">
        <f>B10</f>
        <v>20</v>
      </c>
      <c r="CQ1">
        <f>B11</f>
        <v>20</v>
      </c>
      <c r="CR1">
        <f>B12</f>
        <v>15</v>
      </c>
      <c r="CS1">
        <f>B13</f>
        <v>15</v>
      </c>
      <c r="CT1">
        <f>B14</f>
        <v>19.079999999999998</v>
      </c>
      <c r="CU1">
        <f>C3</f>
        <v>45</v>
      </c>
      <c r="CV1">
        <f>C4</f>
        <v>40</v>
      </c>
      <c r="CW1">
        <f>C5</f>
        <v>35</v>
      </c>
      <c r="CX1">
        <f>C6</f>
        <v>35</v>
      </c>
      <c r="CY1">
        <f>C7</f>
        <v>35</v>
      </c>
      <c r="CZ1">
        <f>C8</f>
        <v>35</v>
      </c>
      <c r="DA1">
        <f>C9</f>
        <v>35</v>
      </c>
      <c r="DB1">
        <f>C10</f>
        <v>35</v>
      </c>
      <c r="DC1">
        <f>C11</f>
        <v>35</v>
      </c>
      <c r="DD1">
        <f>C12</f>
        <v>35</v>
      </c>
      <c r="DE1">
        <f>C13</f>
        <v>35</v>
      </c>
      <c r="DF1">
        <f>C14</f>
        <v>28.619999999999997</v>
      </c>
    </row>
    <row r="2" spans="1:110" ht="13.5" thickTop="1" x14ac:dyDescent="0.4">
      <c r="A2" s="22" t="s">
        <v>1</v>
      </c>
      <c r="B2" t="s">
        <v>2</v>
      </c>
      <c r="C2" t="s">
        <v>4</v>
      </c>
      <c r="F2" s="3" t="s">
        <v>220</v>
      </c>
      <c r="G2" t="s">
        <v>1</v>
      </c>
      <c r="H2" t="s">
        <v>2</v>
      </c>
      <c r="I2" t="s">
        <v>4</v>
      </c>
      <c r="P2" s="138">
        <f>[1]!SHAPIRO(BW1:DF1)</f>
        <v>0.88004478997445013</v>
      </c>
      <c r="AB2" s="129" t="s">
        <v>115</v>
      </c>
      <c r="AC2" s="129" t="s">
        <v>274</v>
      </c>
      <c r="AD2" s="129" t="s">
        <v>275</v>
      </c>
      <c r="AE2" s="129" t="s">
        <v>276</v>
      </c>
      <c r="AF2" s="129" t="s">
        <v>112</v>
      </c>
      <c r="AG2" s="129" t="s">
        <v>277</v>
      </c>
      <c r="AN2" s="20" t="s">
        <v>5</v>
      </c>
      <c r="AO2" s="13" t="b">
        <f>W11&lt;0.05</f>
        <v>1</v>
      </c>
      <c r="AQ2" s="3" t="s">
        <v>220</v>
      </c>
      <c r="AR2" t="s">
        <v>1</v>
      </c>
      <c r="AS2" t="s">
        <v>2</v>
      </c>
      <c r="AT2" s="1" t="s">
        <v>4</v>
      </c>
      <c r="AU2"/>
      <c r="AV2" s="4"/>
      <c r="BC2" s="129" t="s">
        <v>115</v>
      </c>
      <c r="BD2" s="129" t="s">
        <v>116</v>
      </c>
      <c r="BE2" s="129" t="s">
        <v>117</v>
      </c>
      <c r="BF2" s="129" t="s">
        <v>118</v>
      </c>
      <c r="BG2" s="129" t="s">
        <v>119</v>
      </c>
      <c r="BL2" s="20" t="s">
        <v>5</v>
      </c>
      <c r="BM2" s="13" t="b">
        <f>BA11&lt;0.05</f>
        <v>1</v>
      </c>
      <c r="BO2" s="3" t="s">
        <v>220</v>
      </c>
      <c r="BP2" t="s">
        <v>1</v>
      </c>
      <c r="BQ2" t="s">
        <v>2</v>
      </c>
      <c r="BR2" s="1" t="s">
        <v>4</v>
      </c>
    </row>
    <row r="3" spans="1:110" ht="13.5" thickBot="1" x14ac:dyDescent="0.45">
      <c r="A3">
        <v>0</v>
      </c>
      <c r="B3">
        <v>15</v>
      </c>
      <c r="C3">
        <v>45</v>
      </c>
      <c r="F3" t="s">
        <v>1</v>
      </c>
      <c r="G3" s="3">
        <f>A16</f>
        <v>4.8466666666666667</v>
      </c>
      <c r="H3">
        <f>E1*(G3-H4)</f>
        <v>-11.326666666666664</v>
      </c>
      <c r="I3">
        <f>E1*(G3-I5)</f>
        <v>-30.871666666666666</v>
      </c>
      <c r="P3" s="292">
        <f>[1]!SWTEST(BW1:DF1)</f>
        <v>1.0151642997067167E-3</v>
      </c>
      <c r="R3" t="s">
        <v>254</v>
      </c>
      <c r="W3" t="s">
        <v>255</v>
      </c>
      <c r="X3">
        <v>0.05</v>
      </c>
      <c r="AB3" t="str">
        <f>A2</f>
        <v>AS</v>
      </c>
      <c r="AC3">
        <f>AVERAGE(A3:A14)</f>
        <v>4.8466666666666667</v>
      </c>
      <c r="AD3">
        <f>COUNT(A3:A14)</f>
        <v>12</v>
      </c>
      <c r="AE3">
        <f>DEVSQ(A3:A14)</f>
        <v>1374.3034666666667</v>
      </c>
      <c r="AN3" s="20"/>
      <c r="AO3" s="13"/>
      <c r="AQ3" t="s">
        <v>1</v>
      </c>
      <c r="AR3" s="3">
        <f>AC3</f>
        <v>4.8466666666666667</v>
      </c>
      <c r="AS3">
        <f>AR3-AS4</f>
        <v>-11.326666666666664</v>
      </c>
      <c r="AT3">
        <f>AR3-AT5</f>
        <v>-30.871666666666666</v>
      </c>
      <c r="AU3"/>
      <c r="AV3" s="4"/>
      <c r="AX3" t="str">
        <f>A2</f>
        <v>AS</v>
      </c>
      <c r="AY3" t="str">
        <f>B2</f>
        <v>WIP</v>
      </c>
      <c r="AZ3" t="str">
        <f>C2</f>
        <v>JS</v>
      </c>
      <c r="BC3" t="str">
        <f>A2</f>
        <v>AS</v>
      </c>
      <c r="BD3">
        <f>[1]!RANK_SUM(A3:C14,1,1)</f>
        <v>100</v>
      </c>
      <c r="BE3">
        <f>COUNT(A3:A14)</f>
        <v>12</v>
      </c>
      <c r="BF3">
        <f>BD3/BE3</f>
        <v>8.3333333333333339</v>
      </c>
      <c r="BK3" s="53"/>
      <c r="BL3" s="20"/>
      <c r="BM3" s="13"/>
      <c r="BO3" t="s">
        <v>1</v>
      </c>
      <c r="BP3" s="3">
        <f>AR3</f>
        <v>4.8466666666666667</v>
      </c>
      <c r="BQ3">
        <f>BP3-BQ4</f>
        <v>-11.326666666666664</v>
      </c>
      <c r="BR3">
        <f>BP3-BR5</f>
        <v>-30.871666666666666</v>
      </c>
    </row>
    <row r="4" spans="1:110" ht="13.5" thickTop="1" x14ac:dyDescent="0.4">
      <c r="A4">
        <v>0</v>
      </c>
      <c r="B4">
        <v>15</v>
      </c>
      <c r="C4">
        <v>40</v>
      </c>
      <c r="F4" t="s">
        <v>2</v>
      </c>
      <c r="G4">
        <f>E1*(H4-G3)</f>
        <v>11.326666666666664</v>
      </c>
      <c r="H4" s="3">
        <f>B16</f>
        <v>16.173333333333332</v>
      </c>
      <c r="I4">
        <f>E1*(H4-I5)</f>
        <v>-19.545000000000002</v>
      </c>
      <c r="P4" s="138">
        <v>0.05</v>
      </c>
      <c r="R4" s="280" t="s">
        <v>256</v>
      </c>
      <c r="S4" s="129" t="s">
        <v>257</v>
      </c>
      <c r="T4" s="129" t="s">
        <v>258</v>
      </c>
      <c r="U4" s="129" t="s">
        <v>237</v>
      </c>
      <c r="V4" s="129" t="s">
        <v>259</v>
      </c>
      <c r="W4" s="129" t="s">
        <v>260</v>
      </c>
      <c r="X4" s="129" t="s">
        <v>261</v>
      </c>
      <c r="Y4" s="129" t="s">
        <v>262</v>
      </c>
      <c r="Z4" s="129" t="s">
        <v>263</v>
      </c>
      <c r="AB4" t="str">
        <f>B2</f>
        <v>WIP</v>
      </c>
      <c r="AC4">
        <f>AVERAGE(B3:B14)</f>
        <v>16.173333333333332</v>
      </c>
      <c r="AD4">
        <f>COUNT(B3:B14)</f>
        <v>12</v>
      </c>
      <c r="AE4">
        <f>DEVSQ(B3:B14)</f>
        <v>50.125866666666653</v>
      </c>
      <c r="AN4" s="12" t="s">
        <v>6</v>
      </c>
      <c r="AO4" s="13">
        <f>U12</f>
        <v>47.998233333333339</v>
      </c>
      <c r="AQ4" t="s">
        <v>2</v>
      </c>
      <c r="AR4">
        <f>AS4-AR3</f>
        <v>11.326666666666664</v>
      </c>
      <c r="AS4" s="3">
        <f>AC4</f>
        <v>16.173333333333332</v>
      </c>
      <c r="AT4">
        <f>AS4-AT5</f>
        <v>-19.545000000000002</v>
      </c>
      <c r="AU4"/>
      <c r="AV4" s="4"/>
      <c r="AW4" t="s">
        <v>106</v>
      </c>
      <c r="AX4" s="117">
        <f>MEDIAN(A3:A14)</f>
        <v>0</v>
      </c>
      <c r="AY4" s="118">
        <f>MEDIAN(B3:B14)</f>
        <v>15</v>
      </c>
      <c r="AZ4" s="119">
        <f>MEDIAN(C3:C14)</f>
        <v>35</v>
      </c>
      <c r="BC4" t="str">
        <f>B2</f>
        <v>WIP</v>
      </c>
      <c r="BD4">
        <f>[1]!RANK_SUM(A3:C14,2,1)</f>
        <v>210</v>
      </c>
      <c r="BE4">
        <f>COUNT(B3:B14)</f>
        <v>12</v>
      </c>
      <c r="BF4">
        <f>BD4/BE4</f>
        <v>17.5</v>
      </c>
      <c r="BL4" s="12" t="s">
        <v>92</v>
      </c>
      <c r="BM4" s="13">
        <f>BH1</f>
        <v>1.6666666666666666E-2</v>
      </c>
      <c r="BO4" t="s">
        <v>2</v>
      </c>
      <c r="BP4">
        <f>BQ4-BP3</f>
        <v>11.326666666666664</v>
      </c>
      <c r="BQ4" s="3">
        <f>AS4</f>
        <v>16.173333333333332</v>
      </c>
      <c r="BR4">
        <f>BQ4-BR5</f>
        <v>-19.545000000000002</v>
      </c>
    </row>
    <row r="5" spans="1:110" ht="13.5" thickBot="1" x14ac:dyDescent="0.45">
      <c r="A5">
        <v>0</v>
      </c>
      <c r="B5">
        <v>15</v>
      </c>
      <c r="C5">
        <v>35</v>
      </c>
      <c r="F5" t="s">
        <v>4</v>
      </c>
      <c r="G5">
        <f>E1*(I5-G3)</f>
        <v>30.871666666666666</v>
      </c>
      <c r="H5">
        <f>E1*(I5-H4)</f>
        <v>19.545000000000002</v>
      </c>
      <c r="I5" s="3">
        <f>C16</f>
        <v>35.718333333333334</v>
      </c>
      <c r="P5" s="139" t="str">
        <f>IF(P3&lt;P4,"NOT NORMAL","NORMAL")</f>
        <v>NOT NORMAL</v>
      </c>
      <c r="R5" t="str">
        <f>A2</f>
        <v>AS</v>
      </c>
      <c r="S5">
        <f>COUNT(A3:A14)</f>
        <v>12</v>
      </c>
      <c r="T5">
        <f>SUM(A3:A14)</f>
        <v>58.16</v>
      </c>
      <c r="U5">
        <f>AVERAGE(A3:A14)</f>
        <v>4.8466666666666667</v>
      </c>
      <c r="V5">
        <f>_xlfn.VAR.S(A3:A14)</f>
        <v>124.93667878787878</v>
      </c>
      <c r="W5">
        <f>DEVSQ(A3:A14)</f>
        <v>1374.3034666666667</v>
      </c>
      <c r="X5">
        <f>SQRT(U12/S5)</f>
        <v>1.9999631941057761</v>
      </c>
      <c r="Y5">
        <f>U5-X5*_xlfn.T.INV.2T(X3,T12)</f>
        <v>0.77771095392282241</v>
      </c>
      <c r="Z5">
        <f>U5+X5*_xlfn.T.INV.2T(X3,T12)</f>
        <v>8.9156223794105109</v>
      </c>
      <c r="AB5" t="str">
        <f>C2</f>
        <v>JS</v>
      </c>
      <c r="AC5">
        <f>AVERAGE(C3:C14)</f>
        <v>35.718333333333334</v>
      </c>
      <c r="AD5">
        <f>COUNT(C3:C14)</f>
        <v>12</v>
      </c>
      <c r="AE5">
        <f>DEVSQ(C3:C14)</f>
        <v>159.51236666666662</v>
      </c>
      <c r="AN5" s="12" t="s">
        <v>7</v>
      </c>
      <c r="AO5" s="13">
        <v>4</v>
      </c>
      <c r="AQ5" s="1" t="s">
        <v>4</v>
      </c>
      <c r="AR5">
        <f>AT5-AR3</f>
        <v>30.871666666666666</v>
      </c>
      <c r="AS5">
        <f>AT5-AS4</f>
        <v>19.545000000000002</v>
      </c>
      <c r="AT5" s="3">
        <f>AC5</f>
        <v>35.718333333333334</v>
      </c>
      <c r="AU5"/>
      <c r="AV5" s="4"/>
      <c r="AW5" t="s">
        <v>107</v>
      </c>
      <c r="AX5" s="120">
        <f>[1]!RANK_SUM(A3:C14, 1,1)</f>
        <v>100</v>
      </c>
      <c r="AY5" s="31">
        <f>[1]!RANK_SUM(A3:C14, 2,1)</f>
        <v>210</v>
      </c>
      <c r="AZ5" s="121">
        <f>[1]!RANK_SUM(A3:C14, 3,1)</f>
        <v>356</v>
      </c>
      <c r="BC5" t="str">
        <f>C2</f>
        <v>JS</v>
      </c>
      <c r="BD5">
        <f>[1]!RANK_SUM(A3:C14,3,1)</f>
        <v>356</v>
      </c>
      <c r="BE5">
        <f>COUNT(C3:C14)</f>
        <v>12</v>
      </c>
      <c r="BF5">
        <f>BD5/BE5</f>
        <v>29.666666666666668</v>
      </c>
      <c r="BL5" s="12"/>
      <c r="BM5" s="13"/>
      <c r="BO5" s="1" t="s">
        <v>4</v>
      </c>
      <c r="BP5">
        <f>BR5-BP3</f>
        <v>30.871666666666666</v>
      </c>
      <c r="BQ5">
        <f>BR5-BQ4</f>
        <v>19.545000000000002</v>
      </c>
      <c r="BR5" s="3">
        <f>AT5</f>
        <v>35.718333333333334</v>
      </c>
    </row>
    <row r="6" spans="1:110" ht="13.15" x14ac:dyDescent="0.4">
      <c r="A6">
        <v>0</v>
      </c>
      <c r="B6">
        <v>15</v>
      </c>
      <c r="C6">
        <v>35</v>
      </c>
      <c r="J6" s="3"/>
      <c r="K6" s="3"/>
      <c r="R6" t="str">
        <f>B2</f>
        <v>WIP</v>
      </c>
      <c r="S6">
        <f>COUNT(B3:B14)</f>
        <v>12</v>
      </c>
      <c r="T6">
        <f>SUM(B3:B14)</f>
        <v>194.07999999999998</v>
      </c>
      <c r="U6">
        <f>AVERAGE(B3:B14)</f>
        <v>16.173333333333332</v>
      </c>
      <c r="V6">
        <f>_xlfn.VAR.S(B3:B14)</f>
        <v>4.5568969696970605</v>
      </c>
      <c r="W6">
        <f>DEVSQ(B3:B14)</f>
        <v>50.125866666666653</v>
      </c>
      <c r="X6">
        <f>SQRT(U12/S6)</f>
        <v>1.9999631941057761</v>
      </c>
      <c r="Y6">
        <f>U6-X6*_xlfn.T.INV.2T(X3,T12)</f>
        <v>12.104377620589489</v>
      </c>
      <c r="Z6">
        <f>U6+X6*_xlfn.T.INV.2T(X3,T12)</f>
        <v>20.242289046077175</v>
      </c>
      <c r="AB6" s="8"/>
      <c r="AC6" s="8"/>
      <c r="AD6" s="8">
        <f>SUM(AD3:AD5)</f>
        <v>36</v>
      </c>
      <c r="AE6" s="8">
        <f>SUM(AE3:AE5)</f>
        <v>1583.9417000000001</v>
      </c>
      <c r="AF6" s="8">
        <f>AD6-COUNT(AD3:AD5)</f>
        <v>33</v>
      </c>
      <c r="AG6" s="8">
        <f>[1]!QCRIT(COUNT(AD3:AD5),AF6,AF1,2)</f>
        <v>3.47</v>
      </c>
      <c r="AN6" s="12" t="s">
        <v>8</v>
      </c>
      <c r="AO6" s="13">
        <v>12</v>
      </c>
      <c r="AU6" s="3"/>
      <c r="AV6" s="4"/>
      <c r="AW6" t="s">
        <v>108</v>
      </c>
      <c r="AX6" s="120">
        <f>COUNT(A3:A14)</f>
        <v>12</v>
      </c>
      <c r="AY6" s="31">
        <f>COUNT(B3:B14)</f>
        <v>12</v>
      </c>
      <c r="AZ6" s="121">
        <f>COUNT(C3:C14)</f>
        <v>12</v>
      </c>
      <c r="BA6" s="126">
        <f>SUM(AX6:AZ6)</f>
        <v>36</v>
      </c>
      <c r="BC6" s="8"/>
      <c r="BD6" s="8"/>
      <c r="BE6" s="8">
        <f>SUM(BE3:BE5)</f>
        <v>36</v>
      </c>
      <c r="BF6" s="8"/>
      <c r="BG6" s="8">
        <f>_xlfn.NORM.S.INV(1-BG1/2)</f>
        <v>1.9599639845400536</v>
      </c>
      <c r="BL6" s="12"/>
      <c r="BM6" s="13"/>
      <c r="BS6" s="3"/>
    </row>
    <row r="7" spans="1:110" ht="13.5" thickBot="1" x14ac:dyDescent="0.45">
      <c r="A7">
        <v>0</v>
      </c>
      <c r="B7">
        <v>15</v>
      </c>
      <c r="C7">
        <v>35</v>
      </c>
      <c r="R7" t="str">
        <f>C2</f>
        <v>JS</v>
      </c>
      <c r="S7">
        <f>COUNT(C3:C14)</f>
        <v>12</v>
      </c>
      <c r="T7">
        <f>SUM(C3:C14)</f>
        <v>428.62</v>
      </c>
      <c r="U7">
        <f>AVERAGE(C3:C14)</f>
        <v>35.718333333333334</v>
      </c>
      <c r="V7">
        <f>_xlfn.VAR.S(C3:C14)</f>
        <v>14.501124242424174</v>
      </c>
      <c r="W7">
        <f>DEVSQ(C3:C14)</f>
        <v>159.51236666666662</v>
      </c>
      <c r="X7">
        <f>SQRT(U12/S7)</f>
        <v>1.9999631941057761</v>
      </c>
      <c r="Y7">
        <f>U7-X7*_xlfn.T.INV.2T(X3,T12)</f>
        <v>31.64937762058949</v>
      </c>
      <c r="Z7">
        <f>U7+X7*_xlfn.T.INV.2T(X3,T12)</f>
        <v>39.787289046077177</v>
      </c>
      <c r="AB7" t="s">
        <v>278</v>
      </c>
      <c r="AN7" s="12" t="s">
        <v>9</v>
      </c>
      <c r="AO7" s="13">
        <f>AF6</f>
        <v>33</v>
      </c>
      <c r="AU7"/>
      <c r="AV7" s="4"/>
      <c r="AW7" t="s">
        <v>109</v>
      </c>
      <c r="AX7" s="122">
        <f>AX5^2/AX6</f>
        <v>833.33333333333337</v>
      </c>
      <c r="AY7" s="123">
        <f t="shared" ref="AY7:AZ7" si="0">AY5^2/AY6</f>
        <v>3675</v>
      </c>
      <c r="AZ7" s="124">
        <f t="shared" si="0"/>
        <v>10561.333333333334</v>
      </c>
      <c r="BA7" s="127">
        <f>SUM(AX7:AZ7)</f>
        <v>15069.666666666668</v>
      </c>
      <c r="BC7" t="s">
        <v>120</v>
      </c>
      <c r="BL7" s="12"/>
      <c r="BM7" s="13"/>
      <c r="BT7" s="3"/>
    </row>
    <row r="8" spans="1:110" ht="13.9" thickTop="1" thickBot="1" x14ac:dyDescent="0.45">
      <c r="A8">
        <v>10</v>
      </c>
      <c r="B8">
        <v>15</v>
      </c>
      <c r="C8">
        <v>35</v>
      </c>
      <c r="R8" s="16"/>
      <c r="S8" s="8"/>
      <c r="T8" s="8"/>
      <c r="U8" s="8"/>
      <c r="V8" s="8"/>
      <c r="W8" s="8"/>
      <c r="X8" s="8"/>
      <c r="Y8" s="8"/>
      <c r="Z8" s="8"/>
      <c r="AB8" s="129" t="s">
        <v>121</v>
      </c>
      <c r="AC8" s="129" t="s">
        <v>122</v>
      </c>
      <c r="AD8" s="129" t="s">
        <v>274</v>
      </c>
      <c r="AE8" s="129" t="s">
        <v>123</v>
      </c>
      <c r="AF8" s="129" t="s">
        <v>279</v>
      </c>
      <c r="AG8" s="129" t="s">
        <v>280</v>
      </c>
      <c r="AH8" s="129" t="s">
        <v>281</v>
      </c>
      <c r="AI8" s="129" t="s">
        <v>103</v>
      </c>
      <c r="AJ8" s="129" t="s">
        <v>282</v>
      </c>
      <c r="AK8" s="129" t="s">
        <v>283</v>
      </c>
      <c r="AN8" s="12" t="s">
        <v>93</v>
      </c>
      <c r="AO8" s="13">
        <f>AG6</f>
        <v>3.47</v>
      </c>
      <c r="AU8"/>
      <c r="AV8" s="4"/>
      <c r="AW8" t="s">
        <v>110</v>
      </c>
      <c r="BA8" s="127">
        <f>12*BA7/(BA6*(BA6+1))-3*(BA6+1)</f>
        <v>24.762762762762776</v>
      </c>
      <c r="BC8" s="129" t="s">
        <v>121</v>
      </c>
      <c r="BD8" s="129" t="s">
        <v>122</v>
      </c>
      <c r="BE8" s="129" t="s">
        <v>118</v>
      </c>
      <c r="BF8" s="129" t="s">
        <v>123</v>
      </c>
      <c r="BG8" s="129" t="s">
        <v>124</v>
      </c>
      <c r="BH8" s="129" t="s">
        <v>125</v>
      </c>
      <c r="BI8" s="129" t="s">
        <v>103</v>
      </c>
      <c r="BL8" s="12"/>
      <c r="BM8" s="13"/>
    </row>
    <row r="9" spans="1:110" ht="13.5" thickBot="1" x14ac:dyDescent="0.45">
      <c r="A9">
        <v>10</v>
      </c>
      <c r="B9">
        <v>15</v>
      </c>
      <c r="C9">
        <v>35</v>
      </c>
      <c r="G9" t="s">
        <v>1</v>
      </c>
      <c r="H9" t="s">
        <v>2</v>
      </c>
      <c r="I9" t="s">
        <v>4</v>
      </c>
      <c r="M9" s="116"/>
      <c r="N9" s="141" t="s">
        <v>10</v>
      </c>
      <c r="R9" t="s">
        <v>264</v>
      </c>
      <c r="AB9" s="8" t="str">
        <f>AB3</f>
        <v>AS</v>
      </c>
      <c r="AC9" s="8" t="str">
        <f>AB4</f>
        <v>WIP</v>
      </c>
      <c r="AD9" s="8">
        <f>ABS(AC3-AC4)</f>
        <v>11.326666666666664</v>
      </c>
      <c r="AE9" s="8">
        <f>SQRT(AE6/AF6/HARMEAN(AD3,AD4))</f>
        <v>1.9999631941057761</v>
      </c>
      <c r="AF9" s="8">
        <f>AD9/AE9</f>
        <v>5.663437557275171</v>
      </c>
      <c r="AG9" s="8">
        <f>AD9-AE9*AG$6</f>
        <v>4.3867943831196214</v>
      </c>
      <c r="AH9" s="8">
        <f>AD9+AE9*AG$6</f>
        <v>18.266538950213707</v>
      </c>
      <c r="AI9" s="8">
        <f>[1]!QDIST(AF9,COUNT($AD$3:$AD$5),AF$6)</f>
        <v>9.4508653945957199E-4</v>
      </c>
      <c r="AJ9" s="8">
        <f>AE9*AG$6</f>
        <v>6.939872283547043</v>
      </c>
      <c r="AK9" s="8">
        <f>AD9*SQRT(AF$6/AE$6)</f>
        <v>1.6348935991157281</v>
      </c>
      <c r="AN9" s="12"/>
      <c r="AO9" s="13"/>
      <c r="AR9" t="s">
        <v>1</v>
      </c>
      <c r="AS9" t="s">
        <v>2</v>
      </c>
      <c r="AT9" s="1" t="s">
        <v>4</v>
      </c>
      <c r="AU9"/>
      <c r="AV9" s="4"/>
      <c r="AW9" t="s">
        <v>111</v>
      </c>
      <c r="BA9" s="127">
        <f>BA8/(1-[1]!TiesCorrection(A3:C14)/(36*(36^2-1)))</f>
        <v>25.972822174226078</v>
      </c>
      <c r="BC9" s="8" t="str">
        <f>BC3</f>
        <v>AS</v>
      </c>
      <c r="BD9" s="8" t="str">
        <f>BC4</f>
        <v>WIP</v>
      </c>
      <c r="BE9" s="8">
        <f>ABS(BF3-BF4)</f>
        <v>9.1666666666666661</v>
      </c>
      <c r="BF9" s="8">
        <f>SQRT((BE$6*(BE$6+1)-[1]!TiesCorrection($A$3:$C$14)/(BE$6-1))/12*(1/BE3+1/BE4))</f>
        <v>4.1997732365087561</v>
      </c>
      <c r="BG9" s="8">
        <f>BE9/BF9</f>
        <v>2.1826575270732609</v>
      </c>
      <c r="BH9" s="8">
        <f>BF9*BG$6</f>
        <v>8.2314042867923778</v>
      </c>
      <c r="BI9" s="8">
        <f>2*(1-_xlfn.NORM.S.DIST(BG9,TRUE))</f>
        <v>2.9061039933493626E-2</v>
      </c>
      <c r="BL9" s="12"/>
      <c r="BM9" s="13"/>
      <c r="BP9" t="s">
        <v>1</v>
      </c>
      <c r="BQ9" t="s">
        <v>2</v>
      </c>
      <c r="BR9" s="1" t="s">
        <v>4</v>
      </c>
    </row>
    <row r="10" spans="1:110" ht="13.5" thickTop="1" x14ac:dyDescent="0.4">
      <c r="A10">
        <v>0</v>
      </c>
      <c r="B10">
        <v>20</v>
      </c>
      <c r="C10">
        <v>35</v>
      </c>
      <c r="F10" t="s">
        <v>1</v>
      </c>
      <c r="H10">
        <f>IF(H3&gt;0,H15,0)</f>
        <v>0</v>
      </c>
      <c r="I10">
        <f>IF(I3&gt;0,I15,0)</f>
        <v>0</v>
      </c>
      <c r="M10" s="143" t="s">
        <v>1</v>
      </c>
      <c r="N10" s="142">
        <f>Techniques!$D$3*(Techniques!$E$3*H10+Techniques!$G$3*I10)</f>
        <v>0</v>
      </c>
      <c r="R10" s="280" t="s">
        <v>265</v>
      </c>
      <c r="S10" s="129" t="s">
        <v>260</v>
      </c>
      <c r="T10" s="129" t="s">
        <v>112</v>
      </c>
      <c r="U10" s="129" t="s">
        <v>266</v>
      </c>
      <c r="V10" s="129" t="s">
        <v>11</v>
      </c>
      <c r="W10" s="129" t="s">
        <v>267</v>
      </c>
      <c r="X10" s="129" t="s">
        <v>12</v>
      </c>
      <c r="Y10" s="129" t="s">
        <v>268</v>
      </c>
      <c r="Z10" s="129" t="s">
        <v>269</v>
      </c>
      <c r="AB10" s="31" t="str">
        <f>AB3</f>
        <v>AS</v>
      </c>
      <c r="AC10" s="31" t="str">
        <f>AB5</f>
        <v>JS</v>
      </c>
      <c r="AD10" s="31">
        <f>ABS(AC3-AC5)</f>
        <v>30.871666666666666</v>
      </c>
      <c r="AE10" s="31">
        <f>SQRT(AE6/AF6/HARMEAN(AD3,AD5))</f>
        <v>1.9999631941057761</v>
      </c>
      <c r="AF10" s="31">
        <f t="shared" ref="AF10:AF11" si="1">AD10/AE10</f>
        <v>15.436117403385522</v>
      </c>
      <c r="AG10" s="31">
        <f t="shared" ref="AG10:AG11" si="2">AD10-AE10*AG$6</f>
        <v>23.931794383119623</v>
      </c>
      <c r="AH10" s="31">
        <f t="shared" ref="AH10:AH11" si="3">AD10+AE10*AG$6</f>
        <v>37.811538950213709</v>
      </c>
      <c r="AI10" s="31">
        <f>[1]!QDIST(AF10,COUNT($AD$3:$AD$5),AF$6)</f>
        <v>5.1642023990439156E-12</v>
      </c>
      <c r="AJ10" s="31">
        <f t="shared" ref="AJ10:AJ11" si="4">AE10*AG$6</f>
        <v>6.939872283547043</v>
      </c>
      <c r="AK10" s="31">
        <f t="shared" ref="AK10:AK11" si="5">AD10*SQRT(AF$6/AE$6)</f>
        <v>4.4560232690436488</v>
      </c>
      <c r="AQ10" t="s">
        <v>1</v>
      </c>
      <c r="AS10">
        <f>IF(AND(AO2,ABS(AS3)&gt;AO11),1,0)</f>
        <v>1</v>
      </c>
      <c r="AT10">
        <f>IF(AND(AO2,ABS(AT3)&gt;AO11),1,0)</f>
        <v>1</v>
      </c>
      <c r="AU10"/>
      <c r="AV10" s="4"/>
      <c r="AW10" t="s">
        <v>112</v>
      </c>
      <c r="BA10" s="127">
        <f>COUNTA(AX3:AZ3)-1</f>
        <v>2</v>
      </c>
      <c r="BC10" s="31" t="str">
        <f>BC3</f>
        <v>AS</v>
      </c>
      <c r="BD10" s="31" t="str">
        <f>BC5</f>
        <v>JS</v>
      </c>
      <c r="BE10" s="31">
        <f>ABS(BF3-BF5)</f>
        <v>21.333333333333336</v>
      </c>
      <c r="BF10" s="31">
        <f>SQRT((BE$6*(BE$6+1)-[1]!TiesCorrection($A$3:$C$14)/(BE$6-1))/12*(1/BE3+1/BE5))</f>
        <v>4.1997732365087561</v>
      </c>
      <c r="BG10" s="31">
        <f t="shared" ref="BG10:BG11" si="6">BE10/BF10</f>
        <v>5.079639335734135</v>
      </c>
      <c r="BH10" s="31">
        <f t="shared" ref="BH10:BH11" si="7">BF10*BG$6</f>
        <v>8.2314042867923778</v>
      </c>
      <c r="BI10" s="31">
        <f t="shared" ref="BI10:BI11" si="8">2*(1-_xlfn.NORM.S.DIST(BG10,TRUE))</f>
        <v>3.7815208853153592E-7</v>
      </c>
      <c r="BK10" s="53"/>
      <c r="BO10" t="s">
        <v>1</v>
      </c>
      <c r="BQ10">
        <f>IF(AND(BM2,BI9&lt;BM4),1,0)</f>
        <v>0</v>
      </c>
      <c r="BR10">
        <f>IF(AND(BM2,BI10&lt;BM4),1,0)</f>
        <v>1</v>
      </c>
    </row>
    <row r="11" spans="1:110" ht="13.15" x14ac:dyDescent="0.4">
      <c r="A11">
        <v>0</v>
      </c>
      <c r="B11">
        <v>20</v>
      </c>
      <c r="C11">
        <v>35</v>
      </c>
      <c r="F11" t="s">
        <v>2</v>
      </c>
      <c r="G11">
        <f>IF(G4&gt;0,G16,0)</f>
        <v>0</v>
      </c>
      <c r="I11">
        <f>IF(I4&gt;0,I16,0)</f>
        <v>0</v>
      </c>
      <c r="M11" s="143" t="s">
        <v>2</v>
      </c>
      <c r="N11" s="142">
        <f>Techniques!$E$3*(Techniques!$D$3*G11+Techniques!$G$3*I11)</f>
        <v>0</v>
      </c>
      <c r="R11" t="s">
        <v>270</v>
      </c>
      <c r="S11">
        <f>S13-S12</f>
        <v>5853.4408222222246</v>
      </c>
      <c r="T11">
        <f>COUNTA(R5:R7)-1</f>
        <v>2</v>
      </c>
      <c r="U11">
        <f>S11/T11</f>
        <v>2926.7204111111123</v>
      </c>
      <c r="V11">
        <f>U11/U12</f>
        <v>60.975586138471321</v>
      </c>
      <c r="W11">
        <f>_xlfn.F.DIST.RT(V11,T11,T12)</f>
        <v>8.2654159749275072E-12</v>
      </c>
      <c r="X11">
        <f>_xlfn.F.INV.RT(X3,T11,T12)</f>
        <v>3.2849176510382869</v>
      </c>
      <c r="Y11">
        <f>SQRT(DEVSQ(U5:U7)/(U12*T11))</f>
        <v>2.2541736501149612</v>
      </c>
      <c r="Z11">
        <f>(S13-T13*U12)/(S13+U12)</f>
        <v>0.76915851625616416</v>
      </c>
      <c r="AB11" s="10" t="str">
        <f>AB4</f>
        <v>WIP</v>
      </c>
      <c r="AC11" s="10" t="str">
        <f>AB5</f>
        <v>JS</v>
      </c>
      <c r="AD11" s="10">
        <f>ABS(AC4-AC5)</f>
        <v>19.545000000000002</v>
      </c>
      <c r="AE11" s="10">
        <f>SQRT(AE6/AF6/HARMEAN(AD4,AD5))</f>
        <v>1.9999631941057761</v>
      </c>
      <c r="AF11" s="10">
        <f t="shared" si="1"/>
        <v>9.7726798461103517</v>
      </c>
      <c r="AG11" s="10">
        <f t="shared" si="2"/>
        <v>12.605127716452959</v>
      </c>
      <c r="AH11" s="10">
        <f t="shared" si="3"/>
        <v>26.484872283547045</v>
      </c>
      <c r="AI11" s="10">
        <f>[1]!QDIST(AF11,COUNT($AD$3:$AD$5),AF$6)</f>
        <v>2.0150864765700049E-7</v>
      </c>
      <c r="AJ11" s="10">
        <f t="shared" si="4"/>
        <v>6.939872283547043</v>
      </c>
      <c r="AK11" s="10">
        <f t="shared" si="5"/>
        <v>2.8211296699279207</v>
      </c>
      <c r="AN11" s="12" t="s">
        <v>92</v>
      </c>
      <c r="AO11" s="13">
        <f>AO8*(SQRT(AO4/AO6))</f>
        <v>6.939872283547043</v>
      </c>
      <c r="AQ11" t="s">
        <v>2</v>
      </c>
      <c r="AR11">
        <f>IF(AND(AO2,ABS(AR4)&gt;AO11),1,0)</f>
        <v>1</v>
      </c>
      <c r="AT11">
        <f>IF(AND(AO2,ABS(AT4)&gt;AO11),1,0)</f>
        <v>1</v>
      </c>
      <c r="AU11"/>
      <c r="AV11" s="4"/>
      <c r="AW11" t="s">
        <v>103</v>
      </c>
      <c r="BA11" s="127">
        <f>_xlfn.CHISQ.DIST.RT(BA9,BA10)</f>
        <v>2.291254469498666E-6</v>
      </c>
      <c r="BC11" s="10" t="str">
        <f>BC4</f>
        <v>WIP</v>
      </c>
      <c r="BD11" s="10" t="str">
        <f>BC5</f>
        <v>JS</v>
      </c>
      <c r="BE11" s="10">
        <f>ABS(BF4-BF5)</f>
        <v>12.166666666666668</v>
      </c>
      <c r="BF11" s="10">
        <f>SQRT((BE$6*(BE$6+1)-[1]!TiesCorrection($A$3:$C$14)/(BE$6-1))/12*(1/BE4+1/BE5))</f>
        <v>4.1997732365087561</v>
      </c>
      <c r="BG11" s="10">
        <f t="shared" si="6"/>
        <v>2.8969818086608736</v>
      </c>
      <c r="BH11" s="10">
        <f t="shared" si="7"/>
        <v>8.2314042867923778</v>
      </c>
      <c r="BI11" s="10">
        <f t="shared" si="8"/>
        <v>3.7677160202043147E-3</v>
      </c>
      <c r="BO11" t="s">
        <v>2</v>
      </c>
      <c r="BP11">
        <f>IF(AND(BM2,BI9&lt;BM4),1,0)</f>
        <v>0</v>
      </c>
      <c r="BR11">
        <f>IF(AND(BM2,BI11&lt;BM4),1,0)</f>
        <v>1</v>
      </c>
    </row>
    <row r="12" spans="1:110" ht="13.15" x14ac:dyDescent="0.4">
      <c r="A12">
        <v>0</v>
      </c>
      <c r="B12">
        <v>15</v>
      </c>
      <c r="C12">
        <v>35</v>
      </c>
      <c r="F12" t="s">
        <v>4</v>
      </c>
      <c r="G12">
        <f>IF(G5&gt;0,G17,0)</f>
        <v>1</v>
      </c>
      <c r="H12">
        <f>IF(H5&gt;0,H17,0)</f>
        <v>1</v>
      </c>
      <c r="M12" s="143"/>
      <c r="N12" s="142">
        <v>0</v>
      </c>
      <c r="R12" t="s">
        <v>271</v>
      </c>
      <c r="S12">
        <f>SUM(W5:W7)</f>
        <v>1583.9417000000001</v>
      </c>
      <c r="T12">
        <f>T13-T11</f>
        <v>33</v>
      </c>
      <c r="U12">
        <f>S12/T12</f>
        <v>47.998233333333339</v>
      </c>
      <c r="AN12" s="12"/>
      <c r="AO12" s="13"/>
      <c r="AQ12" s="1" t="s">
        <v>4</v>
      </c>
      <c r="AR12">
        <f>IF(AND(AO2,ABS(AR5)&gt;AO11),1,0)</f>
        <v>1</v>
      </c>
      <c r="AS12">
        <f>IF(AND(AO2,ABS(AS5)&gt;AO11),1,0)</f>
        <v>1</v>
      </c>
      <c r="AU12"/>
      <c r="AV12" s="4"/>
      <c r="AW12" t="s">
        <v>104</v>
      </c>
      <c r="BA12" s="127">
        <v>0.05</v>
      </c>
      <c r="BL12" s="12"/>
      <c r="BM12" s="13"/>
      <c r="BO12" s="1" t="s">
        <v>4</v>
      </c>
      <c r="BP12">
        <f>IF(AND(BM2,BI10&lt;BM4),1,0)</f>
        <v>1</v>
      </c>
      <c r="BQ12">
        <f>IF(AND(BM2,BI11&lt;BM4),1,0)</f>
        <v>1</v>
      </c>
    </row>
    <row r="13" spans="1:110" ht="13.15" x14ac:dyDescent="0.4">
      <c r="A13">
        <v>0</v>
      </c>
      <c r="B13">
        <v>15</v>
      </c>
      <c r="C13">
        <v>35</v>
      </c>
      <c r="M13" s="143" t="s">
        <v>4</v>
      </c>
      <c r="N13" s="142">
        <f>Techniques!$G$3*(Techniques!$D$3*G12+Techniques!$E$3*H12)</f>
        <v>2</v>
      </c>
      <c r="R13" s="9" t="s">
        <v>272</v>
      </c>
      <c r="S13" s="10">
        <f>DEVSQ(A3:C14)</f>
        <v>7437.3825222222249</v>
      </c>
      <c r="T13" s="10">
        <f>COUNT(A3:C14)-1</f>
        <v>35</v>
      </c>
      <c r="U13" s="10">
        <f>S13/T13</f>
        <v>212.49664349206355</v>
      </c>
      <c r="V13" s="10"/>
      <c r="W13" s="10"/>
      <c r="X13" s="10"/>
      <c r="Y13" s="10"/>
      <c r="Z13" s="10"/>
      <c r="AU13"/>
      <c r="AV13" s="4"/>
      <c r="AW13" t="s">
        <v>113</v>
      </c>
      <c r="BA13" s="128" t="str">
        <f>IF(BA11&lt;BA12,"yes","no")</f>
        <v>yes</v>
      </c>
    </row>
    <row r="14" spans="1:110" ht="13.15" x14ac:dyDescent="0.4">
      <c r="A14">
        <f>IF(Frame_Post!A14-Frame_Pre!A14&gt;0,Frame_Post!A14-Frame_Pre!A14,0)</f>
        <v>38.159999999999997</v>
      </c>
      <c r="B14">
        <f>IF(Frame_Post!B14-Frame_Pre!B14&gt;0,Frame_Post!B14-Frame_Pre!B14,0)</f>
        <v>19.079999999999998</v>
      </c>
      <c r="C14">
        <f>IF(Frame_Post!D14-Frame_Pre!D14&gt;0,Frame_Post!D14-Frame_Pre!D14,0)</f>
        <v>28.619999999999997</v>
      </c>
      <c r="M14" s="143" t="s">
        <v>94</v>
      </c>
      <c r="N14" s="142" t="b">
        <f>SUM(N10:N13)&gt;0</f>
        <v>1</v>
      </c>
      <c r="AU14" s="31"/>
      <c r="AV14" s="4"/>
      <c r="BL14" s="12"/>
    </row>
    <row r="15" spans="1:110" ht="13.5" thickBot="1" x14ac:dyDescent="0.45">
      <c r="A15" s="22"/>
      <c r="F15" t="s">
        <v>1</v>
      </c>
      <c r="H15">
        <f>IF(P5="NORMAL",AS10,BQ10)</f>
        <v>0</v>
      </c>
      <c r="I15">
        <f>IF(P5="NORMAL",AT10,BR10)</f>
        <v>1</v>
      </c>
      <c r="M15" s="140" t="s">
        <v>103</v>
      </c>
      <c r="N15" s="273">
        <f>IF(P5="NOT NORMAL",BA11,W11)</f>
        <v>2.291254469498666E-6</v>
      </c>
      <c r="BK15" s="20"/>
      <c r="BL15" s="20"/>
      <c r="BM15" s="20"/>
    </row>
    <row r="16" spans="1:110" x14ac:dyDescent="0.35">
      <c r="A16" s="22">
        <f>AVERAGE(A3:A14)</f>
        <v>4.8466666666666667</v>
      </c>
      <c r="B16">
        <f>AVERAGE(B3:B14)</f>
        <v>16.173333333333332</v>
      </c>
      <c r="C16">
        <f>AVERAGE(C3:C14)</f>
        <v>35.718333333333334</v>
      </c>
      <c r="D16" s="13" t="s">
        <v>237</v>
      </c>
      <c r="F16" t="s">
        <v>2</v>
      </c>
      <c r="G16">
        <f>IF(P5="NORMAL",AR11,BP11)</f>
        <v>0</v>
      </c>
      <c r="I16">
        <f>IF(P5="NORMAL",AT11,BR11)</f>
        <v>1</v>
      </c>
    </row>
    <row r="17" spans="1:74" x14ac:dyDescent="0.35">
      <c r="A17">
        <f>STDEV(A3:A14)</f>
        <v>11.177507718086298</v>
      </c>
      <c r="B17">
        <f>STDEV(B3:B14)</f>
        <v>2.1346889632208859</v>
      </c>
      <c r="C17">
        <f>STDEV(C3:C14)</f>
        <v>3.8080341703330571</v>
      </c>
      <c r="D17" s="13" t="s">
        <v>238</v>
      </c>
      <c r="F17" t="s">
        <v>4</v>
      </c>
      <c r="G17">
        <f>IF(P5="NORMAL",AR12,BP12)</f>
        <v>1</v>
      </c>
      <c r="H17">
        <f>IF(P5="NORMAL",AS12,BQ12)</f>
        <v>1</v>
      </c>
    </row>
    <row r="18" spans="1:74" x14ac:dyDescent="0.35">
      <c r="A18" s="22"/>
      <c r="AB18" s="13"/>
    </row>
    <row r="19" spans="1:74" s="5" customFormat="1" ht="13.15" thickBot="1" x14ac:dyDescent="0.4">
      <c r="A19" s="23"/>
      <c r="O19" s="24"/>
      <c r="Q19" s="24"/>
      <c r="AB19" s="52"/>
      <c r="AU19" s="24"/>
      <c r="BV19" s="136"/>
    </row>
    <row r="20" spans="1:74" x14ac:dyDescent="0.35">
      <c r="AB20" s="13"/>
    </row>
    <row r="23" spans="1:74" x14ac:dyDescent="0.35">
      <c r="R23" s="53"/>
      <c r="S23" s="53"/>
      <c r="T23" s="53"/>
      <c r="U23" s="53"/>
      <c r="V23" s="53"/>
      <c r="W23" s="53"/>
      <c r="X23" s="53"/>
    </row>
    <row r="27" spans="1:74" x14ac:dyDescent="0.35">
      <c r="AB27" s="13"/>
    </row>
    <row r="28" spans="1:74" x14ac:dyDescent="0.35">
      <c r="AB28" s="13"/>
    </row>
    <row r="29" spans="1:74" ht="13.15" x14ac:dyDescent="0.4">
      <c r="R29" s="3"/>
      <c r="AA29" s="54"/>
      <c r="AB29" s="13"/>
    </row>
    <row r="30" spans="1:74" ht="13.15" x14ac:dyDescent="0.4">
      <c r="AA30" s="20"/>
      <c r="AB30" s="13"/>
      <c r="AD30" s="3"/>
    </row>
    <row r="31" spans="1:74" ht="13.15" x14ac:dyDescent="0.4">
      <c r="AB31" s="13"/>
      <c r="AE31" s="3"/>
    </row>
    <row r="32" spans="1:74" ht="13.15" x14ac:dyDescent="0.4">
      <c r="AA32" s="12"/>
      <c r="AB32" s="13"/>
      <c r="AF32" s="3"/>
    </row>
    <row r="33" spans="18:35" ht="13.15" x14ac:dyDescent="0.4">
      <c r="R33" s="53"/>
      <c r="S33" s="53"/>
      <c r="T33" s="53"/>
      <c r="U33" s="53"/>
      <c r="V33" s="53"/>
      <c r="AA33" s="12"/>
      <c r="AB33" s="13"/>
      <c r="AG33" s="3"/>
    </row>
    <row r="34" spans="18:35" ht="13.15" x14ac:dyDescent="0.4">
      <c r="AA34" s="12"/>
      <c r="AB34" s="13"/>
      <c r="AH34" s="3"/>
    </row>
    <row r="35" spans="18:35" ht="13.15" x14ac:dyDescent="0.4">
      <c r="AA35" s="12"/>
      <c r="AB35" s="13"/>
      <c r="AI35" s="3"/>
    </row>
    <row r="36" spans="18:35" ht="13.15" x14ac:dyDescent="0.4">
      <c r="AA36" s="12"/>
      <c r="AB36" s="13"/>
    </row>
    <row r="37" spans="18:35" ht="13.15" x14ac:dyDescent="0.4">
      <c r="AA37" s="3"/>
      <c r="AB37" s="13"/>
    </row>
    <row r="38" spans="18:35" ht="13.15" x14ac:dyDescent="0.4">
      <c r="AA38" s="12"/>
      <c r="AB38" s="13"/>
    </row>
    <row r="39" spans="18:35" x14ac:dyDescent="0.35">
      <c r="AB39" s="13"/>
    </row>
    <row r="42" spans="18:35" x14ac:dyDescent="0.35">
      <c r="R42" s="53"/>
      <c r="S42" s="53"/>
      <c r="T42" s="53"/>
      <c r="U42" s="53"/>
      <c r="V42" s="53"/>
      <c r="W42" s="53"/>
      <c r="X42" s="53"/>
    </row>
    <row r="46" spans="18:35" x14ac:dyDescent="0.35">
      <c r="AB46" s="13"/>
    </row>
    <row r="47" spans="18:35" x14ac:dyDescent="0.35">
      <c r="AB47" s="13"/>
    </row>
    <row r="48" spans="18:35" ht="13.15" x14ac:dyDescent="0.4">
      <c r="R48" s="3"/>
      <c r="AA48" s="54"/>
      <c r="AB48" s="13"/>
    </row>
    <row r="49" spans="18:35" ht="13.15" x14ac:dyDescent="0.4">
      <c r="AA49" s="20"/>
      <c r="AB49" s="13"/>
      <c r="AD49" s="3"/>
    </row>
    <row r="50" spans="18:35" ht="13.15" x14ac:dyDescent="0.4">
      <c r="AB50" s="13"/>
      <c r="AE50" s="3"/>
    </row>
    <row r="51" spans="18:35" ht="13.15" x14ac:dyDescent="0.4">
      <c r="AA51" s="12"/>
      <c r="AB51" s="13"/>
      <c r="AF51" s="3"/>
    </row>
    <row r="52" spans="18:35" ht="13.15" x14ac:dyDescent="0.4">
      <c r="R52" s="53"/>
      <c r="S52" s="53"/>
      <c r="T52" s="53"/>
      <c r="U52" s="53"/>
      <c r="V52" s="53"/>
      <c r="AA52" s="12"/>
      <c r="AB52" s="13"/>
      <c r="AG52" s="3"/>
    </row>
    <row r="53" spans="18:35" ht="13.15" x14ac:dyDescent="0.4">
      <c r="AA53" s="12"/>
      <c r="AB53" s="13"/>
      <c r="AH53" s="3"/>
    </row>
    <row r="54" spans="18:35" ht="13.15" x14ac:dyDescent="0.4">
      <c r="AA54" s="12"/>
      <c r="AB54" s="13"/>
      <c r="AI54" s="3"/>
    </row>
    <row r="55" spans="18:35" ht="13.15" x14ac:dyDescent="0.4">
      <c r="AA55" s="12"/>
      <c r="AB55" s="13"/>
    </row>
    <row r="56" spans="18:35" ht="13.15" x14ac:dyDescent="0.4">
      <c r="AA56" s="3"/>
      <c r="AB56" s="13"/>
    </row>
    <row r="57" spans="18:35" ht="13.15" x14ac:dyDescent="0.4">
      <c r="AA57" s="12"/>
      <c r="AB57" s="13"/>
    </row>
    <row r="58" spans="18:35" x14ac:dyDescent="0.35">
      <c r="AB58" s="13"/>
    </row>
    <row r="61" spans="18:35" x14ac:dyDescent="0.35">
      <c r="R61" s="53"/>
      <c r="S61" s="53"/>
      <c r="T61" s="53"/>
      <c r="U61" s="53"/>
      <c r="V61" s="53"/>
      <c r="W61" s="53"/>
      <c r="X61" s="53"/>
    </row>
    <row r="65" spans="18:35" x14ac:dyDescent="0.35">
      <c r="AB65" s="13"/>
    </row>
    <row r="66" spans="18:35" x14ac:dyDescent="0.35">
      <c r="AB66" s="13"/>
    </row>
    <row r="67" spans="18:35" ht="13.15" x14ac:dyDescent="0.4">
      <c r="R67" s="3"/>
      <c r="AA67" s="54"/>
      <c r="AB67" s="13"/>
    </row>
    <row r="68" spans="18:35" ht="13.15" x14ac:dyDescent="0.4">
      <c r="AA68" s="20"/>
      <c r="AB68" s="13"/>
      <c r="AD68" s="3"/>
    </row>
    <row r="69" spans="18:35" ht="13.15" x14ac:dyDescent="0.4">
      <c r="AB69" s="13"/>
      <c r="AE69" s="3"/>
    </row>
    <row r="70" spans="18:35" ht="13.15" x14ac:dyDescent="0.4">
      <c r="AA70" s="12"/>
      <c r="AB70" s="13"/>
      <c r="AF70" s="3"/>
    </row>
    <row r="71" spans="18:35" ht="13.15" x14ac:dyDescent="0.4">
      <c r="R71" s="53"/>
      <c r="S71" s="53"/>
      <c r="T71" s="53"/>
      <c r="U71" s="53"/>
      <c r="V71" s="53"/>
      <c r="AA71" s="12"/>
      <c r="AB71" s="13"/>
      <c r="AG71" s="3"/>
    </row>
    <row r="72" spans="18:35" ht="13.15" x14ac:dyDescent="0.4">
      <c r="AA72" s="12"/>
      <c r="AB72" s="13"/>
      <c r="AH72" s="3"/>
    </row>
    <row r="73" spans="18:35" ht="13.15" x14ac:dyDescent="0.4">
      <c r="AA73" s="12"/>
      <c r="AB73" s="13"/>
      <c r="AI73" s="3"/>
    </row>
    <row r="74" spans="18:35" ht="13.15" x14ac:dyDescent="0.4">
      <c r="AA74" s="12"/>
      <c r="AB74" s="13"/>
    </row>
    <row r="75" spans="18:35" ht="13.15" x14ac:dyDescent="0.4">
      <c r="AA75" s="3"/>
      <c r="AB75" s="13"/>
    </row>
    <row r="76" spans="18:35" ht="13.15" x14ac:dyDescent="0.4">
      <c r="AA76" s="12"/>
      <c r="AB76" s="13"/>
    </row>
    <row r="77" spans="18:35" x14ac:dyDescent="0.35">
      <c r="AB77" s="13"/>
    </row>
    <row r="80" spans="18:35" x14ac:dyDescent="0.35">
      <c r="R80" s="53"/>
      <c r="S80" s="53"/>
      <c r="T80" s="53"/>
      <c r="U80" s="53"/>
      <c r="V80" s="53"/>
      <c r="W80" s="53"/>
      <c r="X80" s="53"/>
    </row>
    <row r="84" spans="18:35" x14ac:dyDescent="0.35">
      <c r="AB84" s="13"/>
    </row>
    <row r="85" spans="18:35" x14ac:dyDescent="0.35">
      <c r="AB85" s="13"/>
    </row>
    <row r="86" spans="18:35" ht="13.15" x14ac:dyDescent="0.4">
      <c r="R86" s="3"/>
      <c r="AA86" s="54"/>
      <c r="AB86" s="13"/>
    </row>
    <row r="87" spans="18:35" ht="13.15" x14ac:dyDescent="0.4">
      <c r="AA87" s="20"/>
      <c r="AB87" s="13"/>
      <c r="AD87" s="3"/>
    </row>
    <row r="88" spans="18:35" ht="13.15" x14ac:dyDescent="0.4">
      <c r="AB88" s="13"/>
      <c r="AE88" s="3"/>
    </row>
    <row r="89" spans="18:35" ht="13.15" x14ac:dyDescent="0.4">
      <c r="AA89" s="12"/>
      <c r="AB89" s="13"/>
      <c r="AF89" s="3"/>
    </row>
    <row r="90" spans="18:35" ht="13.15" x14ac:dyDescent="0.4">
      <c r="R90" s="53"/>
      <c r="S90" s="53"/>
      <c r="T90" s="53"/>
      <c r="U90" s="53"/>
      <c r="V90" s="53"/>
      <c r="AA90" s="12"/>
      <c r="AB90" s="13"/>
      <c r="AG90" s="3"/>
    </row>
    <row r="91" spans="18:35" ht="13.15" x14ac:dyDescent="0.4">
      <c r="AA91" s="12"/>
      <c r="AB91" s="13"/>
      <c r="AH91" s="3"/>
    </row>
    <row r="92" spans="18:35" ht="13.15" x14ac:dyDescent="0.4">
      <c r="AA92" s="12"/>
      <c r="AB92" s="13"/>
      <c r="AI92" s="3"/>
    </row>
    <row r="93" spans="18:35" ht="13.15" x14ac:dyDescent="0.4">
      <c r="AA93" s="12"/>
      <c r="AB93" s="13"/>
    </row>
    <row r="94" spans="18:35" ht="13.15" x14ac:dyDescent="0.4">
      <c r="AA94" s="3"/>
      <c r="AB94" s="13"/>
    </row>
    <row r="95" spans="18:35" ht="13.15" x14ac:dyDescent="0.4">
      <c r="AA95" s="12"/>
      <c r="AB95" s="13"/>
    </row>
    <row r="96" spans="18:35" x14ac:dyDescent="0.35">
      <c r="AB96" s="13"/>
    </row>
    <row r="99" spans="18:35" x14ac:dyDescent="0.35">
      <c r="R99" s="53"/>
      <c r="S99" s="53"/>
      <c r="T99" s="53"/>
      <c r="U99" s="53"/>
      <c r="V99" s="53"/>
      <c r="W99" s="53"/>
      <c r="X99" s="53"/>
    </row>
    <row r="103" spans="18:35" x14ac:dyDescent="0.35">
      <c r="AB103" s="13"/>
    </row>
    <row r="104" spans="18:35" x14ac:dyDescent="0.35">
      <c r="AB104" s="13"/>
    </row>
    <row r="105" spans="18:35" ht="13.15" x14ac:dyDescent="0.4">
      <c r="R105" s="3"/>
      <c r="AA105" s="54"/>
      <c r="AB105" s="13"/>
    </row>
    <row r="106" spans="18:35" ht="13.15" x14ac:dyDescent="0.4">
      <c r="AA106" s="20"/>
      <c r="AB106" s="13"/>
      <c r="AD106" s="3"/>
    </row>
    <row r="107" spans="18:35" ht="13.15" x14ac:dyDescent="0.4">
      <c r="AB107" s="13"/>
      <c r="AE107" s="3"/>
    </row>
    <row r="108" spans="18:35" ht="13.15" x14ac:dyDescent="0.4">
      <c r="AA108" s="12"/>
      <c r="AB108" s="13"/>
      <c r="AF108" s="3"/>
    </row>
    <row r="109" spans="18:35" ht="13.15" x14ac:dyDescent="0.4">
      <c r="R109" s="53"/>
      <c r="S109" s="53"/>
      <c r="T109" s="53"/>
      <c r="U109" s="53"/>
      <c r="V109" s="53"/>
      <c r="AA109" s="12"/>
      <c r="AB109" s="13"/>
      <c r="AG109" s="3"/>
    </row>
    <row r="110" spans="18:35" ht="13.15" x14ac:dyDescent="0.4">
      <c r="AA110" s="12"/>
      <c r="AB110" s="13"/>
      <c r="AH110" s="3"/>
    </row>
    <row r="111" spans="18:35" ht="13.15" x14ac:dyDescent="0.4">
      <c r="AA111" s="12"/>
      <c r="AB111" s="13"/>
      <c r="AI111" s="3"/>
    </row>
    <row r="112" spans="18:35" ht="13.15" x14ac:dyDescent="0.4">
      <c r="AA112" s="12"/>
      <c r="AB112" s="13"/>
    </row>
    <row r="113" spans="18:33" ht="13.15" x14ac:dyDescent="0.4">
      <c r="AA113" s="3"/>
      <c r="AB113" s="13"/>
    </row>
    <row r="114" spans="18:33" ht="13.15" x14ac:dyDescent="0.4">
      <c r="AA114" s="12"/>
      <c r="AB114" s="13"/>
    </row>
    <row r="115" spans="18:33" x14ac:dyDescent="0.35">
      <c r="AB115" s="13"/>
    </row>
    <row r="118" spans="18:33" x14ac:dyDescent="0.35">
      <c r="R118" s="53"/>
      <c r="S118" s="53"/>
      <c r="T118" s="53"/>
      <c r="U118" s="53"/>
      <c r="V118" s="53"/>
      <c r="W118" s="53"/>
      <c r="X118" s="53"/>
    </row>
    <row r="122" spans="18:33" x14ac:dyDescent="0.35">
      <c r="AB122" s="13"/>
    </row>
    <row r="123" spans="18:33" x14ac:dyDescent="0.35">
      <c r="AB123" s="13"/>
    </row>
    <row r="124" spans="18:33" ht="13.15" x14ac:dyDescent="0.4">
      <c r="R124" s="3"/>
      <c r="AA124" s="54"/>
      <c r="AB124" s="13"/>
    </row>
    <row r="125" spans="18:33" ht="13.15" x14ac:dyDescent="0.4">
      <c r="AA125" s="20"/>
      <c r="AB125" s="13"/>
      <c r="AD125" s="3"/>
    </row>
    <row r="126" spans="18:33" ht="13.15" x14ac:dyDescent="0.4">
      <c r="AB126" s="13"/>
      <c r="AE126" s="3"/>
    </row>
    <row r="127" spans="18:33" ht="13.15" x14ac:dyDescent="0.4">
      <c r="AA127" s="12"/>
      <c r="AB127" s="13"/>
      <c r="AF127" s="3"/>
    </row>
    <row r="128" spans="18:33" ht="13.15" x14ac:dyDescent="0.4">
      <c r="R128" s="53"/>
      <c r="S128" s="53"/>
      <c r="T128" s="53"/>
      <c r="U128" s="53"/>
      <c r="V128" s="53"/>
      <c r="AA128" s="12"/>
      <c r="AB128" s="13"/>
      <c r="AG128" s="3"/>
    </row>
    <row r="129" spans="18:35" ht="13.15" x14ac:dyDescent="0.4">
      <c r="AA129" s="12"/>
      <c r="AB129" s="13"/>
      <c r="AH129" s="3"/>
    </row>
    <row r="130" spans="18:35" ht="13.15" x14ac:dyDescent="0.4">
      <c r="AA130" s="12"/>
      <c r="AB130" s="13"/>
      <c r="AI130" s="3"/>
    </row>
    <row r="131" spans="18:35" ht="13.15" x14ac:dyDescent="0.4">
      <c r="AA131" s="12"/>
      <c r="AB131" s="13"/>
    </row>
    <row r="132" spans="18:35" ht="13.15" x14ac:dyDescent="0.4">
      <c r="AA132" s="3"/>
      <c r="AB132" s="13"/>
    </row>
    <row r="133" spans="18:35" ht="13.15" x14ac:dyDescent="0.4">
      <c r="AA133" s="12"/>
      <c r="AB133" s="13"/>
    </row>
    <row r="134" spans="18:35" x14ac:dyDescent="0.35">
      <c r="AB134" s="13"/>
    </row>
    <row r="137" spans="18:35" x14ac:dyDescent="0.35">
      <c r="R137" s="53"/>
      <c r="S137" s="53"/>
      <c r="T137" s="53"/>
      <c r="U137" s="53"/>
      <c r="V137" s="53"/>
      <c r="W137" s="53"/>
      <c r="X137" s="53"/>
    </row>
    <row r="141" spans="18:35" x14ac:dyDescent="0.35">
      <c r="AB141" s="13"/>
    </row>
    <row r="142" spans="18:35" x14ac:dyDescent="0.35">
      <c r="AB142" s="13"/>
    </row>
    <row r="143" spans="18:35" ht="13.15" x14ac:dyDescent="0.4">
      <c r="R143" s="3"/>
      <c r="AA143" s="54"/>
      <c r="AB143" s="13"/>
    </row>
    <row r="144" spans="18:35" ht="13.15" x14ac:dyDescent="0.4">
      <c r="AA144" s="20"/>
      <c r="AB144" s="13"/>
      <c r="AD144" s="3"/>
    </row>
    <row r="145" spans="18:35" ht="13.15" x14ac:dyDescent="0.4">
      <c r="AB145" s="13"/>
      <c r="AE145" s="3"/>
    </row>
    <row r="146" spans="18:35" ht="13.15" x14ac:dyDescent="0.4">
      <c r="AA146" s="12"/>
      <c r="AB146" s="13"/>
      <c r="AF146" s="3"/>
    </row>
    <row r="147" spans="18:35" ht="13.15" x14ac:dyDescent="0.4">
      <c r="R147" s="53"/>
      <c r="S147" s="53"/>
      <c r="T147" s="53"/>
      <c r="U147" s="53"/>
      <c r="V147" s="53"/>
      <c r="AA147" s="12"/>
      <c r="AB147" s="13"/>
      <c r="AG147" s="3"/>
    </row>
    <row r="148" spans="18:35" ht="13.15" x14ac:dyDescent="0.4">
      <c r="AA148" s="12"/>
      <c r="AB148" s="13"/>
      <c r="AH148" s="3"/>
    </row>
    <row r="149" spans="18:35" ht="13.15" x14ac:dyDescent="0.4">
      <c r="AA149" s="12"/>
      <c r="AB149" s="13"/>
      <c r="AI149" s="3"/>
    </row>
    <row r="150" spans="18:35" ht="13.15" x14ac:dyDescent="0.4">
      <c r="AA150" s="12"/>
      <c r="AB150" s="13"/>
    </row>
    <row r="151" spans="18:35" ht="13.15" x14ac:dyDescent="0.4">
      <c r="AA151" s="3"/>
      <c r="AB151" s="13"/>
    </row>
    <row r="152" spans="18:35" ht="13.15" x14ac:dyDescent="0.4">
      <c r="AA152" s="12"/>
      <c r="AB152" s="13"/>
    </row>
    <row r="153" spans="18:35" x14ac:dyDescent="0.35">
      <c r="AB153" s="13"/>
    </row>
    <row r="156" spans="18:35" x14ac:dyDescent="0.35">
      <c r="R156" s="53"/>
      <c r="S156" s="53"/>
      <c r="T156" s="53"/>
      <c r="U156" s="53"/>
      <c r="V156" s="53"/>
      <c r="W156" s="53"/>
      <c r="X156" s="53"/>
    </row>
    <row r="160" spans="18:35" x14ac:dyDescent="0.35">
      <c r="AB160" s="13"/>
    </row>
    <row r="161" spans="18:35" x14ac:dyDescent="0.35">
      <c r="AB161" s="13"/>
    </row>
    <row r="162" spans="18:35" ht="13.15" x14ac:dyDescent="0.4">
      <c r="R162" s="3"/>
      <c r="AA162" s="54"/>
      <c r="AB162" s="13"/>
    </row>
    <row r="163" spans="18:35" ht="13.15" x14ac:dyDescent="0.4">
      <c r="AA163" s="20"/>
      <c r="AB163" s="13"/>
      <c r="AD163" s="3"/>
    </row>
    <row r="164" spans="18:35" ht="13.15" x14ac:dyDescent="0.4">
      <c r="AB164" s="13"/>
      <c r="AE164" s="3"/>
    </row>
    <row r="165" spans="18:35" ht="13.15" x14ac:dyDescent="0.4">
      <c r="AA165" s="12"/>
      <c r="AB165" s="13"/>
      <c r="AF165" s="3"/>
    </row>
    <row r="166" spans="18:35" ht="13.15" x14ac:dyDescent="0.4">
      <c r="R166" s="53"/>
      <c r="S166" s="53"/>
      <c r="T166" s="53"/>
      <c r="U166" s="53"/>
      <c r="V166" s="53"/>
      <c r="AA166" s="12"/>
      <c r="AB166" s="13"/>
      <c r="AG166" s="3"/>
    </row>
    <row r="167" spans="18:35" ht="13.15" x14ac:dyDescent="0.4">
      <c r="AA167" s="12"/>
      <c r="AB167" s="13"/>
      <c r="AH167" s="3"/>
    </row>
    <row r="168" spans="18:35" ht="13.15" x14ac:dyDescent="0.4">
      <c r="AA168" s="12"/>
      <c r="AB168" s="13"/>
      <c r="AI168" s="3"/>
    </row>
    <row r="169" spans="18:35" ht="13.15" x14ac:dyDescent="0.4">
      <c r="AA169" s="12"/>
      <c r="AB169" s="13"/>
    </row>
    <row r="170" spans="18:35" ht="13.15" x14ac:dyDescent="0.4">
      <c r="AA170" s="3"/>
      <c r="AB170" s="13"/>
    </row>
    <row r="171" spans="18:35" ht="13.15" x14ac:dyDescent="0.4">
      <c r="AA171" s="12"/>
      <c r="AB171" s="13"/>
    </row>
    <row r="172" spans="18:35" x14ac:dyDescent="0.35">
      <c r="AB172" s="13"/>
    </row>
    <row r="175" spans="18:35" x14ac:dyDescent="0.35">
      <c r="R175" s="53"/>
      <c r="S175" s="53"/>
      <c r="T175" s="53"/>
      <c r="U175" s="53"/>
      <c r="V175" s="53"/>
      <c r="W175" s="53"/>
      <c r="X175" s="53"/>
    </row>
    <row r="179" spans="18:35" x14ac:dyDescent="0.35">
      <c r="AB179" s="13"/>
    </row>
    <row r="180" spans="18:35" x14ac:dyDescent="0.35">
      <c r="AB180" s="13"/>
    </row>
    <row r="181" spans="18:35" ht="13.15" x14ac:dyDescent="0.4">
      <c r="R181" s="3"/>
      <c r="AA181" s="54"/>
      <c r="AB181" s="13"/>
    </row>
    <row r="182" spans="18:35" ht="13.15" x14ac:dyDescent="0.4">
      <c r="AA182" s="20"/>
      <c r="AB182" s="13"/>
      <c r="AD182" s="3"/>
    </row>
    <row r="183" spans="18:35" ht="13.15" x14ac:dyDescent="0.4">
      <c r="AB183" s="13"/>
      <c r="AE183" s="3"/>
    </row>
    <row r="184" spans="18:35" ht="13.15" x14ac:dyDescent="0.4">
      <c r="AA184" s="12"/>
      <c r="AB184" s="13"/>
      <c r="AF184" s="3"/>
    </row>
    <row r="185" spans="18:35" ht="13.15" x14ac:dyDescent="0.4">
      <c r="R185" s="53"/>
      <c r="S185" s="53"/>
      <c r="T185" s="53"/>
      <c r="U185" s="53"/>
      <c r="V185" s="53"/>
      <c r="AA185" s="12"/>
      <c r="AB185" s="13"/>
      <c r="AG185" s="3"/>
    </row>
    <row r="186" spans="18:35" ht="13.15" x14ac:dyDescent="0.4">
      <c r="AA186" s="12"/>
      <c r="AB186" s="13"/>
      <c r="AH186" s="3"/>
    </row>
    <row r="187" spans="18:35" ht="13.15" x14ac:dyDescent="0.4">
      <c r="AA187" s="12"/>
      <c r="AB187" s="13"/>
      <c r="AI187" s="3"/>
    </row>
    <row r="188" spans="18:35" ht="13.15" x14ac:dyDescent="0.4">
      <c r="AA188" s="12"/>
      <c r="AB188" s="13"/>
    </row>
    <row r="189" spans="18:35" ht="13.15" x14ac:dyDescent="0.4">
      <c r="AA189" s="3"/>
      <c r="AB189" s="13"/>
    </row>
    <row r="190" spans="18:35" ht="13.15" x14ac:dyDescent="0.4">
      <c r="AA190" s="12"/>
      <c r="AB190" s="13"/>
    </row>
    <row r="191" spans="18:35" x14ac:dyDescent="0.35">
      <c r="AB191" s="13"/>
    </row>
    <row r="194" spans="18:28" x14ac:dyDescent="0.35">
      <c r="R194" s="53"/>
      <c r="S194" s="53"/>
      <c r="T194" s="53"/>
      <c r="U194" s="53"/>
      <c r="V194" s="53"/>
      <c r="W194" s="53"/>
      <c r="X194" s="53"/>
    </row>
    <row r="198" spans="18:28" x14ac:dyDescent="0.35">
      <c r="AB198" s="13"/>
    </row>
    <row r="199" spans="18:28" x14ac:dyDescent="0.35">
      <c r="AB199" s="13"/>
    </row>
  </sheetData>
  <conditionalFormatting sqref="AB20:AB1048576">
    <cfRule type="cellIs" dxfId="35" priority="32" operator="equal">
      <formula>TRUE</formula>
    </cfRule>
  </conditionalFormatting>
  <conditionalFormatting sqref="AB19">
    <cfRule type="cellIs" dxfId="34" priority="31" operator="equal">
      <formula>TRUE</formula>
    </cfRule>
  </conditionalFormatting>
  <conditionalFormatting sqref="M6:M8 M19:M1048576">
    <cfRule type="cellIs" dxfId="33" priority="29" operator="equal">
      <formula>"NORMAL"</formula>
    </cfRule>
  </conditionalFormatting>
  <conditionalFormatting sqref="M16:M18">
    <cfRule type="cellIs" dxfId="32" priority="22" operator="equal">
      <formula>"NORMAL"</formula>
    </cfRule>
  </conditionalFormatting>
  <conditionalFormatting sqref="BM12:BM13 BM4">
    <cfRule type="cellIs" dxfId="31" priority="15" operator="equal">
      <formula>TRUE</formula>
    </cfRule>
  </conditionalFormatting>
  <conditionalFormatting sqref="BM14">
    <cfRule type="cellIs" dxfId="30" priority="14" operator="equal">
      <formula>TRUE</formula>
    </cfRule>
  </conditionalFormatting>
  <conditionalFormatting sqref="BM1:BM2 BM4:BM10">
    <cfRule type="cellIs" dxfId="29" priority="13" operator="equal">
      <formula>TRUE</formula>
    </cfRule>
  </conditionalFormatting>
  <conditionalFormatting sqref="BM3">
    <cfRule type="cellIs" dxfId="28" priority="12" operator="equal">
      <formula>TRUE</formula>
    </cfRule>
  </conditionalFormatting>
  <conditionalFormatting sqref="AB18">
    <cfRule type="cellIs" dxfId="27" priority="11" operator="equal">
      <formula>TRUE</formula>
    </cfRule>
  </conditionalFormatting>
  <conditionalFormatting sqref="AO1:AO2 AO4:AO13">
    <cfRule type="cellIs" dxfId="26" priority="9" operator="equal">
      <formula>TRUE</formula>
    </cfRule>
  </conditionalFormatting>
  <conditionalFormatting sqref="AO3">
    <cfRule type="cellIs" dxfId="25" priority="8" operator="equal">
      <formula>TRUE</formula>
    </cfRule>
  </conditionalFormatting>
  <conditionalFormatting sqref="P1:P5">
    <cfRule type="cellIs" dxfId="24" priority="6" operator="equal">
      <formula>"NORMAL"</formula>
    </cfRule>
  </conditionalFormatting>
  <conditionalFormatting sqref="P1:P5">
    <cfRule type="cellIs" dxfId="23" priority="5" operator="equal">
      <formula>"NORMAL"</formula>
    </cfRule>
  </conditionalFormatting>
  <conditionalFormatting sqref="P1:P5">
    <cfRule type="cellIs" dxfId="22" priority="4" operator="equal">
      <formula>"NORMAL"</formula>
    </cfRule>
  </conditionalFormatting>
  <conditionalFormatting sqref="P1:P5">
    <cfRule type="cellIs" dxfId="21" priority="3" operator="equal">
      <formula>"NORMAL"</formula>
    </cfRule>
  </conditionalFormatting>
  <conditionalFormatting sqref="P1:P5">
    <cfRule type="cellIs" dxfId="20" priority="2" operator="equal">
      <formula>"NORMAL"</formula>
    </cfRule>
  </conditionalFormatting>
  <conditionalFormatting sqref="P1:P5">
    <cfRule type="cellIs" dxfId="19" priority="1" operator="equal">
      <formula>"NORMAL"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BD622-65A1-48A0-8931-836F3C8AB49F}">
  <sheetPr>
    <tabColor theme="5" tint="0.39997558519241921"/>
  </sheetPr>
  <dimension ref="A1:CU27"/>
  <sheetViews>
    <sheetView zoomScale="85" zoomScaleNormal="85" workbookViewId="0">
      <selection activeCell="N55" sqref="N55"/>
    </sheetView>
  </sheetViews>
  <sheetFormatPr defaultRowHeight="12.75" x14ac:dyDescent="0.35"/>
  <cols>
    <col min="13" max="13" width="15.33203125" customWidth="1"/>
    <col min="14" max="14" width="12" bestFit="1" customWidth="1"/>
    <col min="15" max="15" width="8.86328125" style="2" bestFit="1" customWidth="1"/>
    <col min="16" max="16" width="13.86328125" bestFit="1" customWidth="1"/>
    <col min="17" max="17" width="8.86328125" style="2" bestFit="1" customWidth="1"/>
    <col min="18" max="18" width="12.86328125" customWidth="1"/>
    <col min="19" max="34" width="8.86328125" bestFit="1" customWidth="1"/>
    <col min="35" max="35" width="12" bestFit="1" customWidth="1"/>
    <col min="36" max="37" width="8.86328125" bestFit="1" customWidth="1"/>
    <col min="38" max="46" width="8.86328125" customWidth="1"/>
    <col min="47" max="47" width="8.86328125" style="2" bestFit="1" customWidth="1"/>
    <col min="48" max="48" width="8.86328125" style="31" customWidth="1"/>
    <col min="49" max="60" width="8.86328125" bestFit="1" customWidth="1"/>
    <col min="61" max="61" width="12" bestFit="1" customWidth="1"/>
    <col min="62" max="73" width="8.86328125" bestFit="1" customWidth="1"/>
    <col min="74" max="74" width="3.33203125" style="135" customWidth="1"/>
  </cols>
  <sheetData>
    <row r="1" spans="1:98" s="26" customFormat="1" ht="14.25" thickBot="1" x14ac:dyDescent="0.45">
      <c r="A1" t="s">
        <v>28</v>
      </c>
      <c r="C1" s="115" t="s">
        <v>226</v>
      </c>
      <c r="D1" s="26">
        <v>1</v>
      </c>
      <c r="O1" s="28"/>
      <c r="P1" s="137" t="s">
        <v>127</v>
      </c>
      <c r="Q1" s="28"/>
      <c r="R1" s="63" t="s">
        <v>253</v>
      </c>
      <c r="AB1" s="26" t="s">
        <v>273</v>
      </c>
      <c r="AE1" s="26" t="s">
        <v>104</v>
      </c>
      <c r="AF1" s="26">
        <v>0.05</v>
      </c>
      <c r="AN1" s="50" t="s">
        <v>0</v>
      </c>
      <c r="AO1" s="51"/>
      <c r="AV1" s="4"/>
      <c r="BL1" s="50" t="s">
        <v>126</v>
      </c>
      <c r="BM1" s="51"/>
      <c r="BV1" s="134"/>
      <c r="BW1">
        <f>A3</f>
        <v>0</v>
      </c>
      <c r="BX1">
        <f>A4</f>
        <v>0</v>
      </c>
      <c r="BY1">
        <f>A5</f>
        <v>0</v>
      </c>
      <c r="BZ1">
        <f>A6</f>
        <v>0</v>
      </c>
      <c r="CA1">
        <f>A7</f>
        <v>0</v>
      </c>
      <c r="CB1">
        <f>A8</f>
        <v>10</v>
      </c>
      <c r="CC1">
        <f>A9</f>
        <v>10</v>
      </c>
      <c r="CD1">
        <f>A10</f>
        <v>0</v>
      </c>
      <c r="CE1">
        <f>A11</f>
        <v>0</v>
      </c>
      <c r="CF1">
        <f>A12</f>
        <v>0</v>
      </c>
      <c r="CG1">
        <f>A13</f>
        <v>0</v>
      </c>
      <c r="CH1">
        <f>A14</f>
        <v>38.159999999999997</v>
      </c>
      <c r="CI1">
        <f>B3</f>
        <v>45</v>
      </c>
      <c r="CJ1">
        <f>B4</f>
        <v>40</v>
      </c>
      <c r="CK1">
        <f>B5</f>
        <v>35</v>
      </c>
      <c r="CL1">
        <f>B6</f>
        <v>35</v>
      </c>
      <c r="CM1">
        <f>B7</f>
        <v>35</v>
      </c>
      <c r="CN1">
        <f>B8</f>
        <v>35</v>
      </c>
      <c r="CO1">
        <f>B9</f>
        <v>35</v>
      </c>
      <c r="CP1">
        <f>B10</f>
        <v>35</v>
      </c>
      <c r="CQ1">
        <f>B11</f>
        <v>35</v>
      </c>
      <c r="CR1">
        <f>B12</f>
        <v>35</v>
      </c>
      <c r="CS1">
        <f>B13</f>
        <v>35</v>
      </c>
      <c r="CT1">
        <f>B14</f>
        <v>28.619999999999997</v>
      </c>
    </row>
    <row r="2" spans="1:98" ht="13.9" thickTop="1" thickBot="1" x14ac:dyDescent="0.45">
      <c r="A2" s="22" t="s">
        <v>1</v>
      </c>
      <c r="B2" t="s">
        <v>4</v>
      </c>
      <c r="E2" s="3" t="s">
        <v>220</v>
      </c>
      <c r="F2" t="s">
        <v>1</v>
      </c>
      <c r="G2" t="s">
        <v>4</v>
      </c>
      <c r="P2" s="138">
        <f>[1]!SHAPIRO(BW1:CT1)</f>
        <v>0.7600135535603022</v>
      </c>
      <c r="AB2" s="129" t="s">
        <v>115</v>
      </c>
      <c r="AC2" s="129" t="s">
        <v>274</v>
      </c>
      <c r="AD2" s="129" t="s">
        <v>275</v>
      </c>
      <c r="AE2" s="129" t="s">
        <v>276</v>
      </c>
      <c r="AF2" s="129" t="s">
        <v>112</v>
      </c>
      <c r="AG2" s="129" t="s">
        <v>277</v>
      </c>
      <c r="AN2" s="20" t="s">
        <v>5</v>
      </c>
      <c r="AO2" s="13" t="b">
        <f>W10&lt;0.05</f>
        <v>1</v>
      </c>
      <c r="AQ2" s="3" t="s">
        <v>220</v>
      </c>
      <c r="AR2" t="s">
        <v>1</v>
      </c>
      <c r="AS2" s="1" t="s">
        <v>4</v>
      </c>
      <c r="AU2"/>
      <c r="AV2" s="4"/>
      <c r="AW2" t="s">
        <v>105</v>
      </c>
      <c r="BB2" t="s">
        <v>114</v>
      </c>
      <c r="BE2" t="s">
        <v>104</v>
      </c>
      <c r="BF2">
        <v>0.05</v>
      </c>
      <c r="BG2">
        <f>BF2/(COUNT(BD4:BD5)*(COUNT(BD4:BD5)-1)/2)</f>
        <v>0.05</v>
      </c>
      <c r="BL2" s="20" t="s">
        <v>5</v>
      </c>
      <c r="BM2" s="13" t="b">
        <f>AZ12&lt;0.05</f>
        <v>1</v>
      </c>
      <c r="BO2" s="3" t="s">
        <v>220</v>
      </c>
      <c r="BP2" t="s">
        <v>1</v>
      </c>
      <c r="BQ2" s="1" t="s">
        <v>4</v>
      </c>
    </row>
    <row r="3" spans="1:98" ht="13.9" thickTop="1" thickBot="1" x14ac:dyDescent="0.45">
      <c r="A3">
        <v>0</v>
      </c>
      <c r="B3">
        <v>45</v>
      </c>
      <c r="E3" t="s">
        <v>1</v>
      </c>
      <c r="F3" s="3">
        <f>A16</f>
        <v>4.8466666666666667</v>
      </c>
      <c r="G3">
        <f>D1*(F3-G4)</f>
        <v>-30.871666666666666</v>
      </c>
      <c r="P3" s="292">
        <f>[1]!SWTEST(BW1:CT1)</f>
        <v>6.9993121940337133E-5</v>
      </c>
      <c r="R3" t="s">
        <v>254</v>
      </c>
      <c r="W3" t="s">
        <v>255</v>
      </c>
      <c r="X3">
        <v>0.05</v>
      </c>
      <c r="AB3" t="str">
        <f>A2</f>
        <v>AS</v>
      </c>
      <c r="AC3">
        <f>AVERAGE(A3:A14)</f>
        <v>4.8466666666666667</v>
      </c>
      <c r="AD3">
        <f>COUNT(A3:A14)</f>
        <v>12</v>
      </c>
      <c r="AE3">
        <f>DEVSQ(A3:A14)</f>
        <v>1374.3034666666667</v>
      </c>
      <c r="AN3" s="20"/>
      <c r="AO3" s="13"/>
      <c r="AQ3" t="s">
        <v>1</v>
      </c>
      <c r="AR3" s="3">
        <f>AC3</f>
        <v>4.8466666666666667</v>
      </c>
      <c r="AS3">
        <f>AR3-AS4</f>
        <v>-30.871666666666666</v>
      </c>
      <c r="AU3"/>
      <c r="AV3" s="4"/>
      <c r="BB3" s="129" t="s">
        <v>115</v>
      </c>
      <c r="BC3" s="129" t="s">
        <v>116</v>
      </c>
      <c r="BD3" s="129" t="s">
        <v>117</v>
      </c>
      <c r="BE3" s="129" t="s">
        <v>118</v>
      </c>
      <c r="BF3" s="129" t="s">
        <v>119</v>
      </c>
      <c r="BK3" s="53"/>
      <c r="BL3" s="20"/>
      <c r="BM3" s="13"/>
      <c r="BO3" t="s">
        <v>1</v>
      </c>
      <c r="BP3" s="3">
        <f>AR3</f>
        <v>4.8466666666666667</v>
      </c>
      <c r="BQ3">
        <f>BP3-BQ4</f>
        <v>-30.871666666666666</v>
      </c>
    </row>
    <row r="4" spans="1:98" ht="13.5" thickTop="1" x14ac:dyDescent="0.4">
      <c r="A4">
        <v>0</v>
      </c>
      <c r="B4">
        <v>40</v>
      </c>
      <c r="E4" t="s">
        <v>4</v>
      </c>
      <c r="F4">
        <f>D1*(G4-F3)</f>
        <v>30.871666666666666</v>
      </c>
      <c r="G4" s="3">
        <f>B16</f>
        <v>35.718333333333334</v>
      </c>
      <c r="H4" s="3"/>
      <c r="I4" s="3"/>
      <c r="J4" s="3"/>
      <c r="K4" s="3"/>
      <c r="P4" s="138">
        <v>0.05</v>
      </c>
      <c r="R4" s="280" t="s">
        <v>256</v>
      </c>
      <c r="S4" s="129" t="s">
        <v>257</v>
      </c>
      <c r="T4" s="129" t="s">
        <v>258</v>
      </c>
      <c r="U4" s="129" t="s">
        <v>237</v>
      </c>
      <c r="V4" s="129" t="s">
        <v>259</v>
      </c>
      <c r="W4" s="129" t="s">
        <v>260</v>
      </c>
      <c r="X4" s="129" t="s">
        <v>261</v>
      </c>
      <c r="Y4" s="129" t="s">
        <v>262</v>
      </c>
      <c r="Z4" s="129" t="s">
        <v>263</v>
      </c>
      <c r="AB4" t="str">
        <f>B2</f>
        <v>JS</v>
      </c>
      <c r="AC4">
        <f>AVERAGE(B3:B14)</f>
        <v>35.718333333333334</v>
      </c>
      <c r="AD4">
        <f>COUNT(B3:B14)</f>
        <v>12</v>
      </c>
      <c r="AE4">
        <f>DEVSQ(B3:B14)</f>
        <v>159.51236666666662</v>
      </c>
      <c r="AN4" s="12" t="s">
        <v>6</v>
      </c>
      <c r="AO4" s="13">
        <f>U11</f>
        <v>69.718901515151515</v>
      </c>
      <c r="AQ4" s="1" t="s">
        <v>4</v>
      </c>
      <c r="AR4">
        <f>AS4-AR3</f>
        <v>30.871666666666666</v>
      </c>
      <c r="AS4" s="3">
        <f>AC4</f>
        <v>35.718333333333334</v>
      </c>
      <c r="AU4"/>
      <c r="AV4" s="4"/>
      <c r="AX4" t="str">
        <f>A2</f>
        <v>AS</v>
      </c>
      <c r="AY4" t="str">
        <f>B2</f>
        <v>JS</v>
      </c>
      <c r="BB4" t="str">
        <f>A2</f>
        <v>AS</v>
      </c>
      <c r="BC4">
        <f>[1]!RANK_SUM(A3:B14,1,1)</f>
        <v>88</v>
      </c>
      <c r="BD4">
        <f>COUNT(A3:A14)</f>
        <v>12</v>
      </c>
      <c r="BE4">
        <f>BC4/BD4</f>
        <v>7.333333333333333</v>
      </c>
      <c r="BL4" s="12" t="s">
        <v>92</v>
      </c>
      <c r="BM4" s="13">
        <f>BG2</f>
        <v>0.05</v>
      </c>
      <c r="BO4" s="1" t="s">
        <v>4</v>
      </c>
      <c r="BP4">
        <f>BQ4-BP3</f>
        <v>30.871666666666666</v>
      </c>
      <c r="BQ4" s="3">
        <f>AS4</f>
        <v>35.718333333333334</v>
      </c>
    </row>
    <row r="5" spans="1:98" ht="13.5" thickBot="1" x14ac:dyDescent="0.45">
      <c r="A5">
        <v>0</v>
      </c>
      <c r="B5">
        <v>35</v>
      </c>
      <c r="P5" s="139" t="str">
        <f>IF(P3&lt;P4,"NOT NORMAL","NORMAL")</f>
        <v>NOT NORMAL</v>
      </c>
      <c r="R5" s="281" t="str">
        <f>A2</f>
        <v>AS</v>
      </c>
      <c r="S5" s="281">
        <f>COUNT(A3:A14)</f>
        <v>12</v>
      </c>
      <c r="T5" s="281">
        <f>SUM(A3:A14)</f>
        <v>58.16</v>
      </c>
      <c r="U5" s="281">
        <f>AVERAGE(A3:A14)</f>
        <v>4.8466666666666667</v>
      </c>
      <c r="V5" s="281">
        <f>_xlfn.VAR.S(A3:A14)</f>
        <v>124.93667878787878</v>
      </c>
      <c r="W5">
        <f>DEVSQ(A3:A14)</f>
        <v>1374.3034666666667</v>
      </c>
      <c r="X5">
        <f>SQRT(U11/S5)</f>
        <v>2.410375169884547</v>
      </c>
      <c r="Y5">
        <f>U5-X5*_xlfn.T.INV.2T(X3,T11)</f>
        <v>-0.15214548170148667</v>
      </c>
      <c r="Z5">
        <f>U5+X5*_xlfn.T.INV.2T(X3,T11)</f>
        <v>9.84547881503482</v>
      </c>
      <c r="AB5" s="8"/>
      <c r="AC5" s="8"/>
      <c r="AD5" s="8">
        <f>SUM(AD3:AD4)</f>
        <v>24</v>
      </c>
      <c r="AE5" s="8">
        <f>SUM(AE3:AE4)</f>
        <v>1533.8158333333333</v>
      </c>
      <c r="AF5" s="8">
        <f>AD5-COUNT(AD3:AD4)</f>
        <v>22</v>
      </c>
      <c r="AG5" s="8">
        <f>[1]!QCRIT(COUNT(AD3:AD4),AF5,AF1,2)</f>
        <v>2.9329999999999998</v>
      </c>
      <c r="AN5" s="12" t="s">
        <v>7</v>
      </c>
      <c r="AO5" s="13">
        <v>4</v>
      </c>
      <c r="AT5" s="3"/>
      <c r="AU5"/>
      <c r="AV5" s="4"/>
      <c r="AW5" t="s">
        <v>106</v>
      </c>
      <c r="AX5" s="117">
        <f>MEDIAN(A3:A14)</f>
        <v>0</v>
      </c>
      <c r="AY5" s="119">
        <f>MEDIAN(B3:B14)</f>
        <v>35</v>
      </c>
      <c r="BB5" t="str">
        <f>B2</f>
        <v>JS</v>
      </c>
      <c r="BC5">
        <f>[1]!RANK_SUM(A3:B14,2,1)</f>
        <v>212</v>
      </c>
      <c r="BD5">
        <f>COUNT(B3:B14)</f>
        <v>12</v>
      </c>
      <c r="BE5">
        <f>BC5/BD5</f>
        <v>17.666666666666668</v>
      </c>
      <c r="BL5" s="12"/>
      <c r="BM5" s="13"/>
      <c r="BR5" s="3"/>
    </row>
    <row r="6" spans="1:98" ht="13.5" thickBot="1" x14ac:dyDescent="0.45">
      <c r="A6">
        <v>0</v>
      </c>
      <c r="B6">
        <v>35</v>
      </c>
      <c r="R6" t="str">
        <f>B2</f>
        <v>JS</v>
      </c>
      <c r="S6">
        <f>COUNT(B3:B14)</f>
        <v>12</v>
      </c>
      <c r="T6">
        <f>SUM(B3:B14)</f>
        <v>428.62</v>
      </c>
      <c r="U6">
        <f>AVERAGE(B3:B14)</f>
        <v>35.718333333333334</v>
      </c>
      <c r="V6">
        <f>_xlfn.VAR.S(B3:B14)</f>
        <v>14.501124242424174</v>
      </c>
      <c r="W6">
        <f>DEVSQ(B3:B14)</f>
        <v>159.51236666666662</v>
      </c>
      <c r="X6">
        <f>SQRT(U11/S6)</f>
        <v>2.410375169884547</v>
      </c>
      <c r="Y6">
        <f>U6-X6*_xlfn.T.INV.2T(X3,T11)</f>
        <v>30.719521184965181</v>
      </c>
      <c r="Z6">
        <f>U6+X6*_xlfn.T.INV.2T(X3,T11)</f>
        <v>40.717145481701486</v>
      </c>
      <c r="AB6" t="s">
        <v>278</v>
      </c>
      <c r="AN6" s="12" t="s">
        <v>8</v>
      </c>
      <c r="AO6" s="13">
        <v>12</v>
      </c>
      <c r="AU6" s="3"/>
      <c r="AV6" s="4"/>
      <c r="AW6" t="s">
        <v>107</v>
      </c>
      <c r="AX6" s="120">
        <f>[1]!RANK_SUM(A3:B14, 1,1)</f>
        <v>88</v>
      </c>
      <c r="AY6" s="121">
        <f>[1]!RANK_SUM(A3:B14, 2,1)</f>
        <v>212</v>
      </c>
      <c r="BB6" s="8"/>
      <c r="BC6" s="8"/>
      <c r="BD6" s="8">
        <f>SUM(BD4:BD5)</f>
        <v>24</v>
      </c>
      <c r="BE6" s="8"/>
      <c r="BF6" s="8">
        <f>_xlfn.NORM.S.INV(1-BF2/2)</f>
        <v>1.9599639845400536</v>
      </c>
      <c r="BL6" s="12"/>
      <c r="BM6" s="13"/>
      <c r="BS6" s="3"/>
    </row>
    <row r="7" spans="1:98" ht="13.9" thickTop="1" thickBot="1" x14ac:dyDescent="0.45">
      <c r="A7">
        <v>0</v>
      </c>
      <c r="B7">
        <v>35</v>
      </c>
      <c r="R7" s="16"/>
      <c r="S7" s="8"/>
      <c r="T7" s="8"/>
      <c r="U7" s="8"/>
      <c r="V7" s="8"/>
      <c r="W7" s="8"/>
      <c r="X7" s="8"/>
      <c r="Y7" s="8"/>
      <c r="Z7" s="8"/>
      <c r="AB7" s="289" t="s">
        <v>121</v>
      </c>
      <c r="AC7" s="289" t="s">
        <v>122</v>
      </c>
      <c r="AD7" s="289" t="s">
        <v>274</v>
      </c>
      <c r="AE7" s="289" t="s">
        <v>123</v>
      </c>
      <c r="AF7" s="289" t="s">
        <v>279</v>
      </c>
      <c r="AG7" s="289" t="s">
        <v>280</v>
      </c>
      <c r="AH7" s="289" t="s">
        <v>281</v>
      </c>
      <c r="AI7" s="290" t="s">
        <v>103</v>
      </c>
      <c r="AJ7" s="289" t="s">
        <v>282</v>
      </c>
      <c r="AK7" s="289" t="s">
        <v>283</v>
      </c>
      <c r="AN7" s="12" t="s">
        <v>9</v>
      </c>
      <c r="AO7" s="13">
        <f>AF5</f>
        <v>22</v>
      </c>
      <c r="AU7"/>
      <c r="AV7" s="4"/>
      <c r="AW7" t="s">
        <v>108</v>
      </c>
      <c r="AX7" s="120">
        <f>COUNT(A3:A14)</f>
        <v>12</v>
      </c>
      <c r="AY7" s="121">
        <f>COUNT(B3:B14)</f>
        <v>12</v>
      </c>
      <c r="AZ7" s="126">
        <f>SUM(AX7:AY7)</f>
        <v>24</v>
      </c>
      <c r="BB7" t="s">
        <v>120</v>
      </c>
      <c r="BL7" s="12"/>
      <c r="BM7" s="13"/>
      <c r="BT7" s="3"/>
    </row>
    <row r="8" spans="1:98" ht="13.9" thickTop="1" thickBot="1" x14ac:dyDescent="0.45">
      <c r="A8">
        <v>10</v>
      </c>
      <c r="B8">
        <v>35</v>
      </c>
      <c r="R8" t="s">
        <v>264</v>
      </c>
      <c r="AB8" s="291" t="str">
        <f>AB3</f>
        <v>AS</v>
      </c>
      <c r="AC8" s="291" t="str">
        <f>AB4</f>
        <v>JS</v>
      </c>
      <c r="AD8" s="291">
        <f>ABS(AC3-AC4)</f>
        <v>30.871666666666666</v>
      </c>
      <c r="AE8" s="291">
        <f>SQRT(AE5/AF5/HARMEAN(AD3,AD4))</f>
        <v>2.410375169884547</v>
      </c>
      <c r="AF8" s="291">
        <f>AD8/AE8</f>
        <v>12.807826371753309</v>
      </c>
      <c r="AG8" s="291">
        <f>AD8-AE8*AG$5</f>
        <v>23.80203629339529</v>
      </c>
      <c r="AH8" s="291">
        <f>AD8+AE8*AG$5</f>
        <v>37.941297039938043</v>
      </c>
      <c r="AI8" s="291">
        <f>[1]!QDIST(AF8,COUNT($AD$3:$AD$4),AF$5)</f>
        <v>7.0959822462413058E-9</v>
      </c>
      <c r="AJ8" s="291">
        <f>AE8*AG$5</f>
        <v>7.0696303732713757</v>
      </c>
      <c r="AK8" s="291">
        <f>AD8*SQRT(AF$5/AE$5)</f>
        <v>3.6973010017328805</v>
      </c>
      <c r="AN8" s="12" t="s">
        <v>93</v>
      </c>
      <c r="AO8" s="13">
        <f>AG5</f>
        <v>2.9329999999999998</v>
      </c>
      <c r="AU8"/>
      <c r="AV8" s="4"/>
      <c r="AW8" t="s">
        <v>109</v>
      </c>
      <c r="AX8" s="122">
        <f>AX6^2/AX7</f>
        <v>645.33333333333337</v>
      </c>
      <c r="AY8" s="124">
        <f>AY6^2/AY7</f>
        <v>3745.3333333333335</v>
      </c>
      <c r="AZ8" s="127">
        <f>SUM(AX8:AY8)</f>
        <v>4390.666666666667</v>
      </c>
      <c r="BB8" s="129" t="s">
        <v>121</v>
      </c>
      <c r="BC8" s="129" t="s">
        <v>122</v>
      </c>
      <c r="BD8" s="129" t="s">
        <v>118</v>
      </c>
      <c r="BE8" s="129" t="s">
        <v>123</v>
      </c>
      <c r="BF8" s="129" t="s">
        <v>124</v>
      </c>
      <c r="BG8" s="129" t="s">
        <v>125</v>
      </c>
      <c r="BH8" s="129" t="s">
        <v>103</v>
      </c>
      <c r="BL8" s="12"/>
      <c r="BM8" s="13"/>
    </row>
    <row r="9" spans="1:98" ht="13.9" thickTop="1" thickBot="1" x14ac:dyDescent="0.45">
      <c r="A9">
        <v>10</v>
      </c>
      <c r="B9">
        <v>35</v>
      </c>
      <c r="F9" t="s">
        <v>1</v>
      </c>
      <c r="G9" t="s">
        <v>4</v>
      </c>
      <c r="M9" s="116"/>
      <c r="N9" s="141" t="s">
        <v>10</v>
      </c>
      <c r="R9" s="284" t="s">
        <v>265</v>
      </c>
      <c r="S9" s="285" t="s">
        <v>260</v>
      </c>
      <c r="T9" s="285" t="s">
        <v>112</v>
      </c>
      <c r="U9" s="285" t="s">
        <v>266</v>
      </c>
      <c r="V9" s="285" t="s">
        <v>11</v>
      </c>
      <c r="W9" s="285" t="s">
        <v>267</v>
      </c>
      <c r="X9" s="285" t="s">
        <v>12</v>
      </c>
      <c r="Y9" s="285" t="s">
        <v>268</v>
      </c>
      <c r="Z9" s="285" t="s">
        <v>269</v>
      </c>
      <c r="AB9" s="286"/>
      <c r="AC9" s="286"/>
      <c r="AD9" s="286"/>
      <c r="AE9" s="286"/>
      <c r="AF9" s="286"/>
      <c r="AG9" s="286"/>
      <c r="AH9" s="286"/>
      <c r="AI9" s="286"/>
      <c r="AJ9" s="286"/>
      <c r="AK9" s="286"/>
      <c r="AL9" s="125"/>
      <c r="AN9" s="12"/>
      <c r="AO9" s="13"/>
      <c r="AR9" t="s">
        <v>1</v>
      </c>
      <c r="AS9" t="str">
        <f>R6</f>
        <v>JS</v>
      </c>
      <c r="AU9"/>
      <c r="AV9" s="4"/>
      <c r="AW9" t="s">
        <v>110</v>
      </c>
      <c r="AZ9" s="127">
        <f>12*AZ8/(AZ7*(AZ7+1))-3*(AZ7+1)</f>
        <v>12.813333333333333</v>
      </c>
      <c r="BB9" s="133" t="str">
        <f>BB4</f>
        <v>AS</v>
      </c>
      <c r="BC9" s="133" t="str">
        <f>BB5</f>
        <v>JS</v>
      </c>
      <c r="BD9" s="133">
        <f>ABS(BE4-BE5)</f>
        <v>10.333333333333336</v>
      </c>
      <c r="BE9" s="133">
        <f>SQRT((BD$6*(BD$6+1)-[1]!TiesCorrection($A$3:$B$14)/(BD$6-1))/12*(1/BD4+1/BD5))</f>
        <v>2.7313265874911834</v>
      </c>
      <c r="BF9" s="133">
        <f>BD9/BE9</f>
        <v>3.7832653849076521</v>
      </c>
      <c r="BG9" s="133">
        <f>BE9*BF$6</f>
        <v>5.3533017414994069</v>
      </c>
      <c r="BH9" s="133">
        <f>2*(1-_xlfn.NORM.S.DIST(BF9,TRUE))</f>
        <v>1.5478422406767223E-4</v>
      </c>
      <c r="BL9" s="12"/>
      <c r="BM9" s="13"/>
      <c r="BP9" t="s">
        <v>1</v>
      </c>
      <c r="BQ9" s="1" t="s">
        <v>4</v>
      </c>
    </row>
    <row r="10" spans="1:98" ht="13.5" thickBot="1" x14ac:dyDescent="0.45">
      <c r="A10">
        <v>0</v>
      </c>
      <c r="B10">
        <v>35</v>
      </c>
      <c r="E10" t="s">
        <v>1</v>
      </c>
      <c r="G10">
        <f>IF(G3&gt;0,G13,0)</f>
        <v>0</v>
      </c>
      <c r="M10" s="143" t="s">
        <v>1</v>
      </c>
      <c r="N10" s="142">
        <f>Techniques!$D$3*(Techniques!$G$3*G10)</f>
        <v>0</v>
      </c>
      <c r="R10" t="s">
        <v>270</v>
      </c>
      <c r="S10">
        <f>S12-S11</f>
        <v>5718.3588166666686</v>
      </c>
      <c r="T10">
        <f>COUNTA(R5:R6)-1</f>
        <v>1</v>
      </c>
      <c r="U10">
        <f>S10/T10</f>
        <v>5718.3588166666686</v>
      </c>
      <c r="V10">
        <f>U10/U11</f>
        <v>82.020208184489803</v>
      </c>
      <c r="W10">
        <f>_xlfn.F.DIST.RT(V10,T10,T11)</f>
        <v>7.0959778781544817E-9</v>
      </c>
      <c r="X10">
        <f>_xlfn.F.INV.RT(X3,T10,T11)</f>
        <v>4.3009495017776587</v>
      </c>
      <c r="Y10">
        <f>SQRT(DEVSQ(U5:U6)/(U11*T10))</f>
        <v>2.6143866104131348</v>
      </c>
      <c r="Z10">
        <f>(S12-T12*U11)/(S12+U11)</f>
        <v>0.77147255356950906</v>
      </c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31"/>
      <c r="AQ10" t="s">
        <v>1</v>
      </c>
      <c r="AS10">
        <f>IF(AND(AO2,ABS(AS3)&gt;AO11),1,0)</f>
        <v>1</v>
      </c>
      <c r="AU10"/>
      <c r="AV10" s="4"/>
      <c r="AW10" t="s">
        <v>111</v>
      </c>
      <c r="AZ10" s="127">
        <f>AZ9/(1-[1]!TiesCorrection(A3:B14)/(24*(24^2-1)))</f>
        <v>14.313096972640439</v>
      </c>
      <c r="BK10" s="53"/>
      <c r="BO10" t="s">
        <v>1</v>
      </c>
      <c r="BQ10">
        <f>IF(AND(BM2,BH9&lt;BM4),1,0)</f>
        <v>1</v>
      </c>
    </row>
    <row r="11" spans="1:98" ht="13.5" thickTop="1" x14ac:dyDescent="0.4">
      <c r="A11">
        <v>0</v>
      </c>
      <c r="B11">
        <v>35</v>
      </c>
      <c r="E11" s="1" t="s">
        <v>4</v>
      </c>
      <c r="F11">
        <f>IF(F4&gt;0,F14,0)</f>
        <v>1</v>
      </c>
      <c r="M11" s="143"/>
      <c r="N11" s="142">
        <v>0</v>
      </c>
      <c r="R11" s="280" t="s">
        <v>271</v>
      </c>
      <c r="S11" s="129">
        <f>SUM(W5:W6)</f>
        <v>1533.8158333333333</v>
      </c>
      <c r="T11" s="129">
        <f>T12-T10</f>
        <v>22</v>
      </c>
      <c r="U11" s="129">
        <f>S11/T11</f>
        <v>69.718901515151515</v>
      </c>
      <c r="V11" s="129"/>
      <c r="W11" s="129"/>
      <c r="X11" s="129"/>
      <c r="Y11" s="129"/>
      <c r="Z11" s="129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N11" s="12" t="s">
        <v>92</v>
      </c>
      <c r="AO11" s="13">
        <f>AO8*(SQRT(AO4/AO6))</f>
        <v>7.0696303732713757</v>
      </c>
      <c r="AQ11" t="str">
        <f>R6</f>
        <v>JS</v>
      </c>
      <c r="AR11">
        <f>IF(AND(AO2,ABS(AR4)&gt;AO11),1,0)</f>
        <v>1</v>
      </c>
      <c r="AU11"/>
      <c r="AV11" s="4"/>
      <c r="AW11" t="s">
        <v>112</v>
      </c>
      <c r="AZ11" s="127">
        <f>COUNTA(AX4:AY4)-1</f>
        <v>1</v>
      </c>
      <c r="BO11" s="1" t="s">
        <v>4</v>
      </c>
      <c r="BP11">
        <f>IF(AND(BM2,BH9&lt;BM4),1,0)</f>
        <v>1</v>
      </c>
    </row>
    <row r="12" spans="1:98" ht="13.15" x14ac:dyDescent="0.4">
      <c r="A12">
        <v>0</v>
      </c>
      <c r="B12">
        <v>35</v>
      </c>
      <c r="M12" s="143"/>
      <c r="N12" s="142">
        <v>0</v>
      </c>
      <c r="R12" s="287" t="s">
        <v>272</v>
      </c>
      <c r="S12" s="288">
        <f>DEVSQ(A3:B14)</f>
        <v>7252.1746500000017</v>
      </c>
      <c r="T12" s="288">
        <f>COUNT(A3:B14)-1</f>
        <v>23</v>
      </c>
      <c r="U12" s="288">
        <f>S12/T12</f>
        <v>315.3119413043479</v>
      </c>
      <c r="V12" s="288"/>
      <c r="W12" s="288"/>
      <c r="X12" s="288"/>
      <c r="Y12" s="288"/>
      <c r="Z12" s="288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N12" s="12"/>
      <c r="AO12" s="13"/>
      <c r="AU12"/>
      <c r="AV12" s="4"/>
      <c r="AW12" t="s">
        <v>103</v>
      </c>
      <c r="AZ12" s="127">
        <f>_xlfn.CHISQ.DIST.RT(AZ10,AZ11)</f>
        <v>1.5478422406776395E-4</v>
      </c>
      <c r="BL12" s="12"/>
      <c r="BM12" s="13"/>
    </row>
    <row r="13" spans="1:98" ht="13.15" x14ac:dyDescent="0.4">
      <c r="A13">
        <v>0</v>
      </c>
      <c r="B13">
        <v>35</v>
      </c>
      <c r="E13" t="s">
        <v>1</v>
      </c>
      <c r="G13">
        <f>IF(P5="NORMAL",AS10,BQ10)</f>
        <v>1</v>
      </c>
      <c r="M13" s="143" t="s">
        <v>4</v>
      </c>
      <c r="N13" s="142">
        <f>Techniques!$G$3*(Techniques!$D$3*F11)</f>
        <v>1</v>
      </c>
      <c r="R13" s="286"/>
      <c r="S13" s="286"/>
      <c r="T13" s="286"/>
      <c r="U13" s="286"/>
      <c r="V13" s="286"/>
      <c r="W13" s="286"/>
      <c r="X13" s="286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U13"/>
      <c r="AV13" s="4"/>
      <c r="AW13" t="s">
        <v>104</v>
      </c>
      <c r="AZ13" s="127">
        <v>0.05</v>
      </c>
    </row>
    <row r="14" spans="1:98" ht="13.15" x14ac:dyDescent="0.4">
      <c r="A14">
        <f>IF(Frame_Post!A14-Frame_Pre!A14&gt;0,Frame_Post!A14-Frame_Pre!A14,0)</f>
        <v>38.159999999999997</v>
      </c>
      <c r="B14">
        <v>28.619999999999997</v>
      </c>
      <c r="E14" t="s">
        <v>4</v>
      </c>
      <c r="F14">
        <f>IF(P5="NORMAL",AR11,BP11)</f>
        <v>1</v>
      </c>
      <c r="M14" s="143" t="s">
        <v>94</v>
      </c>
      <c r="N14" s="142" t="b">
        <f>SUM(N10:N13)&gt;0</f>
        <v>1</v>
      </c>
      <c r="R14" s="9"/>
      <c r="S14" s="132"/>
      <c r="T14" s="132"/>
      <c r="U14" s="132"/>
      <c r="V14" s="132"/>
      <c r="W14" s="132"/>
      <c r="X14" s="132"/>
      <c r="Y14" s="132"/>
      <c r="Z14" s="132"/>
      <c r="AA14" s="12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U14" s="31"/>
      <c r="AV14" s="4"/>
      <c r="AW14" t="s">
        <v>113</v>
      </c>
      <c r="AZ14" s="128" t="str">
        <f>IF(AZ12&lt;AZ13,"yes","no")</f>
        <v>yes</v>
      </c>
      <c r="BL14" s="12"/>
    </row>
    <row r="15" spans="1:98" ht="13.5" thickBot="1" x14ac:dyDescent="0.45">
      <c r="A15" s="22"/>
      <c r="M15" s="140" t="s">
        <v>103</v>
      </c>
      <c r="N15" s="273">
        <f>IF(P5="NOT NORMAL",BH9,W10)</f>
        <v>1.5478422406767223E-4</v>
      </c>
      <c r="AB15" s="132"/>
      <c r="AC15" s="132"/>
      <c r="AD15" s="132"/>
      <c r="AE15" s="132"/>
      <c r="AF15" s="132"/>
      <c r="AG15" s="132"/>
      <c r="AH15" s="132"/>
      <c r="AI15" s="132"/>
      <c r="AJ15" s="132"/>
      <c r="AK15" s="132"/>
      <c r="AL15" s="31"/>
      <c r="BK15" s="20"/>
      <c r="BL15" s="20"/>
      <c r="BM15" s="20"/>
    </row>
    <row r="16" spans="1:98" x14ac:dyDescent="0.35">
      <c r="A16" s="22">
        <f>AVERAGE(A3:A14)</f>
        <v>4.8466666666666667</v>
      </c>
      <c r="B16">
        <f>AVERAGE(B3:B14)</f>
        <v>35.718333333333334</v>
      </c>
      <c r="C16" s="13" t="s">
        <v>237</v>
      </c>
      <c r="AD16" s="17"/>
      <c r="AE16" s="17"/>
      <c r="AF16" s="17"/>
      <c r="AG16" s="17"/>
    </row>
    <row r="17" spans="1:99" ht="13.5" thickBot="1" x14ac:dyDescent="0.45">
      <c r="A17">
        <f>STDEV(A3:A14)</f>
        <v>11.177507718086298</v>
      </c>
      <c r="B17">
        <f>STDEV(B3:B14)</f>
        <v>3.8080341703330571</v>
      </c>
      <c r="C17" s="13" t="s">
        <v>238</v>
      </c>
      <c r="R17" s="5"/>
      <c r="S17" s="5"/>
      <c r="T17" s="5"/>
      <c r="U17" s="5"/>
      <c r="V17" s="5"/>
      <c r="W17" s="5"/>
      <c r="X17" s="5"/>
      <c r="AD17" s="17"/>
      <c r="AE17" s="18"/>
      <c r="AF17" s="17"/>
      <c r="AG17" s="17"/>
    </row>
    <row r="18" spans="1:99" x14ac:dyDescent="0.35">
      <c r="A18" s="22"/>
      <c r="AB18" s="13"/>
    </row>
    <row r="19" spans="1:99" s="5" customFormat="1" ht="13.15" thickBot="1" x14ac:dyDescent="0.4">
      <c r="A19" s="23"/>
      <c r="O19" s="24"/>
      <c r="Q19" s="24"/>
      <c r="AB19" s="52"/>
      <c r="AU19" s="24"/>
      <c r="BV19" s="136"/>
    </row>
    <row r="20" spans="1:99" s="26" customFormat="1" x14ac:dyDescent="0.3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 s="2"/>
      <c r="P20"/>
      <c r="Q20" s="2"/>
      <c r="R20"/>
      <c r="S20"/>
      <c r="T20"/>
      <c r="U20"/>
      <c r="V20"/>
      <c r="W20"/>
      <c r="X20"/>
      <c r="Y20"/>
      <c r="Z20"/>
      <c r="AA20"/>
      <c r="AB20" s="13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 s="2"/>
      <c r="AV20" s="31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 s="135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</row>
    <row r="23" spans="1:99" x14ac:dyDescent="0.35">
      <c r="R23" s="53"/>
      <c r="S23" s="53"/>
      <c r="T23" s="53"/>
      <c r="U23" s="53"/>
      <c r="V23" s="53"/>
      <c r="W23" s="53"/>
      <c r="X23" s="53"/>
    </row>
    <row r="27" spans="1:99" x14ac:dyDescent="0.35">
      <c r="AB27" s="13"/>
    </row>
  </sheetData>
  <conditionalFormatting sqref="AB20:AB1048576">
    <cfRule type="cellIs" dxfId="18" priority="32" operator="equal">
      <formula>TRUE</formula>
    </cfRule>
  </conditionalFormatting>
  <conditionalFormatting sqref="AB19">
    <cfRule type="cellIs" dxfId="17" priority="31" operator="equal">
      <formula>TRUE</formula>
    </cfRule>
  </conditionalFormatting>
  <conditionalFormatting sqref="M6:M8 M19:M1048576">
    <cfRule type="cellIs" dxfId="16" priority="29" operator="equal">
      <formula>"NORMAL"</formula>
    </cfRule>
  </conditionalFormatting>
  <conditionalFormatting sqref="M16:M18">
    <cfRule type="cellIs" dxfId="15" priority="22" operator="equal">
      <formula>"NORMAL"</formula>
    </cfRule>
  </conditionalFormatting>
  <conditionalFormatting sqref="BM12:BM13 BM4">
    <cfRule type="cellIs" dxfId="14" priority="15" operator="equal">
      <formula>TRUE</formula>
    </cfRule>
  </conditionalFormatting>
  <conditionalFormatting sqref="BM14">
    <cfRule type="cellIs" dxfId="13" priority="14" operator="equal">
      <formula>TRUE</formula>
    </cfRule>
  </conditionalFormatting>
  <conditionalFormatting sqref="BM1:BM2 BM4:BM10">
    <cfRule type="cellIs" dxfId="12" priority="13" operator="equal">
      <formula>TRUE</formula>
    </cfRule>
  </conditionalFormatting>
  <conditionalFormatting sqref="BM3">
    <cfRule type="cellIs" dxfId="11" priority="12" operator="equal">
      <formula>TRUE</formula>
    </cfRule>
  </conditionalFormatting>
  <conditionalFormatting sqref="AB17:AB18">
    <cfRule type="cellIs" dxfId="10" priority="11" operator="equal">
      <formula>TRUE</formula>
    </cfRule>
  </conditionalFormatting>
  <conditionalFormatting sqref="AB15:AB16">
    <cfRule type="cellIs" dxfId="9" priority="10" operator="equal">
      <formula>TRUE</formula>
    </cfRule>
  </conditionalFormatting>
  <conditionalFormatting sqref="AO1:AO2 AO4:AO13">
    <cfRule type="cellIs" dxfId="8" priority="9" operator="equal">
      <formula>TRUE</formula>
    </cfRule>
  </conditionalFormatting>
  <conditionalFormatting sqref="AO3">
    <cfRule type="cellIs" dxfId="7" priority="8" operator="equal">
      <formula>TRUE</formula>
    </cfRule>
  </conditionalFormatting>
  <conditionalFormatting sqref="AB14">
    <cfRule type="cellIs" dxfId="6" priority="7" operator="equal">
      <formula>TRUE</formula>
    </cfRule>
  </conditionalFormatting>
  <conditionalFormatting sqref="P1:P5">
    <cfRule type="cellIs" dxfId="5" priority="6" operator="equal">
      <formula>"NORMAL"</formula>
    </cfRule>
  </conditionalFormatting>
  <conditionalFormatting sqref="P1:P5">
    <cfRule type="cellIs" dxfId="4" priority="5" operator="equal">
      <formula>"NORMAL"</formula>
    </cfRule>
  </conditionalFormatting>
  <conditionalFormatting sqref="P1:P5">
    <cfRule type="cellIs" dxfId="3" priority="4" operator="equal">
      <formula>"NORMAL"</formula>
    </cfRule>
  </conditionalFormatting>
  <conditionalFormatting sqref="P1:P5">
    <cfRule type="cellIs" dxfId="2" priority="3" operator="equal">
      <formula>"NORMAL"</formula>
    </cfRule>
  </conditionalFormatting>
  <conditionalFormatting sqref="P1:P5">
    <cfRule type="cellIs" dxfId="1" priority="2" operator="equal">
      <formula>"NORMAL"</formula>
    </cfRule>
  </conditionalFormatting>
  <conditionalFormatting sqref="P1:P5">
    <cfRule type="cellIs" dxfId="0" priority="1" operator="equal">
      <formula>"NORMAL"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38046-CD89-4FA5-B88D-5B29FB1C1098}">
  <sheetPr codeName="Foglio9">
    <tabColor theme="5" tint="0.39997558519241921"/>
  </sheetPr>
  <dimension ref="A1:LC264"/>
  <sheetViews>
    <sheetView topLeftCell="I1" zoomScale="130" zoomScaleNormal="130" workbookViewId="0">
      <selection activeCell="D2" sqref="D2"/>
    </sheetView>
  </sheetViews>
  <sheetFormatPr defaultColWidth="8.86328125" defaultRowHeight="12.75" x14ac:dyDescent="0.35"/>
  <cols>
    <col min="1" max="10" width="8.86328125" style="41"/>
    <col min="11" max="11" width="17.33203125" style="41" customWidth="1"/>
    <col min="12" max="12" width="8.86328125" style="41"/>
    <col min="13" max="13" width="15.53125" style="41" customWidth="1"/>
    <col min="14" max="14" width="8.86328125" style="41"/>
    <col min="15" max="15" width="16.53125" style="41" customWidth="1"/>
    <col min="16" max="16" width="12.33203125" style="41" customWidth="1"/>
    <col min="17" max="21" width="8.86328125" style="41"/>
    <col min="22" max="22" width="12.6640625" style="41" bestFit="1" customWidth="1"/>
    <col min="23" max="23" width="12" style="41" bestFit="1" customWidth="1"/>
    <col min="24" max="25" width="12.6640625" style="41" bestFit="1" customWidth="1"/>
    <col min="26" max="54" width="8.86328125" style="38"/>
    <col min="55" max="55" width="2.6640625" style="38" customWidth="1"/>
    <col min="56" max="56" width="8.86328125" style="38"/>
    <col min="57" max="57" width="10.33203125" style="38" bestFit="1" customWidth="1"/>
    <col min="58" max="315" width="8.86328125" style="38"/>
    <col min="316" max="16384" width="8.86328125" style="41"/>
  </cols>
  <sheetData>
    <row r="1" spans="1:315" s="26" customFormat="1" ht="13.9" x14ac:dyDescent="0.4">
      <c r="A1" s="30" t="s">
        <v>23</v>
      </c>
      <c r="G1" s="4"/>
      <c r="H1" s="36"/>
      <c r="I1" s="31"/>
      <c r="J1" s="31"/>
      <c r="K1" s="31"/>
      <c r="L1" s="31"/>
      <c r="M1" s="31"/>
      <c r="N1" s="38"/>
      <c r="O1" s="161"/>
      <c r="P1" s="38"/>
      <c r="Q1" s="38"/>
      <c r="R1" s="162"/>
      <c r="S1" s="14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162"/>
      <c r="AT1" s="14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38">
        <f>B8</f>
        <v>1</v>
      </c>
      <c r="BV1" s="38">
        <f>B9</f>
        <v>1</v>
      </c>
      <c r="BW1" s="38">
        <f>B10</f>
        <v>1</v>
      </c>
      <c r="BX1" s="38">
        <f>B11</f>
        <v>1</v>
      </c>
      <c r="BY1" s="38">
        <f>B12</f>
        <v>2</v>
      </c>
      <c r="BZ1" s="38">
        <f>B13</f>
        <v>1</v>
      </c>
      <c r="CA1" s="38">
        <f>B14</f>
        <v>2</v>
      </c>
      <c r="CB1" s="38">
        <f>C3</f>
        <v>2</v>
      </c>
      <c r="CC1" s="38">
        <f>C4</f>
        <v>2</v>
      </c>
      <c r="CD1" s="38">
        <f>C5</f>
        <v>3</v>
      </c>
      <c r="CE1" s="38">
        <f>C6</f>
        <v>1</v>
      </c>
      <c r="CF1" s="38">
        <f>C7</f>
        <v>2</v>
      </c>
      <c r="CG1" s="38">
        <f>C8</f>
        <v>3</v>
      </c>
      <c r="CH1" s="38">
        <f>C9</f>
        <v>2</v>
      </c>
      <c r="CI1" s="38">
        <f>C10</f>
        <v>2</v>
      </c>
      <c r="CJ1" s="38">
        <f>C11</f>
        <v>4</v>
      </c>
      <c r="CK1" s="38">
        <f>C12</f>
        <v>1</v>
      </c>
      <c r="CL1" s="38">
        <f>C13</f>
        <v>1</v>
      </c>
      <c r="CM1" s="38">
        <f>C14</f>
        <v>1</v>
      </c>
      <c r="CN1" s="38">
        <f>D3</f>
        <v>5</v>
      </c>
      <c r="CO1" s="38">
        <f>D4</f>
        <v>4</v>
      </c>
      <c r="CP1" s="38">
        <f>D5</f>
        <v>5</v>
      </c>
      <c r="CQ1" s="38">
        <f>D6</f>
        <v>5</v>
      </c>
      <c r="CR1" s="38">
        <f>D7</f>
        <v>1</v>
      </c>
      <c r="CS1" s="38">
        <f>D8</f>
        <v>2</v>
      </c>
      <c r="CT1" s="38">
        <f>D9</f>
        <v>3</v>
      </c>
      <c r="CU1" s="38">
        <f>D10</f>
        <v>1</v>
      </c>
      <c r="CV1" s="38">
        <f>D11</f>
        <v>1</v>
      </c>
      <c r="CW1" s="38">
        <f>D12</f>
        <v>5</v>
      </c>
      <c r="CX1" s="38">
        <f>D13</f>
        <v>2</v>
      </c>
      <c r="CY1" s="38">
        <f>D14</f>
        <v>1</v>
      </c>
      <c r="CZ1" s="38"/>
      <c r="DA1" s="38"/>
      <c r="DB1" s="38"/>
      <c r="DC1" s="38"/>
      <c r="DD1" s="38"/>
      <c r="DE1" s="38"/>
      <c r="DF1" s="38"/>
      <c r="DG1" s="38"/>
      <c r="DH1" s="38"/>
      <c r="DI1" s="38"/>
      <c r="DJ1" s="38"/>
      <c r="DK1" s="38"/>
      <c r="DL1" s="38"/>
      <c r="DM1" s="38"/>
      <c r="DN1" s="38"/>
      <c r="DO1" s="38"/>
      <c r="DP1" s="38"/>
      <c r="DQ1" s="38"/>
      <c r="DR1" s="38"/>
      <c r="DS1" s="38"/>
      <c r="DT1" s="38"/>
      <c r="DU1" s="38"/>
      <c r="DV1" s="38"/>
      <c r="DW1" s="38"/>
      <c r="DX1" s="38"/>
      <c r="DY1" s="38"/>
      <c r="DZ1" s="38"/>
      <c r="EA1" s="38"/>
      <c r="EB1" s="38"/>
      <c r="EC1" s="38"/>
      <c r="ED1" s="38"/>
      <c r="EE1" s="38"/>
      <c r="EF1" s="38"/>
      <c r="EG1" s="38"/>
      <c r="EH1" s="38"/>
      <c r="EI1" s="38"/>
      <c r="EJ1" s="38"/>
      <c r="EK1" s="38"/>
      <c r="EL1" s="38"/>
      <c r="EM1" s="38"/>
      <c r="EN1" s="38"/>
      <c r="EO1" s="38"/>
      <c r="EP1" s="38"/>
      <c r="EQ1" s="38"/>
      <c r="ER1" s="38"/>
      <c r="ES1" s="38"/>
      <c r="ET1" s="38"/>
      <c r="EU1" s="38"/>
      <c r="EV1" s="38"/>
      <c r="EW1" s="38"/>
      <c r="EX1" s="38"/>
      <c r="EY1" s="38"/>
      <c r="EZ1" s="38"/>
      <c r="FA1" s="38"/>
      <c r="FB1" s="38"/>
      <c r="FC1" s="38"/>
      <c r="FD1" s="38"/>
      <c r="FE1" s="38"/>
      <c r="FF1" s="38"/>
      <c r="FG1" s="38"/>
      <c r="FH1" s="38"/>
      <c r="FI1" s="38"/>
      <c r="FJ1" s="38"/>
      <c r="FK1" s="38"/>
      <c r="FL1" s="38"/>
      <c r="FM1" s="38"/>
      <c r="FN1" s="38"/>
      <c r="FO1" s="38"/>
      <c r="FP1" s="38"/>
      <c r="FQ1" s="38"/>
      <c r="FR1" s="38"/>
      <c r="FS1" s="38"/>
      <c r="FT1" s="38"/>
      <c r="FU1" s="38"/>
      <c r="FV1" s="38"/>
      <c r="FW1" s="38"/>
      <c r="FX1" s="38"/>
      <c r="FY1" s="38"/>
      <c r="FZ1" s="38"/>
      <c r="GA1" s="38"/>
      <c r="GB1" s="38"/>
      <c r="GC1" s="38"/>
      <c r="GD1" s="38"/>
      <c r="GE1" s="38"/>
      <c r="GF1" s="38"/>
      <c r="GG1" s="38"/>
      <c r="GH1" s="38"/>
      <c r="GI1" s="38"/>
      <c r="GJ1" s="38"/>
      <c r="GK1" s="38"/>
      <c r="GL1" s="38"/>
      <c r="GM1" s="38"/>
      <c r="GN1" s="38"/>
      <c r="GO1" s="38"/>
      <c r="GP1" s="38"/>
      <c r="GQ1" s="38"/>
      <c r="GR1" s="38"/>
      <c r="GS1" s="38"/>
      <c r="GT1" s="38"/>
      <c r="GU1" s="38"/>
      <c r="GV1" s="38"/>
      <c r="GW1" s="38"/>
      <c r="GX1" s="38"/>
      <c r="GY1" s="38"/>
      <c r="GZ1" s="38"/>
      <c r="HA1" s="38"/>
      <c r="HB1" s="38"/>
      <c r="HC1" s="38"/>
      <c r="HD1" s="38"/>
      <c r="HE1" s="38"/>
      <c r="HF1" s="38"/>
      <c r="HG1" s="38"/>
      <c r="HH1" s="38"/>
      <c r="HI1" s="38"/>
      <c r="HJ1" s="38"/>
      <c r="HK1" s="38"/>
      <c r="HL1" s="38"/>
      <c r="HM1" s="38"/>
      <c r="HN1" s="38"/>
      <c r="HO1" s="38"/>
      <c r="HP1" s="38"/>
      <c r="HQ1" s="38"/>
      <c r="HR1" s="38"/>
      <c r="HS1" s="38"/>
      <c r="HT1" s="38"/>
      <c r="HU1" s="38"/>
      <c r="HV1" s="38"/>
      <c r="HW1" s="38"/>
      <c r="HX1" s="38"/>
      <c r="HY1" s="38"/>
      <c r="HZ1" s="38"/>
      <c r="IA1" s="38"/>
      <c r="IB1" s="38"/>
      <c r="IC1" s="38"/>
      <c r="ID1" s="38"/>
      <c r="IE1" s="38"/>
      <c r="IF1" s="38"/>
      <c r="IG1" s="38"/>
      <c r="IH1" s="38"/>
      <c r="II1" s="38"/>
      <c r="IJ1" s="38"/>
      <c r="IK1" s="38"/>
      <c r="IL1" s="38"/>
      <c r="IM1" s="38"/>
      <c r="IN1" s="38"/>
      <c r="IO1" s="38"/>
      <c r="IP1" s="38"/>
      <c r="IQ1" s="38"/>
      <c r="IR1" s="38"/>
      <c r="IS1" s="38"/>
      <c r="IT1" s="38"/>
      <c r="IU1" s="38"/>
      <c r="IV1" s="38"/>
      <c r="IW1" s="38"/>
      <c r="IX1" s="38"/>
      <c r="IY1" s="38"/>
      <c r="IZ1" s="38"/>
      <c r="JA1" s="38"/>
      <c r="JB1" s="38"/>
      <c r="JC1" s="38"/>
      <c r="JD1" s="38"/>
      <c r="JE1" s="38"/>
      <c r="JF1" s="38"/>
      <c r="JG1" s="38"/>
      <c r="JH1" s="38"/>
      <c r="JI1" s="38"/>
      <c r="JJ1" s="38"/>
      <c r="JK1" s="38"/>
      <c r="JL1" s="38"/>
      <c r="JM1" s="38"/>
      <c r="JN1" s="38"/>
      <c r="JO1" s="38"/>
      <c r="JP1" s="38"/>
      <c r="JQ1" s="38"/>
      <c r="JR1" s="38"/>
      <c r="JS1" s="38"/>
      <c r="JT1" s="38"/>
      <c r="JU1" s="38"/>
      <c r="JV1" s="38"/>
      <c r="JW1" s="38"/>
      <c r="JX1" s="38"/>
      <c r="JY1" s="38"/>
      <c r="JZ1" s="38"/>
      <c r="KA1" s="38"/>
      <c r="KB1" s="38"/>
      <c r="KC1" s="38"/>
      <c r="KD1" s="38"/>
      <c r="KE1" s="38"/>
      <c r="KF1" s="38"/>
      <c r="KG1" s="38"/>
      <c r="KH1" s="38"/>
      <c r="KI1" s="38"/>
      <c r="KJ1" s="38"/>
      <c r="KK1" s="38"/>
      <c r="KL1" s="38"/>
      <c r="KM1" s="38"/>
      <c r="KN1" s="38"/>
      <c r="KO1" s="38"/>
      <c r="KP1" s="38"/>
      <c r="KQ1" s="38"/>
      <c r="KR1" s="38"/>
      <c r="KS1" s="38"/>
      <c r="KT1" s="38"/>
      <c r="KU1" s="38"/>
      <c r="KV1" s="38"/>
      <c r="KW1" s="38"/>
      <c r="KX1" s="38"/>
      <c r="KY1" s="38"/>
      <c r="KZ1" s="38"/>
      <c r="LA1" s="38"/>
      <c r="LB1" s="38"/>
      <c r="LC1" s="38"/>
    </row>
    <row r="2" spans="1:315" customFormat="1" ht="13.15" x14ac:dyDescent="0.4">
      <c r="A2" s="22" t="s">
        <v>1</v>
      </c>
      <c r="B2" t="s">
        <v>2</v>
      </c>
      <c r="C2" t="s">
        <v>3</v>
      </c>
      <c r="D2" t="s">
        <v>4</v>
      </c>
      <c r="G2" s="4"/>
      <c r="H2" s="31"/>
      <c r="I2" s="31"/>
      <c r="J2" s="31"/>
      <c r="K2" s="31"/>
      <c r="L2" s="31"/>
      <c r="M2" s="31"/>
      <c r="N2" s="38"/>
      <c r="O2" s="163"/>
      <c r="P2" s="40"/>
      <c r="Q2" s="38"/>
      <c r="R2" s="164"/>
      <c r="S2" s="148"/>
      <c r="T2" s="38"/>
      <c r="U2" s="37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165"/>
      <c r="AT2" s="148"/>
      <c r="AU2" s="38"/>
      <c r="AV2" s="37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  <c r="DN2" s="38"/>
      <c r="DO2" s="38"/>
      <c r="DP2" s="38"/>
      <c r="DQ2" s="38"/>
      <c r="DR2" s="38"/>
      <c r="DS2" s="38"/>
      <c r="DT2" s="38"/>
      <c r="DU2" s="38"/>
      <c r="DV2" s="38"/>
      <c r="DW2" s="38"/>
      <c r="DX2" s="38"/>
      <c r="DY2" s="38"/>
      <c r="DZ2" s="38"/>
      <c r="EA2" s="38"/>
      <c r="EB2" s="38"/>
      <c r="EC2" s="38"/>
      <c r="ED2" s="38"/>
      <c r="EE2" s="38"/>
      <c r="EF2" s="38"/>
      <c r="EG2" s="38"/>
      <c r="EH2" s="38"/>
      <c r="EI2" s="38"/>
      <c r="EJ2" s="38"/>
      <c r="EK2" s="38"/>
      <c r="EL2" s="38"/>
      <c r="EM2" s="38"/>
      <c r="EN2" s="38"/>
      <c r="EO2" s="38"/>
      <c r="EP2" s="38"/>
      <c r="EQ2" s="38"/>
      <c r="ER2" s="38"/>
      <c r="ES2" s="38"/>
      <c r="ET2" s="38"/>
      <c r="EU2" s="38"/>
      <c r="EV2" s="38"/>
      <c r="EW2" s="38"/>
      <c r="EX2" s="38"/>
      <c r="EY2" s="38"/>
      <c r="EZ2" s="38"/>
      <c r="FA2" s="38"/>
      <c r="FB2" s="38"/>
      <c r="FC2" s="38"/>
      <c r="FD2" s="38"/>
      <c r="FE2" s="38"/>
      <c r="FF2" s="38"/>
      <c r="FG2" s="38"/>
      <c r="FH2" s="38"/>
      <c r="FI2" s="38"/>
      <c r="FJ2" s="38"/>
      <c r="FK2" s="38"/>
      <c r="FL2" s="38"/>
      <c r="FM2" s="38"/>
      <c r="FN2" s="38"/>
      <c r="FO2" s="38"/>
      <c r="FP2" s="38"/>
      <c r="FQ2" s="38"/>
      <c r="FR2" s="38"/>
      <c r="FS2" s="38"/>
      <c r="FT2" s="38"/>
      <c r="FU2" s="38"/>
      <c r="FV2" s="38"/>
      <c r="FW2" s="38"/>
      <c r="FX2" s="38"/>
      <c r="FY2" s="38"/>
      <c r="FZ2" s="38"/>
      <c r="GA2" s="38"/>
      <c r="GB2" s="38"/>
      <c r="GC2" s="38"/>
      <c r="GD2" s="38"/>
      <c r="GE2" s="38"/>
      <c r="GF2" s="38"/>
      <c r="GG2" s="38"/>
      <c r="GH2" s="38"/>
      <c r="GI2" s="38"/>
      <c r="GJ2" s="38"/>
      <c r="GK2" s="38"/>
      <c r="GL2" s="38"/>
      <c r="GM2" s="38"/>
      <c r="GN2" s="38"/>
      <c r="GO2" s="38"/>
      <c r="GP2" s="38"/>
      <c r="GQ2" s="38"/>
      <c r="GR2" s="38"/>
      <c r="GS2" s="38"/>
      <c r="GT2" s="38"/>
      <c r="GU2" s="38"/>
      <c r="GV2" s="38"/>
      <c r="GW2" s="38"/>
      <c r="GX2" s="38"/>
      <c r="GY2" s="38"/>
      <c r="GZ2" s="38"/>
      <c r="HA2" s="38"/>
      <c r="HB2" s="38"/>
      <c r="HC2" s="38"/>
      <c r="HD2" s="38"/>
      <c r="HE2" s="38"/>
      <c r="HF2" s="38"/>
      <c r="HG2" s="38"/>
      <c r="HH2" s="38"/>
      <c r="HI2" s="38"/>
      <c r="HJ2" s="38"/>
      <c r="HK2" s="38"/>
      <c r="HL2" s="38"/>
      <c r="HM2" s="38"/>
      <c r="HN2" s="38"/>
      <c r="HO2" s="38"/>
      <c r="HP2" s="38"/>
      <c r="HQ2" s="38"/>
      <c r="HR2" s="38"/>
      <c r="HS2" s="38"/>
      <c r="HT2" s="38"/>
      <c r="HU2" s="38"/>
      <c r="HV2" s="38"/>
      <c r="HW2" s="38"/>
      <c r="HX2" s="38"/>
      <c r="HY2" s="38"/>
      <c r="HZ2" s="38"/>
      <c r="IA2" s="38"/>
      <c r="IB2" s="38"/>
      <c r="IC2" s="38"/>
      <c r="ID2" s="38"/>
      <c r="IE2" s="38"/>
      <c r="IF2" s="38"/>
      <c r="IG2" s="38"/>
      <c r="IH2" s="38"/>
      <c r="II2" s="38"/>
      <c r="IJ2" s="38"/>
      <c r="IK2" s="38"/>
      <c r="IL2" s="38"/>
      <c r="IM2" s="38"/>
      <c r="IN2" s="38"/>
      <c r="IO2" s="38"/>
      <c r="IP2" s="38"/>
      <c r="IQ2" s="38"/>
      <c r="IR2" s="38"/>
      <c r="IS2" s="38"/>
      <c r="IT2" s="38"/>
      <c r="IU2" s="38"/>
      <c r="IV2" s="38"/>
      <c r="IW2" s="38"/>
      <c r="IX2" s="38"/>
      <c r="IY2" s="38"/>
      <c r="IZ2" s="38"/>
      <c r="JA2" s="38"/>
      <c r="JB2" s="38"/>
      <c r="JC2" s="38"/>
      <c r="JD2" s="38"/>
      <c r="JE2" s="38"/>
      <c r="JF2" s="38"/>
      <c r="JG2" s="38"/>
      <c r="JH2" s="38"/>
      <c r="JI2" s="38"/>
      <c r="JJ2" s="38"/>
      <c r="JK2" s="38"/>
      <c r="JL2" s="38"/>
      <c r="JM2" s="38"/>
      <c r="JN2" s="38"/>
      <c r="JO2" s="38"/>
      <c r="JP2" s="38"/>
      <c r="JQ2" s="38"/>
      <c r="JR2" s="38"/>
      <c r="JS2" s="38"/>
      <c r="JT2" s="38"/>
      <c r="JU2" s="38"/>
      <c r="JV2" s="38"/>
      <c r="JW2" s="38"/>
      <c r="JX2" s="38"/>
      <c r="JY2" s="38"/>
      <c r="JZ2" s="38"/>
      <c r="KA2" s="38"/>
      <c r="KB2" s="38"/>
      <c r="KC2" s="38"/>
      <c r="KD2" s="38"/>
      <c r="KE2" s="38"/>
      <c r="KF2" s="38"/>
      <c r="KG2" s="38"/>
      <c r="KH2" s="38"/>
      <c r="KI2" s="38"/>
      <c r="KJ2" s="38"/>
      <c r="KK2" s="38"/>
      <c r="KL2" s="38"/>
      <c r="KM2" s="38"/>
      <c r="KN2" s="38"/>
      <c r="KO2" s="38"/>
      <c r="KP2" s="38"/>
      <c r="KQ2" s="38"/>
      <c r="KR2" s="38"/>
      <c r="KS2" s="38"/>
      <c r="KT2" s="38"/>
      <c r="KU2" s="38"/>
      <c r="KV2" s="38"/>
      <c r="KW2" s="38"/>
      <c r="KX2" s="38"/>
      <c r="KY2" s="38"/>
      <c r="KZ2" s="38"/>
      <c r="LA2" s="38"/>
      <c r="LB2" s="38"/>
      <c r="LC2" s="38"/>
    </row>
    <row r="3" spans="1:315" customFormat="1" ht="13.15" x14ac:dyDescent="0.4">
      <c r="A3" s="31">
        <v>1</v>
      </c>
      <c r="B3" s="31">
        <v>3</v>
      </c>
      <c r="C3" s="31">
        <v>2</v>
      </c>
      <c r="D3" s="31">
        <v>5</v>
      </c>
      <c r="G3" s="4"/>
      <c r="H3" s="31"/>
      <c r="I3" s="31"/>
      <c r="J3" s="31"/>
      <c r="K3" s="31"/>
      <c r="L3" s="31"/>
      <c r="M3" s="31"/>
      <c r="N3" s="38"/>
      <c r="O3" s="163"/>
      <c r="P3" s="296" t="s">
        <v>128</v>
      </c>
      <c r="Q3" s="38"/>
      <c r="R3" s="164"/>
      <c r="S3" s="148"/>
      <c r="T3" s="38"/>
      <c r="U3" s="38"/>
      <c r="V3" s="37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2"/>
      <c r="AL3" s="32"/>
      <c r="AM3" s="32"/>
      <c r="AN3" s="32"/>
      <c r="AO3" s="32"/>
      <c r="AP3" s="38"/>
      <c r="AQ3" s="38"/>
      <c r="AR3" s="32"/>
      <c r="AS3" s="164"/>
      <c r="AT3" s="148"/>
      <c r="AU3" s="38"/>
      <c r="AV3" s="38"/>
      <c r="AW3" s="37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38"/>
      <c r="BN3" s="38"/>
      <c r="BO3" s="38"/>
      <c r="BP3" s="38"/>
      <c r="BQ3" s="38"/>
      <c r="BR3" s="38"/>
      <c r="BS3" s="38"/>
      <c r="BT3" s="38"/>
      <c r="BU3" s="38"/>
      <c r="BV3" s="38"/>
      <c r="BW3" s="38"/>
      <c r="BX3" s="38"/>
      <c r="BY3" s="38"/>
      <c r="BZ3" s="38"/>
      <c r="CA3" s="38"/>
      <c r="CB3" s="38"/>
      <c r="CC3" s="38"/>
      <c r="CD3" s="38"/>
      <c r="CE3" s="38"/>
      <c r="CF3" s="38"/>
      <c r="CG3" s="38"/>
      <c r="CH3" s="38"/>
      <c r="CI3" s="38"/>
      <c r="CJ3" s="38"/>
      <c r="CK3" s="38"/>
      <c r="CL3" s="38"/>
      <c r="CM3" s="38"/>
      <c r="CN3" s="38"/>
      <c r="CO3" s="38"/>
      <c r="CP3" s="38"/>
      <c r="CQ3" s="38"/>
      <c r="CR3" s="38"/>
      <c r="CS3" s="38"/>
      <c r="CT3" s="38"/>
      <c r="CU3" s="38"/>
      <c r="CV3" s="38"/>
      <c r="CW3" s="38"/>
      <c r="CX3" s="38"/>
      <c r="CY3" s="38"/>
      <c r="CZ3" s="38"/>
      <c r="DA3" s="38"/>
      <c r="DB3" s="38"/>
      <c r="DC3" s="38"/>
      <c r="DD3" s="38"/>
      <c r="DE3" s="38"/>
      <c r="DF3" s="38"/>
      <c r="DG3" s="38"/>
      <c r="DH3" s="38"/>
      <c r="DI3" s="38"/>
      <c r="DJ3" s="38"/>
      <c r="DK3" s="38"/>
      <c r="DL3" s="38"/>
      <c r="DM3" s="38"/>
      <c r="DN3" s="38"/>
      <c r="DO3" s="38"/>
      <c r="DP3" s="38"/>
      <c r="DQ3" s="38"/>
      <c r="DR3" s="38"/>
      <c r="DS3" s="38"/>
      <c r="DT3" s="38"/>
      <c r="DU3" s="38"/>
      <c r="DV3" s="38"/>
      <c r="DW3" s="38"/>
      <c r="DX3" s="38"/>
      <c r="DY3" s="38"/>
      <c r="DZ3" s="38"/>
      <c r="EA3" s="38"/>
      <c r="EB3" s="38"/>
      <c r="EC3" s="38"/>
      <c r="ED3" s="38"/>
      <c r="EE3" s="38"/>
      <c r="EF3" s="38"/>
      <c r="EG3" s="38"/>
      <c r="EH3" s="38"/>
      <c r="EI3" s="38"/>
      <c r="EJ3" s="38"/>
      <c r="EK3" s="38"/>
      <c r="EL3" s="38"/>
      <c r="EM3" s="38"/>
      <c r="EN3" s="38"/>
      <c r="EO3" s="38"/>
      <c r="EP3" s="38"/>
      <c r="EQ3" s="38"/>
      <c r="ER3" s="38"/>
      <c r="ES3" s="38"/>
      <c r="ET3" s="38"/>
      <c r="EU3" s="38"/>
      <c r="EV3" s="38"/>
      <c r="EW3" s="38"/>
      <c r="EX3" s="38"/>
      <c r="EY3" s="38"/>
      <c r="EZ3" s="38"/>
      <c r="FA3" s="38"/>
      <c r="FB3" s="38"/>
      <c r="FC3" s="38"/>
      <c r="FD3" s="38"/>
      <c r="FE3" s="38"/>
      <c r="FF3" s="38"/>
      <c r="FG3" s="38"/>
      <c r="FH3" s="38"/>
      <c r="FI3" s="38"/>
      <c r="FJ3" s="38"/>
      <c r="FK3" s="38"/>
      <c r="FL3" s="38"/>
      <c r="FM3" s="38"/>
      <c r="FN3" s="38"/>
      <c r="FO3" s="38"/>
      <c r="FP3" s="38"/>
      <c r="FQ3" s="38"/>
      <c r="FR3" s="38"/>
      <c r="FS3" s="38"/>
      <c r="FT3" s="38"/>
      <c r="FU3" s="38"/>
      <c r="FV3" s="38"/>
      <c r="FW3" s="38"/>
      <c r="FX3" s="38"/>
      <c r="FY3" s="38"/>
      <c r="FZ3" s="38"/>
      <c r="GA3" s="38"/>
      <c r="GB3" s="38"/>
      <c r="GC3" s="38"/>
      <c r="GD3" s="38"/>
      <c r="GE3" s="38"/>
      <c r="GF3" s="38"/>
      <c r="GG3" s="38"/>
      <c r="GH3" s="38"/>
      <c r="GI3" s="38"/>
      <c r="GJ3" s="38"/>
      <c r="GK3" s="38"/>
      <c r="GL3" s="38"/>
      <c r="GM3" s="38"/>
      <c r="GN3" s="38"/>
      <c r="GO3" s="38"/>
      <c r="GP3" s="38"/>
      <c r="GQ3" s="38"/>
      <c r="GR3" s="38"/>
      <c r="GS3" s="38"/>
      <c r="GT3" s="38"/>
      <c r="GU3" s="38"/>
      <c r="GV3" s="38"/>
      <c r="GW3" s="38"/>
      <c r="GX3" s="38"/>
      <c r="GY3" s="38"/>
      <c r="GZ3" s="38"/>
      <c r="HA3" s="38"/>
      <c r="HB3" s="38"/>
      <c r="HC3" s="38"/>
      <c r="HD3" s="38"/>
      <c r="HE3" s="38"/>
      <c r="HF3" s="38"/>
      <c r="HG3" s="38"/>
      <c r="HH3" s="38"/>
      <c r="HI3" s="38"/>
      <c r="HJ3" s="38"/>
      <c r="HK3" s="38"/>
      <c r="HL3" s="38"/>
      <c r="HM3" s="38"/>
      <c r="HN3" s="38"/>
      <c r="HO3" s="38"/>
      <c r="HP3" s="38"/>
      <c r="HQ3" s="38"/>
      <c r="HR3" s="38"/>
      <c r="HS3" s="38"/>
      <c r="HT3" s="38"/>
      <c r="HU3" s="38"/>
      <c r="HV3" s="38"/>
      <c r="HW3" s="38"/>
      <c r="HX3" s="38"/>
      <c r="HY3" s="38"/>
      <c r="HZ3" s="38"/>
      <c r="IA3" s="38"/>
      <c r="IB3" s="38"/>
      <c r="IC3" s="38"/>
      <c r="ID3" s="38"/>
      <c r="IE3" s="38"/>
      <c r="IF3" s="38"/>
      <c r="IG3" s="38"/>
      <c r="IH3" s="38"/>
      <c r="II3" s="38"/>
      <c r="IJ3" s="38"/>
      <c r="IK3" s="38"/>
      <c r="IL3" s="38"/>
      <c r="IM3" s="38"/>
      <c r="IN3" s="38"/>
      <c r="IO3" s="38"/>
      <c r="IP3" s="38"/>
      <c r="IQ3" s="38"/>
      <c r="IR3" s="38"/>
      <c r="IS3" s="38"/>
      <c r="IT3" s="38"/>
      <c r="IU3" s="38"/>
      <c r="IV3" s="38"/>
      <c r="IW3" s="38"/>
      <c r="IX3" s="38"/>
      <c r="IY3" s="38"/>
      <c r="IZ3" s="38"/>
      <c r="JA3" s="38"/>
      <c r="JB3" s="38"/>
      <c r="JC3" s="38"/>
      <c r="JD3" s="38"/>
      <c r="JE3" s="38"/>
      <c r="JF3" s="38"/>
      <c r="JG3" s="38"/>
      <c r="JH3" s="38"/>
      <c r="JI3" s="38"/>
      <c r="JJ3" s="38"/>
      <c r="JK3" s="38"/>
      <c r="JL3" s="38"/>
      <c r="JM3" s="38"/>
      <c r="JN3" s="38"/>
      <c r="JO3" s="38"/>
      <c r="JP3" s="38"/>
      <c r="JQ3" s="38"/>
      <c r="JR3" s="38"/>
      <c r="JS3" s="38"/>
      <c r="JT3" s="38"/>
      <c r="JU3" s="38"/>
      <c r="JV3" s="38"/>
      <c r="JW3" s="38"/>
      <c r="JX3" s="38"/>
      <c r="JY3" s="38"/>
      <c r="JZ3" s="38"/>
      <c r="KA3" s="38"/>
      <c r="KB3" s="38"/>
      <c r="KC3" s="38"/>
      <c r="KD3" s="38"/>
      <c r="KE3" s="38"/>
      <c r="KF3" s="38"/>
      <c r="KG3" s="38"/>
      <c r="KH3" s="38"/>
      <c r="KI3" s="38"/>
      <c r="KJ3" s="38"/>
      <c r="KK3" s="38"/>
      <c r="KL3" s="38"/>
      <c r="KM3" s="38"/>
      <c r="KN3" s="38"/>
      <c r="KO3" s="38"/>
      <c r="KP3" s="38"/>
      <c r="KQ3" s="38"/>
      <c r="KR3" s="38"/>
      <c r="KS3" s="38"/>
      <c r="KT3" s="38"/>
      <c r="KU3" s="38"/>
      <c r="KV3" s="38"/>
      <c r="KW3" s="38"/>
      <c r="KX3" s="38"/>
      <c r="KY3" s="38"/>
      <c r="KZ3" s="38"/>
      <c r="LA3" s="38"/>
      <c r="LB3" s="38"/>
      <c r="LC3" s="38"/>
    </row>
    <row r="4" spans="1:315" customFormat="1" ht="13.15" x14ac:dyDescent="0.4">
      <c r="A4" s="31">
        <v>1</v>
      </c>
      <c r="B4" s="31">
        <v>3</v>
      </c>
      <c r="C4" s="31">
        <v>2</v>
      </c>
      <c r="D4" s="31">
        <v>4</v>
      </c>
      <c r="G4" s="4"/>
      <c r="H4" s="31"/>
      <c r="I4" s="31"/>
      <c r="J4" s="31"/>
      <c r="K4" s="31"/>
      <c r="L4" s="31"/>
      <c r="M4" s="31"/>
      <c r="N4" s="38"/>
      <c r="O4" s="163"/>
      <c r="P4" s="296" t="s">
        <v>131</v>
      </c>
      <c r="Q4" s="38"/>
      <c r="R4" s="109"/>
      <c r="S4" s="148"/>
      <c r="T4" s="38"/>
      <c r="U4" s="38"/>
      <c r="V4" s="38"/>
      <c r="W4" s="37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109"/>
      <c r="AT4" s="148"/>
      <c r="AU4" s="38"/>
      <c r="AV4" s="38"/>
      <c r="AW4" s="38"/>
      <c r="AX4" s="37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/>
      <c r="CV4" s="38"/>
      <c r="CW4" s="38"/>
      <c r="CX4" s="38"/>
      <c r="CY4" s="38"/>
      <c r="CZ4" s="38"/>
      <c r="DA4" s="38"/>
      <c r="DB4" s="38"/>
      <c r="DC4" s="38"/>
      <c r="DD4" s="38"/>
      <c r="DE4" s="38"/>
      <c r="DF4" s="38"/>
      <c r="DG4" s="38"/>
      <c r="DH4" s="38"/>
      <c r="DI4" s="38"/>
      <c r="DJ4" s="38"/>
      <c r="DK4" s="38"/>
      <c r="DL4" s="38"/>
      <c r="DM4" s="38"/>
      <c r="DN4" s="38"/>
      <c r="DO4" s="38"/>
      <c r="DP4" s="38"/>
      <c r="DQ4" s="38"/>
      <c r="DR4" s="38"/>
      <c r="DS4" s="38"/>
      <c r="DT4" s="38"/>
      <c r="DU4" s="38"/>
      <c r="DV4" s="38"/>
      <c r="DW4" s="38"/>
      <c r="DX4" s="38"/>
      <c r="DY4" s="38"/>
      <c r="DZ4" s="38"/>
      <c r="EA4" s="38"/>
      <c r="EB4" s="38"/>
      <c r="EC4" s="38"/>
      <c r="ED4" s="38"/>
      <c r="EE4" s="38"/>
      <c r="EF4" s="38"/>
      <c r="EG4" s="38"/>
      <c r="EH4" s="38"/>
      <c r="EI4" s="38"/>
      <c r="EJ4" s="38"/>
      <c r="EK4" s="38"/>
      <c r="EL4" s="38"/>
      <c r="EM4" s="38"/>
      <c r="EN4" s="38"/>
      <c r="EO4" s="38"/>
      <c r="EP4" s="38"/>
      <c r="EQ4" s="38"/>
      <c r="ER4" s="38"/>
      <c r="ES4" s="38"/>
      <c r="ET4" s="38"/>
      <c r="EU4" s="38"/>
      <c r="EV4" s="38"/>
      <c r="EW4" s="38"/>
      <c r="EX4" s="38"/>
      <c r="EY4" s="38"/>
      <c r="EZ4" s="38"/>
      <c r="FA4" s="38"/>
      <c r="FB4" s="38"/>
      <c r="FC4" s="38"/>
      <c r="FD4" s="38"/>
      <c r="FE4" s="38"/>
      <c r="FF4" s="38"/>
      <c r="FG4" s="38"/>
      <c r="FH4" s="38"/>
      <c r="FI4" s="38"/>
      <c r="FJ4" s="38"/>
      <c r="FK4" s="38"/>
      <c r="FL4" s="38"/>
      <c r="FM4" s="38"/>
      <c r="FN4" s="38"/>
      <c r="FO4" s="38"/>
      <c r="FP4" s="38"/>
      <c r="FQ4" s="38"/>
      <c r="FR4" s="38"/>
      <c r="FS4" s="38"/>
      <c r="FT4" s="38"/>
      <c r="FU4" s="38"/>
      <c r="FV4" s="38"/>
      <c r="FW4" s="38"/>
      <c r="FX4" s="38"/>
      <c r="FY4" s="38"/>
      <c r="FZ4" s="38"/>
      <c r="GA4" s="38"/>
      <c r="GB4" s="38"/>
      <c r="GC4" s="38"/>
      <c r="GD4" s="38"/>
      <c r="GE4" s="38"/>
      <c r="GF4" s="38"/>
      <c r="GG4" s="38"/>
      <c r="GH4" s="38"/>
      <c r="GI4" s="38"/>
      <c r="GJ4" s="38"/>
      <c r="GK4" s="38"/>
      <c r="GL4" s="38"/>
      <c r="GM4" s="38"/>
      <c r="GN4" s="38"/>
      <c r="GO4" s="38"/>
      <c r="GP4" s="38"/>
      <c r="GQ4" s="38"/>
      <c r="GR4" s="38"/>
      <c r="GS4" s="38"/>
      <c r="GT4" s="38"/>
      <c r="GU4" s="38"/>
      <c r="GV4" s="38"/>
      <c r="GW4" s="38"/>
      <c r="GX4" s="38"/>
      <c r="GY4" s="38"/>
      <c r="GZ4" s="38"/>
      <c r="HA4" s="38"/>
      <c r="HB4" s="38"/>
      <c r="HC4" s="38"/>
      <c r="HD4" s="38"/>
      <c r="HE4" s="38"/>
      <c r="HF4" s="38"/>
      <c r="HG4" s="38"/>
      <c r="HH4" s="38"/>
      <c r="HI4" s="38"/>
      <c r="HJ4" s="38"/>
      <c r="HK4" s="38"/>
      <c r="HL4" s="38"/>
      <c r="HM4" s="38"/>
      <c r="HN4" s="38"/>
      <c r="HO4" s="38"/>
      <c r="HP4" s="38"/>
      <c r="HQ4" s="38"/>
      <c r="HR4" s="38"/>
      <c r="HS4" s="38"/>
      <c r="HT4" s="38"/>
      <c r="HU4" s="38"/>
      <c r="HV4" s="38"/>
      <c r="HW4" s="38"/>
      <c r="HX4" s="38"/>
      <c r="HY4" s="38"/>
      <c r="HZ4" s="38"/>
      <c r="IA4" s="38"/>
      <c r="IB4" s="38"/>
      <c r="IC4" s="38"/>
      <c r="ID4" s="38"/>
      <c r="IE4" s="38"/>
      <c r="IF4" s="38"/>
      <c r="IG4" s="38"/>
      <c r="IH4" s="38"/>
      <c r="II4" s="38"/>
      <c r="IJ4" s="38"/>
      <c r="IK4" s="38"/>
      <c r="IL4" s="38"/>
      <c r="IM4" s="38"/>
      <c r="IN4" s="38"/>
      <c r="IO4" s="38"/>
      <c r="IP4" s="38"/>
      <c r="IQ4" s="38"/>
      <c r="IR4" s="38"/>
      <c r="IS4" s="38"/>
      <c r="IT4" s="38"/>
      <c r="IU4" s="38"/>
      <c r="IV4" s="38"/>
      <c r="IW4" s="38"/>
      <c r="IX4" s="38"/>
      <c r="IY4" s="38"/>
      <c r="IZ4" s="38"/>
      <c r="JA4" s="38"/>
      <c r="JB4" s="38"/>
      <c r="JC4" s="38"/>
      <c r="JD4" s="38"/>
      <c r="JE4" s="38"/>
      <c r="JF4" s="38"/>
      <c r="JG4" s="38"/>
      <c r="JH4" s="38"/>
      <c r="JI4" s="38"/>
      <c r="JJ4" s="38"/>
      <c r="JK4" s="38"/>
      <c r="JL4" s="38"/>
      <c r="JM4" s="38"/>
      <c r="JN4" s="38"/>
      <c r="JO4" s="38"/>
      <c r="JP4" s="38"/>
      <c r="JQ4" s="38"/>
      <c r="JR4" s="38"/>
      <c r="JS4" s="38"/>
      <c r="JT4" s="38"/>
      <c r="JU4" s="38"/>
      <c r="JV4" s="38"/>
      <c r="JW4" s="38"/>
      <c r="JX4" s="38"/>
      <c r="JY4" s="38"/>
      <c r="JZ4" s="38"/>
      <c r="KA4" s="38"/>
      <c r="KB4" s="38"/>
      <c r="KC4" s="38"/>
      <c r="KD4" s="38"/>
      <c r="KE4" s="38"/>
      <c r="KF4" s="38"/>
      <c r="KG4" s="38"/>
      <c r="KH4" s="38"/>
      <c r="KI4" s="38"/>
      <c r="KJ4" s="38"/>
      <c r="KK4" s="38"/>
      <c r="KL4" s="38"/>
      <c r="KM4" s="38"/>
      <c r="KN4" s="38"/>
      <c r="KO4" s="38"/>
      <c r="KP4" s="38"/>
      <c r="KQ4" s="38"/>
      <c r="KR4" s="38"/>
      <c r="KS4" s="38"/>
      <c r="KT4" s="38"/>
      <c r="KU4" s="38"/>
      <c r="KV4" s="38"/>
      <c r="KW4" s="38"/>
      <c r="KX4" s="38"/>
      <c r="KY4" s="38"/>
      <c r="KZ4" s="38"/>
      <c r="LA4" s="38"/>
      <c r="LB4" s="38"/>
      <c r="LC4" s="38"/>
    </row>
    <row r="5" spans="1:315" customFormat="1" ht="13.15" x14ac:dyDescent="0.4">
      <c r="A5" s="31">
        <v>1</v>
      </c>
      <c r="B5" s="31">
        <v>1</v>
      </c>
      <c r="C5" s="31">
        <v>3</v>
      </c>
      <c r="D5" s="31">
        <v>5</v>
      </c>
      <c r="G5" s="4"/>
      <c r="H5" s="32"/>
      <c r="I5" s="32"/>
      <c r="J5" s="32"/>
      <c r="K5" s="32"/>
      <c r="L5" s="32"/>
      <c r="M5" s="31"/>
      <c r="N5" s="38"/>
      <c r="O5" s="163"/>
      <c r="P5" s="296" t="s">
        <v>129</v>
      </c>
      <c r="Q5" s="38"/>
      <c r="R5" s="109"/>
      <c r="S5" s="148"/>
      <c r="T5" s="38"/>
      <c r="U5" s="38"/>
      <c r="V5" s="38"/>
      <c r="W5" s="38"/>
      <c r="X5" s="37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109"/>
      <c r="AT5" s="148"/>
      <c r="AU5" s="38"/>
      <c r="AV5" s="38"/>
      <c r="AW5" s="38"/>
      <c r="AX5" s="38"/>
      <c r="AY5" s="37"/>
      <c r="AZ5" s="38"/>
      <c r="BA5" s="40"/>
      <c r="BB5" s="38"/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8"/>
      <c r="BS5" s="38"/>
      <c r="BT5" s="38"/>
      <c r="BU5" s="38"/>
      <c r="BV5" s="38"/>
      <c r="BW5" s="38"/>
      <c r="BX5" s="38"/>
      <c r="BY5" s="38"/>
      <c r="BZ5" s="38"/>
      <c r="CA5" s="38"/>
      <c r="CB5" s="38"/>
      <c r="CC5" s="38"/>
      <c r="CD5" s="38"/>
      <c r="CE5" s="38"/>
      <c r="CF5" s="38"/>
      <c r="CG5" s="38"/>
      <c r="CH5" s="38"/>
      <c r="CI5" s="38"/>
      <c r="CJ5" s="38"/>
      <c r="CK5" s="38"/>
      <c r="CL5" s="38"/>
      <c r="CM5" s="38"/>
      <c r="CN5" s="38"/>
      <c r="CO5" s="38"/>
      <c r="CP5" s="38"/>
      <c r="CQ5" s="38"/>
      <c r="CR5" s="38"/>
      <c r="CS5" s="38"/>
      <c r="CT5" s="38"/>
      <c r="CU5" s="38"/>
      <c r="CV5" s="38"/>
      <c r="CW5" s="38"/>
      <c r="CX5" s="38"/>
      <c r="CY5" s="38"/>
      <c r="CZ5" s="38"/>
      <c r="DA5" s="38"/>
      <c r="DB5" s="38"/>
      <c r="DC5" s="38"/>
      <c r="DD5" s="38"/>
      <c r="DE5" s="38"/>
      <c r="DF5" s="38"/>
      <c r="DG5" s="38"/>
      <c r="DH5" s="38"/>
      <c r="DI5" s="38"/>
      <c r="DJ5" s="38"/>
      <c r="DK5" s="38"/>
      <c r="DL5" s="38"/>
      <c r="DM5" s="38"/>
      <c r="DN5" s="38"/>
      <c r="DO5" s="38"/>
      <c r="DP5" s="38"/>
      <c r="DQ5" s="38"/>
      <c r="DR5" s="38"/>
      <c r="DS5" s="38"/>
      <c r="DT5" s="38"/>
      <c r="DU5" s="38"/>
      <c r="DV5" s="38"/>
      <c r="DW5" s="38"/>
      <c r="DX5" s="38"/>
      <c r="DY5" s="38"/>
      <c r="DZ5" s="38"/>
      <c r="EA5" s="38"/>
      <c r="EB5" s="38"/>
      <c r="EC5" s="38"/>
      <c r="ED5" s="38"/>
      <c r="EE5" s="38"/>
      <c r="EF5" s="38"/>
      <c r="EG5" s="38"/>
      <c r="EH5" s="38"/>
      <c r="EI5" s="38"/>
      <c r="EJ5" s="38"/>
      <c r="EK5" s="38"/>
      <c r="EL5" s="38"/>
      <c r="EM5" s="38"/>
      <c r="EN5" s="38"/>
      <c r="EO5" s="38"/>
      <c r="EP5" s="38"/>
      <c r="EQ5" s="38"/>
      <c r="ER5" s="38"/>
      <c r="ES5" s="38"/>
      <c r="ET5" s="38"/>
      <c r="EU5" s="38"/>
      <c r="EV5" s="38"/>
      <c r="EW5" s="38"/>
      <c r="EX5" s="38"/>
      <c r="EY5" s="38"/>
      <c r="EZ5" s="38"/>
      <c r="FA5" s="38"/>
      <c r="FB5" s="38"/>
      <c r="FC5" s="38"/>
      <c r="FD5" s="38"/>
      <c r="FE5" s="38"/>
      <c r="FF5" s="38"/>
      <c r="FG5" s="38"/>
      <c r="FH5" s="38"/>
      <c r="FI5" s="38"/>
      <c r="FJ5" s="38"/>
      <c r="FK5" s="38"/>
      <c r="FL5" s="38"/>
      <c r="FM5" s="38"/>
      <c r="FN5" s="38"/>
      <c r="FO5" s="38"/>
      <c r="FP5" s="38"/>
      <c r="FQ5" s="38"/>
      <c r="FR5" s="38"/>
      <c r="FS5" s="38"/>
      <c r="FT5" s="38"/>
      <c r="FU5" s="38"/>
      <c r="FV5" s="38"/>
      <c r="FW5" s="38"/>
      <c r="FX5" s="38"/>
      <c r="FY5" s="38"/>
      <c r="FZ5" s="38"/>
      <c r="GA5" s="38"/>
      <c r="GB5" s="38"/>
      <c r="GC5" s="38"/>
      <c r="GD5" s="38"/>
      <c r="GE5" s="38"/>
      <c r="GF5" s="38"/>
      <c r="GG5" s="38"/>
      <c r="GH5" s="38"/>
      <c r="GI5" s="38"/>
      <c r="GJ5" s="38"/>
      <c r="GK5" s="38"/>
      <c r="GL5" s="38"/>
      <c r="GM5" s="38"/>
      <c r="GN5" s="38"/>
      <c r="GO5" s="38"/>
      <c r="GP5" s="38"/>
      <c r="GQ5" s="38"/>
      <c r="GR5" s="38"/>
      <c r="GS5" s="38"/>
      <c r="GT5" s="38"/>
      <c r="GU5" s="38"/>
      <c r="GV5" s="38"/>
      <c r="GW5" s="38"/>
      <c r="GX5" s="38"/>
      <c r="GY5" s="38"/>
      <c r="GZ5" s="38"/>
      <c r="HA5" s="38"/>
      <c r="HB5" s="38"/>
      <c r="HC5" s="38"/>
      <c r="HD5" s="38"/>
      <c r="HE5" s="38"/>
      <c r="HF5" s="38"/>
      <c r="HG5" s="38"/>
      <c r="HH5" s="38"/>
      <c r="HI5" s="38"/>
      <c r="HJ5" s="38"/>
      <c r="HK5" s="38"/>
      <c r="HL5" s="38"/>
      <c r="HM5" s="38"/>
      <c r="HN5" s="38"/>
      <c r="HO5" s="38"/>
      <c r="HP5" s="38"/>
      <c r="HQ5" s="38"/>
      <c r="HR5" s="38"/>
      <c r="HS5" s="38"/>
      <c r="HT5" s="38"/>
      <c r="HU5" s="38"/>
      <c r="HV5" s="38"/>
      <c r="HW5" s="38"/>
      <c r="HX5" s="38"/>
      <c r="HY5" s="38"/>
      <c r="HZ5" s="38"/>
      <c r="IA5" s="38"/>
      <c r="IB5" s="38"/>
      <c r="IC5" s="38"/>
      <c r="ID5" s="38"/>
      <c r="IE5" s="38"/>
      <c r="IF5" s="38"/>
      <c r="IG5" s="38"/>
      <c r="IH5" s="38"/>
      <c r="II5" s="38"/>
      <c r="IJ5" s="38"/>
      <c r="IK5" s="38"/>
      <c r="IL5" s="38"/>
      <c r="IM5" s="38"/>
      <c r="IN5" s="38"/>
      <c r="IO5" s="38"/>
      <c r="IP5" s="38"/>
      <c r="IQ5" s="38"/>
      <c r="IR5" s="38"/>
      <c r="IS5" s="38"/>
      <c r="IT5" s="38"/>
      <c r="IU5" s="38"/>
      <c r="IV5" s="38"/>
      <c r="IW5" s="38"/>
      <c r="IX5" s="38"/>
      <c r="IY5" s="38"/>
      <c r="IZ5" s="38"/>
      <c r="JA5" s="38"/>
      <c r="JB5" s="38"/>
      <c r="JC5" s="38"/>
      <c r="JD5" s="38"/>
      <c r="JE5" s="38"/>
      <c r="JF5" s="38"/>
      <c r="JG5" s="38"/>
      <c r="JH5" s="38"/>
      <c r="JI5" s="38"/>
      <c r="JJ5" s="38"/>
      <c r="JK5" s="38"/>
      <c r="JL5" s="38"/>
      <c r="JM5" s="38"/>
      <c r="JN5" s="38"/>
      <c r="JO5" s="38"/>
      <c r="JP5" s="38"/>
      <c r="JQ5" s="38"/>
      <c r="JR5" s="38"/>
      <c r="JS5" s="38"/>
      <c r="JT5" s="38"/>
      <c r="JU5" s="38"/>
      <c r="JV5" s="38"/>
      <c r="JW5" s="38"/>
      <c r="JX5" s="38"/>
      <c r="JY5" s="38"/>
      <c r="JZ5" s="38"/>
      <c r="KA5" s="38"/>
      <c r="KB5" s="38"/>
      <c r="KC5" s="38"/>
      <c r="KD5" s="38"/>
      <c r="KE5" s="38"/>
      <c r="KF5" s="38"/>
      <c r="KG5" s="38"/>
      <c r="KH5" s="38"/>
      <c r="KI5" s="38"/>
      <c r="KJ5" s="38"/>
      <c r="KK5" s="38"/>
      <c r="KL5" s="38"/>
      <c r="KM5" s="38"/>
      <c r="KN5" s="38"/>
      <c r="KO5" s="38"/>
      <c r="KP5" s="38"/>
      <c r="KQ5" s="38"/>
      <c r="KR5" s="38"/>
      <c r="KS5" s="38"/>
      <c r="KT5" s="38"/>
      <c r="KU5" s="38"/>
      <c r="KV5" s="38"/>
      <c r="KW5" s="38"/>
      <c r="KX5" s="38"/>
      <c r="KY5" s="38"/>
      <c r="KZ5" s="38"/>
      <c r="LA5" s="38"/>
      <c r="LB5" s="38"/>
      <c r="LC5" s="38"/>
    </row>
    <row r="6" spans="1:315" customFormat="1" ht="13.15" x14ac:dyDescent="0.4">
      <c r="A6" s="31">
        <v>2</v>
      </c>
      <c r="B6" s="31">
        <v>1</v>
      </c>
      <c r="C6" s="31">
        <v>1</v>
      </c>
      <c r="D6" s="31">
        <v>5</v>
      </c>
      <c r="G6" s="4"/>
      <c r="H6" s="33"/>
      <c r="I6" s="33"/>
      <c r="J6" s="33"/>
      <c r="K6" s="33"/>
      <c r="L6" s="33"/>
      <c r="M6" s="31"/>
      <c r="N6" s="38"/>
      <c r="O6" s="38"/>
      <c r="P6" s="296" t="s">
        <v>130</v>
      </c>
      <c r="Q6" s="38"/>
      <c r="R6" s="109"/>
      <c r="S6" s="148"/>
      <c r="T6" s="38"/>
      <c r="U6" s="38"/>
      <c r="V6" s="38"/>
      <c r="W6" s="38"/>
      <c r="X6" s="38"/>
      <c r="Y6" s="37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109"/>
      <c r="AT6" s="148"/>
      <c r="AU6" s="38"/>
      <c r="AV6" s="38"/>
      <c r="AW6" s="38"/>
      <c r="AX6" s="38"/>
      <c r="AY6" s="38"/>
      <c r="AZ6" s="37"/>
      <c r="BA6" s="38"/>
      <c r="BB6" s="38"/>
      <c r="BC6" s="38"/>
      <c r="BD6" s="38"/>
      <c r="BE6" s="38"/>
      <c r="BF6" s="38"/>
      <c r="BG6" s="38"/>
      <c r="BH6" s="38"/>
      <c r="BI6" s="38"/>
      <c r="BJ6" s="38"/>
      <c r="BK6" s="38"/>
      <c r="BL6" s="32"/>
      <c r="BM6" s="32"/>
      <c r="BN6" s="32"/>
      <c r="BO6" s="32"/>
      <c r="BP6" s="38"/>
      <c r="BQ6" s="38"/>
      <c r="BR6" s="38"/>
      <c r="BS6" s="38"/>
      <c r="BT6" s="38"/>
      <c r="BU6" s="38"/>
      <c r="BV6" s="38"/>
      <c r="BW6" s="38"/>
      <c r="BX6" s="38"/>
      <c r="BY6" s="38"/>
      <c r="BZ6" s="38"/>
      <c r="CA6" s="38"/>
      <c r="CB6" s="38"/>
      <c r="CC6" s="38"/>
      <c r="CD6" s="38"/>
      <c r="CE6" s="38"/>
      <c r="CF6" s="38"/>
      <c r="CG6" s="38"/>
      <c r="CH6" s="38"/>
      <c r="CI6" s="38"/>
      <c r="CJ6" s="38"/>
      <c r="CK6" s="38"/>
      <c r="CL6" s="38"/>
      <c r="CM6" s="38"/>
      <c r="CN6" s="38"/>
      <c r="CO6" s="38"/>
      <c r="CP6" s="38"/>
      <c r="CQ6" s="38"/>
      <c r="CR6" s="38"/>
      <c r="CS6" s="38"/>
      <c r="CT6" s="38"/>
      <c r="CU6" s="38"/>
      <c r="CV6" s="38"/>
      <c r="CW6" s="38"/>
      <c r="CX6" s="38"/>
      <c r="CY6" s="38"/>
      <c r="CZ6" s="38"/>
      <c r="DA6" s="38"/>
      <c r="DB6" s="38"/>
      <c r="DC6" s="38"/>
      <c r="DD6" s="38"/>
      <c r="DE6" s="38"/>
      <c r="DF6" s="38"/>
      <c r="DG6" s="38"/>
      <c r="DH6" s="38"/>
      <c r="DI6" s="38"/>
      <c r="DJ6" s="38"/>
      <c r="DK6" s="38"/>
      <c r="DL6" s="38"/>
      <c r="DM6" s="38"/>
      <c r="DN6" s="38"/>
      <c r="DO6" s="38"/>
      <c r="DP6" s="38"/>
      <c r="DQ6" s="38"/>
      <c r="DR6" s="38"/>
      <c r="DS6" s="38"/>
      <c r="DT6" s="38"/>
      <c r="DU6" s="38"/>
      <c r="DV6" s="38"/>
      <c r="DW6" s="38"/>
      <c r="DX6" s="38"/>
      <c r="DY6" s="38"/>
      <c r="DZ6" s="38"/>
      <c r="EA6" s="38"/>
      <c r="EB6" s="38"/>
      <c r="EC6" s="38"/>
      <c r="ED6" s="38"/>
      <c r="EE6" s="38"/>
      <c r="EF6" s="38"/>
      <c r="EG6" s="38"/>
      <c r="EH6" s="38"/>
      <c r="EI6" s="38"/>
      <c r="EJ6" s="38"/>
      <c r="EK6" s="38"/>
      <c r="EL6" s="38"/>
      <c r="EM6" s="38"/>
      <c r="EN6" s="38"/>
      <c r="EO6" s="38"/>
      <c r="EP6" s="38"/>
      <c r="EQ6" s="38"/>
      <c r="ER6" s="38"/>
      <c r="ES6" s="38"/>
      <c r="ET6" s="38"/>
      <c r="EU6" s="38"/>
      <c r="EV6" s="38"/>
      <c r="EW6" s="38"/>
      <c r="EX6" s="38"/>
      <c r="EY6" s="38"/>
      <c r="EZ6" s="38"/>
      <c r="FA6" s="38"/>
      <c r="FB6" s="38"/>
      <c r="FC6" s="38"/>
      <c r="FD6" s="38"/>
      <c r="FE6" s="38"/>
      <c r="FF6" s="38"/>
      <c r="FG6" s="38"/>
      <c r="FH6" s="38"/>
      <c r="FI6" s="38"/>
      <c r="FJ6" s="38"/>
      <c r="FK6" s="38"/>
      <c r="FL6" s="38"/>
      <c r="FM6" s="38"/>
      <c r="FN6" s="38"/>
      <c r="FO6" s="38"/>
      <c r="FP6" s="38"/>
      <c r="FQ6" s="38"/>
      <c r="FR6" s="38"/>
      <c r="FS6" s="38"/>
      <c r="FT6" s="38"/>
      <c r="FU6" s="38"/>
      <c r="FV6" s="38"/>
      <c r="FW6" s="38"/>
      <c r="FX6" s="38"/>
      <c r="FY6" s="38"/>
      <c r="FZ6" s="38"/>
      <c r="GA6" s="38"/>
      <c r="GB6" s="38"/>
      <c r="GC6" s="38"/>
      <c r="GD6" s="38"/>
      <c r="GE6" s="38"/>
      <c r="GF6" s="38"/>
      <c r="GG6" s="38"/>
      <c r="GH6" s="38"/>
      <c r="GI6" s="38"/>
      <c r="GJ6" s="38"/>
      <c r="GK6" s="38"/>
      <c r="GL6" s="38"/>
      <c r="GM6" s="38"/>
      <c r="GN6" s="38"/>
      <c r="GO6" s="38"/>
      <c r="GP6" s="38"/>
      <c r="GQ6" s="38"/>
      <c r="GR6" s="38"/>
      <c r="GS6" s="38"/>
      <c r="GT6" s="38"/>
      <c r="GU6" s="38"/>
      <c r="GV6" s="38"/>
      <c r="GW6" s="38"/>
      <c r="GX6" s="38"/>
      <c r="GY6" s="38"/>
      <c r="GZ6" s="38"/>
      <c r="HA6" s="38"/>
      <c r="HB6" s="38"/>
      <c r="HC6" s="38"/>
      <c r="HD6" s="38"/>
      <c r="HE6" s="38"/>
      <c r="HF6" s="38"/>
      <c r="HG6" s="38"/>
      <c r="HH6" s="38"/>
      <c r="HI6" s="38"/>
      <c r="HJ6" s="38"/>
      <c r="HK6" s="38"/>
      <c r="HL6" s="38"/>
      <c r="HM6" s="38"/>
      <c r="HN6" s="38"/>
      <c r="HO6" s="38"/>
      <c r="HP6" s="38"/>
      <c r="HQ6" s="38"/>
      <c r="HR6" s="38"/>
      <c r="HS6" s="38"/>
      <c r="HT6" s="38"/>
      <c r="HU6" s="38"/>
      <c r="HV6" s="38"/>
      <c r="HW6" s="38"/>
      <c r="HX6" s="38"/>
      <c r="HY6" s="38"/>
      <c r="HZ6" s="38"/>
      <c r="IA6" s="38"/>
      <c r="IB6" s="38"/>
      <c r="IC6" s="38"/>
      <c r="ID6" s="38"/>
      <c r="IE6" s="38"/>
      <c r="IF6" s="38"/>
      <c r="IG6" s="38"/>
      <c r="IH6" s="38"/>
      <c r="II6" s="38"/>
      <c r="IJ6" s="38"/>
      <c r="IK6" s="38"/>
      <c r="IL6" s="38"/>
      <c r="IM6" s="38"/>
      <c r="IN6" s="38"/>
      <c r="IO6" s="38"/>
      <c r="IP6" s="38"/>
      <c r="IQ6" s="38"/>
      <c r="IR6" s="38"/>
      <c r="IS6" s="38"/>
      <c r="IT6" s="38"/>
      <c r="IU6" s="38"/>
      <c r="IV6" s="38"/>
      <c r="IW6" s="38"/>
      <c r="IX6" s="38"/>
      <c r="IY6" s="38"/>
      <c r="IZ6" s="38"/>
      <c r="JA6" s="38"/>
      <c r="JB6" s="38"/>
      <c r="JC6" s="38"/>
      <c r="JD6" s="38"/>
      <c r="JE6" s="38"/>
      <c r="JF6" s="38"/>
      <c r="JG6" s="38"/>
      <c r="JH6" s="38"/>
      <c r="JI6" s="38"/>
      <c r="JJ6" s="38"/>
      <c r="JK6" s="38"/>
      <c r="JL6" s="38"/>
      <c r="JM6" s="38"/>
      <c r="JN6" s="38"/>
      <c r="JO6" s="38"/>
      <c r="JP6" s="38"/>
      <c r="JQ6" s="38"/>
      <c r="JR6" s="38"/>
      <c r="JS6" s="38"/>
      <c r="JT6" s="38"/>
      <c r="JU6" s="38"/>
      <c r="JV6" s="38"/>
      <c r="JW6" s="38"/>
      <c r="JX6" s="38"/>
      <c r="JY6" s="38"/>
      <c r="JZ6" s="38"/>
      <c r="KA6" s="38"/>
      <c r="KB6" s="38"/>
      <c r="KC6" s="38"/>
      <c r="KD6" s="38"/>
      <c r="KE6" s="38"/>
      <c r="KF6" s="38"/>
      <c r="KG6" s="38"/>
      <c r="KH6" s="38"/>
      <c r="KI6" s="38"/>
      <c r="KJ6" s="38"/>
      <c r="KK6" s="38"/>
      <c r="KL6" s="38"/>
      <c r="KM6" s="38"/>
      <c r="KN6" s="38"/>
      <c r="KO6" s="38"/>
      <c r="KP6" s="38"/>
      <c r="KQ6" s="38"/>
      <c r="KR6" s="38"/>
      <c r="KS6" s="38"/>
      <c r="KT6" s="38"/>
      <c r="KU6" s="38"/>
      <c r="KV6" s="38"/>
      <c r="KW6" s="38"/>
      <c r="KX6" s="38"/>
      <c r="KY6" s="38"/>
      <c r="KZ6" s="38"/>
      <c r="LA6" s="38"/>
      <c r="LB6" s="38"/>
      <c r="LC6" s="38"/>
    </row>
    <row r="7" spans="1:315" customFormat="1" ht="13.15" x14ac:dyDescent="0.4">
      <c r="A7" s="31">
        <v>2</v>
      </c>
      <c r="B7" s="31">
        <v>2</v>
      </c>
      <c r="C7" s="31">
        <v>2</v>
      </c>
      <c r="D7" s="31">
        <v>1</v>
      </c>
      <c r="G7" s="4"/>
      <c r="H7" s="33"/>
      <c r="I7" s="33"/>
      <c r="J7" s="33"/>
      <c r="K7" s="33"/>
      <c r="L7" s="33"/>
      <c r="M7" s="31"/>
      <c r="N7" s="38"/>
      <c r="O7" s="38"/>
      <c r="P7" s="296" t="s">
        <v>132</v>
      </c>
      <c r="Q7" s="38"/>
      <c r="R7" s="109"/>
      <c r="S7" s="148"/>
      <c r="T7" s="38"/>
      <c r="U7" s="38"/>
      <c r="V7" s="38"/>
      <c r="W7" s="38"/>
      <c r="X7" s="38"/>
      <c r="Y7" s="38"/>
      <c r="Z7" s="37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109"/>
      <c r="AT7" s="166"/>
      <c r="AU7" s="38"/>
      <c r="AV7" s="38"/>
      <c r="AW7" s="38"/>
      <c r="AX7" s="38"/>
      <c r="AY7" s="38"/>
      <c r="AZ7" s="38"/>
      <c r="BA7" s="37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8"/>
      <c r="BU7" s="38"/>
      <c r="BV7" s="38"/>
      <c r="BW7" s="38"/>
      <c r="BX7" s="38"/>
      <c r="BY7" s="38"/>
      <c r="BZ7" s="38"/>
      <c r="CA7" s="38"/>
      <c r="CB7" s="38"/>
      <c r="CC7" s="38"/>
      <c r="CD7" s="38"/>
      <c r="CE7" s="38"/>
      <c r="CF7" s="38"/>
      <c r="CG7" s="38"/>
      <c r="CH7" s="38"/>
      <c r="CI7" s="38"/>
      <c r="CJ7" s="38"/>
      <c r="CK7" s="38"/>
      <c r="CL7" s="38"/>
      <c r="CM7" s="38"/>
      <c r="CN7" s="38"/>
      <c r="CO7" s="38"/>
      <c r="CP7" s="38"/>
      <c r="CQ7" s="38"/>
      <c r="CR7" s="38"/>
      <c r="CS7" s="38"/>
      <c r="CT7" s="38"/>
      <c r="CU7" s="38"/>
      <c r="CV7" s="38"/>
      <c r="CW7" s="38"/>
      <c r="CX7" s="38"/>
      <c r="CY7" s="38"/>
      <c r="CZ7" s="38"/>
      <c r="DA7" s="38"/>
      <c r="DB7" s="38"/>
      <c r="DC7" s="38"/>
      <c r="DD7" s="38"/>
      <c r="DE7" s="38"/>
      <c r="DF7" s="38"/>
      <c r="DG7" s="38"/>
      <c r="DH7" s="38"/>
      <c r="DI7" s="38"/>
      <c r="DJ7" s="38"/>
      <c r="DK7" s="38"/>
      <c r="DL7" s="38"/>
      <c r="DM7" s="38"/>
      <c r="DN7" s="38"/>
      <c r="DO7" s="38"/>
      <c r="DP7" s="38"/>
      <c r="DQ7" s="38"/>
      <c r="DR7" s="38"/>
      <c r="DS7" s="38"/>
      <c r="DT7" s="38"/>
      <c r="DU7" s="38"/>
      <c r="DV7" s="38"/>
      <c r="DW7" s="38"/>
      <c r="DX7" s="38"/>
      <c r="DY7" s="38"/>
      <c r="DZ7" s="38"/>
      <c r="EA7" s="38"/>
      <c r="EB7" s="38"/>
      <c r="EC7" s="38"/>
      <c r="ED7" s="38"/>
      <c r="EE7" s="38"/>
      <c r="EF7" s="38"/>
      <c r="EG7" s="38"/>
      <c r="EH7" s="38"/>
      <c r="EI7" s="38"/>
      <c r="EJ7" s="38"/>
      <c r="EK7" s="38"/>
      <c r="EL7" s="38"/>
      <c r="EM7" s="38"/>
      <c r="EN7" s="38"/>
      <c r="EO7" s="38"/>
      <c r="EP7" s="38"/>
      <c r="EQ7" s="38"/>
      <c r="ER7" s="38"/>
      <c r="ES7" s="38"/>
      <c r="ET7" s="38"/>
      <c r="EU7" s="38"/>
      <c r="EV7" s="38"/>
      <c r="EW7" s="38"/>
      <c r="EX7" s="38"/>
      <c r="EY7" s="38"/>
      <c r="EZ7" s="38"/>
      <c r="FA7" s="38"/>
      <c r="FB7" s="38"/>
      <c r="FC7" s="38"/>
      <c r="FD7" s="38"/>
      <c r="FE7" s="38"/>
      <c r="FF7" s="38"/>
      <c r="FG7" s="38"/>
      <c r="FH7" s="38"/>
      <c r="FI7" s="38"/>
      <c r="FJ7" s="38"/>
      <c r="FK7" s="38"/>
      <c r="FL7" s="38"/>
      <c r="FM7" s="38"/>
      <c r="FN7" s="38"/>
      <c r="FO7" s="38"/>
      <c r="FP7" s="38"/>
      <c r="FQ7" s="38"/>
      <c r="FR7" s="38"/>
      <c r="FS7" s="38"/>
      <c r="FT7" s="38"/>
      <c r="FU7" s="38"/>
      <c r="FV7" s="38"/>
      <c r="FW7" s="38"/>
      <c r="FX7" s="38"/>
      <c r="FY7" s="38"/>
      <c r="FZ7" s="38"/>
      <c r="GA7" s="38"/>
      <c r="GB7" s="38"/>
      <c r="GC7" s="38"/>
      <c r="GD7" s="38"/>
      <c r="GE7" s="38"/>
      <c r="GF7" s="38"/>
      <c r="GG7" s="38"/>
      <c r="GH7" s="38"/>
      <c r="GI7" s="38"/>
      <c r="GJ7" s="38"/>
      <c r="GK7" s="38"/>
      <c r="GL7" s="38"/>
      <c r="GM7" s="38"/>
      <c r="GN7" s="38"/>
      <c r="GO7" s="38"/>
      <c r="GP7" s="38"/>
      <c r="GQ7" s="38"/>
      <c r="GR7" s="38"/>
      <c r="GS7" s="38"/>
      <c r="GT7" s="38"/>
      <c r="GU7" s="38"/>
      <c r="GV7" s="38"/>
      <c r="GW7" s="38"/>
      <c r="GX7" s="38"/>
      <c r="GY7" s="38"/>
      <c r="GZ7" s="38"/>
      <c r="HA7" s="38"/>
      <c r="HB7" s="38"/>
      <c r="HC7" s="38"/>
      <c r="HD7" s="38"/>
      <c r="HE7" s="38"/>
      <c r="HF7" s="38"/>
      <c r="HG7" s="38"/>
      <c r="HH7" s="38"/>
      <c r="HI7" s="38"/>
      <c r="HJ7" s="38"/>
      <c r="HK7" s="38"/>
      <c r="HL7" s="38"/>
      <c r="HM7" s="38"/>
      <c r="HN7" s="38"/>
      <c r="HO7" s="38"/>
      <c r="HP7" s="38"/>
      <c r="HQ7" s="38"/>
      <c r="HR7" s="38"/>
      <c r="HS7" s="38"/>
      <c r="HT7" s="38"/>
      <c r="HU7" s="38"/>
      <c r="HV7" s="38"/>
      <c r="HW7" s="38"/>
      <c r="HX7" s="38"/>
      <c r="HY7" s="38"/>
      <c r="HZ7" s="38"/>
      <c r="IA7" s="38"/>
      <c r="IB7" s="38"/>
      <c r="IC7" s="38"/>
      <c r="ID7" s="38"/>
      <c r="IE7" s="38"/>
      <c r="IF7" s="38"/>
      <c r="IG7" s="38"/>
      <c r="IH7" s="38"/>
      <c r="II7" s="38"/>
      <c r="IJ7" s="38"/>
      <c r="IK7" s="38"/>
      <c r="IL7" s="38"/>
      <c r="IM7" s="38"/>
      <c r="IN7" s="38"/>
      <c r="IO7" s="38"/>
      <c r="IP7" s="38"/>
      <c r="IQ7" s="38"/>
      <c r="IR7" s="38"/>
      <c r="IS7" s="38"/>
      <c r="IT7" s="38"/>
      <c r="IU7" s="38"/>
      <c r="IV7" s="38"/>
      <c r="IW7" s="38"/>
      <c r="IX7" s="38"/>
      <c r="IY7" s="38"/>
      <c r="IZ7" s="38"/>
      <c r="JA7" s="38"/>
      <c r="JB7" s="38"/>
      <c r="JC7" s="38"/>
      <c r="JD7" s="38"/>
      <c r="JE7" s="38"/>
      <c r="JF7" s="38"/>
      <c r="JG7" s="38"/>
      <c r="JH7" s="38"/>
      <c r="JI7" s="38"/>
      <c r="JJ7" s="38"/>
      <c r="JK7" s="38"/>
      <c r="JL7" s="38"/>
      <c r="JM7" s="38"/>
      <c r="JN7" s="38"/>
      <c r="JO7" s="38"/>
      <c r="JP7" s="38"/>
      <c r="JQ7" s="38"/>
      <c r="JR7" s="38"/>
      <c r="JS7" s="38"/>
      <c r="JT7" s="38"/>
      <c r="JU7" s="38"/>
      <c r="JV7" s="38"/>
      <c r="JW7" s="38"/>
      <c r="JX7" s="38"/>
      <c r="JY7" s="38"/>
      <c r="JZ7" s="38"/>
      <c r="KA7" s="38"/>
      <c r="KB7" s="38"/>
      <c r="KC7" s="38"/>
      <c r="KD7" s="38"/>
      <c r="KE7" s="38"/>
      <c r="KF7" s="38"/>
      <c r="KG7" s="38"/>
      <c r="KH7" s="38"/>
      <c r="KI7" s="38"/>
      <c r="KJ7" s="38"/>
      <c r="KK7" s="38"/>
      <c r="KL7" s="38"/>
      <c r="KM7" s="38"/>
      <c r="KN7" s="38"/>
      <c r="KO7" s="38"/>
      <c r="KP7" s="38"/>
      <c r="KQ7" s="38"/>
      <c r="KR7" s="38"/>
      <c r="KS7" s="38"/>
      <c r="KT7" s="38"/>
      <c r="KU7" s="38"/>
      <c r="KV7" s="38"/>
      <c r="KW7" s="38"/>
      <c r="KX7" s="38"/>
      <c r="KY7" s="38"/>
      <c r="KZ7" s="38"/>
      <c r="LA7" s="38"/>
      <c r="LB7" s="38"/>
      <c r="LC7" s="38"/>
    </row>
    <row r="8" spans="1:315" customFormat="1" ht="13.15" x14ac:dyDescent="0.4">
      <c r="A8" s="31">
        <v>3</v>
      </c>
      <c r="B8" s="31">
        <v>1</v>
      </c>
      <c r="C8" s="31">
        <v>3</v>
      </c>
      <c r="D8" s="31">
        <v>2</v>
      </c>
      <c r="G8" s="4"/>
      <c r="H8" s="33"/>
      <c r="I8" s="33"/>
      <c r="J8" s="33"/>
      <c r="K8" s="33"/>
      <c r="L8" s="33"/>
      <c r="M8" s="31"/>
      <c r="N8" s="38"/>
      <c r="O8" s="38"/>
      <c r="P8" s="296"/>
      <c r="Q8" s="38"/>
      <c r="R8" s="109"/>
      <c r="S8" s="14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109"/>
      <c r="AT8" s="14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38"/>
      <c r="CH8" s="38"/>
      <c r="CI8" s="38"/>
      <c r="CJ8" s="38"/>
      <c r="CK8" s="38"/>
      <c r="CL8" s="38"/>
      <c r="CM8" s="38"/>
      <c r="CN8" s="38"/>
      <c r="CO8" s="38"/>
      <c r="CP8" s="38"/>
      <c r="CQ8" s="38"/>
      <c r="CR8" s="38"/>
      <c r="CS8" s="38"/>
      <c r="CT8" s="38"/>
      <c r="CU8" s="38"/>
      <c r="CV8" s="38"/>
      <c r="CW8" s="38"/>
      <c r="CX8" s="38"/>
      <c r="CY8" s="38"/>
      <c r="CZ8" s="38"/>
      <c r="DA8" s="38"/>
      <c r="DB8" s="38"/>
      <c r="DC8" s="38"/>
      <c r="DD8" s="38"/>
      <c r="DE8" s="38"/>
      <c r="DF8" s="38"/>
      <c r="DG8" s="38"/>
      <c r="DH8" s="38"/>
      <c r="DI8" s="38"/>
      <c r="DJ8" s="38"/>
      <c r="DK8" s="38"/>
      <c r="DL8" s="38"/>
      <c r="DM8" s="38"/>
      <c r="DN8" s="38"/>
      <c r="DO8" s="38"/>
      <c r="DP8" s="38"/>
      <c r="DQ8" s="38"/>
      <c r="DR8" s="38"/>
      <c r="DS8" s="38"/>
      <c r="DT8" s="38"/>
      <c r="DU8" s="38"/>
      <c r="DV8" s="38"/>
      <c r="DW8" s="38"/>
      <c r="DX8" s="38"/>
      <c r="DY8" s="38"/>
      <c r="DZ8" s="38"/>
      <c r="EA8" s="38"/>
      <c r="EB8" s="38"/>
      <c r="EC8" s="38"/>
      <c r="ED8" s="38"/>
      <c r="EE8" s="38"/>
      <c r="EF8" s="38"/>
      <c r="EG8" s="38"/>
      <c r="EH8" s="38"/>
      <c r="EI8" s="38"/>
      <c r="EJ8" s="38"/>
      <c r="EK8" s="38"/>
      <c r="EL8" s="38"/>
      <c r="EM8" s="38"/>
      <c r="EN8" s="38"/>
      <c r="EO8" s="38"/>
      <c r="EP8" s="38"/>
      <c r="EQ8" s="38"/>
      <c r="ER8" s="38"/>
      <c r="ES8" s="38"/>
      <c r="ET8" s="38"/>
      <c r="EU8" s="38"/>
      <c r="EV8" s="38"/>
      <c r="EW8" s="38"/>
      <c r="EX8" s="38"/>
      <c r="EY8" s="38"/>
      <c r="EZ8" s="38"/>
      <c r="FA8" s="38"/>
      <c r="FB8" s="38"/>
      <c r="FC8" s="38"/>
      <c r="FD8" s="38"/>
      <c r="FE8" s="38"/>
      <c r="FF8" s="38"/>
      <c r="FG8" s="38"/>
      <c r="FH8" s="38"/>
      <c r="FI8" s="38"/>
      <c r="FJ8" s="38"/>
      <c r="FK8" s="38"/>
      <c r="FL8" s="38"/>
      <c r="FM8" s="38"/>
      <c r="FN8" s="38"/>
      <c r="FO8" s="38"/>
      <c r="FP8" s="38"/>
      <c r="FQ8" s="38"/>
      <c r="FR8" s="38"/>
      <c r="FS8" s="38"/>
      <c r="FT8" s="38"/>
      <c r="FU8" s="38"/>
      <c r="FV8" s="38"/>
      <c r="FW8" s="38"/>
      <c r="FX8" s="38"/>
      <c r="FY8" s="38"/>
      <c r="FZ8" s="38"/>
      <c r="GA8" s="38"/>
      <c r="GB8" s="38"/>
      <c r="GC8" s="38"/>
      <c r="GD8" s="38"/>
      <c r="GE8" s="38"/>
      <c r="GF8" s="38"/>
      <c r="GG8" s="38"/>
      <c r="GH8" s="38"/>
      <c r="GI8" s="38"/>
      <c r="GJ8" s="38"/>
      <c r="GK8" s="38"/>
      <c r="GL8" s="38"/>
      <c r="GM8" s="38"/>
      <c r="GN8" s="38"/>
      <c r="GO8" s="38"/>
      <c r="GP8" s="38"/>
      <c r="GQ8" s="38"/>
      <c r="GR8" s="38"/>
      <c r="GS8" s="38"/>
      <c r="GT8" s="38"/>
      <c r="GU8" s="38"/>
      <c r="GV8" s="38"/>
      <c r="GW8" s="38"/>
      <c r="GX8" s="38"/>
      <c r="GY8" s="38"/>
      <c r="GZ8" s="38"/>
      <c r="HA8" s="38"/>
      <c r="HB8" s="38"/>
      <c r="HC8" s="38"/>
      <c r="HD8" s="38"/>
      <c r="HE8" s="38"/>
      <c r="HF8" s="38"/>
      <c r="HG8" s="38"/>
      <c r="HH8" s="38"/>
      <c r="HI8" s="38"/>
      <c r="HJ8" s="38"/>
      <c r="HK8" s="38"/>
      <c r="HL8" s="38"/>
      <c r="HM8" s="38"/>
      <c r="HN8" s="38"/>
      <c r="HO8" s="38"/>
      <c r="HP8" s="38"/>
      <c r="HQ8" s="38"/>
      <c r="HR8" s="38"/>
      <c r="HS8" s="38"/>
      <c r="HT8" s="38"/>
      <c r="HU8" s="38"/>
      <c r="HV8" s="38"/>
      <c r="HW8" s="38"/>
      <c r="HX8" s="38"/>
      <c r="HY8" s="38"/>
      <c r="HZ8" s="38"/>
      <c r="IA8" s="38"/>
      <c r="IB8" s="38"/>
      <c r="IC8" s="38"/>
      <c r="ID8" s="38"/>
      <c r="IE8" s="38"/>
      <c r="IF8" s="38"/>
      <c r="IG8" s="38"/>
      <c r="IH8" s="38"/>
      <c r="II8" s="38"/>
      <c r="IJ8" s="38"/>
      <c r="IK8" s="38"/>
      <c r="IL8" s="38"/>
      <c r="IM8" s="38"/>
      <c r="IN8" s="38"/>
      <c r="IO8" s="38"/>
      <c r="IP8" s="38"/>
      <c r="IQ8" s="38"/>
      <c r="IR8" s="38"/>
      <c r="IS8" s="38"/>
      <c r="IT8" s="38"/>
      <c r="IU8" s="38"/>
      <c r="IV8" s="38"/>
      <c r="IW8" s="38"/>
      <c r="IX8" s="38"/>
      <c r="IY8" s="38"/>
      <c r="IZ8" s="38"/>
      <c r="JA8" s="38"/>
      <c r="JB8" s="38"/>
      <c r="JC8" s="38"/>
      <c r="JD8" s="38"/>
      <c r="JE8" s="38"/>
      <c r="JF8" s="38"/>
      <c r="JG8" s="38"/>
      <c r="JH8" s="38"/>
      <c r="JI8" s="38"/>
      <c r="JJ8" s="38"/>
      <c r="JK8" s="38"/>
      <c r="JL8" s="38"/>
      <c r="JM8" s="38"/>
      <c r="JN8" s="38"/>
      <c r="JO8" s="38"/>
      <c r="JP8" s="38"/>
      <c r="JQ8" s="38"/>
      <c r="JR8" s="38"/>
      <c r="JS8" s="38"/>
      <c r="JT8" s="38"/>
      <c r="JU8" s="38"/>
      <c r="JV8" s="38"/>
      <c r="JW8" s="38"/>
      <c r="JX8" s="38"/>
      <c r="JY8" s="38"/>
      <c r="JZ8" s="38"/>
      <c r="KA8" s="38"/>
      <c r="KB8" s="38"/>
      <c r="KC8" s="38"/>
      <c r="KD8" s="38"/>
      <c r="KE8" s="38"/>
      <c r="KF8" s="38"/>
      <c r="KG8" s="38"/>
      <c r="KH8" s="38"/>
      <c r="KI8" s="38"/>
      <c r="KJ8" s="38"/>
      <c r="KK8" s="38"/>
      <c r="KL8" s="38"/>
      <c r="KM8" s="38"/>
      <c r="KN8" s="38"/>
      <c r="KO8" s="38"/>
      <c r="KP8" s="38"/>
      <c r="KQ8" s="38"/>
      <c r="KR8" s="38"/>
      <c r="KS8" s="38"/>
      <c r="KT8" s="38"/>
      <c r="KU8" s="38"/>
      <c r="KV8" s="38"/>
      <c r="KW8" s="38"/>
      <c r="KX8" s="38"/>
      <c r="KY8" s="38"/>
      <c r="KZ8" s="38"/>
      <c r="LA8" s="38"/>
      <c r="LB8" s="38"/>
      <c r="LC8" s="38"/>
    </row>
    <row r="9" spans="1:315" customFormat="1" ht="13.15" x14ac:dyDescent="0.4">
      <c r="A9" s="31">
        <v>2</v>
      </c>
      <c r="B9" s="31">
        <v>1</v>
      </c>
      <c r="C9" s="31">
        <v>2</v>
      </c>
      <c r="D9" s="31">
        <v>3</v>
      </c>
      <c r="G9" s="4"/>
      <c r="H9" s="33"/>
      <c r="I9" s="33"/>
      <c r="J9" s="33"/>
      <c r="K9" s="33"/>
      <c r="L9" s="33"/>
      <c r="M9" s="31"/>
      <c r="N9" s="38"/>
      <c r="O9" s="38"/>
      <c r="P9" s="72"/>
      <c r="Q9" s="38"/>
      <c r="R9" s="109"/>
      <c r="S9" s="148"/>
      <c r="T9" s="38"/>
      <c r="U9" s="38"/>
      <c r="V9" s="38"/>
      <c r="W9" s="38"/>
      <c r="X9" s="38"/>
      <c r="Y9" s="38"/>
      <c r="Z9" s="38"/>
      <c r="AA9" s="38"/>
      <c r="AB9" s="40"/>
      <c r="AC9" s="40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109"/>
      <c r="AT9" s="14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8"/>
      <c r="CN9" s="38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8"/>
      <c r="CZ9" s="38"/>
      <c r="DA9" s="38"/>
      <c r="DB9" s="38"/>
      <c r="DC9" s="38"/>
      <c r="DD9" s="38"/>
      <c r="DE9" s="38"/>
      <c r="DF9" s="38"/>
      <c r="DG9" s="38"/>
      <c r="DH9" s="38"/>
      <c r="DI9" s="38"/>
      <c r="DJ9" s="38"/>
      <c r="DK9" s="38"/>
      <c r="DL9" s="38"/>
      <c r="DM9" s="38"/>
      <c r="DN9" s="38"/>
      <c r="DO9" s="38"/>
      <c r="DP9" s="38"/>
      <c r="DQ9" s="38"/>
      <c r="DR9" s="38"/>
      <c r="DS9" s="38"/>
      <c r="DT9" s="38"/>
      <c r="DU9" s="38"/>
      <c r="DV9" s="38"/>
      <c r="DW9" s="38"/>
      <c r="DX9" s="38"/>
      <c r="DY9" s="38"/>
      <c r="DZ9" s="38"/>
      <c r="EA9" s="38"/>
      <c r="EB9" s="38"/>
      <c r="EC9" s="38"/>
      <c r="ED9" s="38"/>
      <c r="EE9" s="38"/>
      <c r="EF9" s="38"/>
      <c r="EG9" s="38"/>
      <c r="EH9" s="38"/>
      <c r="EI9" s="38"/>
      <c r="EJ9" s="38"/>
      <c r="EK9" s="38"/>
      <c r="EL9" s="38"/>
      <c r="EM9" s="38"/>
      <c r="EN9" s="38"/>
      <c r="EO9" s="38"/>
      <c r="EP9" s="38"/>
      <c r="EQ9" s="38"/>
      <c r="ER9" s="38"/>
      <c r="ES9" s="38"/>
      <c r="ET9" s="38"/>
      <c r="EU9" s="38"/>
      <c r="EV9" s="38"/>
      <c r="EW9" s="38"/>
      <c r="EX9" s="38"/>
      <c r="EY9" s="38"/>
      <c r="EZ9" s="38"/>
      <c r="FA9" s="38"/>
      <c r="FB9" s="38"/>
      <c r="FC9" s="38"/>
      <c r="FD9" s="38"/>
      <c r="FE9" s="38"/>
      <c r="FF9" s="38"/>
      <c r="FG9" s="38"/>
      <c r="FH9" s="38"/>
      <c r="FI9" s="38"/>
      <c r="FJ9" s="38"/>
      <c r="FK9" s="38"/>
      <c r="FL9" s="38"/>
      <c r="FM9" s="38"/>
      <c r="FN9" s="38"/>
      <c r="FO9" s="38"/>
      <c r="FP9" s="38"/>
      <c r="FQ9" s="38"/>
      <c r="FR9" s="38"/>
      <c r="FS9" s="38"/>
      <c r="FT9" s="38"/>
      <c r="FU9" s="38"/>
      <c r="FV9" s="38"/>
      <c r="FW9" s="38"/>
      <c r="FX9" s="38"/>
      <c r="FY9" s="38"/>
      <c r="FZ9" s="38"/>
      <c r="GA9" s="38"/>
      <c r="GB9" s="38"/>
      <c r="GC9" s="38"/>
      <c r="GD9" s="38"/>
      <c r="GE9" s="38"/>
      <c r="GF9" s="38"/>
      <c r="GG9" s="38"/>
      <c r="GH9" s="38"/>
      <c r="GI9" s="38"/>
      <c r="GJ9" s="38"/>
      <c r="GK9" s="38"/>
      <c r="GL9" s="38"/>
      <c r="GM9" s="38"/>
      <c r="GN9" s="38"/>
      <c r="GO9" s="38"/>
      <c r="GP9" s="38"/>
      <c r="GQ9" s="38"/>
      <c r="GR9" s="38"/>
      <c r="GS9" s="38"/>
      <c r="GT9" s="38"/>
      <c r="GU9" s="38"/>
      <c r="GV9" s="38"/>
      <c r="GW9" s="38"/>
      <c r="GX9" s="38"/>
      <c r="GY9" s="38"/>
      <c r="GZ9" s="38"/>
      <c r="HA9" s="38"/>
      <c r="HB9" s="38"/>
      <c r="HC9" s="38"/>
      <c r="HD9" s="38"/>
      <c r="HE9" s="38"/>
      <c r="HF9" s="38"/>
      <c r="HG9" s="38"/>
      <c r="HH9" s="38"/>
      <c r="HI9" s="38"/>
      <c r="HJ9" s="38"/>
      <c r="HK9" s="38"/>
      <c r="HL9" s="38"/>
      <c r="HM9" s="38"/>
      <c r="HN9" s="38"/>
      <c r="HO9" s="38"/>
      <c r="HP9" s="38"/>
      <c r="HQ9" s="38"/>
      <c r="HR9" s="38"/>
      <c r="HS9" s="38"/>
      <c r="HT9" s="38"/>
      <c r="HU9" s="38"/>
      <c r="HV9" s="38"/>
      <c r="HW9" s="38"/>
      <c r="HX9" s="38"/>
      <c r="HY9" s="38"/>
      <c r="HZ9" s="38"/>
      <c r="IA9" s="38"/>
      <c r="IB9" s="38"/>
      <c r="IC9" s="38"/>
      <c r="ID9" s="38"/>
      <c r="IE9" s="38"/>
      <c r="IF9" s="38"/>
      <c r="IG9" s="38"/>
      <c r="IH9" s="38"/>
      <c r="II9" s="38"/>
      <c r="IJ9" s="38"/>
      <c r="IK9" s="38"/>
      <c r="IL9" s="38"/>
      <c r="IM9" s="38"/>
      <c r="IN9" s="38"/>
      <c r="IO9" s="38"/>
      <c r="IP9" s="38"/>
      <c r="IQ9" s="38"/>
      <c r="IR9" s="38"/>
      <c r="IS9" s="38"/>
      <c r="IT9" s="38"/>
      <c r="IU9" s="38"/>
      <c r="IV9" s="38"/>
      <c r="IW9" s="38"/>
      <c r="IX9" s="38"/>
      <c r="IY9" s="38"/>
      <c r="IZ9" s="38"/>
      <c r="JA9" s="38"/>
      <c r="JB9" s="38"/>
      <c r="JC9" s="38"/>
      <c r="JD9" s="38"/>
      <c r="JE9" s="38"/>
      <c r="JF9" s="38"/>
      <c r="JG9" s="38"/>
      <c r="JH9" s="38"/>
      <c r="JI9" s="38"/>
      <c r="JJ9" s="38"/>
      <c r="JK9" s="38"/>
      <c r="JL9" s="38"/>
      <c r="JM9" s="38"/>
      <c r="JN9" s="38"/>
      <c r="JO9" s="38"/>
      <c r="JP9" s="38"/>
      <c r="JQ9" s="38"/>
      <c r="JR9" s="38"/>
      <c r="JS9" s="38"/>
      <c r="JT9" s="38"/>
      <c r="JU9" s="38"/>
      <c r="JV9" s="38"/>
      <c r="JW9" s="38"/>
      <c r="JX9" s="38"/>
      <c r="JY9" s="38"/>
      <c r="JZ9" s="38"/>
      <c r="KA9" s="38"/>
      <c r="KB9" s="38"/>
      <c r="KC9" s="38"/>
      <c r="KD9" s="38"/>
      <c r="KE9" s="38"/>
      <c r="KF9" s="38"/>
      <c r="KG9" s="38"/>
      <c r="KH9" s="38"/>
      <c r="KI9" s="38"/>
      <c r="KJ9" s="38"/>
      <c r="KK9" s="38"/>
      <c r="KL9" s="38"/>
      <c r="KM9" s="38"/>
      <c r="KN9" s="38"/>
      <c r="KO9" s="38"/>
      <c r="KP9" s="38"/>
      <c r="KQ9" s="38"/>
      <c r="KR9" s="38"/>
      <c r="KS9" s="38"/>
      <c r="KT9" s="38"/>
      <c r="KU9" s="38"/>
      <c r="KV9" s="38"/>
      <c r="KW9" s="38"/>
      <c r="KX9" s="38"/>
      <c r="KY9" s="38"/>
      <c r="KZ9" s="38"/>
      <c r="LA9" s="38"/>
      <c r="LB9" s="38"/>
      <c r="LC9" s="38"/>
    </row>
    <row r="10" spans="1:315" customFormat="1" ht="13.15" x14ac:dyDescent="0.4">
      <c r="A10" s="31">
        <v>1</v>
      </c>
      <c r="B10" s="31">
        <v>1</v>
      </c>
      <c r="C10" s="31">
        <v>2</v>
      </c>
      <c r="D10" s="31">
        <v>1</v>
      </c>
      <c r="G10" s="4"/>
      <c r="H10" s="31"/>
      <c r="I10" s="31"/>
      <c r="J10" s="31"/>
      <c r="K10" s="31"/>
      <c r="L10" s="31"/>
      <c r="M10" s="31"/>
      <c r="N10" s="38"/>
      <c r="O10" s="109"/>
      <c r="P10" s="72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2"/>
      <c r="AL10" s="32"/>
      <c r="AM10" s="32"/>
      <c r="AN10" s="32"/>
      <c r="AO10" s="32"/>
      <c r="AP10" s="32"/>
      <c r="AQ10" s="32"/>
      <c r="AR10" s="32"/>
      <c r="AS10" s="38"/>
      <c r="AT10" s="38"/>
      <c r="AU10" s="38"/>
      <c r="AV10" s="38"/>
      <c r="AW10" s="40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164"/>
      <c r="BM10" s="164"/>
      <c r="BN10" s="164"/>
      <c r="BO10" s="164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  <c r="CH10" s="38"/>
      <c r="CI10" s="38"/>
      <c r="CJ10" s="38"/>
      <c r="CK10" s="38"/>
      <c r="CL10" s="38"/>
      <c r="CM10" s="38"/>
      <c r="CN10" s="38"/>
      <c r="CO10" s="38"/>
      <c r="CP10" s="38"/>
      <c r="CQ10" s="38"/>
      <c r="CR10" s="38"/>
      <c r="CS10" s="38"/>
      <c r="CT10" s="38"/>
      <c r="CU10" s="38"/>
      <c r="CV10" s="38"/>
      <c r="CW10" s="38"/>
      <c r="CX10" s="38"/>
      <c r="CY10" s="38"/>
      <c r="CZ10" s="38"/>
      <c r="DA10" s="38"/>
      <c r="DB10" s="38"/>
      <c r="DC10" s="38"/>
      <c r="DD10" s="38"/>
      <c r="DE10" s="38"/>
      <c r="DF10" s="38"/>
      <c r="DG10" s="38"/>
      <c r="DH10" s="38"/>
      <c r="DI10" s="38"/>
      <c r="DJ10" s="38"/>
      <c r="DK10" s="38"/>
      <c r="DL10" s="38"/>
      <c r="DM10" s="38"/>
      <c r="DN10" s="38"/>
      <c r="DO10" s="38"/>
      <c r="DP10" s="38"/>
      <c r="DQ10" s="38"/>
      <c r="DR10" s="38"/>
      <c r="DS10" s="38"/>
      <c r="DT10" s="38"/>
      <c r="DU10" s="38"/>
      <c r="DV10" s="38"/>
      <c r="DW10" s="38"/>
      <c r="DX10" s="38"/>
      <c r="DY10" s="38"/>
      <c r="DZ10" s="38"/>
      <c r="EA10" s="38"/>
      <c r="EB10" s="38"/>
      <c r="EC10" s="38"/>
      <c r="ED10" s="38"/>
      <c r="EE10" s="38"/>
      <c r="EF10" s="38"/>
      <c r="EG10" s="38"/>
      <c r="EH10" s="38"/>
      <c r="EI10" s="38"/>
      <c r="EJ10" s="38"/>
      <c r="EK10" s="38"/>
      <c r="EL10" s="38"/>
      <c r="EM10" s="38"/>
      <c r="EN10" s="38"/>
      <c r="EO10" s="38"/>
      <c r="EP10" s="38"/>
      <c r="EQ10" s="38"/>
      <c r="ER10" s="38"/>
      <c r="ES10" s="38"/>
      <c r="ET10" s="38"/>
      <c r="EU10" s="38"/>
      <c r="EV10" s="38"/>
      <c r="EW10" s="38"/>
      <c r="EX10" s="38"/>
      <c r="EY10" s="38"/>
      <c r="EZ10" s="38"/>
      <c r="FA10" s="38"/>
      <c r="FB10" s="38"/>
      <c r="FC10" s="38"/>
      <c r="FD10" s="38"/>
      <c r="FE10" s="38"/>
      <c r="FF10" s="38"/>
      <c r="FG10" s="38"/>
      <c r="FH10" s="38"/>
      <c r="FI10" s="38"/>
      <c r="FJ10" s="38"/>
      <c r="FK10" s="38"/>
      <c r="FL10" s="38"/>
      <c r="FM10" s="38"/>
      <c r="FN10" s="38"/>
      <c r="FO10" s="38"/>
      <c r="FP10" s="38"/>
      <c r="FQ10" s="38"/>
      <c r="FR10" s="38"/>
      <c r="FS10" s="38"/>
      <c r="FT10" s="38"/>
      <c r="FU10" s="38"/>
      <c r="FV10" s="38"/>
      <c r="FW10" s="38"/>
      <c r="FX10" s="38"/>
      <c r="FY10" s="38"/>
      <c r="FZ10" s="38"/>
      <c r="GA10" s="38"/>
      <c r="GB10" s="38"/>
      <c r="GC10" s="38"/>
      <c r="GD10" s="38"/>
      <c r="GE10" s="38"/>
      <c r="GF10" s="38"/>
      <c r="GG10" s="38"/>
      <c r="GH10" s="38"/>
      <c r="GI10" s="38"/>
      <c r="GJ10" s="38"/>
      <c r="GK10" s="38"/>
      <c r="GL10" s="38"/>
      <c r="GM10" s="38"/>
      <c r="GN10" s="38"/>
      <c r="GO10" s="38"/>
      <c r="GP10" s="38"/>
      <c r="GQ10" s="38"/>
      <c r="GR10" s="38"/>
      <c r="GS10" s="38"/>
      <c r="GT10" s="38"/>
      <c r="GU10" s="38"/>
      <c r="GV10" s="38"/>
      <c r="GW10" s="38"/>
      <c r="GX10" s="38"/>
      <c r="GY10" s="38"/>
      <c r="GZ10" s="38"/>
      <c r="HA10" s="38"/>
      <c r="HB10" s="38"/>
      <c r="HC10" s="38"/>
      <c r="HD10" s="38"/>
      <c r="HE10" s="38"/>
      <c r="HF10" s="38"/>
      <c r="HG10" s="38"/>
      <c r="HH10" s="38"/>
      <c r="HI10" s="38"/>
      <c r="HJ10" s="38"/>
      <c r="HK10" s="38"/>
      <c r="HL10" s="38"/>
      <c r="HM10" s="38"/>
      <c r="HN10" s="38"/>
      <c r="HO10" s="38"/>
      <c r="HP10" s="38"/>
      <c r="HQ10" s="38"/>
      <c r="HR10" s="38"/>
      <c r="HS10" s="38"/>
      <c r="HT10" s="38"/>
      <c r="HU10" s="38"/>
      <c r="HV10" s="38"/>
      <c r="HW10" s="38"/>
      <c r="HX10" s="38"/>
      <c r="HY10" s="38"/>
      <c r="HZ10" s="38"/>
      <c r="IA10" s="38"/>
      <c r="IB10" s="38"/>
      <c r="IC10" s="38"/>
      <c r="ID10" s="38"/>
      <c r="IE10" s="38"/>
      <c r="IF10" s="38"/>
      <c r="IG10" s="38"/>
      <c r="IH10" s="38"/>
      <c r="II10" s="38"/>
      <c r="IJ10" s="38"/>
      <c r="IK10" s="38"/>
      <c r="IL10" s="38"/>
      <c r="IM10" s="38"/>
      <c r="IN10" s="38"/>
      <c r="IO10" s="38"/>
      <c r="IP10" s="38"/>
      <c r="IQ10" s="38"/>
      <c r="IR10" s="38"/>
      <c r="IS10" s="38"/>
      <c r="IT10" s="38"/>
      <c r="IU10" s="38"/>
      <c r="IV10" s="38"/>
      <c r="IW10" s="38"/>
      <c r="IX10" s="38"/>
      <c r="IY10" s="38"/>
      <c r="IZ10" s="38"/>
      <c r="JA10" s="38"/>
      <c r="JB10" s="38"/>
      <c r="JC10" s="38"/>
      <c r="JD10" s="38"/>
      <c r="JE10" s="38"/>
      <c r="JF10" s="38"/>
      <c r="JG10" s="38"/>
      <c r="JH10" s="38"/>
      <c r="JI10" s="38"/>
      <c r="JJ10" s="38"/>
      <c r="JK10" s="38"/>
      <c r="JL10" s="38"/>
      <c r="JM10" s="38"/>
      <c r="JN10" s="38"/>
      <c r="JO10" s="38"/>
      <c r="JP10" s="38"/>
      <c r="JQ10" s="38"/>
      <c r="JR10" s="38"/>
      <c r="JS10" s="38"/>
      <c r="JT10" s="38"/>
      <c r="JU10" s="38"/>
      <c r="JV10" s="38"/>
      <c r="JW10" s="38"/>
      <c r="JX10" s="38"/>
      <c r="JY10" s="38"/>
      <c r="JZ10" s="38"/>
      <c r="KA10" s="38"/>
      <c r="KB10" s="38"/>
      <c r="KC10" s="38"/>
      <c r="KD10" s="38"/>
      <c r="KE10" s="38"/>
      <c r="KF10" s="38"/>
      <c r="KG10" s="38"/>
      <c r="KH10" s="38"/>
      <c r="KI10" s="38"/>
      <c r="KJ10" s="38"/>
      <c r="KK10" s="38"/>
      <c r="KL10" s="38"/>
      <c r="KM10" s="38"/>
      <c r="KN10" s="38"/>
      <c r="KO10" s="38"/>
      <c r="KP10" s="38"/>
      <c r="KQ10" s="38"/>
      <c r="KR10" s="38"/>
      <c r="KS10" s="38"/>
      <c r="KT10" s="38"/>
      <c r="KU10" s="38"/>
      <c r="KV10" s="38"/>
      <c r="KW10" s="38"/>
      <c r="KX10" s="38"/>
      <c r="KY10" s="38"/>
      <c r="KZ10" s="38"/>
      <c r="LA10" s="38"/>
      <c r="LB10" s="38"/>
      <c r="LC10" s="38"/>
    </row>
    <row r="11" spans="1:315" customFormat="1" ht="13.15" x14ac:dyDescent="0.4">
      <c r="A11" s="31">
        <v>1</v>
      </c>
      <c r="B11" s="31">
        <v>1</v>
      </c>
      <c r="C11" s="31">
        <v>4</v>
      </c>
      <c r="D11" s="31">
        <v>1</v>
      </c>
      <c r="G11" s="4"/>
      <c r="H11" s="31"/>
      <c r="I11" s="31"/>
      <c r="J11" s="31"/>
      <c r="K11" s="31"/>
      <c r="L11" s="31"/>
      <c r="M11" s="31"/>
      <c r="N11" s="38"/>
      <c r="O11" s="109"/>
      <c r="P11" s="72"/>
      <c r="Q11" s="38"/>
      <c r="R11" s="109"/>
      <c r="S11" s="14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109"/>
      <c r="AT11" s="14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  <c r="CH11" s="38"/>
      <c r="CI11" s="38"/>
      <c r="CJ11" s="38"/>
      <c r="CK11" s="38"/>
      <c r="CL11" s="38"/>
      <c r="CM11" s="38"/>
      <c r="CN11" s="38"/>
      <c r="CO11" s="38"/>
      <c r="CP11" s="38"/>
      <c r="CQ11" s="38"/>
      <c r="CR11" s="38"/>
      <c r="CS11" s="38"/>
      <c r="CT11" s="38"/>
      <c r="CU11" s="38"/>
      <c r="CV11" s="38"/>
      <c r="CW11" s="38"/>
      <c r="CX11" s="38"/>
      <c r="CY11" s="38"/>
      <c r="CZ11" s="38"/>
      <c r="DA11" s="38"/>
      <c r="DB11" s="38"/>
      <c r="DC11" s="38"/>
      <c r="DD11" s="38"/>
      <c r="DE11" s="38"/>
      <c r="DF11" s="38"/>
      <c r="DG11" s="38"/>
      <c r="DH11" s="38"/>
      <c r="DI11" s="38"/>
      <c r="DJ11" s="38"/>
      <c r="DK11" s="38"/>
      <c r="DL11" s="38"/>
      <c r="DM11" s="38"/>
      <c r="DN11" s="38"/>
      <c r="DO11" s="38"/>
      <c r="DP11" s="38"/>
      <c r="DQ11" s="38"/>
      <c r="DR11" s="38"/>
      <c r="DS11" s="38"/>
      <c r="DT11" s="38"/>
      <c r="DU11" s="38"/>
      <c r="DV11" s="38"/>
      <c r="DW11" s="38"/>
      <c r="DX11" s="38"/>
      <c r="DY11" s="38"/>
      <c r="DZ11" s="38"/>
      <c r="EA11" s="38"/>
      <c r="EB11" s="38"/>
      <c r="EC11" s="38"/>
      <c r="ED11" s="38"/>
      <c r="EE11" s="38"/>
      <c r="EF11" s="38"/>
      <c r="EG11" s="38"/>
      <c r="EH11" s="38"/>
      <c r="EI11" s="38"/>
      <c r="EJ11" s="38"/>
      <c r="EK11" s="38"/>
      <c r="EL11" s="38"/>
      <c r="EM11" s="38"/>
      <c r="EN11" s="38"/>
      <c r="EO11" s="38"/>
      <c r="EP11" s="38"/>
      <c r="EQ11" s="38"/>
      <c r="ER11" s="38"/>
      <c r="ES11" s="38"/>
      <c r="ET11" s="38"/>
      <c r="EU11" s="38"/>
      <c r="EV11" s="38"/>
      <c r="EW11" s="38"/>
      <c r="EX11" s="38"/>
      <c r="EY11" s="38"/>
      <c r="EZ11" s="38"/>
      <c r="FA11" s="38"/>
      <c r="FB11" s="38"/>
      <c r="FC11" s="38"/>
      <c r="FD11" s="38"/>
      <c r="FE11" s="38"/>
      <c r="FF11" s="38"/>
      <c r="FG11" s="38"/>
      <c r="FH11" s="38"/>
      <c r="FI11" s="38"/>
      <c r="FJ11" s="38"/>
      <c r="FK11" s="38"/>
      <c r="FL11" s="38"/>
      <c r="FM11" s="38"/>
      <c r="FN11" s="38"/>
      <c r="FO11" s="38"/>
      <c r="FP11" s="38"/>
      <c r="FQ11" s="38"/>
      <c r="FR11" s="38"/>
      <c r="FS11" s="38"/>
      <c r="FT11" s="38"/>
      <c r="FU11" s="38"/>
      <c r="FV11" s="38"/>
      <c r="FW11" s="38"/>
      <c r="FX11" s="38"/>
      <c r="FY11" s="38"/>
      <c r="FZ11" s="38"/>
      <c r="GA11" s="38"/>
      <c r="GB11" s="38"/>
      <c r="GC11" s="38"/>
      <c r="GD11" s="38"/>
      <c r="GE11" s="38"/>
      <c r="GF11" s="38"/>
      <c r="GG11" s="38"/>
      <c r="GH11" s="38"/>
      <c r="GI11" s="38"/>
      <c r="GJ11" s="38"/>
      <c r="GK11" s="38"/>
      <c r="GL11" s="38"/>
      <c r="GM11" s="38"/>
      <c r="GN11" s="38"/>
      <c r="GO11" s="38"/>
      <c r="GP11" s="38"/>
      <c r="GQ11" s="38"/>
      <c r="GR11" s="38"/>
      <c r="GS11" s="38"/>
      <c r="GT11" s="38"/>
      <c r="GU11" s="38"/>
      <c r="GV11" s="38"/>
      <c r="GW11" s="38"/>
      <c r="GX11" s="38"/>
      <c r="GY11" s="38"/>
      <c r="GZ11" s="38"/>
      <c r="HA11" s="38"/>
      <c r="HB11" s="38"/>
      <c r="HC11" s="38"/>
      <c r="HD11" s="38"/>
      <c r="HE11" s="38"/>
      <c r="HF11" s="38"/>
      <c r="HG11" s="38"/>
      <c r="HH11" s="38"/>
      <c r="HI11" s="38"/>
      <c r="HJ11" s="38"/>
      <c r="HK11" s="38"/>
      <c r="HL11" s="38"/>
      <c r="HM11" s="38"/>
      <c r="HN11" s="38"/>
      <c r="HO11" s="38"/>
      <c r="HP11" s="38"/>
      <c r="HQ11" s="38"/>
      <c r="HR11" s="38"/>
      <c r="HS11" s="38"/>
      <c r="HT11" s="38"/>
      <c r="HU11" s="38"/>
      <c r="HV11" s="38"/>
      <c r="HW11" s="38"/>
      <c r="HX11" s="38"/>
      <c r="HY11" s="38"/>
      <c r="HZ11" s="38"/>
      <c r="IA11" s="38"/>
      <c r="IB11" s="38"/>
      <c r="IC11" s="38"/>
      <c r="ID11" s="38"/>
      <c r="IE11" s="38"/>
      <c r="IF11" s="38"/>
      <c r="IG11" s="38"/>
      <c r="IH11" s="38"/>
      <c r="II11" s="38"/>
      <c r="IJ11" s="38"/>
      <c r="IK11" s="38"/>
      <c r="IL11" s="38"/>
      <c r="IM11" s="38"/>
      <c r="IN11" s="38"/>
      <c r="IO11" s="38"/>
      <c r="IP11" s="38"/>
      <c r="IQ11" s="38"/>
      <c r="IR11" s="38"/>
      <c r="IS11" s="38"/>
      <c r="IT11" s="38"/>
      <c r="IU11" s="38"/>
      <c r="IV11" s="38"/>
      <c r="IW11" s="38"/>
      <c r="IX11" s="38"/>
      <c r="IY11" s="38"/>
      <c r="IZ11" s="38"/>
      <c r="JA11" s="38"/>
      <c r="JB11" s="38"/>
      <c r="JC11" s="38"/>
      <c r="JD11" s="38"/>
      <c r="JE11" s="38"/>
      <c r="JF11" s="38"/>
      <c r="JG11" s="38"/>
      <c r="JH11" s="38"/>
      <c r="JI11" s="38"/>
      <c r="JJ11" s="38"/>
      <c r="JK11" s="38"/>
      <c r="JL11" s="38"/>
      <c r="JM11" s="38"/>
      <c r="JN11" s="38"/>
      <c r="JO11" s="38"/>
      <c r="JP11" s="38"/>
      <c r="JQ11" s="38"/>
      <c r="JR11" s="38"/>
      <c r="JS11" s="38"/>
      <c r="JT11" s="38"/>
      <c r="JU11" s="38"/>
      <c r="JV11" s="38"/>
      <c r="JW11" s="38"/>
      <c r="JX11" s="38"/>
      <c r="JY11" s="38"/>
      <c r="JZ11" s="38"/>
      <c r="KA11" s="38"/>
      <c r="KB11" s="38"/>
      <c r="KC11" s="38"/>
      <c r="KD11" s="38"/>
      <c r="KE11" s="38"/>
      <c r="KF11" s="38"/>
      <c r="KG11" s="38"/>
      <c r="KH11" s="38"/>
      <c r="KI11" s="38"/>
      <c r="KJ11" s="38"/>
      <c r="KK11" s="38"/>
      <c r="KL11" s="38"/>
      <c r="KM11" s="38"/>
      <c r="KN11" s="38"/>
      <c r="KO11" s="38"/>
      <c r="KP11" s="38"/>
      <c r="KQ11" s="38"/>
      <c r="KR11" s="38"/>
      <c r="KS11" s="38"/>
      <c r="KT11" s="38"/>
      <c r="KU11" s="38"/>
      <c r="KV11" s="38"/>
      <c r="KW11" s="38"/>
      <c r="KX11" s="38"/>
      <c r="KY11" s="38"/>
      <c r="KZ11" s="38"/>
      <c r="LA11" s="38"/>
      <c r="LB11" s="38"/>
      <c r="LC11" s="38"/>
    </row>
    <row r="12" spans="1:315" customFormat="1" ht="13.15" x14ac:dyDescent="0.4">
      <c r="A12" s="31">
        <v>1</v>
      </c>
      <c r="B12" s="31">
        <v>2</v>
      </c>
      <c r="C12" s="31">
        <v>1</v>
      </c>
      <c r="D12" s="31">
        <v>5</v>
      </c>
      <c r="G12" s="4"/>
      <c r="H12" s="31"/>
      <c r="I12" s="31"/>
      <c r="J12" s="31"/>
      <c r="K12" s="31"/>
      <c r="L12" s="31"/>
      <c r="M12" s="31"/>
      <c r="N12" s="38"/>
      <c r="O12" s="109"/>
      <c r="P12" s="72"/>
      <c r="Q12" s="38"/>
      <c r="R12" s="109"/>
      <c r="S12" s="14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109"/>
      <c r="AT12" s="14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38"/>
      <c r="DS12" s="38"/>
      <c r="DT12" s="38"/>
      <c r="DU12" s="38"/>
      <c r="DV12" s="38"/>
      <c r="DW12" s="38"/>
      <c r="DX12" s="38"/>
      <c r="DY12" s="38"/>
      <c r="DZ12" s="38"/>
      <c r="EA12" s="38"/>
      <c r="EB12" s="38"/>
      <c r="EC12" s="38"/>
      <c r="ED12" s="38"/>
      <c r="EE12" s="38"/>
      <c r="EF12" s="38"/>
      <c r="EG12" s="38"/>
      <c r="EH12" s="38"/>
      <c r="EI12" s="38"/>
      <c r="EJ12" s="38"/>
      <c r="EK12" s="38"/>
      <c r="EL12" s="38"/>
      <c r="EM12" s="38"/>
      <c r="EN12" s="38"/>
      <c r="EO12" s="38"/>
      <c r="EP12" s="38"/>
      <c r="EQ12" s="38"/>
      <c r="ER12" s="38"/>
      <c r="ES12" s="38"/>
      <c r="ET12" s="38"/>
      <c r="EU12" s="38"/>
      <c r="EV12" s="38"/>
      <c r="EW12" s="38"/>
      <c r="EX12" s="38"/>
      <c r="EY12" s="38"/>
      <c r="EZ12" s="38"/>
      <c r="FA12" s="38"/>
      <c r="FB12" s="38"/>
      <c r="FC12" s="38"/>
      <c r="FD12" s="38"/>
      <c r="FE12" s="38"/>
      <c r="FF12" s="38"/>
      <c r="FG12" s="38"/>
      <c r="FH12" s="38"/>
      <c r="FI12" s="38"/>
      <c r="FJ12" s="38"/>
      <c r="FK12" s="38"/>
      <c r="FL12" s="38"/>
      <c r="FM12" s="38"/>
      <c r="FN12" s="38"/>
      <c r="FO12" s="38"/>
      <c r="FP12" s="38"/>
      <c r="FQ12" s="38"/>
      <c r="FR12" s="38"/>
      <c r="FS12" s="38"/>
      <c r="FT12" s="38"/>
      <c r="FU12" s="38"/>
      <c r="FV12" s="38"/>
      <c r="FW12" s="38"/>
      <c r="FX12" s="38"/>
      <c r="FY12" s="38"/>
      <c r="FZ12" s="38"/>
      <c r="GA12" s="38"/>
      <c r="GB12" s="38"/>
      <c r="GC12" s="38"/>
      <c r="GD12" s="38"/>
      <c r="GE12" s="38"/>
      <c r="GF12" s="38"/>
      <c r="GG12" s="38"/>
      <c r="GH12" s="38"/>
      <c r="GI12" s="38"/>
      <c r="GJ12" s="38"/>
      <c r="GK12" s="38"/>
      <c r="GL12" s="38"/>
      <c r="GM12" s="38"/>
      <c r="GN12" s="38"/>
      <c r="GO12" s="38"/>
      <c r="GP12" s="38"/>
      <c r="GQ12" s="38"/>
      <c r="GR12" s="38"/>
      <c r="GS12" s="38"/>
      <c r="GT12" s="38"/>
      <c r="GU12" s="38"/>
      <c r="GV12" s="38"/>
      <c r="GW12" s="38"/>
      <c r="GX12" s="38"/>
      <c r="GY12" s="38"/>
      <c r="GZ12" s="38"/>
      <c r="HA12" s="38"/>
      <c r="HB12" s="38"/>
      <c r="HC12" s="38"/>
      <c r="HD12" s="38"/>
      <c r="HE12" s="38"/>
      <c r="HF12" s="38"/>
      <c r="HG12" s="38"/>
      <c r="HH12" s="38"/>
      <c r="HI12" s="38"/>
      <c r="HJ12" s="38"/>
      <c r="HK12" s="38"/>
      <c r="HL12" s="38"/>
      <c r="HM12" s="38"/>
      <c r="HN12" s="38"/>
      <c r="HO12" s="38"/>
      <c r="HP12" s="38"/>
      <c r="HQ12" s="38"/>
      <c r="HR12" s="38"/>
      <c r="HS12" s="38"/>
      <c r="HT12" s="38"/>
      <c r="HU12" s="38"/>
      <c r="HV12" s="38"/>
      <c r="HW12" s="38"/>
      <c r="HX12" s="38"/>
      <c r="HY12" s="38"/>
      <c r="HZ12" s="38"/>
      <c r="IA12" s="38"/>
      <c r="IB12" s="38"/>
      <c r="IC12" s="38"/>
      <c r="ID12" s="38"/>
      <c r="IE12" s="38"/>
      <c r="IF12" s="38"/>
      <c r="IG12" s="38"/>
      <c r="IH12" s="38"/>
      <c r="II12" s="38"/>
      <c r="IJ12" s="38"/>
      <c r="IK12" s="38"/>
      <c r="IL12" s="38"/>
      <c r="IM12" s="38"/>
      <c r="IN12" s="38"/>
      <c r="IO12" s="38"/>
      <c r="IP12" s="38"/>
      <c r="IQ12" s="38"/>
      <c r="IR12" s="38"/>
      <c r="IS12" s="38"/>
      <c r="IT12" s="38"/>
      <c r="IU12" s="38"/>
      <c r="IV12" s="38"/>
      <c r="IW12" s="38"/>
      <c r="IX12" s="38"/>
      <c r="IY12" s="38"/>
      <c r="IZ12" s="38"/>
      <c r="JA12" s="38"/>
      <c r="JB12" s="38"/>
      <c r="JC12" s="38"/>
      <c r="JD12" s="38"/>
      <c r="JE12" s="38"/>
      <c r="JF12" s="38"/>
      <c r="JG12" s="38"/>
      <c r="JH12" s="38"/>
      <c r="JI12" s="38"/>
      <c r="JJ12" s="38"/>
      <c r="JK12" s="38"/>
      <c r="JL12" s="38"/>
      <c r="JM12" s="38"/>
      <c r="JN12" s="38"/>
      <c r="JO12" s="38"/>
      <c r="JP12" s="38"/>
      <c r="JQ12" s="38"/>
      <c r="JR12" s="38"/>
      <c r="JS12" s="38"/>
      <c r="JT12" s="38"/>
      <c r="JU12" s="38"/>
      <c r="JV12" s="38"/>
      <c r="JW12" s="38"/>
      <c r="JX12" s="38"/>
      <c r="JY12" s="38"/>
      <c r="JZ12" s="38"/>
      <c r="KA12" s="38"/>
      <c r="KB12" s="38"/>
      <c r="KC12" s="38"/>
      <c r="KD12" s="38"/>
      <c r="KE12" s="38"/>
      <c r="KF12" s="38"/>
      <c r="KG12" s="38"/>
      <c r="KH12" s="38"/>
      <c r="KI12" s="38"/>
      <c r="KJ12" s="38"/>
      <c r="KK12" s="38"/>
      <c r="KL12" s="38"/>
      <c r="KM12" s="38"/>
      <c r="KN12" s="38"/>
      <c r="KO12" s="38"/>
      <c r="KP12" s="38"/>
      <c r="KQ12" s="38"/>
      <c r="KR12" s="38"/>
      <c r="KS12" s="38"/>
      <c r="KT12" s="38"/>
      <c r="KU12" s="38"/>
      <c r="KV12" s="38"/>
      <c r="KW12" s="38"/>
      <c r="KX12" s="38"/>
      <c r="KY12" s="38"/>
      <c r="KZ12" s="38"/>
      <c r="LA12" s="38"/>
      <c r="LB12" s="38"/>
      <c r="LC12" s="38"/>
    </row>
    <row r="13" spans="1:315" customFormat="1" ht="13.15" x14ac:dyDescent="0.4">
      <c r="A13" s="31">
        <v>1</v>
      </c>
      <c r="B13" s="31">
        <v>1</v>
      </c>
      <c r="C13" s="31">
        <v>1</v>
      </c>
      <c r="D13" s="31">
        <v>2</v>
      </c>
      <c r="G13" s="4"/>
      <c r="H13" s="32"/>
      <c r="I13" s="32"/>
      <c r="J13" s="32"/>
      <c r="K13" s="32"/>
      <c r="L13" s="32"/>
      <c r="M13" s="32"/>
      <c r="N13" s="32"/>
      <c r="O13" s="109"/>
      <c r="P13" s="72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8"/>
      <c r="DK13" s="38"/>
      <c r="DL13" s="38"/>
      <c r="DM13" s="38"/>
      <c r="DN13" s="38"/>
      <c r="DO13" s="38"/>
      <c r="DP13" s="38"/>
      <c r="DQ13" s="38"/>
      <c r="DR13" s="38"/>
      <c r="DS13" s="38"/>
      <c r="DT13" s="38"/>
      <c r="DU13" s="38"/>
      <c r="DV13" s="38"/>
      <c r="DW13" s="38"/>
      <c r="DX13" s="38"/>
      <c r="DY13" s="38"/>
      <c r="DZ13" s="38"/>
      <c r="EA13" s="38"/>
      <c r="EB13" s="38"/>
      <c r="EC13" s="38"/>
      <c r="ED13" s="38"/>
      <c r="EE13" s="38"/>
      <c r="EF13" s="38"/>
      <c r="EG13" s="38"/>
      <c r="EH13" s="38"/>
      <c r="EI13" s="38"/>
      <c r="EJ13" s="38"/>
      <c r="EK13" s="38"/>
      <c r="EL13" s="38"/>
      <c r="EM13" s="38"/>
      <c r="EN13" s="38"/>
      <c r="EO13" s="38"/>
      <c r="EP13" s="38"/>
      <c r="EQ13" s="38"/>
      <c r="ER13" s="38"/>
      <c r="ES13" s="38"/>
      <c r="ET13" s="38"/>
      <c r="EU13" s="38"/>
      <c r="EV13" s="38"/>
      <c r="EW13" s="38"/>
      <c r="EX13" s="38"/>
      <c r="EY13" s="38"/>
      <c r="EZ13" s="38"/>
      <c r="FA13" s="38"/>
      <c r="FB13" s="38"/>
      <c r="FC13" s="38"/>
      <c r="FD13" s="38"/>
      <c r="FE13" s="38"/>
      <c r="FF13" s="38"/>
      <c r="FG13" s="38"/>
      <c r="FH13" s="38"/>
      <c r="FI13" s="38"/>
      <c r="FJ13" s="38"/>
      <c r="FK13" s="38"/>
      <c r="FL13" s="38"/>
      <c r="FM13" s="38"/>
      <c r="FN13" s="38"/>
      <c r="FO13" s="38"/>
      <c r="FP13" s="38"/>
      <c r="FQ13" s="38"/>
      <c r="FR13" s="38"/>
      <c r="FS13" s="38"/>
      <c r="FT13" s="38"/>
      <c r="FU13" s="38"/>
      <c r="FV13" s="38"/>
      <c r="FW13" s="38"/>
      <c r="FX13" s="38"/>
      <c r="FY13" s="38"/>
      <c r="FZ13" s="38"/>
      <c r="GA13" s="38"/>
      <c r="GB13" s="38"/>
      <c r="GC13" s="38"/>
      <c r="GD13" s="38"/>
      <c r="GE13" s="38"/>
      <c r="GF13" s="38"/>
      <c r="GG13" s="38"/>
      <c r="GH13" s="38"/>
      <c r="GI13" s="38"/>
      <c r="GJ13" s="38"/>
      <c r="GK13" s="38"/>
      <c r="GL13" s="38"/>
      <c r="GM13" s="38"/>
      <c r="GN13" s="38"/>
      <c r="GO13" s="38"/>
      <c r="GP13" s="38"/>
      <c r="GQ13" s="38"/>
      <c r="GR13" s="38"/>
      <c r="GS13" s="38"/>
      <c r="GT13" s="38"/>
      <c r="GU13" s="38"/>
      <c r="GV13" s="38"/>
      <c r="GW13" s="38"/>
      <c r="GX13" s="38"/>
      <c r="GY13" s="38"/>
      <c r="GZ13" s="38"/>
      <c r="HA13" s="38"/>
      <c r="HB13" s="38"/>
      <c r="HC13" s="38"/>
      <c r="HD13" s="38"/>
      <c r="HE13" s="38"/>
      <c r="HF13" s="38"/>
      <c r="HG13" s="38"/>
      <c r="HH13" s="38"/>
      <c r="HI13" s="38"/>
      <c r="HJ13" s="38"/>
      <c r="HK13" s="38"/>
      <c r="HL13" s="38"/>
      <c r="HM13" s="38"/>
      <c r="HN13" s="38"/>
      <c r="HO13" s="38"/>
      <c r="HP13" s="38"/>
      <c r="HQ13" s="38"/>
      <c r="HR13" s="38"/>
      <c r="HS13" s="38"/>
      <c r="HT13" s="38"/>
      <c r="HU13" s="38"/>
      <c r="HV13" s="38"/>
      <c r="HW13" s="38"/>
      <c r="HX13" s="38"/>
      <c r="HY13" s="38"/>
      <c r="HZ13" s="38"/>
      <c r="IA13" s="38"/>
      <c r="IB13" s="38"/>
      <c r="IC13" s="38"/>
      <c r="ID13" s="38"/>
      <c r="IE13" s="38"/>
      <c r="IF13" s="38"/>
      <c r="IG13" s="38"/>
      <c r="IH13" s="38"/>
      <c r="II13" s="38"/>
      <c r="IJ13" s="38"/>
      <c r="IK13" s="38"/>
      <c r="IL13" s="38"/>
      <c r="IM13" s="38"/>
      <c r="IN13" s="38"/>
      <c r="IO13" s="38"/>
      <c r="IP13" s="38"/>
      <c r="IQ13" s="38"/>
      <c r="IR13" s="38"/>
      <c r="IS13" s="38"/>
      <c r="IT13" s="38"/>
      <c r="IU13" s="38"/>
      <c r="IV13" s="38"/>
      <c r="IW13" s="38"/>
      <c r="IX13" s="38"/>
      <c r="IY13" s="38"/>
      <c r="IZ13" s="38"/>
      <c r="JA13" s="38"/>
      <c r="JB13" s="38"/>
      <c r="JC13" s="38"/>
      <c r="JD13" s="38"/>
      <c r="JE13" s="38"/>
      <c r="JF13" s="38"/>
      <c r="JG13" s="38"/>
      <c r="JH13" s="38"/>
      <c r="JI13" s="38"/>
      <c r="JJ13" s="38"/>
      <c r="JK13" s="38"/>
      <c r="JL13" s="38"/>
      <c r="JM13" s="38"/>
      <c r="JN13" s="38"/>
      <c r="JO13" s="38"/>
      <c r="JP13" s="38"/>
      <c r="JQ13" s="38"/>
      <c r="JR13" s="38"/>
      <c r="JS13" s="38"/>
      <c r="JT13" s="38"/>
      <c r="JU13" s="38"/>
      <c r="JV13" s="38"/>
      <c r="JW13" s="38"/>
      <c r="JX13" s="38"/>
      <c r="JY13" s="38"/>
      <c r="JZ13" s="38"/>
      <c r="KA13" s="38"/>
      <c r="KB13" s="38"/>
      <c r="KC13" s="38"/>
      <c r="KD13" s="38"/>
      <c r="KE13" s="38"/>
      <c r="KF13" s="38"/>
      <c r="KG13" s="38"/>
      <c r="KH13" s="38"/>
      <c r="KI13" s="38"/>
      <c r="KJ13" s="38"/>
      <c r="KK13" s="38"/>
      <c r="KL13" s="38"/>
      <c r="KM13" s="38"/>
      <c r="KN13" s="38"/>
      <c r="KO13" s="38"/>
      <c r="KP13" s="38"/>
      <c r="KQ13" s="38"/>
      <c r="KR13" s="38"/>
      <c r="KS13" s="38"/>
      <c r="KT13" s="38"/>
      <c r="KU13" s="38"/>
      <c r="KV13" s="38"/>
      <c r="KW13" s="38"/>
      <c r="KX13" s="38"/>
      <c r="KY13" s="38"/>
      <c r="KZ13" s="38"/>
      <c r="LA13" s="38"/>
      <c r="LB13" s="38"/>
      <c r="LC13" s="38"/>
    </row>
    <row r="14" spans="1:315" customFormat="1" ht="13.15" x14ac:dyDescent="0.4">
      <c r="A14" s="31">
        <v>1</v>
      </c>
      <c r="B14" s="31">
        <v>2</v>
      </c>
      <c r="C14" s="31">
        <v>1</v>
      </c>
      <c r="D14" s="31">
        <v>1</v>
      </c>
      <c r="G14" s="4"/>
      <c r="H14" s="33"/>
      <c r="I14" s="33"/>
      <c r="J14" s="33"/>
      <c r="K14" s="33"/>
      <c r="L14" s="33"/>
      <c r="M14" s="33"/>
      <c r="N14" s="33"/>
      <c r="O14" s="109"/>
      <c r="P14" s="72"/>
      <c r="Q14" s="38"/>
      <c r="R14" s="109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164"/>
      <c r="AJ14" s="38"/>
      <c r="AK14" s="38"/>
      <c r="AL14" s="38"/>
      <c r="AM14" s="38"/>
      <c r="AN14" s="38"/>
      <c r="AO14" s="38"/>
      <c r="AP14" s="38"/>
      <c r="AQ14" s="38"/>
      <c r="AR14" s="38"/>
      <c r="AS14" s="109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8"/>
      <c r="CZ14" s="38"/>
      <c r="DA14" s="38"/>
      <c r="DB14" s="38"/>
      <c r="DC14" s="38"/>
      <c r="DD14" s="38"/>
      <c r="DE14" s="38"/>
      <c r="DF14" s="38"/>
      <c r="DG14" s="38"/>
      <c r="DH14" s="38"/>
      <c r="DI14" s="38"/>
      <c r="DJ14" s="38"/>
      <c r="DK14" s="38"/>
      <c r="DL14" s="38"/>
      <c r="DM14" s="38"/>
      <c r="DN14" s="38"/>
      <c r="DO14" s="38"/>
      <c r="DP14" s="38"/>
      <c r="DQ14" s="38"/>
      <c r="DR14" s="38"/>
      <c r="DS14" s="38"/>
      <c r="DT14" s="38"/>
      <c r="DU14" s="38"/>
      <c r="DV14" s="38"/>
      <c r="DW14" s="38"/>
      <c r="DX14" s="38"/>
      <c r="DY14" s="38"/>
      <c r="DZ14" s="38"/>
      <c r="EA14" s="38"/>
      <c r="EB14" s="38"/>
      <c r="EC14" s="38"/>
      <c r="ED14" s="38"/>
      <c r="EE14" s="38"/>
      <c r="EF14" s="38"/>
      <c r="EG14" s="38"/>
      <c r="EH14" s="38"/>
      <c r="EI14" s="38"/>
      <c r="EJ14" s="38"/>
      <c r="EK14" s="38"/>
      <c r="EL14" s="38"/>
      <c r="EM14" s="38"/>
      <c r="EN14" s="38"/>
      <c r="EO14" s="38"/>
      <c r="EP14" s="38"/>
      <c r="EQ14" s="38"/>
      <c r="ER14" s="38"/>
      <c r="ES14" s="38"/>
      <c r="ET14" s="38"/>
      <c r="EU14" s="38"/>
      <c r="EV14" s="38"/>
      <c r="EW14" s="38"/>
      <c r="EX14" s="38"/>
      <c r="EY14" s="38"/>
      <c r="EZ14" s="38"/>
      <c r="FA14" s="38"/>
      <c r="FB14" s="38"/>
      <c r="FC14" s="38"/>
      <c r="FD14" s="38"/>
      <c r="FE14" s="38"/>
      <c r="FF14" s="38"/>
      <c r="FG14" s="38"/>
      <c r="FH14" s="38"/>
      <c r="FI14" s="38"/>
      <c r="FJ14" s="38"/>
      <c r="FK14" s="38"/>
      <c r="FL14" s="38"/>
      <c r="FM14" s="38"/>
      <c r="FN14" s="38"/>
      <c r="FO14" s="38"/>
      <c r="FP14" s="38"/>
      <c r="FQ14" s="38"/>
      <c r="FR14" s="38"/>
      <c r="FS14" s="38"/>
      <c r="FT14" s="38"/>
      <c r="FU14" s="38"/>
      <c r="FV14" s="38"/>
      <c r="FW14" s="38"/>
      <c r="FX14" s="38"/>
      <c r="FY14" s="38"/>
      <c r="FZ14" s="38"/>
      <c r="GA14" s="38"/>
      <c r="GB14" s="38"/>
      <c r="GC14" s="38"/>
      <c r="GD14" s="38"/>
      <c r="GE14" s="38"/>
      <c r="GF14" s="38"/>
      <c r="GG14" s="38"/>
      <c r="GH14" s="38"/>
      <c r="GI14" s="38"/>
      <c r="GJ14" s="38"/>
      <c r="GK14" s="38"/>
      <c r="GL14" s="38"/>
      <c r="GM14" s="38"/>
      <c r="GN14" s="38"/>
      <c r="GO14" s="38"/>
      <c r="GP14" s="38"/>
      <c r="GQ14" s="38"/>
      <c r="GR14" s="38"/>
      <c r="GS14" s="38"/>
      <c r="GT14" s="38"/>
      <c r="GU14" s="38"/>
      <c r="GV14" s="38"/>
      <c r="GW14" s="38"/>
      <c r="GX14" s="38"/>
      <c r="GY14" s="38"/>
      <c r="GZ14" s="38"/>
      <c r="HA14" s="38"/>
      <c r="HB14" s="38"/>
      <c r="HC14" s="38"/>
      <c r="HD14" s="38"/>
      <c r="HE14" s="38"/>
      <c r="HF14" s="38"/>
      <c r="HG14" s="38"/>
      <c r="HH14" s="38"/>
      <c r="HI14" s="38"/>
      <c r="HJ14" s="38"/>
      <c r="HK14" s="38"/>
      <c r="HL14" s="38"/>
      <c r="HM14" s="38"/>
      <c r="HN14" s="38"/>
      <c r="HO14" s="38"/>
      <c r="HP14" s="38"/>
      <c r="HQ14" s="38"/>
      <c r="HR14" s="38"/>
      <c r="HS14" s="38"/>
      <c r="HT14" s="38"/>
      <c r="HU14" s="38"/>
      <c r="HV14" s="38"/>
      <c r="HW14" s="38"/>
      <c r="HX14" s="38"/>
      <c r="HY14" s="38"/>
      <c r="HZ14" s="38"/>
      <c r="IA14" s="38"/>
      <c r="IB14" s="38"/>
      <c r="IC14" s="38"/>
      <c r="ID14" s="38"/>
      <c r="IE14" s="38"/>
      <c r="IF14" s="38"/>
      <c r="IG14" s="38"/>
      <c r="IH14" s="38"/>
      <c r="II14" s="38"/>
      <c r="IJ14" s="38"/>
      <c r="IK14" s="38"/>
      <c r="IL14" s="38"/>
      <c r="IM14" s="38"/>
      <c r="IN14" s="38"/>
      <c r="IO14" s="38"/>
      <c r="IP14" s="38"/>
      <c r="IQ14" s="38"/>
      <c r="IR14" s="38"/>
      <c r="IS14" s="38"/>
      <c r="IT14" s="38"/>
      <c r="IU14" s="38"/>
      <c r="IV14" s="38"/>
      <c r="IW14" s="38"/>
      <c r="IX14" s="38"/>
      <c r="IY14" s="38"/>
      <c r="IZ14" s="38"/>
      <c r="JA14" s="38"/>
      <c r="JB14" s="38"/>
      <c r="JC14" s="38"/>
      <c r="JD14" s="38"/>
      <c r="JE14" s="38"/>
      <c r="JF14" s="38"/>
      <c r="JG14" s="38"/>
      <c r="JH14" s="38"/>
      <c r="JI14" s="38"/>
      <c r="JJ14" s="38"/>
      <c r="JK14" s="38"/>
      <c r="JL14" s="38"/>
      <c r="JM14" s="38"/>
      <c r="JN14" s="38"/>
      <c r="JO14" s="38"/>
      <c r="JP14" s="38"/>
      <c r="JQ14" s="38"/>
      <c r="JR14" s="38"/>
      <c r="JS14" s="38"/>
      <c r="JT14" s="38"/>
      <c r="JU14" s="38"/>
      <c r="JV14" s="38"/>
      <c r="JW14" s="38"/>
      <c r="JX14" s="38"/>
      <c r="JY14" s="38"/>
      <c r="JZ14" s="38"/>
      <c r="KA14" s="38"/>
      <c r="KB14" s="38"/>
      <c r="KC14" s="38"/>
      <c r="KD14" s="38"/>
      <c r="KE14" s="38"/>
      <c r="KF14" s="38"/>
      <c r="KG14" s="38"/>
      <c r="KH14" s="38"/>
      <c r="KI14" s="38"/>
      <c r="KJ14" s="38"/>
      <c r="KK14" s="38"/>
      <c r="KL14" s="38"/>
      <c r="KM14" s="38"/>
      <c r="KN14" s="38"/>
      <c r="KO14" s="38"/>
      <c r="KP14" s="38"/>
      <c r="KQ14" s="38"/>
      <c r="KR14" s="38"/>
      <c r="KS14" s="38"/>
      <c r="KT14" s="38"/>
      <c r="KU14" s="38"/>
      <c r="KV14" s="38"/>
      <c r="KW14" s="38"/>
      <c r="KX14" s="38"/>
      <c r="KY14" s="38"/>
      <c r="KZ14" s="38"/>
      <c r="LA14" s="38"/>
      <c r="LB14" s="38"/>
      <c r="LC14" s="38"/>
    </row>
    <row r="15" spans="1:315" customFormat="1" x14ac:dyDescent="0.35">
      <c r="A15" s="22"/>
      <c r="G15" s="4"/>
      <c r="H15" s="33"/>
      <c r="I15" s="33"/>
      <c r="J15" s="33"/>
      <c r="K15" s="33"/>
      <c r="L15" s="33"/>
      <c r="M15" s="33"/>
      <c r="N15" s="33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164"/>
      <c r="AS15" s="164"/>
      <c r="AT15" s="164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38"/>
      <c r="DS15" s="38"/>
      <c r="DT15" s="38"/>
      <c r="DU15" s="38"/>
      <c r="DV15" s="38"/>
      <c r="DW15" s="38"/>
      <c r="DX15" s="38"/>
      <c r="DY15" s="38"/>
      <c r="DZ15" s="38"/>
      <c r="EA15" s="38"/>
      <c r="EB15" s="38"/>
      <c r="EC15" s="38"/>
      <c r="ED15" s="38"/>
      <c r="EE15" s="38"/>
      <c r="EF15" s="38"/>
      <c r="EG15" s="38"/>
      <c r="EH15" s="38"/>
      <c r="EI15" s="38"/>
      <c r="EJ15" s="38"/>
      <c r="EK15" s="38"/>
      <c r="EL15" s="38"/>
      <c r="EM15" s="38"/>
      <c r="EN15" s="38"/>
      <c r="EO15" s="38"/>
      <c r="EP15" s="38"/>
      <c r="EQ15" s="38"/>
      <c r="ER15" s="38"/>
      <c r="ES15" s="38"/>
      <c r="ET15" s="38"/>
      <c r="EU15" s="38"/>
      <c r="EV15" s="38"/>
      <c r="EW15" s="38"/>
      <c r="EX15" s="38"/>
      <c r="EY15" s="38"/>
      <c r="EZ15" s="38"/>
      <c r="FA15" s="38"/>
      <c r="FB15" s="38"/>
      <c r="FC15" s="38"/>
      <c r="FD15" s="38"/>
      <c r="FE15" s="38"/>
      <c r="FF15" s="38"/>
      <c r="FG15" s="38"/>
      <c r="FH15" s="38"/>
      <c r="FI15" s="38"/>
      <c r="FJ15" s="38"/>
      <c r="FK15" s="38"/>
      <c r="FL15" s="38"/>
      <c r="FM15" s="38"/>
      <c r="FN15" s="38"/>
      <c r="FO15" s="38"/>
      <c r="FP15" s="38"/>
      <c r="FQ15" s="38"/>
      <c r="FR15" s="38"/>
      <c r="FS15" s="38"/>
      <c r="FT15" s="38"/>
      <c r="FU15" s="38"/>
      <c r="FV15" s="38"/>
      <c r="FW15" s="38"/>
      <c r="FX15" s="38"/>
      <c r="FY15" s="38"/>
      <c r="FZ15" s="38"/>
      <c r="GA15" s="38"/>
      <c r="GB15" s="38"/>
      <c r="GC15" s="38"/>
      <c r="GD15" s="38"/>
      <c r="GE15" s="38"/>
      <c r="GF15" s="38"/>
      <c r="GG15" s="38"/>
      <c r="GH15" s="38"/>
      <c r="GI15" s="38"/>
      <c r="GJ15" s="38"/>
      <c r="GK15" s="38"/>
      <c r="GL15" s="38"/>
      <c r="GM15" s="38"/>
      <c r="GN15" s="38"/>
      <c r="GO15" s="38"/>
      <c r="GP15" s="38"/>
      <c r="GQ15" s="38"/>
      <c r="GR15" s="38"/>
      <c r="GS15" s="38"/>
      <c r="GT15" s="38"/>
      <c r="GU15" s="38"/>
      <c r="GV15" s="38"/>
      <c r="GW15" s="38"/>
      <c r="GX15" s="38"/>
      <c r="GY15" s="38"/>
      <c r="GZ15" s="38"/>
      <c r="HA15" s="38"/>
      <c r="HB15" s="38"/>
      <c r="HC15" s="38"/>
      <c r="HD15" s="38"/>
      <c r="HE15" s="38"/>
      <c r="HF15" s="38"/>
      <c r="HG15" s="38"/>
      <c r="HH15" s="38"/>
      <c r="HI15" s="38"/>
      <c r="HJ15" s="38"/>
      <c r="HK15" s="38"/>
      <c r="HL15" s="38"/>
      <c r="HM15" s="38"/>
      <c r="HN15" s="38"/>
      <c r="HO15" s="38"/>
      <c r="HP15" s="38"/>
      <c r="HQ15" s="38"/>
      <c r="HR15" s="38"/>
      <c r="HS15" s="38"/>
      <c r="HT15" s="38"/>
      <c r="HU15" s="38"/>
      <c r="HV15" s="38"/>
      <c r="HW15" s="38"/>
      <c r="HX15" s="38"/>
      <c r="HY15" s="38"/>
      <c r="HZ15" s="38"/>
      <c r="IA15" s="38"/>
      <c r="IB15" s="38"/>
      <c r="IC15" s="38"/>
      <c r="ID15" s="38"/>
      <c r="IE15" s="38"/>
      <c r="IF15" s="38"/>
      <c r="IG15" s="38"/>
      <c r="IH15" s="38"/>
      <c r="II15" s="38"/>
      <c r="IJ15" s="38"/>
      <c r="IK15" s="38"/>
      <c r="IL15" s="38"/>
      <c r="IM15" s="38"/>
      <c r="IN15" s="38"/>
      <c r="IO15" s="38"/>
      <c r="IP15" s="38"/>
      <c r="IQ15" s="38"/>
      <c r="IR15" s="38"/>
      <c r="IS15" s="38"/>
      <c r="IT15" s="38"/>
      <c r="IU15" s="38"/>
      <c r="IV15" s="38"/>
      <c r="IW15" s="38"/>
      <c r="IX15" s="38"/>
      <c r="IY15" s="38"/>
      <c r="IZ15" s="38"/>
      <c r="JA15" s="38"/>
      <c r="JB15" s="38"/>
      <c r="JC15" s="38"/>
      <c r="JD15" s="38"/>
      <c r="JE15" s="38"/>
      <c r="JF15" s="38"/>
      <c r="JG15" s="38"/>
      <c r="JH15" s="38"/>
      <c r="JI15" s="38"/>
      <c r="JJ15" s="38"/>
      <c r="JK15" s="38"/>
      <c r="JL15" s="38"/>
      <c r="JM15" s="38"/>
      <c r="JN15" s="38"/>
      <c r="JO15" s="38"/>
      <c r="JP15" s="38"/>
      <c r="JQ15" s="38"/>
      <c r="JR15" s="38"/>
      <c r="JS15" s="38"/>
      <c r="JT15" s="38"/>
      <c r="JU15" s="38"/>
      <c r="JV15" s="38"/>
      <c r="JW15" s="38"/>
      <c r="JX15" s="38"/>
      <c r="JY15" s="38"/>
      <c r="JZ15" s="38"/>
      <c r="KA15" s="38"/>
      <c r="KB15" s="38"/>
      <c r="KC15" s="38"/>
      <c r="KD15" s="38"/>
      <c r="KE15" s="38"/>
      <c r="KF15" s="38"/>
      <c r="KG15" s="38"/>
      <c r="KH15" s="38"/>
      <c r="KI15" s="38"/>
      <c r="KJ15" s="38"/>
      <c r="KK15" s="38"/>
      <c r="KL15" s="38"/>
      <c r="KM15" s="38"/>
      <c r="KN15" s="38"/>
      <c r="KO15" s="38"/>
      <c r="KP15" s="38"/>
      <c r="KQ15" s="38"/>
      <c r="KR15" s="38"/>
      <c r="KS15" s="38"/>
      <c r="KT15" s="38"/>
      <c r="KU15" s="38"/>
      <c r="KV15" s="38"/>
      <c r="KW15" s="38"/>
      <c r="KX15" s="38"/>
      <c r="KY15" s="38"/>
      <c r="KZ15" s="38"/>
      <c r="LA15" s="38"/>
      <c r="LB15" s="38"/>
      <c r="LC15" s="38"/>
    </row>
    <row r="16" spans="1:315" customFormat="1" x14ac:dyDescent="0.35">
      <c r="A16" s="22">
        <f>AVERAGE(A3:A14)</f>
        <v>1.4166666666666667</v>
      </c>
      <c r="B16">
        <f>AVERAGE(B3:B14)</f>
        <v>1.5833333333333333</v>
      </c>
      <c r="C16">
        <f>AVERAGE(C3:C14)</f>
        <v>2</v>
      </c>
      <c r="D16">
        <f>AVERAGE(D3:D14)</f>
        <v>2.9166666666666665</v>
      </c>
      <c r="G16" s="4"/>
      <c r="H16" s="33"/>
      <c r="I16" s="33"/>
      <c r="J16" s="33"/>
      <c r="K16" s="33"/>
      <c r="L16" s="33"/>
      <c r="M16" s="33"/>
      <c r="N16" s="33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  <c r="CH16" s="38"/>
      <c r="CI16" s="38"/>
      <c r="CJ16" s="38"/>
      <c r="CK16" s="38"/>
      <c r="CL16" s="38"/>
      <c r="CM16" s="38"/>
      <c r="CN16" s="38"/>
      <c r="CO16" s="38"/>
      <c r="CP16" s="38"/>
      <c r="CQ16" s="38"/>
      <c r="CR16" s="38"/>
      <c r="CS16" s="38"/>
      <c r="CT16" s="38"/>
      <c r="CU16" s="38"/>
      <c r="CV16" s="38"/>
      <c r="CW16" s="38"/>
      <c r="CX16" s="38"/>
      <c r="CY16" s="38"/>
      <c r="CZ16" s="38"/>
      <c r="DA16" s="38"/>
      <c r="DB16" s="38"/>
      <c r="DC16" s="38"/>
      <c r="DD16" s="38"/>
      <c r="DE16" s="38"/>
      <c r="DF16" s="38"/>
      <c r="DG16" s="38"/>
      <c r="DH16" s="38"/>
      <c r="DI16" s="38"/>
      <c r="DJ16" s="38"/>
      <c r="DK16" s="38"/>
      <c r="DL16" s="38"/>
      <c r="DM16" s="38"/>
      <c r="DN16" s="38"/>
      <c r="DO16" s="38"/>
      <c r="DP16" s="38"/>
      <c r="DQ16" s="38"/>
      <c r="DR16" s="38"/>
      <c r="DS16" s="38"/>
      <c r="DT16" s="38"/>
      <c r="DU16" s="38"/>
      <c r="DV16" s="38"/>
      <c r="DW16" s="38"/>
      <c r="DX16" s="38"/>
      <c r="DY16" s="38"/>
      <c r="DZ16" s="38"/>
      <c r="EA16" s="38"/>
      <c r="EB16" s="38"/>
      <c r="EC16" s="38"/>
      <c r="ED16" s="38"/>
      <c r="EE16" s="38"/>
      <c r="EF16" s="38"/>
      <c r="EG16" s="38"/>
      <c r="EH16" s="38"/>
      <c r="EI16" s="38"/>
      <c r="EJ16" s="38"/>
      <c r="EK16" s="38"/>
      <c r="EL16" s="38"/>
      <c r="EM16" s="38"/>
      <c r="EN16" s="38"/>
      <c r="EO16" s="38"/>
      <c r="EP16" s="38"/>
      <c r="EQ16" s="38"/>
      <c r="ER16" s="38"/>
      <c r="ES16" s="38"/>
      <c r="ET16" s="38"/>
      <c r="EU16" s="38"/>
      <c r="EV16" s="38"/>
      <c r="EW16" s="38"/>
      <c r="EX16" s="38"/>
      <c r="EY16" s="38"/>
      <c r="EZ16" s="38"/>
      <c r="FA16" s="38"/>
      <c r="FB16" s="38"/>
      <c r="FC16" s="38"/>
      <c r="FD16" s="38"/>
      <c r="FE16" s="38"/>
      <c r="FF16" s="38"/>
      <c r="FG16" s="38"/>
      <c r="FH16" s="38"/>
      <c r="FI16" s="38"/>
      <c r="FJ16" s="38"/>
      <c r="FK16" s="38"/>
      <c r="FL16" s="38"/>
      <c r="FM16" s="38"/>
      <c r="FN16" s="38"/>
      <c r="FO16" s="38"/>
      <c r="FP16" s="38"/>
      <c r="FQ16" s="38"/>
      <c r="FR16" s="38"/>
      <c r="FS16" s="38"/>
      <c r="FT16" s="38"/>
      <c r="FU16" s="38"/>
      <c r="FV16" s="38"/>
      <c r="FW16" s="38"/>
      <c r="FX16" s="38"/>
      <c r="FY16" s="38"/>
      <c r="FZ16" s="38"/>
      <c r="GA16" s="38"/>
      <c r="GB16" s="38"/>
      <c r="GC16" s="38"/>
      <c r="GD16" s="38"/>
      <c r="GE16" s="38"/>
      <c r="GF16" s="38"/>
      <c r="GG16" s="38"/>
      <c r="GH16" s="38"/>
      <c r="GI16" s="38"/>
      <c r="GJ16" s="38"/>
      <c r="GK16" s="38"/>
      <c r="GL16" s="38"/>
      <c r="GM16" s="38"/>
      <c r="GN16" s="38"/>
      <c r="GO16" s="38"/>
      <c r="GP16" s="38"/>
      <c r="GQ16" s="38"/>
      <c r="GR16" s="38"/>
      <c r="GS16" s="38"/>
      <c r="GT16" s="38"/>
      <c r="GU16" s="38"/>
      <c r="GV16" s="38"/>
      <c r="GW16" s="38"/>
      <c r="GX16" s="38"/>
      <c r="GY16" s="38"/>
      <c r="GZ16" s="38"/>
      <c r="HA16" s="38"/>
      <c r="HB16" s="38"/>
      <c r="HC16" s="38"/>
      <c r="HD16" s="38"/>
      <c r="HE16" s="38"/>
      <c r="HF16" s="38"/>
      <c r="HG16" s="38"/>
      <c r="HH16" s="38"/>
      <c r="HI16" s="38"/>
      <c r="HJ16" s="38"/>
      <c r="HK16" s="38"/>
      <c r="HL16" s="38"/>
      <c r="HM16" s="38"/>
      <c r="HN16" s="38"/>
      <c r="HO16" s="38"/>
      <c r="HP16" s="38"/>
      <c r="HQ16" s="38"/>
      <c r="HR16" s="38"/>
      <c r="HS16" s="38"/>
      <c r="HT16" s="38"/>
      <c r="HU16" s="38"/>
      <c r="HV16" s="38"/>
      <c r="HW16" s="38"/>
      <c r="HX16" s="38"/>
      <c r="HY16" s="38"/>
      <c r="HZ16" s="38"/>
      <c r="IA16" s="38"/>
      <c r="IB16" s="38"/>
      <c r="IC16" s="38"/>
      <c r="ID16" s="38"/>
      <c r="IE16" s="38"/>
      <c r="IF16" s="38"/>
      <c r="IG16" s="38"/>
      <c r="IH16" s="38"/>
      <c r="II16" s="38"/>
      <c r="IJ16" s="38"/>
      <c r="IK16" s="38"/>
      <c r="IL16" s="38"/>
      <c r="IM16" s="38"/>
      <c r="IN16" s="38"/>
      <c r="IO16" s="38"/>
      <c r="IP16" s="38"/>
      <c r="IQ16" s="38"/>
      <c r="IR16" s="38"/>
      <c r="IS16" s="38"/>
      <c r="IT16" s="38"/>
      <c r="IU16" s="38"/>
      <c r="IV16" s="38"/>
      <c r="IW16" s="38"/>
      <c r="IX16" s="38"/>
      <c r="IY16" s="38"/>
      <c r="IZ16" s="38"/>
      <c r="JA16" s="38"/>
      <c r="JB16" s="38"/>
      <c r="JC16" s="38"/>
      <c r="JD16" s="38"/>
      <c r="JE16" s="38"/>
      <c r="JF16" s="38"/>
      <c r="JG16" s="38"/>
      <c r="JH16" s="38"/>
      <c r="JI16" s="38"/>
      <c r="JJ16" s="38"/>
      <c r="JK16" s="38"/>
      <c r="JL16" s="38"/>
      <c r="JM16" s="38"/>
      <c r="JN16" s="38"/>
      <c r="JO16" s="38"/>
      <c r="JP16" s="38"/>
      <c r="JQ16" s="38"/>
      <c r="JR16" s="38"/>
      <c r="JS16" s="38"/>
      <c r="JT16" s="38"/>
      <c r="JU16" s="38"/>
      <c r="JV16" s="38"/>
      <c r="JW16" s="38"/>
      <c r="JX16" s="38"/>
      <c r="JY16" s="38"/>
      <c r="JZ16" s="38"/>
      <c r="KA16" s="38"/>
      <c r="KB16" s="38"/>
      <c r="KC16" s="38"/>
      <c r="KD16" s="38"/>
      <c r="KE16" s="38"/>
      <c r="KF16" s="38"/>
      <c r="KG16" s="38"/>
      <c r="KH16" s="38"/>
      <c r="KI16" s="38"/>
      <c r="KJ16" s="38"/>
      <c r="KK16" s="38"/>
      <c r="KL16" s="38"/>
      <c r="KM16" s="38"/>
      <c r="KN16" s="38"/>
      <c r="KO16" s="38"/>
      <c r="KP16" s="38"/>
      <c r="KQ16" s="38"/>
      <c r="KR16" s="38"/>
      <c r="KS16" s="38"/>
      <c r="KT16" s="38"/>
      <c r="KU16" s="38"/>
      <c r="KV16" s="38"/>
      <c r="KW16" s="38"/>
      <c r="KX16" s="38"/>
      <c r="KY16" s="38"/>
      <c r="KZ16" s="38"/>
      <c r="LA16" s="38"/>
      <c r="LB16" s="38"/>
      <c r="LC16" s="38"/>
    </row>
    <row r="17" spans="1:315" customFormat="1" x14ac:dyDescent="0.35">
      <c r="A17" s="22"/>
      <c r="G17" s="4"/>
      <c r="H17" s="33"/>
      <c r="I17" s="33"/>
      <c r="J17" s="33"/>
      <c r="K17" s="33"/>
      <c r="L17" s="33"/>
      <c r="M17" s="33"/>
      <c r="N17" s="33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164"/>
      <c r="BM17" s="164"/>
      <c r="BN17" s="164"/>
      <c r="BO17" s="164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  <c r="EP17" s="38"/>
      <c r="EQ17" s="38"/>
      <c r="ER17" s="38"/>
      <c r="ES17" s="38"/>
      <c r="ET17" s="38"/>
      <c r="EU17" s="38"/>
      <c r="EV17" s="38"/>
      <c r="EW17" s="38"/>
      <c r="EX17" s="38"/>
      <c r="EY17" s="38"/>
      <c r="EZ17" s="38"/>
      <c r="FA17" s="38"/>
      <c r="FB17" s="38"/>
      <c r="FC17" s="38"/>
      <c r="FD17" s="38"/>
      <c r="FE17" s="38"/>
      <c r="FF17" s="38"/>
      <c r="FG17" s="38"/>
      <c r="FH17" s="38"/>
      <c r="FI17" s="38"/>
      <c r="FJ17" s="38"/>
      <c r="FK17" s="38"/>
      <c r="FL17" s="38"/>
      <c r="FM17" s="38"/>
      <c r="FN17" s="38"/>
      <c r="FO17" s="38"/>
      <c r="FP17" s="38"/>
      <c r="FQ17" s="38"/>
      <c r="FR17" s="38"/>
      <c r="FS17" s="38"/>
      <c r="FT17" s="38"/>
      <c r="FU17" s="38"/>
      <c r="FV17" s="38"/>
      <c r="FW17" s="38"/>
      <c r="FX17" s="38"/>
      <c r="FY17" s="38"/>
      <c r="FZ17" s="38"/>
      <c r="GA17" s="38"/>
      <c r="GB17" s="38"/>
      <c r="GC17" s="38"/>
      <c r="GD17" s="38"/>
      <c r="GE17" s="38"/>
      <c r="GF17" s="38"/>
      <c r="GG17" s="38"/>
      <c r="GH17" s="38"/>
      <c r="GI17" s="38"/>
      <c r="GJ17" s="38"/>
      <c r="GK17" s="38"/>
      <c r="GL17" s="38"/>
      <c r="GM17" s="38"/>
      <c r="GN17" s="38"/>
      <c r="GO17" s="38"/>
      <c r="GP17" s="38"/>
      <c r="GQ17" s="38"/>
      <c r="GR17" s="38"/>
      <c r="GS17" s="38"/>
      <c r="GT17" s="38"/>
      <c r="GU17" s="38"/>
      <c r="GV17" s="38"/>
      <c r="GW17" s="38"/>
      <c r="GX17" s="38"/>
      <c r="GY17" s="38"/>
      <c r="GZ17" s="38"/>
      <c r="HA17" s="38"/>
      <c r="HB17" s="38"/>
      <c r="HC17" s="38"/>
      <c r="HD17" s="38"/>
      <c r="HE17" s="38"/>
      <c r="HF17" s="38"/>
      <c r="HG17" s="38"/>
      <c r="HH17" s="38"/>
      <c r="HI17" s="38"/>
      <c r="HJ17" s="38"/>
      <c r="HK17" s="38"/>
      <c r="HL17" s="38"/>
      <c r="HM17" s="38"/>
      <c r="HN17" s="38"/>
      <c r="HO17" s="38"/>
      <c r="HP17" s="38"/>
      <c r="HQ17" s="38"/>
      <c r="HR17" s="38"/>
      <c r="HS17" s="38"/>
      <c r="HT17" s="38"/>
      <c r="HU17" s="38"/>
      <c r="HV17" s="38"/>
      <c r="HW17" s="38"/>
      <c r="HX17" s="38"/>
      <c r="HY17" s="38"/>
      <c r="HZ17" s="38"/>
      <c r="IA17" s="38"/>
      <c r="IB17" s="38"/>
      <c r="IC17" s="38"/>
      <c r="ID17" s="38"/>
      <c r="IE17" s="38"/>
      <c r="IF17" s="38"/>
      <c r="IG17" s="38"/>
      <c r="IH17" s="38"/>
      <c r="II17" s="38"/>
      <c r="IJ17" s="38"/>
      <c r="IK17" s="38"/>
      <c r="IL17" s="38"/>
      <c r="IM17" s="38"/>
      <c r="IN17" s="38"/>
      <c r="IO17" s="38"/>
      <c r="IP17" s="38"/>
      <c r="IQ17" s="38"/>
      <c r="IR17" s="38"/>
      <c r="IS17" s="38"/>
      <c r="IT17" s="38"/>
      <c r="IU17" s="38"/>
      <c r="IV17" s="38"/>
      <c r="IW17" s="38"/>
      <c r="IX17" s="38"/>
      <c r="IY17" s="38"/>
      <c r="IZ17" s="38"/>
      <c r="JA17" s="38"/>
      <c r="JB17" s="38"/>
      <c r="JC17" s="38"/>
      <c r="JD17" s="38"/>
      <c r="JE17" s="38"/>
      <c r="JF17" s="38"/>
      <c r="JG17" s="38"/>
      <c r="JH17" s="38"/>
      <c r="JI17" s="38"/>
      <c r="JJ17" s="38"/>
      <c r="JK17" s="38"/>
      <c r="JL17" s="38"/>
      <c r="JM17" s="38"/>
      <c r="JN17" s="38"/>
      <c r="JO17" s="38"/>
      <c r="JP17" s="38"/>
      <c r="JQ17" s="38"/>
      <c r="JR17" s="38"/>
      <c r="JS17" s="38"/>
      <c r="JT17" s="38"/>
      <c r="JU17" s="38"/>
      <c r="JV17" s="38"/>
      <c r="JW17" s="38"/>
      <c r="JX17" s="38"/>
      <c r="JY17" s="38"/>
      <c r="JZ17" s="38"/>
      <c r="KA17" s="38"/>
      <c r="KB17" s="38"/>
      <c r="KC17" s="38"/>
      <c r="KD17" s="38"/>
      <c r="KE17" s="38"/>
      <c r="KF17" s="38"/>
      <c r="KG17" s="38"/>
      <c r="KH17" s="38"/>
      <c r="KI17" s="38"/>
      <c r="KJ17" s="38"/>
      <c r="KK17" s="38"/>
      <c r="KL17" s="38"/>
      <c r="KM17" s="38"/>
      <c r="KN17" s="38"/>
      <c r="KO17" s="38"/>
      <c r="KP17" s="38"/>
      <c r="KQ17" s="38"/>
      <c r="KR17" s="38"/>
      <c r="KS17" s="38"/>
      <c r="KT17" s="38"/>
      <c r="KU17" s="38"/>
      <c r="KV17" s="38"/>
      <c r="KW17" s="38"/>
      <c r="KX17" s="38"/>
      <c r="KY17" s="38"/>
      <c r="KZ17" s="38"/>
      <c r="LA17" s="38"/>
      <c r="LB17" s="38"/>
      <c r="LC17" s="38"/>
    </row>
    <row r="18" spans="1:315" customFormat="1" x14ac:dyDescent="0.35">
      <c r="A18" s="31">
        <f>COUNTIF(A3:A14,1)</f>
        <v>8</v>
      </c>
      <c r="B18" s="31">
        <f t="shared" ref="B18:D18" si="0">COUNTIF(B3:B14,1)</f>
        <v>7</v>
      </c>
      <c r="C18" s="31">
        <f t="shared" si="0"/>
        <v>4</v>
      </c>
      <c r="D18" s="31">
        <f t="shared" si="0"/>
        <v>4</v>
      </c>
      <c r="E18" s="167">
        <f>SUM(A18:D18)/48</f>
        <v>0.47916666666666669</v>
      </c>
      <c r="G18" s="4"/>
      <c r="H18" s="33"/>
      <c r="I18" s="33"/>
      <c r="J18" s="33"/>
      <c r="K18" s="33"/>
      <c r="L18" s="33"/>
      <c r="M18" s="33"/>
      <c r="N18" s="33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164"/>
      <c r="BM18" s="164"/>
      <c r="BN18" s="164"/>
      <c r="BO18" s="164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  <c r="DN18" s="38"/>
      <c r="DO18" s="38"/>
      <c r="DP18" s="38"/>
      <c r="DQ18" s="38"/>
      <c r="DR18" s="38"/>
      <c r="DS18" s="38"/>
      <c r="DT18" s="38"/>
      <c r="DU18" s="38"/>
      <c r="DV18" s="38"/>
      <c r="DW18" s="38"/>
      <c r="DX18" s="38"/>
      <c r="DY18" s="38"/>
      <c r="DZ18" s="38"/>
      <c r="EA18" s="38"/>
      <c r="EB18" s="38"/>
      <c r="EC18" s="38"/>
      <c r="ED18" s="38"/>
      <c r="EE18" s="38"/>
      <c r="EF18" s="38"/>
      <c r="EG18" s="38"/>
      <c r="EH18" s="38"/>
      <c r="EI18" s="38"/>
      <c r="EJ18" s="38"/>
      <c r="EK18" s="38"/>
      <c r="EL18" s="38"/>
      <c r="EM18" s="38"/>
      <c r="EN18" s="38"/>
      <c r="EO18" s="38"/>
      <c r="EP18" s="38"/>
      <c r="EQ18" s="38"/>
      <c r="ER18" s="38"/>
      <c r="ES18" s="38"/>
      <c r="ET18" s="38"/>
      <c r="EU18" s="38"/>
      <c r="EV18" s="38"/>
      <c r="EW18" s="38"/>
      <c r="EX18" s="38"/>
      <c r="EY18" s="38"/>
      <c r="EZ18" s="38"/>
      <c r="FA18" s="38"/>
      <c r="FB18" s="38"/>
      <c r="FC18" s="38"/>
      <c r="FD18" s="38"/>
      <c r="FE18" s="38"/>
      <c r="FF18" s="38"/>
      <c r="FG18" s="38"/>
      <c r="FH18" s="38"/>
      <c r="FI18" s="38"/>
      <c r="FJ18" s="38"/>
      <c r="FK18" s="38"/>
      <c r="FL18" s="38"/>
      <c r="FM18" s="38"/>
      <c r="FN18" s="38"/>
      <c r="FO18" s="38"/>
      <c r="FP18" s="38"/>
      <c r="FQ18" s="38"/>
      <c r="FR18" s="38"/>
      <c r="FS18" s="38"/>
      <c r="FT18" s="38"/>
      <c r="FU18" s="38"/>
      <c r="FV18" s="38"/>
      <c r="FW18" s="38"/>
      <c r="FX18" s="38"/>
      <c r="FY18" s="38"/>
      <c r="FZ18" s="38"/>
      <c r="GA18" s="38"/>
      <c r="GB18" s="38"/>
      <c r="GC18" s="38"/>
      <c r="GD18" s="38"/>
      <c r="GE18" s="38"/>
      <c r="GF18" s="38"/>
      <c r="GG18" s="38"/>
      <c r="GH18" s="38"/>
      <c r="GI18" s="38"/>
      <c r="GJ18" s="38"/>
      <c r="GK18" s="38"/>
      <c r="GL18" s="38"/>
      <c r="GM18" s="38"/>
      <c r="GN18" s="38"/>
      <c r="GO18" s="38"/>
      <c r="GP18" s="38"/>
      <c r="GQ18" s="38"/>
      <c r="GR18" s="38"/>
      <c r="GS18" s="38"/>
      <c r="GT18" s="38"/>
      <c r="GU18" s="38"/>
      <c r="GV18" s="38"/>
      <c r="GW18" s="38"/>
      <c r="GX18" s="38"/>
      <c r="GY18" s="38"/>
      <c r="GZ18" s="38"/>
      <c r="HA18" s="38"/>
      <c r="HB18" s="38"/>
      <c r="HC18" s="38"/>
      <c r="HD18" s="38"/>
      <c r="HE18" s="38"/>
      <c r="HF18" s="38"/>
      <c r="HG18" s="38"/>
      <c r="HH18" s="38"/>
      <c r="HI18" s="38"/>
      <c r="HJ18" s="38"/>
      <c r="HK18" s="38"/>
      <c r="HL18" s="38"/>
      <c r="HM18" s="38"/>
      <c r="HN18" s="38"/>
      <c r="HO18" s="38"/>
      <c r="HP18" s="38"/>
      <c r="HQ18" s="38"/>
      <c r="HR18" s="38"/>
      <c r="HS18" s="38"/>
      <c r="HT18" s="38"/>
      <c r="HU18" s="38"/>
      <c r="HV18" s="38"/>
      <c r="HW18" s="38"/>
      <c r="HX18" s="38"/>
      <c r="HY18" s="38"/>
      <c r="HZ18" s="38"/>
      <c r="IA18" s="38"/>
      <c r="IB18" s="38"/>
      <c r="IC18" s="38"/>
      <c r="ID18" s="38"/>
      <c r="IE18" s="38"/>
      <c r="IF18" s="38"/>
      <c r="IG18" s="38"/>
      <c r="IH18" s="38"/>
      <c r="II18" s="38"/>
      <c r="IJ18" s="38"/>
      <c r="IK18" s="38"/>
      <c r="IL18" s="38"/>
      <c r="IM18" s="38"/>
      <c r="IN18" s="38"/>
      <c r="IO18" s="38"/>
      <c r="IP18" s="38"/>
      <c r="IQ18" s="38"/>
      <c r="IR18" s="38"/>
      <c r="IS18" s="38"/>
      <c r="IT18" s="38"/>
      <c r="IU18" s="38"/>
      <c r="IV18" s="38"/>
      <c r="IW18" s="38"/>
      <c r="IX18" s="38"/>
      <c r="IY18" s="38"/>
      <c r="IZ18" s="38"/>
      <c r="JA18" s="38"/>
      <c r="JB18" s="38"/>
      <c r="JC18" s="38"/>
      <c r="JD18" s="38"/>
      <c r="JE18" s="38"/>
      <c r="JF18" s="38"/>
      <c r="JG18" s="38"/>
      <c r="JH18" s="38"/>
      <c r="JI18" s="38"/>
      <c r="JJ18" s="38"/>
      <c r="JK18" s="38"/>
      <c r="JL18" s="38"/>
      <c r="JM18" s="38"/>
      <c r="JN18" s="38"/>
      <c r="JO18" s="38"/>
      <c r="JP18" s="38"/>
      <c r="JQ18" s="38"/>
      <c r="JR18" s="38"/>
      <c r="JS18" s="38"/>
      <c r="JT18" s="38"/>
      <c r="JU18" s="38"/>
      <c r="JV18" s="38"/>
      <c r="JW18" s="38"/>
      <c r="JX18" s="38"/>
      <c r="JY18" s="38"/>
      <c r="JZ18" s="38"/>
      <c r="KA18" s="38"/>
      <c r="KB18" s="38"/>
      <c r="KC18" s="38"/>
      <c r="KD18" s="38"/>
      <c r="KE18" s="38"/>
      <c r="KF18" s="38"/>
      <c r="KG18" s="38"/>
      <c r="KH18" s="38"/>
      <c r="KI18" s="38"/>
      <c r="KJ18" s="38"/>
      <c r="KK18" s="38"/>
      <c r="KL18" s="38"/>
      <c r="KM18" s="38"/>
      <c r="KN18" s="38"/>
      <c r="KO18" s="38"/>
      <c r="KP18" s="38"/>
      <c r="KQ18" s="38"/>
      <c r="KR18" s="38"/>
      <c r="KS18" s="38"/>
      <c r="KT18" s="38"/>
      <c r="KU18" s="38"/>
      <c r="KV18" s="38"/>
      <c r="KW18" s="38"/>
      <c r="KX18" s="38"/>
      <c r="KY18" s="38"/>
      <c r="KZ18" s="38"/>
      <c r="LA18" s="38"/>
      <c r="LB18" s="38"/>
      <c r="LC18" s="38"/>
    </row>
    <row r="19" spans="1:315" customFormat="1" x14ac:dyDescent="0.35">
      <c r="A19" s="31">
        <f>COUNTIF(A3:A14,2)</f>
        <v>3</v>
      </c>
      <c r="B19" s="31">
        <f t="shared" ref="B19:D19" si="1">COUNTIF(B3:B14,2)</f>
        <v>3</v>
      </c>
      <c r="C19" s="31">
        <f t="shared" si="1"/>
        <v>5</v>
      </c>
      <c r="D19" s="31">
        <f t="shared" si="1"/>
        <v>2</v>
      </c>
      <c r="E19" s="167">
        <f>SUM(A19:D19)/48</f>
        <v>0.27083333333333331</v>
      </c>
      <c r="G19" s="4"/>
      <c r="H19" s="31"/>
      <c r="I19" s="31"/>
      <c r="J19" s="31"/>
      <c r="K19" s="31"/>
      <c r="L19" s="31"/>
      <c r="M19" s="31"/>
      <c r="N19" s="38"/>
      <c r="O19" s="38"/>
      <c r="P19" s="38"/>
      <c r="Q19" s="38"/>
      <c r="R19" s="38"/>
      <c r="S19" s="14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  <c r="GI19" s="38"/>
      <c r="GJ19" s="38"/>
      <c r="GK19" s="38"/>
      <c r="GL19" s="38"/>
      <c r="GM19" s="38"/>
      <c r="GN19" s="38"/>
      <c r="GO19" s="38"/>
      <c r="GP19" s="38"/>
      <c r="GQ19" s="38"/>
      <c r="GR19" s="38"/>
      <c r="GS19" s="38"/>
      <c r="GT19" s="38"/>
      <c r="GU19" s="38"/>
      <c r="GV19" s="38"/>
      <c r="GW19" s="38"/>
      <c r="GX19" s="38"/>
      <c r="GY19" s="38"/>
      <c r="GZ19" s="38"/>
      <c r="HA19" s="38"/>
      <c r="HB19" s="38"/>
      <c r="HC19" s="38"/>
      <c r="HD19" s="38"/>
      <c r="HE19" s="38"/>
      <c r="HF19" s="38"/>
      <c r="HG19" s="38"/>
      <c r="HH19" s="38"/>
      <c r="HI19" s="38"/>
      <c r="HJ19" s="38"/>
      <c r="HK19" s="38"/>
      <c r="HL19" s="38"/>
      <c r="HM19" s="38"/>
      <c r="HN19" s="38"/>
      <c r="HO19" s="38"/>
      <c r="HP19" s="38"/>
      <c r="HQ19" s="38"/>
      <c r="HR19" s="38"/>
      <c r="HS19" s="38"/>
      <c r="HT19" s="38"/>
      <c r="HU19" s="38"/>
      <c r="HV19" s="38"/>
      <c r="HW19" s="38"/>
      <c r="HX19" s="38"/>
      <c r="HY19" s="38"/>
      <c r="HZ19" s="38"/>
      <c r="IA19" s="38"/>
      <c r="IB19" s="38"/>
      <c r="IC19" s="38"/>
      <c r="ID19" s="38"/>
      <c r="IE19" s="38"/>
      <c r="IF19" s="38"/>
      <c r="IG19" s="38"/>
      <c r="IH19" s="38"/>
      <c r="II19" s="38"/>
      <c r="IJ19" s="38"/>
      <c r="IK19" s="38"/>
      <c r="IL19" s="38"/>
      <c r="IM19" s="38"/>
      <c r="IN19" s="38"/>
      <c r="IO19" s="38"/>
      <c r="IP19" s="38"/>
      <c r="IQ19" s="38"/>
      <c r="IR19" s="38"/>
      <c r="IS19" s="38"/>
      <c r="IT19" s="38"/>
      <c r="IU19" s="38"/>
      <c r="IV19" s="38"/>
      <c r="IW19" s="38"/>
      <c r="IX19" s="38"/>
      <c r="IY19" s="38"/>
      <c r="IZ19" s="38"/>
      <c r="JA19" s="38"/>
      <c r="JB19" s="38"/>
      <c r="JC19" s="38"/>
      <c r="JD19" s="38"/>
      <c r="JE19" s="38"/>
      <c r="JF19" s="38"/>
      <c r="JG19" s="38"/>
      <c r="JH19" s="38"/>
      <c r="JI19" s="38"/>
      <c r="JJ19" s="38"/>
      <c r="JK19" s="38"/>
      <c r="JL19" s="38"/>
      <c r="JM19" s="38"/>
      <c r="JN19" s="38"/>
      <c r="JO19" s="38"/>
      <c r="JP19" s="38"/>
      <c r="JQ19" s="38"/>
      <c r="JR19" s="38"/>
      <c r="JS19" s="38"/>
      <c r="JT19" s="38"/>
      <c r="JU19" s="38"/>
      <c r="JV19" s="38"/>
      <c r="JW19" s="38"/>
      <c r="JX19" s="38"/>
      <c r="JY19" s="38"/>
      <c r="JZ19" s="38"/>
      <c r="KA19" s="38"/>
      <c r="KB19" s="38"/>
      <c r="KC19" s="38"/>
      <c r="KD19" s="38"/>
      <c r="KE19" s="38"/>
      <c r="KF19" s="38"/>
      <c r="KG19" s="38"/>
      <c r="KH19" s="38"/>
      <c r="KI19" s="38"/>
      <c r="KJ19" s="38"/>
      <c r="KK19" s="38"/>
      <c r="KL19" s="38"/>
      <c r="KM19" s="38"/>
      <c r="KN19" s="38"/>
      <c r="KO19" s="38"/>
      <c r="KP19" s="38"/>
      <c r="KQ19" s="38"/>
      <c r="KR19" s="38"/>
      <c r="KS19" s="38"/>
      <c r="KT19" s="38"/>
      <c r="KU19" s="38"/>
      <c r="KV19" s="38"/>
      <c r="KW19" s="38"/>
      <c r="KX19" s="38"/>
      <c r="KY19" s="38"/>
      <c r="KZ19" s="38"/>
      <c r="LA19" s="38"/>
      <c r="LB19" s="38"/>
      <c r="LC19" s="38"/>
    </row>
    <row r="20" spans="1:315" customFormat="1" x14ac:dyDescent="0.35">
      <c r="A20" s="31">
        <f>COUNTIF(A3:A14,3)</f>
        <v>1</v>
      </c>
      <c r="B20" s="31">
        <f t="shared" ref="B20:D20" si="2">COUNTIF(B3:B14,3)</f>
        <v>2</v>
      </c>
      <c r="C20" s="31">
        <f t="shared" si="2"/>
        <v>2</v>
      </c>
      <c r="D20" s="31">
        <f t="shared" si="2"/>
        <v>1</v>
      </c>
      <c r="E20" s="167">
        <f>SUM(A20:D20)/48</f>
        <v>0.125</v>
      </c>
      <c r="G20" s="4"/>
      <c r="H20" s="31"/>
      <c r="I20" s="31"/>
      <c r="J20" s="31"/>
      <c r="K20" s="31"/>
      <c r="L20" s="31"/>
      <c r="M20" s="31"/>
      <c r="N20" s="38"/>
      <c r="O20" s="38"/>
      <c r="P20" s="38"/>
      <c r="Q20" s="38"/>
      <c r="R20" s="38"/>
      <c r="S20" s="14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  <c r="DT20" s="38"/>
      <c r="DU20" s="38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  <c r="EQ20" s="38"/>
      <c r="ER20" s="38"/>
      <c r="ES20" s="38"/>
      <c r="ET20" s="38"/>
      <c r="EU20" s="38"/>
      <c r="EV20" s="38"/>
      <c r="EW20" s="38"/>
      <c r="EX20" s="38"/>
      <c r="EY20" s="38"/>
      <c r="EZ20" s="38"/>
      <c r="FA20" s="38"/>
      <c r="FB20" s="38"/>
      <c r="FC20" s="38"/>
      <c r="FD20" s="38"/>
      <c r="FE20" s="38"/>
      <c r="FF20" s="38"/>
      <c r="FG20" s="38"/>
      <c r="FH20" s="38"/>
      <c r="FI20" s="38"/>
      <c r="FJ20" s="38"/>
      <c r="FK20" s="38"/>
      <c r="FL20" s="38"/>
      <c r="FM20" s="38"/>
      <c r="FN20" s="38"/>
      <c r="FO20" s="38"/>
      <c r="FP20" s="38"/>
      <c r="FQ20" s="38"/>
      <c r="FR20" s="38"/>
      <c r="FS20" s="38"/>
      <c r="FT20" s="38"/>
      <c r="FU20" s="38"/>
      <c r="FV20" s="38"/>
      <c r="FW20" s="38"/>
      <c r="FX20" s="38"/>
      <c r="FY20" s="38"/>
      <c r="FZ20" s="38"/>
      <c r="GA20" s="38"/>
      <c r="GB20" s="38"/>
      <c r="GC20" s="38"/>
      <c r="GD20" s="38"/>
      <c r="GE20" s="38"/>
      <c r="GF20" s="38"/>
      <c r="GG20" s="38"/>
      <c r="GH20" s="38"/>
      <c r="GI20" s="38"/>
      <c r="GJ20" s="38"/>
      <c r="GK20" s="38"/>
      <c r="GL20" s="38"/>
      <c r="GM20" s="38"/>
      <c r="GN20" s="38"/>
      <c r="GO20" s="38"/>
      <c r="GP20" s="38"/>
      <c r="GQ20" s="38"/>
      <c r="GR20" s="38"/>
      <c r="GS20" s="38"/>
      <c r="GT20" s="38"/>
      <c r="GU20" s="38"/>
      <c r="GV20" s="38"/>
      <c r="GW20" s="38"/>
      <c r="GX20" s="38"/>
      <c r="GY20" s="38"/>
      <c r="GZ20" s="38"/>
      <c r="HA20" s="38"/>
      <c r="HB20" s="38"/>
      <c r="HC20" s="38"/>
      <c r="HD20" s="38"/>
      <c r="HE20" s="38"/>
      <c r="HF20" s="38"/>
      <c r="HG20" s="38"/>
      <c r="HH20" s="38"/>
      <c r="HI20" s="38"/>
      <c r="HJ20" s="38"/>
      <c r="HK20" s="38"/>
      <c r="HL20" s="38"/>
      <c r="HM20" s="38"/>
      <c r="HN20" s="38"/>
      <c r="HO20" s="38"/>
      <c r="HP20" s="38"/>
      <c r="HQ20" s="38"/>
      <c r="HR20" s="38"/>
      <c r="HS20" s="38"/>
      <c r="HT20" s="38"/>
      <c r="HU20" s="38"/>
      <c r="HV20" s="38"/>
      <c r="HW20" s="38"/>
      <c r="HX20" s="38"/>
      <c r="HY20" s="38"/>
      <c r="HZ20" s="38"/>
      <c r="IA20" s="38"/>
      <c r="IB20" s="38"/>
      <c r="IC20" s="38"/>
      <c r="ID20" s="38"/>
      <c r="IE20" s="38"/>
      <c r="IF20" s="38"/>
      <c r="IG20" s="38"/>
      <c r="IH20" s="38"/>
      <c r="II20" s="38"/>
      <c r="IJ20" s="38"/>
      <c r="IK20" s="38"/>
      <c r="IL20" s="38"/>
      <c r="IM20" s="38"/>
      <c r="IN20" s="38"/>
      <c r="IO20" s="38"/>
      <c r="IP20" s="38"/>
      <c r="IQ20" s="38"/>
      <c r="IR20" s="38"/>
      <c r="IS20" s="38"/>
      <c r="IT20" s="38"/>
      <c r="IU20" s="38"/>
      <c r="IV20" s="38"/>
      <c r="IW20" s="38"/>
      <c r="IX20" s="38"/>
      <c r="IY20" s="38"/>
      <c r="IZ20" s="38"/>
      <c r="JA20" s="38"/>
      <c r="JB20" s="38"/>
      <c r="JC20" s="38"/>
      <c r="JD20" s="38"/>
      <c r="JE20" s="38"/>
      <c r="JF20" s="38"/>
      <c r="JG20" s="38"/>
      <c r="JH20" s="38"/>
      <c r="JI20" s="38"/>
      <c r="JJ20" s="38"/>
      <c r="JK20" s="38"/>
      <c r="JL20" s="38"/>
      <c r="JM20" s="38"/>
      <c r="JN20" s="38"/>
      <c r="JO20" s="38"/>
      <c r="JP20" s="38"/>
      <c r="JQ20" s="38"/>
      <c r="JR20" s="38"/>
      <c r="JS20" s="38"/>
      <c r="JT20" s="38"/>
      <c r="JU20" s="38"/>
      <c r="JV20" s="38"/>
      <c r="JW20" s="38"/>
      <c r="JX20" s="38"/>
      <c r="JY20" s="38"/>
      <c r="JZ20" s="38"/>
      <c r="KA20" s="38"/>
      <c r="KB20" s="38"/>
      <c r="KC20" s="38"/>
      <c r="KD20" s="38"/>
      <c r="KE20" s="38"/>
      <c r="KF20" s="38"/>
      <c r="KG20" s="38"/>
      <c r="KH20" s="38"/>
      <c r="KI20" s="38"/>
      <c r="KJ20" s="38"/>
      <c r="KK20" s="38"/>
      <c r="KL20" s="38"/>
      <c r="KM20" s="38"/>
      <c r="KN20" s="38"/>
      <c r="KO20" s="38"/>
      <c r="KP20" s="38"/>
      <c r="KQ20" s="38"/>
      <c r="KR20" s="38"/>
      <c r="KS20" s="38"/>
      <c r="KT20" s="38"/>
      <c r="KU20" s="38"/>
      <c r="KV20" s="38"/>
      <c r="KW20" s="38"/>
      <c r="KX20" s="38"/>
      <c r="KY20" s="38"/>
      <c r="KZ20" s="38"/>
      <c r="LA20" s="38"/>
      <c r="LB20" s="38"/>
      <c r="LC20" s="38"/>
    </row>
    <row r="21" spans="1:315" customFormat="1" x14ac:dyDescent="0.35">
      <c r="A21" s="31">
        <f>COUNTIF(A3:A14,4)</f>
        <v>0</v>
      </c>
      <c r="B21" s="31">
        <f t="shared" ref="B21:D21" si="3">COUNTIF(B3:B14,4)</f>
        <v>0</v>
      </c>
      <c r="C21" s="31">
        <f t="shared" si="3"/>
        <v>1</v>
      </c>
      <c r="D21" s="31">
        <f t="shared" si="3"/>
        <v>1</v>
      </c>
      <c r="E21" s="167">
        <f>SUM(A21:D21)/48</f>
        <v>4.1666666666666664E-2</v>
      </c>
      <c r="G21" s="4"/>
      <c r="H21" s="31"/>
      <c r="I21" s="31"/>
      <c r="J21" s="31"/>
      <c r="K21" s="31"/>
      <c r="L21" s="31"/>
      <c r="M21" s="31"/>
      <c r="N21" s="38"/>
      <c r="O21" s="38"/>
      <c r="P21" s="38"/>
      <c r="Q21" s="38"/>
      <c r="R21" s="38"/>
      <c r="S21" s="14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  <c r="EQ21" s="38"/>
      <c r="ER21" s="38"/>
      <c r="ES21" s="38"/>
      <c r="ET21" s="38"/>
      <c r="EU21" s="38"/>
      <c r="EV21" s="38"/>
      <c r="EW21" s="38"/>
      <c r="EX21" s="38"/>
      <c r="EY21" s="38"/>
      <c r="EZ21" s="38"/>
      <c r="FA21" s="38"/>
      <c r="FB21" s="38"/>
      <c r="FC21" s="38"/>
      <c r="FD21" s="38"/>
      <c r="FE21" s="38"/>
      <c r="FF21" s="38"/>
      <c r="FG21" s="38"/>
      <c r="FH21" s="38"/>
      <c r="FI21" s="38"/>
      <c r="FJ21" s="38"/>
      <c r="FK21" s="38"/>
      <c r="FL21" s="38"/>
      <c r="FM21" s="38"/>
      <c r="FN21" s="38"/>
      <c r="FO21" s="38"/>
      <c r="FP21" s="38"/>
      <c r="FQ21" s="38"/>
      <c r="FR21" s="38"/>
      <c r="FS21" s="38"/>
      <c r="FT21" s="38"/>
      <c r="FU21" s="38"/>
      <c r="FV21" s="38"/>
      <c r="FW21" s="38"/>
      <c r="FX21" s="38"/>
      <c r="FY21" s="38"/>
      <c r="FZ21" s="38"/>
      <c r="GA21" s="38"/>
      <c r="GB21" s="38"/>
      <c r="GC21" s="38"/>
      <c r="GD21" s="38"/>
      <c r="GE21" s="38"/>
      <c r="GF21" s="38"/>
      <c r="GG21" s="38"/>
      <c r="GH21" s="38"/>
      <c r="GI21" s="38"/>
      <c r="GJ21" s="38"/>
      <c r="GK21" s="38"/>
      <c r="GL21" s="38"/>
      <c r="GM21" s="38"/>
      <c r="GN21" s="38"/>
      <c r="GO21" s="38"/>
      <c r="GP21" s="38"/>
      <c r="GQ21" s="38"/>
      <c r="GR21" s="38"/>
      <c r="GS21" s="38"/>
      <c r="GT21" s="38"/>
      <c r="GU21" s="38"/>
      <c r="GV21" s="38"/>
      <c r="GW21" s="38"/>
      <c r="GX21" s="38"/>
      <c r="GY21" s="38"/>
      <c r="GZ21" s="38"/>
      <c r="HA21" s="38"/>
      <c r="HB21" s="38"/>
      <c r="HC21" s="38"/>
      <c r="HD21" s="38"/>
      <c r="HE21" s="38"/>
      <c r="HF21" s="38"/>
      <c r="HG21" s="38"/>
      <c r="HH21" s="38"/>
      <c r="HI21" s="38"/>
      <c r="HJ21" s="38"/>
      <c r="HK21" s="38"/>
      <c r="HL21" s="38"/>
      <c r="HM21" s="38"/>
      <c r="HN21" s="38"/>
      <c r="HO21" s="38"/>
      <c r="HP21" s="38"/>
      <c r="HQ21" s="38"/>
      <c r="HR21" s="38"/>
      <c r="HS21" s="38"/>
      <c r="HT21" s="38"/>
      <c r="HU21" s="38"/>
      <c r="HV21" s="38"/>
      <c r="HW21" s="38"/>
      <c r="HX21" s="38"/>
      <c r="HY21" s="38"/>
      <c r="HZ21" s="38"/>
      <c r="IA21" s="38"/>
      <c r="IB21" s="38"/>
      <c r="IC21" s="38"/>
      <c r="ID21" s="38"/>
      <c r="IE21" s="38"/>
      <c r="IF21" s="38"/>
      <c r="IG21" s="38"/>
      <c r="IH21" s="38"/>
      <c r="II21" s="38"/>
      <c r="IJ21" s="38"/>
      <c r="IK21" s="38"/>
      <c r="IL21" s="38"/>
      <c r="IM21" s="38"/>
      <c r="IN21" s="38"/>
      <c r="IO21" s="38"/>
      <c r="IP21" s="38"/>
      <c r="IQ21" s="38"/>
      <c r="IR21" s="38"/>
      <c r="IS21" s="38"/>
      <c r="IT21" s="38"/>
      <c r="IU21" s="38"/>
      <c r="IV21" s="38"/>
      <c r="IW21" s="38"/>
      <c r="IX21" s="38"/>
      <c r="IY21" s="38"/>
      <c r="IZ21" s="38"/>
      <c r="JA21" s="38"/>
      <c r="JB21" s="38"/>
      <c r="JC21" s="38"/>
      <c r="JD21" s="38"/>
      <c r="JE21" s="38"/>
      <c r="JF21" s="38"/>
      <c r="JG21" s="38"/>
      <c r="JH21" s="38"/>
      <c r="JI21" s="38"/>
      <c r="JJ21" s="38"/>
      <c r="JK21" s="38"/>
      <c r="JL21" s="38"/>
      <c r="JM21" s="38"/>
      <c r="JN21" s="38"/>
      <c r="JO21" s="38"/>
      <c r="JP21" s="38"/>
      <c r="JQ21" s="38"/>
      <c r="JR21" s="38"/>
      <c r="JS21" s="38"/>
      <c r="JT21" s="38"/>
      <c r="JU21" s="38"/>
      <c r="JV21" s="38"/>
      <c r="JW21" s="38"/>
      <c r="JX21" s="38"/>
      <c r="JY21" s="38"/>
      <c r="JZ21" s="38"/>
      <c r="KA21" s="38"/>
      <c r="KB21" s="38"/>
      <c r="KC21" s="38"/>
      <c r="KD21" s="38"/>
      <c r="KE21" s="38"/>
      <c r="KF21" s="38"/>
      <c r="KG21" s="38"/>
      <c r="KH21" s="38"/>
      <c r="KI21" s="38"/>
      <c r="KJ21" s="38"/>
      <c r="KK21" s="38"/>
      <c r="KL21" s="38"/>
      <c r="KM21" s="38"/>
      <c r="KN21" s="38"/>
      <c r="KO21" s="38"/>
      <c r="KP21" s="38"/>
      <c r="KQ21" s="38"/>
      <c r="KR21" s="38"/>
      <c r="KS21" s="38"/>
      <c r="KT21" s="38"/>
      <c r="KU21" s="38"/>
      <c r="KV21" s="38"/>
      <c r="KW21" s="38"/>
      <c r="KX21" s="38"/>
      <c r="KY21" s="38"/>
      <c r="KZ21" s="38"/>
      <c r="LA21" s="38"/>
      <c r="LB21" s="38"/>
      <c r="LC21" s="38"/>
    </row>
    <row r="22" spans="1:315" customFormat="1" x14ac:dyDescent="0.35">
      <c r="A22" s="31">
        <f>COUNTIF(A3:A14,5)</f>
        <v>0</v>
      </c>
      <c r="B22" s="31">
        <f t="shared" ref="B22:D22" si="4">COUNTIF(B3:B14,5)</f>
        <v>0</v>
      </c>
      <c r="C22" s="31">
        <f t="shared" si="4"/>
        <v>0</v>
      </c>
      <c r="D22" s="31">
        <f t="shared" si="4"/>
        <v>4</v>
      </c>
      <c r="E22" s="167">
        <f>SUM(A22:D22)/48</f>
        <v>8.3333333333333329E-2</v>
      </c>
      <c r="G22" s="4"/>
      <c r="H22" s="31"/>
      <c r="I22" s="31"/>
      <c r="J22" s="31"/>
      <c r="K22" s="31"/>
      <c r="L22" s="31"/>
      <c r="M22" s="31"/>
      <c r="N22" s="38"/>
      <c r="O22" s="38"/>
      <c r="P22" s="38"/>
      <c r="Q22" s="38"/>
      <c r="R22" s="38"/>
      <c r="S22" s="14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  <c r="GI22" s="38"/>
      <c r="GJ22" s="38"/>
      <c r="GK22" s="38"/>
      <c r="GL22" s="38"/>
      <c r="GM22" s="38"/>
      <c r="GN22" s="38"/>
      <c r="GO22" s="38"/>
      <c r="GP22" s="38"/>
      <c r="GQ22" s="38"/>
      <c r="GR22" s="38"/>
      <c r="GS22" s="38"/>
      <c r="GT22" s="38"/>
      <c r="GU22" s="38"/>
      <c r="GV22" s="38"/>
      <c r="GW22" s="38"/>
      <c r="GX22" s="38"/>
      <c r="GY22" s="38"/>
      <c r="GZ22" s="38"/>
      <c r="HA22" s="38"/>
      <c r="HB22" s="38"/>
      <c r="HC22" s="38"/>
      <c r="HD22" s="38"/>
      <c r="HE22" s="38"/>
      <c r="HF22" s="38"/>
      <c r="HG22" s="38"/>
      <c r="HH22" s="38"/>
      <c r="HI22" s="38"/>
      <c r="HJ22" s="38"/>
      <c r="HK22" s="38"/>
      <c r="HL22" s="38"/>
      <c r="HM22" s="38"/>
      <c r="HN22" s="38"/>
      <c r="HO22" s="38"/>
      <c r="HP22" s="38"/>
      <c r="HQ22" s="38"/>
      <c r="HR22" s="38"/>
      <c r="HS22" s="38"/>
      <c r="HT22" s="38"/>
      <c r="HU22" s="38"/>
      <c r="HV22" s="38"/>
      <c r="HW22" s="38"/>
      <c r="HX22" s="38"/>
      <c r="HY22" s="38"/>
      <c r="HZ22" s="38"/>
      <c r="IA22" s="38"/>
      <c r="IB22" s="38"/>
      <c r="IC22" s="38"/>
      <c r="ID22" s="38"/>
      <c r="IE22" s="38"/>
      <c r="IF22" s="38"/>
      <c r="IG22" s="38"/>
      <c r="IH22" s="38"/>
      <c r="II22" s="38"/>
      <c r="IJ22" s="38"/>
      <c r="IK22" s="38"/>
      <c r="IL22" s="38"/>
      <c r="IM22" s="38"/>
      <c r="IN22" s="38"/>
      <c r="IO22" s="38"/>
      <c r="IP22" s="38"/>
      <c r="IQ22" s="38"/>
      <c r="IR22" s="38"/>
      <c r="IS22" s="38"/>
      <c r="IT22" s="38"/>
      <c r="IU22" s="38"/>
      <c r="IV22" s="38"/>
      <c r="IW22" s="38"/>
      <c r="IX22" s="38"/>
      <c r="IY22" s="38"/>
      <c r="IZ22" s="38"/>
      <c r="JA22" s="38"/>
      <c r="JB22" s="38"/>
      <c r="JC22" s="38"/>
      <c r="JD22" s="38"/>
      <c r="JE22" s="38"/>
      <c r="JF22" s="38"/>
      <c r="JG22" s="38"/>
      <c r="JH22" s="38"/>
      <c r="JI22" s="38"/>
      <c r="JJ22" s="38"/>
      <c r="JK22" s="38"/>
      <c r="JL22" s="38"/>
      <c r="JM22" s="38"/>
      <c r="JN22" s="38"/>
      <c r="JO22" s="38"/>
      <c r="JP22" s="38"/>
      <c r="JQ22" s="38"/>
      <c r="JR22" s="38"/>
      <c r="JS22" s="38"/>
      <c r="JT22" s="38"/>
      <c r="JU22" s="38"/>
      <c r="JV22" s="38"/>
      <c r="JW22" s="38"/>
      <c r="JX22" s="38"/>
      <c r="JY22" s="38"/>
      <c r="JZ22" s="38"/>
      <c r="KA22" s="38"/>
      <c r="KB22" s="38"/>
      <c r="KC22" s="38"/>
      <c r="KD22" s="38"/>
      <c r="KE22" s="38"/>
      <c r="KF22" s="38"/>
      <c r="KG22" s="38"/>
      <c r="KH22" s="38"/>
      <c r="KI22" s="38"/>
      <c r="KJ22" s="38"/>
      <c r="KK22" s="38"/>
      <c r="KL22" s="38"/>
      <c r="KM22" s="38"/>
      <c r="KN22" s="38"/>
      <c r="KO22" s="38"/>
      <c r="KP22" s="38"/>
      <c r="KQ22" s="38"/>
      <c r="KR22" s="38"/>
      <c r="KS22" s="38"/>
      <c r="KT22" s="38"/>
      <c r="KU22" s="38"/>
      <c r="KV22" s="38"/>
      <c r="KW22" s="38"/>
      <c r="KX22" s="38"/>
      <c r="KY22" s="38"/>
      <c r="KZ22" s="38"/>
      <c r="LA22" s="38"/>
      <c r="LB22" s="38"/>
      <c r="LC22" s="38"/>
    </row>
    <row r="23" spans="1:315" s="5" customFormat="1" ht="13.15" thickBot="1" x14ac:dyDescent="0.4">
      <c r="A23" s="23"/>
      <c r="G23" s="4"/>
      <c r="H23" s="31"/>
      <c r="I23" s="31"/>
      <c r="J23" s="31"/>
      <c r="K23" s="31"/>
      <c r="L23" s="31"/>
      <c r="M23" s="31"/>
      <c r="N23" s="38"/>
      <c r="O23" s="38"/>
      <c r="P23" s="38"/>
      <c r="Q23" s="38"/>
      <c r="R23" s="38"/>
      <c r="S23" s="14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  <c r="GI23" s="38"/>
      <c r="GJ23" s="38"/>
      <c r="GK23" s="38"/>
      <c r="GL23" s="38"/>
      <c r="GM23" s="38"/>
      <c r="GN23" s="38"/>
      <c r="GO23" s="38"/>
      <c r="GP23" s="38"/>
      <c r="GQ23" s="38"/>
      <c r="GR23" s="38"/>
      <c r="GS23" s="38"/>
      <c r="GT23" s="38"/>
      <c r="GU23" s="38"/>
      <c r="GV23" s="38"/>
      <c r="GW23" s="38"/>
      <c r="GX23" s="38"/>
      <c r="GY23" s="38"/>
      <c r="GZ23" s="38"/>
      <c r="HA23" s="38"/>
      <c r="HB23" s="38"/>
      <c r="HC23" s="38"/>
      <c r="HD23" s="38"/>
      <c r="HE23" s="38"/>
      <c r="HF23" s="38"/>
      <c r="HG23" s="38"/>
      <c r="HH23" s="38"/>
      <c r="HI23" s="38"/>
      <c r="HJ23" s="38"/>
      <c r="HK23" s="38"/>
      <c r="HL23" s="38"/>
      <c r="HM23" s="38"/>
      <c r="HN23" s="38"/>
      <c r="HO23" s="38"/>
      <c r="HP23" s="38"/>
      <c r="HQ23" s="38"/>
      <c r="HR23" s="38"/>
      <c r="HS23" s="38"/>
      <c r="HT23" s="38"/>
      <c r="HU23" s="38"/>
      <c r="HV23" s="38"/>
      <c r="HW23" s="38"/>
      <c r="HX23" s="38"/>
      <c r="HY23" s="38"/>
      <c r="HZ23" s="38"/>
      <c r="IA23" s="38"/>
      <c r="IB23" s="38"/>
      <c r="IC23" s="38"/>
      <c r="ID23" s="38"/>
      <c r="IE23" s="38"/>
      <c r="IF23" s="38"/>
      <c r="IG23" s="38"/>
      <c r="IH23" s="38"/>
      <c r="II23" s="38"/>
      <c r="IJ23" s="38"/>
      <c r="IK23" s="38"/>
      <c r="IL23" s="38"/>
      <c r="IM23" s="38"/>
      <c r="IN23" s="38"/>
      <c r="IO23" s="38"/>
      <c r="IP23" s="38"/>
      <c r="IQ23" s="38"/>
      <c r="IR23" s="38"/>
      <c r="IS23" s="38"/>
      <c r="IT23" s="38"/>
      <c r="IU23" s="38"/>
      <c r="IV23" s="38"/>
      <c r="IW23" s="38"/>
      <c r="IX23" s="38"/>
      <c r="IY23" s="38"/>
      <c r="IZ23" s="38"/>
      <c r="JA23" s="38"/>
      <c r="JB23" s="38"/>
      <c r="JC23" s="38"/>
      <c r="JD23" s="38"/>
      <c r="JE23" s="38"/>
      <c r="JF23" s="38"/>
      <c r="JG23" s="38"/>
      <c r="JH23" s="38"/>
      <c r="JI23" s="38"/>
      <c r="JJ23" s="38"/>
      <c r="JK23" s="38"/>
      <c r="JL23" s="38"/>
      <c r="JM23" s="38"/>
      <c r="JN23" s="38"/>
      <c r="JO23" s="38"/>
      <c r="JP23" s="38"/>
      <c r="JQ23" s="38"/>
      <c r="JR23" s="38"/>
      <c r="JS23" s="38"/>
      <c r="JT23" s="38"/>
      <c r="JU23" s="38"/>
      <c r="JV23" s="38"/>
      <c r="JW23" s="38"/>
      <c r="JX23" s="38"/>
      <c r="JY23" s="38"/>
      <c r="JZ23" s="38"/>
      <c r="KA23" s="38"/>
      <c r="KB23" s="38"/>
      <c r="KC23" s="38"/>
      <c r="KD23" s="38"/>
      <c r="KE23" s="38"/>
      <c r="KF23" s="38"/>
      <c r="KG23" s="38"/>
      <c r="KH23" s="38"/>
      <c r="KI23" s="38"/>
      <c r="KJ23" s="38"/>
      <c r="KK23" s="38"/>
      <c r="KL23" s="38"/>
      <c r="KM23" s="38"/>
      <c r="KN23" s="38"/>
      <c r="KO23" s="38"/>
      <c r="KP23" s="38"/>
      <c r="KQ23" s="38"/>
      <c r="KR23" s="38"/>
      <c r="KS23" s="38"/>
      <c r="KT23" s="38"/>
      <c r="KU23" s="38"/>
      <c r="KV23" s="38"/>
      <c r="KW23" s="38"/>
      <c r="KX23" s="38"/>
      <c r="KY23" s="38"/>
      <c r="KZ23" s="38"/>
      <c r="LA23" s="38"/>
      <c r="LB23" s="38"/>
      <c r="LC23" s="38"/>
    </row>
    <row r="24" spans="1:315" s="26" customFormat="1" ht="13.9" x14ac:dyDescent="0.4">
      <c r="A24" s="22" t="s">
        <v>24</v>
      </c>
      <c r="G24" s="4"/>
      <c r="H24" s="36"/>
      <c r="I24" s="31"/>
      <c r="J24" s="31"/>
      <c r="K24" s="31"/>
      <c r="L24" s="31"/>
      <c r="M24" s="31"/>
      <c r="N24" s="38"/>
      <c r="O24" s="161"/>
      <c r="P24" s="38"/>
      <c r="Q24" s="38"/>
      <c r="R24" s="162"/>
      <c r="S24" s="14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162"/>
      <c r="AT24" s="14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>
        <f>B31</f>
        <v>5</v>
      </c>
      <c r="BV24" s="38">
        <f>B32</f>
        <v>1</v>
      </c>
      <c r="BW24" s="38">
        <f>B33</f>
        <v>1</v>
      </c>
      <c r="BX24" s="38">
        <f>B34</f>
        <v>1</v>
      </c>
      <c r="BY24" s="38">
        <f>B35</f>
        <v>2</v>
      </c>
      <c r="BZ24" s="38">
        <f>B36</f>
        <v>1</v>
      </c>
      <c r="CA24" s="38">
        <f>B37</f>
        <v>1</v>
      </c>
      <c r="CB24" s="38">
        <f>C26</f>
        <v>2</v>
      </c>
      <c r="CC24" s="38">
        <f>C27</f>
        <v>4</v>
      </c>
      <c r="CD24" s="38">
        <f>C28</f>
        <v>3</v>
      </c>
      <c r="CE24" s="38">
        <f>C29</f>
        <v>5</v>
      </c>
      <c r="CF24" s="38">
        <f>C30</f>
        <v>2</v>
      </c>
      <c r="CG24" s="38">
        <f>C31</f>
        <v>1</v>
      </c>
      <c r="CH24" s="38">
        <f>C32</f>
        <v>1</v>
      </c>
      <c r="CI24" s="38">
        <f>C33</f>
        <v>1</v>
      </c>
      <c r="CJ24" s="38">
        <f>C34</f>
        <v>1</v>
      </c>
      <c r="CK24" s="38">
        <f>C35</f>
        <v>1</v>
      </c>
      <c r="CL24" s="38">
        <f>C36</f>
        <v>1</v>
      </c>
      <c r="CM24" s="38">
        <f>C37</f>
        <v>1</v>
      </c>
      <c r="CN24" s="38">
        <f>D26</f>
        <v>3</v>
      </c>
      <c r="CO24" s="38">
        <f>D27</f>
        <v>1</v>
      </c>
      <c r="CP24" s="38">
        <f>D28</f>
        <v>4</v>
      </c>
      <c r="CQ24" s="38">
        <f>D29</f>
        <v>5</v>
      </c>
      <c r="CR24" s="38">
        <f>D30</f>
        <v>3</v>
      </c>
      <c r="CS24" s="38">
        <f>D31</f>
        <v>5</v>
      </c>
      <c r="CT24" s="38">
        <f>D32</f>
        <v>5</v>
      </c>
      <c r="CU24" s="38">
        <f>D33</f>
        <v>1</v>
      </c>
      <c r="CV24" s="38">
        <f>D34</f>
        <v>4</v>
      </c>
      <c r="CW24" s="38">
        <f>D35</f>
        <v>5</v>
      </c>
      <c r="CX24" s="38">
        <f>D36</f>
        <v>2</v>
      </c>
      <c r="CY24" s="38">
        <f>D37</f>
        <v>1</v>
      </c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  <c r="FV24" s="38"/>
      <c r="FW24" s="38"/>
      <c r="FX24" s="38"/>
      <c r="FY24" s="38"/>
      <c r="FZ24" s="38"/>
      <c r="GA24" s="38"/>
      <c r="GB24" s="38"/>
      <c r="GC24" s="38"/>
      <c r="GD24" s="38"/>
      <c r="GE24" s="38"/>
      <c r="GF24" s="38"/>
      <c r="GG24" s="38"/>
      <c r="GH24" s="38"/>
      <c r="GI24" s="38"/>
      <c r="GJ24" s="38"/>
      <c r="GK24" s="38"/>
      <c r="GL24" s="38"/>
      <c r="GM24" s="38"/>
      <c r="GN24" s="38"/>
      <c r="GO24" s="38"/>
      <c r="GP24" s="38"/>
      <c r="GQ24" s="38"/>
      <c r="GR24" s="38"/>
      <c r="GS24" s="38"/>
      <c r="GT24" s="38"/>
      <c r="GU24" s="38"/>
      <c r="GV24" s="38"/>
      <c r="GW24" s="38"/>
      <c r="GX24" s="38"/>
      <c r="GY24" s="38"/>
      <c r="GZ24" s="38"/>
      <c r="HA24" s="38"/>
      <c r="HB24" s="38"/>
      <c r="HC24" s="38"/>
      <c r="HD24" s="38"/>
      <c r="HE24" s="38"/>
      <c r="HF24" s="38"/>
      <c r="HG24" s="38"/>
      <c r="HH24" s="38"/>
      <c r="HI24" s="38"/>
      <c r="HJ24" s="38"/>
      <c r="HK24" s="38"/>
      <c r="HL24" s="38"/>
      <c r="HM24" s="38"/>
      <c r="HN24" s="38"/>
      <c r="HO24" s="38"/>
      <c r="HP24" s="38"/>
      <c r="HQ24" s="38"/>
      <c r="HR24" s="38"/>
      <c r="HS24" s="38"/>
      <c r="HT24" s="38"/>
      <c r="HU24" s="38"/>
      <c r="HV24" s="38"/>
      <c r="HW24" s="38"/>
      <c r="HX24" s="38"/>
      <c r="HY24" s="38"/>
      <c r="HZ24" s="38"/>
      <c r="IA24" s="38"/>
      <c r="IB24" s="38"/>
      <c r="IC24" s="38"/>
      <c r="ID24" s="38"/>
      <c r="IE24" s="38"/>
      <c r="IF24" s="38"/>
      <c r="IG24" s="38"/>
      <c r="IH24" s="38"/>
      <c r="II24" s="38"/>
      <c r="IJ24" s="38"/>
      <c r="IK24" s="38"/>
      <c r="IL24" s="38"/>
      <c r="IM24" s="38"/>
      <c r="IN24" s="38"/>
      <c r="IO24" s="38"/>
      <c r="IP24" s="38"/>
      <c r="IQ24" s="38"/>
      <c r="IR24" s="38"/>
      <c r="IS24" s="38"/>
      <c r="IT24" s="38"/>
      <c r="IU24" s="38"/>
      <c r="IV24" s="38"/>
      <c r="IW24" s="38"/>
      <c r="IX24" s="38"/>
      <c r="IY24" s="38"/>
      <c r="IZ24" s="38"/>
      <c r="JA24" s="38"/>
      <c r="JB24" s="38"/>
      <c r="JC24" s="38"/>
      <c r="JD24" s="38"/>
      <c r="JE24" s="38"/>
      <c r="JF24" s="38"/>
      <c r="JG24" s="38"/>
      <c r="JH24" s="38"/>
      <c r="JI24" s="38"/>
      <c r="JJ24" s="38"/>
      <c r="JK24" s="38"/>
      <c r="JL24" s="38"/>
      <c r="JM24" s="38"/>
      <c r="JN24" s="38"/>
      <c r="JO24" s="38"/>
      <c r="JP24" s="38"/>
      <c r="JQ24" s="38"/>
      <c r="JR24" s="38"/>
      <c r="JS24" s="38"/>
      <c r="JT24" s="38"/>
      <c r="JU24" s="38"/>
      <c r="JV24" s="38"/>
      <c r="JW24" s="38"/>
      <c r="JX24" s="38"/>
      <c r="JY24" s="38"/>
      <c r="JZ24" s="38"/>
      <c r="KA24" s="38"/>
      <c r="KB24" s="38"/>
      <c r="KC24" s="38"/>
      <c r="KD24" s="38"/>
      <c r="KE24" s="38"/>
      <c r="KF24" s="38"/>
      <c r="KG24" s="38"/>
      <c r="KH24" s="38"/>
      <c r="KI24" s="38"/>
      <c r="KJ24" s="38"/>
      <c r="KK24" s="38"/>
      <c r="KL24" s="38"/>
      <c r="KM24" s="38"/>
      <c r="KN24" s="38"/>
      <c r="KO24" s="38"/>
      <c r="KP24" s="38"/>
      <c r="KQ24" s="38"/>
      <c r="KR24" s="38"/>
      <c r="KS24" s="38"/>
      <c r="KT24" s="38"/>
      <c r="KU24" s="38"/>
      <c r="KV24" s="38"/>
      <c r="KW24" s="38"/>
      <c r="KX24" s="38"/>
      <c r="KY24" s="38"/>
      <c r="KZ24" s="38"/>
      <c r="LA24" s="38"/>
      <c r="LB24" s="38"/>
      <c r="LC24" s="38"/>
    </row>
    <row r="25" spans="1:315" customFormat="1" ht="13.15" x14ac:dyDescent="0.4">
      <c r="A25" s="22" t="s">
        <v>1</v>
      </c>
      <c r="B25" t="s">
        <v>2</v>
      </c>
      <c r="C25" t="s">
        <v>3</v>
      </c>
      <c r="D25" t="s">
        <v>4</v>
      </c>
      <c r="G25" s="4"/>
      <c r="H25" s="31"/>
      <c r="I25" s="31"/>
      <c r="J25" s="31"/>
      <c r="K25" s="31"/>
      <c r="L25" s="31"/>
      <c r="M25" s="31"/>
      <c r="N25" s="38"/>
      <c r="O25" s="163"/>
      <c r="P25" s="38"/>
      <c r="Q25" s="38"/>
      <c r="R25" s="164"/>
      <c r="S25" s="148"/>
      <c r="T25" s="38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165"/>
      <c r="AT25" s="148"/>
      <c r="AU25" s="38"/>
      <c r="AV25" s="37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  <c r="GI25" s="38"/>
      <c r="GJ25" s="38"/>
      <c r="GK25" s="38"/>
      <c r="GL25" s="38"/>
      <c r="GM25" s="38"/>
      <c r="GN25" s="38"/>
      <c r="GO25" s="38"/>
      <c r="GP25" s="38"/>
      <c r="GQ25" s="38"/>
      <c r="GR25" s="38"/>
      <c r="GS25" s="38"/>
      <c r="GT25" s="38"/>
      <c r="GU25" s="38"/>
      <c r="GV25" s="38"/>
      <c r="GW25" s="38"/>
      <c r="GX25" s="38"/>
      <c r="GY25" s="38"/>
      <c r="GZ25" s="38"/>
      <c r="HA25" s="38"/>
      <c r="HB25" s="38"/>
      <c r="HC25" s="38"/>
      <c r="HD25" s="38"/>
      <c r="HE25" s="38"/>
      <c r="HF25" s="38"/>
      <c r="HG25" s="38"/>
      <c r="HH25" s="38"/>
      <c r="HI25" s="38"/>
      <c r="HJ25" s="38"/>
      <c r="HK25" s="38"/>
      <c r="HL25" s="38"/>
      <c r="HM25" s="38"/>
      <c r="HN25" s="38"/>
      <c r="HO25" s="38"/>
      <c r="HP25" s="38"/>
      <c r="HQ25" s="38"/>
      <c r="HR25" s="38"/>
      <c r="HS25" s="38"/>
      <c r="HT25" s="38"/>
      <c r="HU25" s="38"/>
      <c r="HV25" s="38"/>
      <c r="HW25" s="38"/>
      <c r="HX25" s="38"/>
      <c r="HY25" s="38"/>
      <c r="HZ25" s="38"/>
      <c r="IA25" s="38"/>
      <c r="IB25" s="38"/>
      <c r="IC25" s="38"/>
      <c r="ID25" s="38"/>
      <c r="IE25" s="38"/>
      <c r="IF25" s="38"/>
      <c r="IG25" s="38"/>
      <c r="IH25" s="38"/>
      <c r="II25" s="38"/>
      <c r="IJ25" s="38"/>
      <c r="IK25" s="38"/>
      <c r="IL25" s="38"/>
      <c r="IM25" s="38"/>
      <c r="IN25" s="38"/>
      <c r="IO25" s="38"/>
      <c r="IP25" s="38"/>
      <c r="IQ25" s="38"/>
      <c r="IR25" s="38"/>
      <c r="IS25" s="38"/>
      <c r="IT25" s="38"/>
      <c r="IU25" s="38"/>
      <c r="IV25" s="38"/>
      <c r="IW25" s="38"/>
      <c r="IX25" s="38"/>
      <c r="IY25" s="38"/>
      <c r="IZ25" s="38"/>
      <c r="JA25" s="38"/>
      <c r="JB25" s="38"/>
      <c r="JC25" s="38"/>
      <c r="JD25" s="38"/>
      <c r="JE25" s="38"/>
      <c r="JF25" s="38"/>
      <c r="JG25" s="38"/>
      <c r="JH25" s="38"/>
      <c r="JI25" s="38"/>
      <c r="JJ25" s="38"/>
      <c r="JK25" s="38"/>
      <c r="JL25" s="38"/>
      <c r="JM25" s="38"/>
      <c r="JN25" s="38"/>
      <c r="JO25" s="38"/>
      <c r="JP25" s="38"/>
      <c r="JQ25" s="38"/>
      <c r="JR25" s="38"/>
      <c r="JS25" s="38"/>
      <c r="JT25" s="38"/>
      <c r="JU25" s="38"/>
      <c r="JV25" s="38"/>
      <c r="JW25" s="38"/>
      <c r="JX25" s="38"/>
      <c r="JY25" s="38"/>
      <c r="JZ25" s="38"/>
      <c r="KA25" s="38"/>
      <c r="KB25" s="38"/>
      <c r="KC25" s="38"/>
      <c r="KD25" s="38"/>
      <c r="KE25" s="38"/>
      <c r="KF25" s="38"/>
      <c r="KG25" s="38"/>
      <c r="KH25" s="38"/>
      <c r="KI25" s="38"/>
      <c r="KJ25" s="38"/>
      <c r="KK25" s="38"/>
      <c r="KL25" s="38"/>
      <c r="KM25" s="38"/>
      <c r="KN25" s="38"/>
      <c r="KO25" s="38"/>
      <c r="KP25" s="38"/>
      <c r="KQ25" s="38"/>
      <c r="KR25" s="38"/>
      <c r="KS25" s="38"/>
      <c r="KT25" s="38"/>
      <c r="KU25" s="38"/>
      <c r="KV25" s="38"/>
      <c r="KW25" s="38"/>
      <c r="KX25" s="38"/>
      <c r="KY25" s="38"/>
      <c r="KZ25" s="38"/>
      <c r="LA25" s="38"/>
      <c r="LB25" s="38"/>
      <c r="LC25" s="38"/>
    </row>
    <row r="26" spans="1:315" customFormat="1" ht="13.15" x14ac:dyDescent="0.4">
      <c r="A26" s="31">
        <v>2</v>
      </c>
      <c r="B26" s="31">
        <v>5</v>
      </c>
      <c r="C26" s="31">
        <v>2</v>
      </c>
      <c r="D26" s="31">
        <v>3</v>
      </c>
      <c r="G26" s="4"/>
      <c r="H26" s="31"/>
      <c r="I26" s="31"/>
      <c r="J26" s="31"/>
      <c r="K26" s="31"/>
      <c r="L26" s="31"/>
      <c r="M26" s="31"/>
      <c r="N26" s="38"/>
      <c r="O26" s="163"/>
      <c r="P26" s="38"/>
      <c r="Q26" s="38"/>
      <c r="R26" s="164"/>
      <c r="S26" s="148"/>
      <c r="T26" s="38"/>
      <c r="U26" s="38"/>
      <c r="V26" s="37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2"/>
      <c r="AL26" s="32"/>
      <c r="AM26" s="32"/>
      <c r="AN26" s="32"/>
      <c r="AO26" s="32"/>
      <c r="AP26" s="38"/>
      <c r="AQ26" s="38"/>
      <c r="AR26" s="32"/>
      <c r="AS26" s="164"/>
      <c r="AT26" s="148"/>
      <c r="AU26" s="38"/>
      <c r="AV26" s="38"/>
      <c r="AW26" s="37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N26" s="38"/>
      <c r="FO26" s="38"/>
      <c r="FP26" s="38"/>
      <c r="FQ26" s="38"/>
      <c r="FR26" s="38"/>
      <c r="FS26" s="38"/>
      <c r="FT26" s="38"/>
      <c r="FU26" s="38"/>
      <c r="FV26" s="38"/>
      <c r="FW26" s="38"/>
      <c r="FX26" s="38"/>
      <c r="FY26" s="38"/>
      <c r="FZ26" s="38"/>
      <c r="GA26" s="38"/>
      <c r="GB26" s="38"/>
      <c r="GC26" s="38"/>
      <c r="GD26" s="38"/>
      <c r="GE26" s="38"/>
      <c r="GF26" s="38"/>
      <c r="GG26" s="38"/>
      <c r="GH26" s="38"/>
      <c r="GI26" s="38"/>
      <c r="GJ26" s="38"/>
      <c r="GK26" s="38"/>
      <c r="GL26" s="38"/>
      <c r="GM26" s="38"/>
      <c r="GN26" s="38"/>
      <c r="GO26" s="38"/>
      <c r="GP26" s="38"/>
      <c r="GQ26" s="38"/>
      <c r="GR26" s="38"/>
      <c r="GS26" s="38"/>
      <c r="GT26" s="38"/>
      <c r="GU26" s="38"/>
      <c r="GV26" s="38"/>
      <c r="GW26" s="38"/>
      <c r="GX26" s="38"/>
      <c r="GY26" s="38"/>
      <c r="GZ26" s="38"/>
      <c r="HA26" s="38"/>
      <c r="HB26" s="38"/>
      <c r="HC26" s="38"/>
      <c r="HD26" s="38"/>
      <c r="HE26" s="38"/>
      <c r="HF26" s="38"/>
      <c r="HG26" s="38"/>
      <c r="HH26" s="38"/>
      <c r="HI26" s="38"/>
      <c r="HJ26" s="38"/>
      <c r="HK26" s="38"/>
      <c r="HL26" s="38"/>
      <c r="HM26" s="38"/>
      <c r="HN26" s="38"/>
      <c r="HO26" s="38"/>
      <c r="HP26" s="38"/>
      <c r="HQ26" s="38"/>
      <c r="HR26" s="38"/>
      <c r="HS26" s="38"/>
      <c r="HT26" s="38"/>
      <c r="HU26" s="38"/>
      <c r="HV26" s="38"/>
      <c r="HW26" s="38"/>
      <c r="HX26" s="38"/>
      <c r="HY26" s="38"/>
      <c r="HZ26" s="38"/>
      <c r="IA26" s="38"/>
      <c r="IB26" s="38"/>
      <c r="IC26" s="38"/>
      <c r="ID26" s="38"/>
      <c r="IE26" s="38"/>
      <c r="IF26" s="38"/>
      <c r="IG26" s="38"/>
      <c r="IH26" s="38"/>
      <c r="II26" s="38"/>
      <c r="IJ26" s="38"/>
      <c r="IK26" s="38"/>
      <c r="IL26" s="38"/>
      <c r="IM26" s="38"/>
      <c r="IN26" s="38"/>
      <c r="IO26" s="38"/>
      <c r="IP26" s="38"/>
      <c r="IQ26" s="38"/>
      <c r="IR26" s="38"/>
      <c r="IS26" s="38"/>
      <c r="IT26" s="38"/>
      <c r="IU26" s="38"/>
      <c r="IV26" s="38"/>
      <c r="IW26" s="38"/>
      <c r="IX26" s="38"/>
      <c r="IY26" s="38"/>
      <c r="IZ26" s="38"/>
      <c r="JA26" s="38"/>
      <c r="JB26" s="38"/>
      <c r="JC26" s="38"/>
      <c r="JD26" s="38"/>
      <c r="JE26" s="38"/>
      <c r="JF26" s="38"/>
      <c r="JG26" s="38"/>
      <c r="JH26" s="38"/>
      <c r="JI26" s="38"/>
      <c r="JJ26" s="38"/>
      <c r="JK26" s="38"/>
      <c r="JL26" s="38"/>
      <c r="JM26" s="38"/>
      <c r="JN26" s="38"/>
      <c r="JO26" s="38"/>
      <c r="JP26" s="38"/>
      <c r="JQ26" s="38"/>
      <c r="JR26" s="38"/>
      <c r="JS26" s="38"/>
      <c r="JT26" s="38"/>
      <c r="JU26" s="38"/>
      <c r="JV26" s="38"/>
      <c r="JW26" s="38"/>
      <c r="JX26" s="38"/>
      <c r="JY26" s="38"/>
      <c r="JZ26" s="38"/>
      <c r="KA26" s="38"/>
      <c r="KB26" s="38"/>
      <c r="KC26" s="38"/>
      <c r="KD26" s="38"/>
      <c r="KE26" s="38"/>
      <c r="KF26" s="38"/>
      <c r="KG26" s="38"/>
      <c r="KH26" s="38"/>
      <c r="KI26" s="38"/>
      <c r="KJ26" s="38"/>
      <c r="KK26" s="38"/>
      <c r="KL26" s="38"/>
      <c r="KM26" s="38"/>
      <c r="KN26" s="38"/>
      <c r="KO26" s="38"/>
      <c r="KP26" s="38"/>
      <c r="KQ26" s="38"/>
      <c r="KR26" s="38"/>
      <c r="KS26" s="38"/>
      <c r="KT26" s="38"/>
      <c r="KU26" s="38"/>
      <c r="KV26" s="38"/>
      <c r="KW26" s="38"/>
      <c r="KX26" s="38"/>
      <c r="KY26" s="38"/>
      <c r="KZ26" s="38"/>
      <c r="LA26" s="38"/>
      <c r="LB26" s="38"/>
      <c r="LC26" s="38"/>
    </row>
    <row r="27" spans="1:315" customFormat="1" ht="13.15" x14ac:dyDescent="0.4">
      <c r="A27" s="31">
        <v>4</v>
      </c>
      <c r="B27" s="31">
        <v>2</v>
      </c>
      <c r="C27" s="31">
        <v>4</v>
      </c>
      <c r="D27" s="31">
        <v>1</v>
      </c>
      <c r="G27" s="4"/>
      <c r="H27" s="31"/>
      <c r="I27" s="31"/>
      <c r="J27" s="31"/>
      <c r="K27" s="31"/>
      <c r="L27" s="31"/>
      <c r="M27" s="31"/>
      <c r="N27" s="38"/>
      <c r="O27" s="163"/>
      <c r="P27" s="38"/>
      <c r="Q27" s="38"/>
      <c r="R27" s="109"/>
      <c r="S27" s="148"/>
      <c r="T27" s="38"/>
      <c r="U27" s="38"/>
      <c r="V27" s="38"/>
      <c r="W27" s="37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109"/>
      <c r="AT27" s="148"/>
      <c r="AU27" s="38"/>
      <c r="AV27" s="38"/>
      <c r="AW27" s="38"/>
      <c r="AX27" s="37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  <c r="GI27" s="38"/>
      <c r="GJ27" s="38"/>
      <c r="GK27" s="38"/>
      <c r="GL27" s="38"/>
      <c r="GM27" s="38"/>
      <c r="GN27" s="38"/>
      <c r="GO27" s="38"/>
      <c r="GP27" s="38"/>
      <c r="GQ27" s="38"/>
      <c r="GR27" s="38"/>
      <c r="GS27" s="38"/>
      <c r="GT27" s="38"/>
      <c r="GU27" s="38"/>
      <c r="GV27" s="38"/>
      <c r="GW27" s="38"/>
      <c r="GX27" s="38"/>
      <c r="GY27" s="38"/>
      <c r="GZ27" s="38"/>
      <c r="HA27" s="38"/>
      <c r="HB27" s="38"/>
      <c r="HC27" s="38"/>
      <c r="HD27" s="38"/>
      <c r="HE27" s="38"/>
      <c r="HF27" s="38"/>
      <c r="HG27" s="38"/>
      <c r="HH27" s="38"/>
      <c r="HI27" s="38"/>
      <c r="HJ27" s="38"/>
      <c r="HK27" s="38"/>
      <c r="HL27" s="38"/>
      <c r="HM27" s="38"/>
      <c r="HN27" s="38"/>
      <c r="HO27" s="38"/>
      <c r="HP27" s="38"/>
      <c r="HQ27" s="38"/>
      <c r="HR27" s="38"/>
      <c r="HS27" s="38"/>
      <c r="HT27" s="38"/>
      <c r="HU27" s="38"/>
      <c r="HV27" s="38"/>
      <c r="HW27" s="38"/>
      <c r="HX27" s="38"/>
      <c r="HY27" s="38"/>
      <c r="HZ27" s="38"/>
      <c r="IA27" s="38"/>
      <c r="IB27" s="38"/>
      <c r="IC27" s="38"/>
      <c r="ID27" s="38"/>
      <c r="IE27" s="38"/>
      <c r="IF27" s="38"/>
      <c r="IG27" s="38"/>
      <c r="IH27" s="38"/>
      <c r="II27" s="38"/>
      <c r="IJ27" s="38"/>
      <c r="IK27" s="38"/>
      <c r="IL27" s="38"/>
      <c r="IM27" s="38"/>
      <c r="IN27" s="38"/>
      <c r="IO27" s="38"/>
      <c r="IP27" s="38"/>
      <c r="IQ27" s="38"/>
      <c r="IR27" s="38"/>
      <c r="IS27" s="38"/>
      <c r="IT27" s="38"/>
      <c r="IU27" s="38"/>
      <c r="IV27" s="38"/>
      <c r="IW27" s="38"/>
      <c r="IX27" s="38"/>
      <c r="IY27" s="38"/>
      <c r="IZ27" s="38"/>
      <c r="JA27" s="38"/>
      <c r="JB27" s="38"/>
      <c r="JC27" s="38"/>
      <c r="JD27" s="38"/>
      <c r="JE27" s="38"/>
      <c r="JF27" s="38"/>
      <c r="JG27" s="38"/>
      <c r="JH27" s="38"/>
      <c r="JI27" s="38"/>
      <c r="JJ27" s="38"/>
      <c r="JK27" s="38"/>
      <c r="JL27" s="38"/>
      <c r="JM27" s="38"/>
      <c r="JN27" s="38"/>
      <c r="JO27" s="38"/>
      <c r="JP27" s="38"/>
      <c r="JQ27" s="38"/>
      <c r="JR27" s="38"/>
      <c r="JS27" s="38"/>
      <c r="JT27" s="38"/>
      <c r="JU27" s="38"/>
      <c r="JV27" s="38"/>
      <c r="JW27" s="38"/>
      <c r="JX27" s="38"/>
      <c r="JY27" s="38"/>
      <c r="JZ27" s="38"/>
      <c r="KA27" s="38"/>
      <c r="KB27" s="38"/>
      <c r="KC27" s="38"/>
      <c r="KD27" s="38"/>
      <c r="KE27" s="38"/>
      <c r="KF27" s="38"/>
      <c r="KG27" s="38"/>
      <c r="KH27" s="38"/>
      <c r="KI27" s="38"/>
      <c r="KJ27" s="38"/>
      <c r="KK27" s="38"/>
      <c r="KL27" s="38"/>
      <c r="KM27" s="38"/>
      <c r="KN27" s="38"/>
      <c r="KO27" s="38"/>
      <c r="KP27" s="38"/>
      <c r="KQ27" s="38"/>
      <c r="KR27" s="38"/>
      <c r="KS27" s="38"/>
      <c r="KT27" s="38"/>
      <c r="KU27" s="38"/>
      <c r="KV27" s="38"/>
      <c r="KW27" s="38"/>
      <c r="KX27" s="38"/>
      <c r="KY27" s="38"/>
      <c r="KZ27" s="38"/>
      <c r="LA27" s="38"/>
      <c r="LB27" s="38"/>
      <c r="LC27" s="38"/>
    </row>
    <row r="28" spans="1:315" customFormat="1" ht="13.15" x14ac:dyDescent="0.4">
      <c r="A28" s="31">
        <v>1</v>
      </c>
      <c r="B28" s="31">
        <v>1</v>
      </c>
      <c r="C28" s="31">
        <v>3</v>
      </c>
      <c r="D28" s="31">
        <v>4</v>
      </c>
      <c r="G28" s="4"/>
      <c r="H28" s="32"/>
      <c r="I28" s="32"/>
      <c r="J28" s="32"/>
      <c r="K28" s="32"/>
      <c r="L28" s="32"/>
      <c r="M28" s="31"/>
      <c r="N28" s="38"/>
      <c r="O28" s="163"/>
      <c r="P28" s="38"/>
      <c r="Q28" s="38"/>
      <c r="R28" s="109"/>
      <c r="S28" s="148"/>
      <c r="T28" s="38"/>
      <c r="U28" s="38"/>
      <c r="V28" s="38"/>
      <c r="W28" s="38"/>
      <c r="X28" s="37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109"/>
      <c r="AT28" s="148"/>
      <c r="AU28" s="38"/>
      <c r="AV28" s="38"/>
      <c r="AW28" s="38"/>
      <c r="AX28" s="38"/>
      <c r="AY28" s="37"/>
      <c r="AZ28" s="38"/>
      <c r="BA28" s="40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  <c r="GI28" s="38"/>
      <c r="GJ28" s="38"/>
      <c r="GK28" s="38"/>
      <c r="GL28" s="38"/>
      <c r="GM28" s="38"/>
      <c r="GN28" s="38"/>
      <c r="GO28" s="38"/>
      <c r="GP28" s="38"/>
      <c r="GQ28" s="38"/>
      <c r="GR28" s="38"/>
      <c r="GS28" s="38"/>
      <c r="GT28" s="38"/>
      <c r="GU28" s="38"/>
      <c r="GV28" s="38"/>
      <c r="GW28" s="38"/>
      <c r="GX28" s="38"/>
      <c r="GY28" s="38"/>
      <c r="GZ28" s="38"/>
      <c r="HA28" s="38"/>
      <c r="HB28" s="38"/>
      <c r="HC28" s="38"/>
      <c r="HD28" s="38"/>
      <c r="HE28" s="38"/>
      <c r="HF28" s="38"/>
      <c r="HG28" s="38"/>
      <c r="HH28" s="38"/>
      <c r="HI28" s="38"/>
      <c r="HJ28" s="38"/>
      <c r="HK28" s="38"/>
      <c r="HL28" s="38"/>
      <c r="HM28" s="38"/>
      <c r="HN28" s="38"/>
      <c r="HO28" s="38"/>
      <c r="HP28" s="38"/>
      <c r="HQ28" s="38"/>
      <c r="HR28" s="38"/>
      <c r="HS28" s="38"/>
      <c r="HT28" s="38"/>
      <c r="HU28" s="38"/>
      <c r="HV28" s="38"/>
      <c r="HW28" s="38"/>
      <c r="HX28" s="38"/>
      <c r="HY28" s="38"/>
      <c r="HZ28" s="38"/>
      <c r="IA28" s="38"/>
      <c r="IB28" s="38"/>
      <c r="IC28" s="38"/>
      <c r="ID28" s="38"/>
      <c r="IE28" s="38"/>
      <c r="IF28" s="38"/>
      <c r="IG28" s="38"/>
      <c r="IH28" s="38"/>
      <c r="II28" s="38"/>
      <c r="IJ28" s="38"/>
      <c r="IK28" s="38"/>
      <c r="IL28" s="38"/>
      <c r="IM28" s="38"/>
      <c r="IN28" s="38"/>
      <c r="IO28" s="38"/>
      <c r="IP28" s="38"/>
      <c r="IQ28" s="38"/>
      <c r="IR28" s="38"/>
      <c r="IS28" s="38"/>
      <c r="IT28" s="38"/>
      <c r="IU28" s="38"/>
      <c r="IV28" s="38"/>
      <c r="IW28" s="38"/>
      <c r="IX28" s="38"/>
      <c r="IY28" s="38"/>
      <c r="IZ28" s="38"/>
      <c r="JA28" s="38"/>
      <c r="JB28" s="38"/>
      <c r="JC28" s="38"/>
      <c r="JD28" s="38"/>
      <c r="JE28" s="38"/>
      <c r="JF28" s="38"/>
      <c r="JG28" s="38"/>
      <c r="JH28" s="38"/>
      <c r="JI28" s="38"/>
      <c r="JJ28" s="38"/>
      <c r="JK28" s="38"/>
      <c r="JL28" s="38"/>
      <c r="JM28" s="38"/>
      <c r="JN28" s="38"/>
      <c r="JO28" s="38"/>
      <c r="JP28" s="38"/>
      <c r="JQ28" s="38"/>
      <c r="JR28" s="38"/>
      <c r="JS28" s="38"/>
      <c r="JT28" s="38"/>
      <c r="JU28" s="38"/>
      <c r="JV28" s="38"/>
      <c r="JW28" s="38"/>
      <c r="JX28" s="38"/>
      <c r="JY28" s="38"/>
      <c r="JZ28" s="38"/>
      <c r="KA28" s="38"/>
      <c r="KB28" s="38"/>
      <c r="KC28" s="38"/>
      <c r="KD28" s="38"/>
      <c r="KE28" s="38"/>
      <c r="KF28" s="38"/>
      <c r="KG28" s="38"/>
      <c r="KH28" s="38"/>
      <c r="KI28" s="38"/>
      <c r="KJ28" s="38"/>
      <c r="KK28" s="38"/>
      <c r="KL28" s="38"/>
      <c r="KM28" s="38"/>
      <c r="KN28" s="38"/>
      <c r="KO28" s="38"/>
      <c r="KP28" s="38"/>
      <c r="KQ28" s="38"/>
      <c r="KR28" s="38"/>
      <c r="KS28" s="38"/>
      <c r="KT28" s="38"/>
      <c r="KU28" s="38"/>
      <c r="KV28" s="38"/>
      <c r="KW28" s="38"/>
      <c r="KX28" s="38"/>
      <c r="KY28" s="38"/>
      <c r="KZ28" s="38"/>
      <c r="LA28" s="38"/>
      <c r="LB28" s="38"/>
      <c r="LC28" s="38"/>
    </row>
    <row r="29" spans="1:315" customFormat="1" ht="13.15" x14ac:dyDescent="0.4">
      <c r="A29" s="31">
        <v>1</v>
      </c>
      <c r="B29" s="31">
        <v>1</v>
      </c>
      <c r="C29" s="31">
        <v>5</v>
      </c>
      <c r="D29" s="31">
        <v>5</v>
      </c>
      <c r="G29" s="4"/>
      <c r="H29" s="33"/>
      <c r="I29" s="33"/>
      <c r="J29" s="33"/>
      <c r="K29" s="33"/>
      <c r="L29" s="33"/>
      <c r="M29" s="31"/>
      <c r="N29" s="38"/>
      <c r="O29" s="38"/>
      <c r="P29" s="38"/>
      <c r="Q29" s="38"/>
      <c r="R29" s="109"/>
      <c r="S29" s="148"/>
      <c r="T29" s="38"/>
      <c r="U29" s="38"/>
      <c r="V29" s="38"/>
      <c r="W29" s="38"/>
      <c r="X29" s="38"/>
      <c r="Y29" s="37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109"/>
      <c r="AT29" s="148"/>
      <c r="AU29" s="38"/>
      <c r="AV29" s="38"/>
      <c r="AW29" s="38"/>
      <c r="AX29" s="38"/>
      <c r="AY29" s="38"/>
      <c r="AZ29" s="37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  <c r="EK29" s="38"/>
      <c r="EL29" s="38"/>
      <c r="EM29" s="38"/>
      <c r="EN29" s="38"/>
      <c r="EO29" s="38"/>
      <c r="EP29" s="38"/>
      <c r="EQ29" s="38"/>
      <c r="ER29" s="38"/>
      <c r="ES29" s="38"/>
      <c r="ET29" s="38"/>
      <c r="EU29" s="38"/>
      <c r="EV29" s="38"/>
      <c r="EW29" s="38"/>
      <c r="EX29" s="38"/>
      <c r="EY29" s="38"/>
      <c r="EZ29" s="38"/>
      <c r="FA29" s="38"/>
      <c r="FB29" s="38"/>
      <c r="FC29" s="38"/>
      <c r="FD29" s="38"/>
      <c r="FE29" s="38"/>
      <c r="FF29" s="38"/>
      <c r="FG29" s="38"/>
      <c r="FH29" s="38"/>
      <c r="FI29" s="38"/>
      <c r="FJ29" s="38"/>
      <c r="FK29" s="38"/>
      <c r="FL29" s="38"/>
      <c r="FM29" s="38"/>
      <c r="FN29" s="38"/>
      <c r="FO29" s="38"/>
      <c r="FP29" s="38"/>
      <c r="FQ29" s="38"/>
      <c r="FR29" s="38"/>
      <c r="FS29" s="38"/>
      <c r="FT29" s="38"/>
      <c r="FU29" s="38"/>
      <c r="FV29" s="38"/>
      <c r="FW29" s="38"/>
      <c r="FX29" s="38"/>
      <c r="FY29" s="38"/>
      <c r="FZ29" s="38"/>
      <c r="GA29" s="38"/>
      <c r="GB29" s="38"/>
      <c r="GC29" s="38"/>
      <c r="GD29" s="38"/>
      <c r="GE29" s="38"/>
      <c r="GF29" s="38"/>
      <c r="GG29" s="38"/>
      <c r="GH29" s="38"/>
      <c r="GI29" s="38"/>
      <c r="GJ29" s="38"/>
      <c r="GK29" s="38"/>
      <c r="GL29" s="38"/>
      <c r="GM29" s="38"/>
      <c r="GN29" s="38"/>
      <c r="GO29" s="38"/>
      <c r="GP29" s="38"/>
      <c r="GQ29" s="38"/>
      <c r="GR29" s="38"/>
      <c r="GS29" s="38"/>
      <c r="GT29" s="38"/>
      <c r="GU29" s="38"/>
      <c r="GV29" s="38"/>
      <c r="GW29" s="38"/>
      <c r="GX29" s="38"/>
      <c r="GY29" s="38"/>
      <c r="GZ29" s="38"/>
      <c r="HA29" s="38"/>
      <c r="HB29" s="38"/>
      <c r="HC29" s="38"/>
      <c r="HD29" s="38"/>
      <c r="HE29" s="38"/>
      <c r="HF29" s="38"/>
      <c r="HG29" s="38"/>
      <c r="HH29" s="38"/>
      <c r="HI29" s="38"/>
      <c r="HJ29" s="38"/>
      <c r="HK29" s="38"/>
      <c r="HL29" s="38"/>
      <c r="HM29" s="38"/>
      <c r="HN29" s="38"/>
      <c r="HO29" s="38"/>
      <c r="HP29" s="38"/>
      <c r="HQ29" s="38"/>
      <c r="HR29" s="38"/>
      <c r="HS29" s="38"/>
      <c r="HT29" s="38"/>
      <c r="HU29" s="38"/>
      <c r="HV29" s="38"/>
      <c r="HW29" s="38"/>
      <c r="HX29" s="38"/>
      <c r="HY29" s="38"/>
      <c r="HZ29" s="38"/>
      <c r="IA29" s="38"/>
      <c r="IB29" s="38"/>
      <c r="IC29" s="38"/>
      <c r="ID29" s="38"/>
      <c r="IE29" s="38"/>
      <c r="IF29" s="38"/>
      <c r="IG29" s="38"/>
      <c r="IH29" s="38"/>
      <c r="II29" s="38"/>
      <c r="IJ29" s="38"/>
      <c r="IK29" s="38"/>
      <c r="IL29" s="38"/>
      <c r="IM29" s="38"/>
      <c r="IN29" s="38"/>
      <c r="IO29" s="38"/>
      <c r="IP29" s="38"/>
      <c r="IQ29" s="38"/>
      <c r="IR29" s="38"/>
      <c r="IS29" s="38"/>
      <c r="IT29" s="38"/>
      <c r="IU29" s="38"/>
      <c r="IV29" s="38"/>
      <c r="IW29" s="38"/>
      <c r="IX29" s="38"/>
      <c r="IY29" s="38"/>
      <c r="IZ29" s="38"/>
      <c r="JA29" s="38"/>
      <c r="JB29" s="38"/>
      <c r="JC29" s="38"/>
      <c r="JD29" s="38"/>
      <c r="JE29" s="38"/>
      <c r="JF29" s="38"/>
      <c r="JG29" s="38"/>
      <c r="JH29" s="38"/>
      <c r="JI29" s="38"/>
      <c r="JJ29" s="38"/>
      <c r="JK29" s="38"/>
      <c r="JL29" s="38"/>
      <c r="JM29" s="38"/>
      <c r="JN29" s="38"/>
      <c r="JO29" s="38"/>
      <c r="JP29" s="38"/>
      <c r="JQ29" s="38"/>
      <c r="JR29" s="38"/>
      <c r="JS29" s="38"/>
      <c r="JT29" s="38"/>
      <c r="JU29" s="38"/>
      <c r="JV29" s="38"/>
      <c r="JW29" s="38"/>
      <c r="JX29" s="38"/>
      <c r="JY29" s="38"/>
      <c r="JZ29" s="38"/>
      <c r="KA29" s="38"/>
      <c r="KB29" s="38"/>
      <c r="KC29" s="38"/>
      <c r="KD29" s="38"/>
      <c r="KE29" s="38"/>
      <c r="KF29" s="38"/>
      <c r="KG29" s="38"/>
      <c r="KH29" s="38"/>
      <c r="KI29" s="38"/>
      <c r="KJ29" s="38"/>
      <c r="KK29" s="38"/>
      <c r="KL29" s="38"/>
      <c r="KM29" s="38"/>
      <c r="KN29" s="38"/>
      <c r="KO29" s="38"/>
      <c r="KP29" s="38"/>
      <c r="KQ29" s="38"/>
      <c r="KR29" s="38"/>
      <c r="KS29" s="38"/>
      <c r="KT29" s="38"/>
      <c r="KU29" s="38"/>
      <c r="KV29" s="38"/>
      <c r="KW29" s="38"/>
      <c r="KX29" s="38"/>
      <c r="KY29" s="38"/>
      <c r="KZ29" s="38"/>
      <c r="LA29" s="38"/>
      <c r="LB29" s="38"/>
      <c r="LC29" s="38"/>
    </row>
    <row r="30" spans="1:315" customFormat="1" ht="13.15" x14ac:dyDescent="0.4">
      <c r="A30" s="31">
        <v>5</v>
      </c>
      <c r="B30" s="31">
        <v>5</v>
      </c>
      <c r="C30" s="31">
        <v>2</v>
      </c>
      <c r="D30" s="31">
        <v>3</v>
      </c>
      <c r="G30" s="4"/>
      <c r="H30" s="33"/>
      <c r="I30" s="33"/>
      <c r="J30" s="33"/>
      <c r="K30" s="33"/>
      <c r="L30" s="33"/>
      <c r="M30" s="31"/>
      <c r="N30" s="38"/>
      <c r="O30" s="38"/>
      <c r="P30" s="38"/>
      <c r="Q30" s="38"/>
      <c r="R30" s="109"/>
      <c r="S30" s="148"/>
      <c r="T30" s="38"/>
      <c r="U30" s="38"/>
      <c r="V30" s="38"/>
      <c r="W30" s="38"/>
      <c r="X30" s="38"/>
      <c r="Y30" s="38"/>
      <c r="Z30" s="37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109"/>
      <c r="AT30" s="166"/>
      <c r="AU30" s="38"/>
      <c r="AV30" s="38"/>
      <c r="AW30" s="38"/>
      <c r="AX30" s="38"/>
      <c r="AY30" s="38"/>
      <c r="AZ30" s="38"/>
      <c r="BA30" s="37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  <c r="DN30" s="38"/>
      <c r="DO30" s="38"/>
      <c r="DP30" s="38"/>
      <c r="DQ30" s="38"/>
      <c r="DR30" s="38"/>
      <c r="DS30" s="38"/>
      <c r="DT30" s="38"/>
      <c r="DU30" s="38"/>
      <c r="DV30" s="38"/>
      <c r="DW30" s="38"/>
      <c r="DX30" s="38"/>
      <c r="DY30" s="38"/>
      <c r="DZ30" s="38"/>
      <c r="EA30" s="38"/>
      <c r="EB30" s="38"/>
      <c r="EC30" s="38"/>
      <c r="ED30" s="38"/>
      <c r="EE30" s="38"/>
      <c r="EF30" s="38"/>
      <c r="EG30" s="38"/>
      <c r="EH30" s="38"/>
      <c r="EI30" s="38"/>
      <c r="EJ30" s="38"/>
      <c r="EK30" s="38"/>
      <c r="EL30" s="38"/>
      <c r="EM30" s="38"/>
      <c r="EN30" s="38"/>
      <c r="EO30" s="38"/>
      <c r="EP30" s="38"/>
      <c r="EQ30" s="38"/>
      <c r="ER30" s="38"/>
      <c r="ES30" s="38"/>
      <c r="ET30" s="38"/>
      <c r="EU30" s="38"/>
      <c r="EV30" s="38"/>
      <c r="EW30" s="38"/>
      <c r="EX30" s="38"/>
      <c r="EY30" s="38"/>
      <c r="EZ30" s="38"/>
      <c r="FA30" s="38"/>
      <c r="FB30" s="38"/>
      <c r="FC30" s="38"/>
      <c r="FD30" s="38"/>
      <c r="FE30" s="38"/>
      <c r="FF30" s="38"/>
      <c r="FG30" s="38"/>
      <c r="FH30" s="38"/>
      <c r="FI30" s="38"/>
      <c r="FJ30" s="38"/>
      <c r="FK30" s="38"/>
      <c r="FL30" s="38"/>
      <c r="FM30" s="38"/>
      <c r="FN30" s="38"/>
      <c r="FO30" s="38"/>
      <c r="FP30" s="38"/>
      <c r="FQ30" s="38"/>
      <c r="FR30" s="38"/>
      <c r="FS30" s="38"/>
      <c r="FT30" s="38"/>
      <c r="FU30" s="38"/>
      <c r="FV30" s="38"/>
      <c r="FW30" s="38"/>
      <c r="FX30" s="38"/>
      <c r="FY30" s="38"/>
      <c r="FZ30" s="38"/>
      <c r="GA30" s="38"/>
      <c r="GB30" s="38"/>
      <c r="GC30" s="38"/>
      <c r="GD30" s="38"/>
      <c r="GE30" s="38"/>
      <c r="GF30" s="38"/>
      <c r="GG30" s="38"/>
      <c r="GH30" s="38"/>
      <c r="GI30" s="38"/>
      <c r="GJ30" s="38"/>
      <c r="GK30" s="38"/>
      <c r="GL30" s="38"/>
      <c r="GM30" s="38"/>
      <c r="GN30" s="38"/>
      <c r="GO30" s="38"/>
      <c r="GP30" s="38"/>
      <c r="GQ30" s="38"/>
      <c r="GR30" s="38"/>
      <c r="GS30" s="38"/>
      <c r="GT30" s="38"/>
      <c r="GU30" s="38"/>
      <c r="GV30" s="38"/>
      <c r="GW30" s="38"/>
      <c r="GX30" s="38"/>
      <c r="GY30" s="38"/>
      <c r="GZ30" s="38"/>
      <c r="HA30" s="38"/>
      <c r="HB30" s="38"/>
      <c r="HC30" s="38"/>
      <c r="HD30" s="38"/>
      <c r="HE30" s="38"/>
      <c r="HF30" s="38"/>
      <c r="HG30" s="38"/>
      <c r="HH30" s="38"/>
      <c r="HI30" s="38"/>
      <c r="HJ30" s="38"/>
      <c r="HK30" s="38"/>
      <c r="HL30" s="38"/>
      <c r="HM30" s="38"/>
      <c r="HN30" s="38"/>
      <c r="HO30" s="38"/>
      <c r="HP30" s="38"/>
      <c r="HQ30" s="38"/>
      <c r="HR30" s="38"/>
      <c r="HS30" s="38"/>
      <c r="HT30" s="38"/>
      <c r="HU30" s="38"/>
      <c r="HV30" s="38"/>
      <c r="HW30" s="38"/>
      <c r="HX30" s="38"/>
      <c r="HY30" s="38"/>
      <c r="HZ30" s="38"/>
      <c r="IA30" s="38"/>
      <c r="IB30" s="38"/>
      <c r="IC30" s="38"/>
      <c r="ID30" s="38"/>
      <c r="IE30" s="38"/>
      <c r="IF30" s="38"/>
      <c r="IG30" s="38"/>
      <c r="IH30" s="38"/>
      <c r="II30" s="38"/>
      <c r="IJ30" s="38"/>
      <c r="IK30" s="38"/>
      <c r="IL30" s="38"/>
      <c r="IM30" s="38"/>
      <c r="IN30" s="38"/>
      <c r="IO30" s="38"/>
      <c r="IP30" s="38"/>
      <c r="IQ30" s="38"/>
      <c r="IR30" s="38"/>
      <c r="IS30" s="38"/>
      <c r="IT30" s="38"/>
      <c r="IU30" s="38"/>
      <c r="IV30" s="38"/>
      <c r="IW30" s="38"/>
      <c r="IX30" s="38"/>
      <c r="IY30" s="38"/>
      <c r="IZ30" s="38"/>
      <c r="JA30" s="38"/>
      <c r="JB30" s="38"/>
      <c r="JC30" s="38"/>
      <c r="JD30" s="38"/>
      <c r="JE30" s="38"/>
      <c r="JF30" s="38"/>
      <c r="JG30" s="38"/>
      <c r="JH30" s="38"/>
      <c r="JI30" s="38"/>
      <c r="JJ30" s="38"/>
      <c r="JK30" s="38"/>
      <c r="JL30" s="38"/>
      <c r="JM30" s="38"/>
      <c r="JN30" s="38"/>
      <c r="JO30" s="38"/>
      <c r="JP30" s="38"/>
      <c r="JQ30" s="38"/>
      <c r="JR30" s="38"/>
      <c r="JS30" s="38"/>
      <c r="JT30" s="38"/>
      <c r="JU30" s="38"/>
      <c r="JV30" s="38"/>
      <c r="JW30" s="38"/>
      <c r="JX30" s="38"/>
      <c r="JY30" s="38"/>
      <c r="JZ30" s="38"/>
      <c r="KA30" s="38"/>
      <c r="KB30" s="38"/>
      <c r="KC30" s="38"/>
      <c r="KD30" s="38"/>
      <c r="KE30" s="38"/>
      <c r="KF30" s="38"/>
      <c r="KG30" s="38"/>
      <c r="KH30" s="38"/>
      <c r="KI30" s="38"/>
      <c r="KJ30" s="38"/>
      <c r="KK30" s="38"/>
      <c r="KL30" s="38"/>
      <c r="KM30" s="38"/>
      <c r="KN30" s="38"/>
      <c r="KO30" s="38"/>
      <c r="KP30" s="38"/>
      <c r="KQ30" s="38"/>
      <c r="KR30" s="38"/>
      <c r="KS30" s="38"/>
      <c r="KT30" s="38"/>
      <c r="KU30" s="38"/>
      <c r="KV30" s="38"/>
      <c r="KW30" s="38"/>
      <c r="KX30" s="38"/>
      <c r="KY30" s="38"/>
      <c r="KZ30" s="38"/>
      <c r="LA30" s="38"/>
      <c r="LB30" s="38"/>
      <c r="LC30" s="38"/>
    </row>
    <row r="31" spans="1:315" customFormat="1" ht="13.15" x14ac:dyDescent="0.4">
      <c r="A31" s="31">
        <v>2</v>
      </c>
      <c r="B31" s="31">
        <v>5</v>
      </c>
      <c r="C31" s="31">
        <v>1</v>
      </c>
      <c r="D31" s="31">
        <v>5</v>
      </c>
      <c r="G31" s="4"/>
      <c r="H31" s="33"/>
      <c r="I31" s="33"/>
      <c r="J31" s="33"/>
      <c r="K31" s="33"/>
      <c r="L31" s="33"/>
      <c r="M31" s="31"/>
      <c r="N31" s="38"/>
      <c r="O31" s="38"/>
      <c r="P31" s="38"/>
      <c r="Q31" s="38"/>
      <c r="R31" s="109"/>
      <c r="S31" s="14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109"/>
      <c r="AT31" s="14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8"/>
      <c r="DP31" s="38"/>
      <c r="DQ31" s="38"/>
      <c r="DR31" s="38"/>
      <c r="DS31" s="38"/>
      <c r="DT31" s="38"/>
      <c r="DU31" s="38"/>
      <c r="DV31" s="38"/>
      <c r="DW31" s="38"/>
      <c r="DX31" s="38"/>
      <c r="DY31" s="38"/>
      <c r="DZ31" s="38"/>
      <c r="EA31" s="38"/>
      <c r="EB31" s="38"/>
      <c r="EC31" s="38"/>
      <c r="ED31" s="38"/>
      <c r="EE31" s="38"/>
      <c r="EF31" s="38"/>
      <c r="EG31" s="38"/>
      <c r="EH31" s="38"/>
      <c r="EI31" s="38"/>
      <c r="EJ31" s="38"/>
      <c r="EK31" s="38"/>
      <c r="EL31" s="38"/>
      <c r="EM31" s="38"/>
      <c r="EN31" s="38"/>
      <c r="EO31" s="38"/>
      <c r="EP31" s="38"/>
      <c r="EQ31" s="38"/>
      <c r="ER31" s="38"/>
      <c r="ES31" s="38"/>
      <c r="ET31" s="38"/>
      <c r="EU31" s="38"/>
      <c r="EV31" s="38"/>
      <c r="EW31" s="38"/>
      <c r="EX31" s="38"/>
      <c r="EY31" s="38"/>
      <c r="EZ31" s="38"/>
      <c r="FA31" s="38"/>
      <c r="FB31" s="38"/>
      <c r="FC31" s="38"/>
      <c r="FD31" s="38"/>
      <c r="FE31" s="38"/>
      <c r="FF31" s="38"/>
      <c r="FG31" s="38"/>
      <c r="FH31" s="38"/>
      <c r="FI31" s="38"/>
      <c r="FJ31" s="38"/>
      <c r="FK31" s="38"/>
      <c r="FL31" s="38"/>
      <c r="FM31" s="38"/>
      <c r="FN31" s="38"/>
      <c r="FO31" s="38"/>
      <c r="FP31" s="38"/>
      <c r="FQ31" s="38"/>
      <c r="FR31" s="38"/>
      <c r="FS31" s="38"/>
      <c r="FT31" s="38"/>
      <c r="FU31" s="38"/>
      <c r="FV31" s="38"/>
      <c r="FW31" s="38"/>
      <c r="FX31" s="38"/>
      <c r="FY31" s="38"/>
      <c r="FZ31" s="38"/>
      <c r="GA31" s="38"/>
      <c r="GB31" s="38"/>
      <c r="GC31" s="38"/>
      <c r="GD31" s="38"/>
      <c r="GE31" s="38"/>
      <c r="GF31" s="38"/>
      <c r="GG31" s="38"/>
      <c r="GH31" s="38"/>
      <c r="GI31" s="38"/>
      <c r="GJ31" s="38"/>
      <c r="GK31" s="38"/>
      <c r="GL31" s="38"/>
      <c r="GM31" s="38"/>
      <c r="GN31" s="38"/>
      <c r="GO31" s="38"/>
      <c r="GP31" s="38"/>
      <c r="GQ31" s="38"/>
      <c r="GR31" s="38"/>
      <c r="GS31" s="38"/>
      <c r="GT31" s="38"/>
      <c r="GU31" s="38"/>
      <c r="GV31" s="38"/>
      <c r="GW31" s="38"/>
      <c r="GX31" s="38"/>
      <c r="GY31" s="38"/>
      <c r="GZ31" s="38"/>
      <c r="HA31" s="38"/>
      <c r="HB31" s="38"/>
      <c r="HC31" s="38"/>
      <c r="HD31" s="38"/>
      <c r="HE31" s="38"/>
      <c r="HF31" s="38"/>
      <c r="HG31" s="38"/>
      <c r="HH31" s="38"/>
      <c r="HI31" s="38"/>
      <c r="HJ31" s="38"/>
      <c r="HK31" s="38"/>
      <c r="HL31" s="38"/>
      <c r="HM31" s="38"/>
      <c r="HN31" s="38"/>
      <c r="HO31" s="38"/>
      <c r="HP31" s="38"/>
      <c r="HQ31" s="38"/>
      <c r="HR31" s="38"/>
      <c r="HS31" s="38"/>
      <c r="HT31" s="38"/>
      <c r="HU31" s="38"/>
      <c r="HV31" s="38"/>
      <c r="HW31" s="38"/>
      <c r="HX31" s="38"/>
      <c r="HY31" s="38"/>
      <c r="HZ31" s="38"/>
      <c r="IA31" s="38"/>
      <c r="IB31" s="38"/>
      <c r="IC31" s="38"/>
      <c r="ID31" s="38"/>
      <c r="IE31" s="38"/>
      <c r="IF31" s="38"/>
      <c r="IG31" s="38"/>
      <c r="IH31" s="38"/>
      <c r="II31" s="38"/>
      <c r="IJ31" s="38"/>
      <c r="IK31" s="38"/>
      <c r="IL31" s="38"/>
      <c r="IM31" s="38"/>
      <c r="IN31" s="38"/>
      <c r="IO31" s="38"/>
      <c r="IP31" s="38"/>
      <c r="IQ31" s="38"/>
      <c r="IR31" s="38"/>
      <c r="IS31" s="38"/>
      <c r="IT31" s="38"/>
      <c r="IU31" s="38"/>
      <c r="IV31" s="38"/>
      <c r="IW31" s="38"/>
      <c r="IX31" s="38"/>
      <c r="IY31" s="38"/>
      <c r="IZ31" s="38"/>
      <c r="JA31" s="38"/>
      <c r="JB31" s="38"/>
      <c r="JC31" s="38"/>
      <c r="JD31" s="38"/>
      <c r="JE31" s="38"/>
      <c r="JF31" s="38"/>
      <c r="JG31" s="38"/>
      <c r="JH31" s="38"/>
      <c r="JI31" s="38"/>
      <c r="JJ31" s="38"/>
      <c r="JK31" s="38"/>
      <c r="JL31" s="38"/>
      <c r="JM31" s="38"/>
      <c r="JN31" s="38"/>
      <c r="JO31" s="38"/>
      <c r="JP31" s="38"/>
      <c r="JQ31" s="38"/>
      <c r="JR31" s="38"/>
      <c r="JS31" s="38"/>
      <c r="JT31" s="38"/>
      <c r="JU31" s="38"/>
      <c r="JV31" s="38"/>
      <c r="JW31" s="38"/>
      <c r="JX31" s="38"/>
      <c r="JY31" s="38"/>
      <c r="JZ31" s="38"/>
      <c r="KA31" s="38"/>
      <c r="KB31" s="38"/>
      <c r="KC31" s="38"/>
      <c r="KD31" s="38"/>
      <c r="KE31" s="38"/>
      <c r="KF31" s="38"/>
      <c r="KG31" s="38"/>
      <c r="KH31" s="38"/>
      <c r="KI31" s="38"/>
      <c r="KJ31" s="38"/>
      <c r="KK31" s="38"/>
      <c r="KL31" s="38"/>
      <c r="KM31" s="38"/>
      <c r="KN31" s="38"/>
      <c r="KO31" s="38"/>
      <c r="KP31" s="38"/>
      <c r="KQ31" s="38"/>
      <c r="KR31" s="38"/>
      <c r="KS31" s="38"/>
      <c r="KT31" s="38"/>
      <c r="KU31" s="38"/>
      <c r="KV31" s="38"/>
      <c r="KW31" s="38"/>
      <c r="KX31" s="38"/>
      <c r="KY31" s="38"/>
      <c r="KZ31" s="38"/>
      <c r="LA31" s="38"/>
      <c r="LB31" s="38"/>
      <c r="LC31" s="38"/>
    </row>
    <row r="32" spans="1:315" customFormat="1" ht="13.15" x14ac:dyDescent="0.4">
      <c r="A32" s="31">
        <v>4</v>
      </c>
      <c r="B32" s="31">
        <v>1</v>
      </c>
      <c r="C32" s="31">
        <v>1</v>
      </c>
      <c r="D32" s="31">
        <v>5</v>
      </c>
      <c r="G32" s="4"/>
      <c r="H32" s="33"/>
      <c r="I32" s="33"/>
      <c r="J32" s="33"/>
      <c r="K32" s="33"/>
      <c r="L32" s="33"/>
      <c r="M32" s="31"/>
      <c r="N32" s="38"/>
      <c r="O32" s="38"/>
      <c r="P32" s="72"/>
      <c r="Q32" s="38"/>
      <c r="R32" s="109"/>
      <c r="S32" s="148"/>
      <c r="T32" s="38"/>
      <c r="U32" s="38"/>
      <c r="V32" s="38"/>
      <c r="W32" s="38"/>
      <c r="X32" s="38"/>
      <c r="Y32" s="38"/>
      <c r="Z32" s="38"/>
      <c r="AA32" s="38"/>
      <c r="AB32" s="40"/>
      <c r="AC32" s="40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109"/>
      <c r="AT32" s="14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  <c r="CH32" s="38"/>
      <c r="CI32" s="38"/>
      <c r="CJ32" s="38"/>
      <c r="CK32" s="38"/>
      <c r="CL32" s="38"/>
      <c r="CM32" s="38"/>
      <c r="CN32" s="38"/>
      <c r="CO32" s="38"/>
      <c r="CP32" s="38"/>
      <c r="CQ32" s="38"/>
      <c r="CR32" s="38"/>
      <c r="CS32" s="38"/>
      <c r="CT32" s="38"/>
      <c r="CU32" s="38"/>
      <c r="CV32" s="38"/>
      <c r="CW32" s="38"/>
      <c r="CX32" s="38"/>
      <c r="CY32" s="38"/>
      <c r="CZ32" s="38"/>
      <c r="DA32" s="38"/>
      <c r="DB32" s="38"/>
      <c r="DC32" s="38"/>
      <c r="DD32" s="38"/>
      <c r="DE32" s="38"/>
      <c r="DF32" s="38"/>
      <c r="DG32" s="38"/>
      <c r="DH32" s="38"/>
      <c r="DI32" s="38"/>
      <c r="DJ32" s="38"/>
      <c r="DK32" s="38"/>
      <c r="DL32" s="38"/>
      <c r="DM32" s="38"/>
      <c r="DN32" s="38"/>
      <c r="DO32" s="38"/>
      <c r="DP32" s="38"/>
      <c r="DQ32" s="38"/>
      <c r="DR32" s="38"/>
      <c r="DS32" s="38"/>
      <c r="DT32" s="38"/>
      <c r="DU32" s="38"/>
      <c r="DV32" s="38"/>
      <c r="DW32" s="38"/>
      <c r="DX32" s="38"/>
      <c r="DY32" s="38"/>
      <c r="DZ32" s="38"/>
      <c r="EA32" s="38"/>
      <c r="EB32" s="38"/>
      <c r="EC32" s="38"/>
      <c r="ED32" s="38"/>
      <c r="EE32" s="38"/>
      <c r="EF32" s="38"/>
      <c r="EG32" s="38"/>
      <c r="EH32" s="38"/>
      <c r="EI32" s="38"/>
      <c r="EJ32" s="38"/>
      <c r="EK32" s="38"/>
      <c r="EL32" s="38"/>
      <c r="EM32" s="38"/>
      <c r="EN32" s="38"/>
      <c r="EO32" s="38"/>
      <c r="EP32" s="38"/>
      <c r="EQ32" s="38"/>
      <c r="ER32" s="38"/>
      <c r="ES32" s="38"/>
      <c r="ET32" s="38"/>
      <c r="EU32" s="38"/>
      <c r="EV32" s="38"/>
      <c r="EW32" s="38"/>
      <c r="EX32" s="38"/>
      <c r="EY32" s="38"/>
      <c r="EZ32" s="38"/>
      <c r="FA32" s="38"/>
      <c r="FB32" s="38"/>
      <c r="FC32" s="38"/>
      <c r="FD32" s="38"/>
      <c r="FE32" s="38"/>
      <c r="FF32" s="38"/>
      <c r="FG32" s="38"/>
      <c r="FH32" s="38"/>
      <c r="FI32" s="38"/>
      <c r="FJ32" s="38"/>
      <c r="FK32" s="38"/>
      <c r="FL32" s="38"/>
      <c r="FM32" s="38"/>
      <c r="FN32" s="38"/>
      <c r="FO32" s="38"/>
      <c r="FP32" s="38"/>
      <c r="FQ32" s="38"/>
      <c r="FR32" s="38"/>
      <c r="FS32" s="38"/>
      <c r="FT32" s="38"/>
      <c r="FU32" s="38"/>
      <c r="FV32" s="38"/>
      <c r="FW32" s="38"/>
      <c r="FX32" s="38"/>
      <c r="FY32" s="38"/>
      <c r="FZ32" s="38"/>
      <c r="GA32" s="38"/>
      <c r="GB32" s="38"/>
      <c r="GC32" s="38"/>
      <c r="GD32" s="38"/>
      <c r="GE32" s="38"/>
      <c r="GF32" s="38"/>
      <c r="GG32" s="38"/>
      <c r="GH32" s="38"/>
      <c r="GI32" s="38"/>
      <c r="GJ32" s="38"/>
      <c r="GK32" s="38"/>
      <c r="GL32" s="38"/>
      <c r="GM32" s="38"/>
      <c r="GN32" s="38"/>
      <c r="GO32" s="38"/>
      <c r="GP32" s="38"/>
      <c r="GQ32" s="38"/>
      <c r="GR32" s="38"/>
      <c r="GS32" s="38"/>
      <c r="GT32" s="38"/>
      <c r="GU32" s="38"/>
      <c r="GV32" s="38"/>
      <c r="GW32" s="38"/>
      <c r="GX32" s="38"/>
      <c r="GY32" s="38"/>
      <c r="GZ32" s="38"/>
      <c r="HA32" s="38"/>
      <c r="HB32" s="38"/>
      <c r="HC32" s="38"/>
      <c r="HD32" s="38"/>
      <c r="HE32" s="38"/>
      <c r="HF32" s="38"/>
      <c r="HG32" s="38"/>
      <c r="HH32" s="38"/>
      <c r="HI32" s="38"/>
      <c r="HJ32" s="38"/>
      <c r="HK32" s="38"/>
      <c r="HL32" s="38"/>
      <c r="HM32" s="38"/>
      <c r="HN32" s="38"/>
      <c r="HO32" s="38"/>
      <c r="HP32" s="38"/>
      <c r="HQ32" s="38"/>
      <c r="HR32" s="38"/>
      <c r="HS32" s="38"/>
      <c r="HT32" s="38"/>
      <c r="HU32" s="38"/>
      <c r="HV32" s="38"/>
      <c r="HW32" s="38"/>
      <c r="HX32" s="38"/>
      <c r="HY32" s="38"/>
      <c r="HZ32" s="38"/>
      <c r="IA32" s="38"/>
      <c r="IB32" s="38"/>
      <c r="IC32" s="38"/>
      <c r="ID32" s="38"/>
      <c r="IE32" s="38"/>
      <c r="IF32" s="38"/>
      <c r="IG32" s="38"/>
      <c r="IH32" s="38"/>
      <c r="II32" s="38"/>
      <c r="IJ32" s="38"/>
      <c r="IK32" s="38"/>
      <c r="IL32" s="38"/>
      <c r="IM32" s="38"/>
      <c r="IN32" s="38"/>
      <c r="IO32" s="38"/>
      <c r="IP32" s="38"/>
      <c r="IQ32" s="38"/>
      <c r="IR32" s="38"/>
      <c r="IS32" s="38"/>
      <c r="IT32" s="38"/>
      <c r="IU32" s="38"/>
      <c r="IV32" s="38"/>
      <c r="IW32" s="38"/>
      <c r="IX32" s="38"/>
      <c r="IY32" s="38"/>
      <c r="IZ32" s="38"/>
      <c r="JA32" s="38"/>
      <c r="JB32" s="38"/>
      <c r="JC32" s="38"/>
      <c r="JD32" s="38"/>
      <c r="JE32" s="38"/>
      <c r="JF32" s="38"/>
      <c r="JG32" s="38"/>
      <c r="JH32" s="38"/>
      <c r="JI32" s="38"/>
      <c r="JJ32" s="38"/>
      <c r="JK32" s="38"/>
      <c r="JL32" s="38"/>
      <c r="JM32" s="38"/>
      <c r="JN32" s="38"/>
      <c r="JO32" s="38"/>
      <c r="JP32" s="38"/>
      <c r="JQ32" s="38"/>
      <c r="JR32" s="38"/>
      <c r="JS32" s="38"/>
      <c r="JT32" s="38"/>
      <c r="JU32" s="38"/>
      <c r="JV32" s="38"/>
      <c r="JW32" s="38"/>
      <c r="JX32" s="38"/>
      <c r="JY32" s="38"/>
      <c r="JZ32" s="38"/>
      <c r="KA32" s="38"/>
      <c r="KB32" s="38"/>
      <c r="KC32" s="38"/>
      <c r="KD32" s="38"/>
      <c r="KE32" s="38"/>
      <c r="KF32" s="38"/>
      <c r="KG32" s="38"/>
      <c r="KH32" s="38"/>
      <c r="KI32" s="38"/>
      <c r="KJ32" s="38"/>
      <c r="KK32" s="38"/>
      <c r="KL32" s="38"/>
      <c r="KM32" s="38"/>
      <c r="KN32" s="38"/>
      <c r="KO32" s="38"/>
      <c r="KP32" s="38"/>
      <c r="KQ32" s="38"/>
      <c r="KR32" s="38"/>
      <c r="KS32" s="38"/>
      <c r="KT32" s="38"/>
      <c r="KU32" s="38"/>
      <c r="KV32" s="38"/>
      <c r="KW32" s="38"/>
      <c r="KX32" s="38"/>
      <c r="KY32" s="38"/>
      <c r="KZ32" s="38"/>
      <c r="LA32" s="38"/>
      <c r="LB32" s="38"/>
      <c r="LC32" s="38"/>
    </row>
    <row r="33" spans="1:315" customFormat="1" ht="13.15" x14ac:dyDescent="0.4">
      <c r="A33" s="31">
        <v>4</v>
      </c>
      <c r="B33" s="31">
        <v>1</v>
      </c>
      <c r="C33" s="31">
        <v>1</v>
      </c>
      <c r="D33" s="31">
        <v>1</v>
      </c>
      <c r="G33" s="4"/>
      <c r="H33" s="31"/>
      <c r="I33" s="31"/>
      <c r="J33" s="31"/>
      <c r="K33" s="31"/>
      <c r="L33" s="31"/>
      <c r="M33" s="31"/>
      <c r="N33" s="38"/>
      <c r="O33" s="109"/>
      <c r="P33" s="72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2"/>
      <c r="AL33" s="32"/>
      <c r="AM33" s="32"/>
      <c r="AN33" s="32"/>
      <c r="AO33" s="32"/>
      <c r="AP33" s="32"/>
      <c r="AQ33" s="32"/>
      <c r="AR33" s="32"/>
      <c r="AS33" s="38"/>
      <c r="AT33" s="38"/>
      <c r="AU33" s="38"/>
      <c r="AV33" s="38"/>
      <c r="AW33" s="40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  <c r="DB33" s="38"/>
      <c r="DC33" s="38"/>
      <c r="DD33" s="38"/>
      <c r="DE33" s="38"/>
      <c r="DF33" s="38"/>
      <c r="DG33" s="38"/>
      <c r="DH33" s="38"/>
      <c r="DI33" s="38"/>
      <c r="DJ33" s="38"/>
      <c r="DK33" s="38"/>
      <c r="DL33" s="38"/>
      <c r="DM33" s="38"/>
      <c r="DN33" s="38"/>
      <c r="DO33" s="38"/>
      <c r="DP33" s="38"/>
      <c r="DQ33" s="38"/>
      <c r="DR33" s="38"/>
      <c r="DS33" s="38"/>
      <c r="DT33" s="38"/>
      <c r="DU33" s="38"/>
      <c r="DV33" s="38"/>
      <c r="DW33" s="38"/>
      <c r="DX33" s="38"/>
      <c r="DY33" s="38"/>
      <c r="DZ33" s="38"/>
      <c r="EA33" s="38"/>
      <c r="EB33" s="38"/>
      <c r="EC33" s="38"/>
      <c r="ED33" s="38"/>
      <c r="EE33" s="38"/>
      <c r="EF33" s="38"/>
      <c r="EG33" s="38"/>
      <c r="EH33" s="38"/>
      <c r="EI33" s="38"/>
      <c r="EJ33" s="38"/>
      <c r="EK33" s="38"/>
      <c r="EL33" s="38"/>
      <c r="EM33" s="38"/>
      <c r="EN33" s="38"/>
      <c r="EO33" s="38"/>
      <c r="EP33" s="38"/>
      <c r="EQ33" s="38"/>
      <c r="ER33" s="38"/>
      <c r="ES33" s="38"/>
      <c r="ET33" s="38"/>
      <c r="EU33" s="38"/>
      <c r="EV33" s="38"/>
      <c r="EW33" s="38"/>
      <c r="EX33" s="38"/>
      <c r="EY33" s="38"/>
      <c r="EZ33" s="38"/>
      <c r="FA33" s="38"/>
      <c r="FB33" s="38"/>
      <c r="FC33" s="38"/>
      <c r="FD33" s="38"/>
      <c r="FE33" s="38"/>
      <c r="FF33" s="38"/>
      <c r="FG33" s="38"/>
      <c r="FH33" s="38"/>
      <c r="FI33" s="38"/>
      <c r="FJ33" s="38"/>
      <c r="FK33" s="38"/>
      <c r="FL33" s="38"/>
      <c r="FM33" s="38"/>
      <c r="FN33" s="38"/>
      <c r="FO33" s="38"/>
      <c r="FP33" s="38"/>
      <c r="FQ33" s="38"/>
      <c r="FR33" s="38"/>
      <c r="FS33" s="38"/>
      <c r="FT33" s="38"/>
      <c r="FU33" s="38"/>
      <c r="FV33" s="38"/>
      <c r="FW33" s="38"/>
      <c r="FX33" s="38"/>
      <c r="FY33" s="38"/>
      <c r="FZ33" s="38"/>
      <c r="GA33" s="38"/>
      <c r="GB33" s="38"/>
      <c r="GC33" s="38"/>
      <c r="GD33" s="38"/>
      <c r="GE33" s="38"/>
      <c r="GF33" s="38"/>
      <c r="GG33" s="38"/>
      <c r="GH33" s="38"/>
      <c r="GI33" s="38"/>
      <c r="GJ33" s="38"/>
      <c r="GK33" s="38"/>
      <c r="GL33" s="38"/>
      <c r="GM33" s="38"/>
      <c r="GN33" s="38"/>
      <c r="GO33" s="38"/>
      <c r="GP33" s="38"/>
      <c r="GQ33" s="38"/>
      <c r="GR33" s="38"/>
      <c r="GS33" s="38"/>
      <c r="GT33" s="38"/>
      <c r="GU33" s="38"/>
      <c r="GV33" s="38"/>
      <c r="GW33" s="38"/>
      <c r="GX33" s="38"/>
      <c r="GY33" s="38"/>
      <c r="GZ33" s="38"/>
      <c r="HA33" s="38"/>
      <c r="HB33" s="38"/>
      <c r="HC33" s="38"/>
      <c r="HD33" s="38"/>
      <c r="HE33" s="38"/>
      <c r="HF33" s="38"/>
      <c r="HG33" s="38"/>
      <c r="HH33" s="38"/>
      <c r="HI33" s="38"/>
      <c r="HJ33" s="38"/>
      <c r="HK33" s="38"/>
      <c r="HL33" s="38"/>
      <c r="HM33" s="38"/>
      <c r="HN33" s="38"/>
      <c r="HO33" s="38"/>
      <c r="HP33" s="38"/>
      <c r="HQ33" s="38"/>
      <c r="HR33" s="38"/>
      <c r="HS33" s="38"/>
      <c r="HT33" s="38"/>
      <c r="HU33" s="38"/>
      <c r="HV33" s="38"/>
      <c r="HW33" s="38"/>
      <c r="HX33" s="38"/>
      <c r="HY33" s="38"/>
      <c r="HZ33" s="38"/>
      <c r="IA33" s="38"/>
      <c r="IB33" s="38"/>
      <c r="IC33" s="38"/>
      <c r="ID33" s="38"/>
      <c r="IE33" s="38"/>
      <c r="IF33" s="38"/>
      <c r="IG33" s="38"/>
      <c r="IH33" s="38"/>
      <c r="II33" s="38"/>
      <c r="IJ33" s="38"/>
      <c r="IK33" s="38"/>
      <c r="IL33" s="38"/>
      <c r="IM33" s="38"/>
      <c r="IN33" s="38"/>
      <c r="IO33" s="38"/>
      <c r="IP33" s="38"/>
      <c r="IQ33" s="38"/>
      <c r="IR33" s="38"/>
      <c r="IS33" s="38"/>
      <c r="IT33" s="38"/>
      <c r="IU33" s="38"/>
      <c r="IV33" s="38"/>
      <c r="IW33" s="38"/>
      <c r="IX33" s="38"/>
      <c r="IY33" s="38"/>
      <c r="IZ33" s="38"/>
      <c r="JA33" s="38"/>
      <c r="JB33" s="38"/>
      <c r="JC33" s="38"/>
      <c r="JD33" s="38"/>
      <c r="JE33" s="38"/>
      <c r="JF33" s="38"/>
      <c r="JG33" s="38"/>
      <c r="JH33" s="38"/>
      <c r="JI33" s="38"/>
      <c r="JJ33" s="38"/>
      <c r="JK33" s="38"/>
      <c r="JL33" s="38"/>
      <c r="JM33" s="38"/>
      <c r="JN33" s="38"/>
      <c r="JO33" s="38"/>
      <c r="JP33" s="38"/>
      <c r="JQ33" s="38"/>
      <c r="JR33" s="38"/>
      <c r="JS33" s="38"/>
      <c r="JT33" s="38"/>
      <c r="JU33" s="38"/>
      <c r="JV33" s="38"/>
      <c r="JW33" s="38"/>
      <c r="JX33" s="38"/>
      <c r="JY33" s="38"/>
      <c r="JZ33" s="38"/>
      <c r="KA33" s="38"/>
      <c r="KB33" s="38"/>
      <c r="KC33" s="38"/>
      <c r="KD33" s="38"/>
      <c r="KE33" s="38"/>
      <c r="KF33" s="38"/>
      <c r="KG33" s="38"/>
      <c r="KH33" s="38"/>
      <c r="KI33" s="38"/>
      <c r="KJ33" s="38"/>
      <c r="KK33" s="38"/>
      <c r="KL33" s="38"/>
      <c r="KM33" s="38"/>
      <c r="KN33" s="38"/>
      <c r="KO33" s="38"/>
      <c r="KP33" s="38"/>
      <c r="KQ33" s="38"/>
      <c r="KR33" s="38"/>
      <c r="KS33" s="38"/>
      <c r="KT33" s="38"/>
      <c r="KU33" s="38"/>
      <c r="KV33" s="38"/>
      <c r="KW33" s="38"/>
      <c r="KX33" s="38"/>
      <c r="KY33" s="38"/>
      <c r="KZ33" s="38"/>
      <c r="LA33" s="38"/>
      <c r="LB33" s="38"/>
      <c r="LC33" s="38"/>
    </row>
    <row r="34" spans="1:315" customFormat="1" ht="13.15" x14ac:dyDescent="0.4">
      <c r="A34" s="31">
        <v>1</v>
      </c>
      <c r="B34" s="31">
        <v>1</v>
      </c>
      <c r="C34" s="31">
        <v>1</v>
      </c>
      <c r="D34" s="31">
        <v>4</v>
      </c>
      <c r="G34" s="4"/>
      <c r="H34" s="31"/>
      <c r="I34" s="31"/>
      <c r="J34" s="31"/>
      <c r="K34" s="31"/>
      <c r="L34" s="31"/>
      <c r="M34" s="31"/>
      <c r="N34" s="38"/>
      <c r="O34" s="109"/>
      <c r="P34" s="72"/>
      <c r="Q34" s="38"/>
      <c r="R34" s="109"/>
      <c r="S34" s="14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109"/>
      <c r="AT34" s="14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  <c r="CH34" s="38"/>
      <c r="CI34" s="38"/>
      <c r="CJ34" s="38"/>
      <c r="CK34" s="38"/>
      <c r="CL34" s="38"/>
      <c r="CM34" s="38"/>
      <c r="CN34" s="38"/>
      <c r="CO34" s="38"/>
      <c r="CP34" s="38"/>
      <c r="CQ34" s="38"/>
      <c r="CR34" s="38"/>
      <c r="CS34" s="38"/>
      <c r="CT34" s="38"/>
      <c r="CU34" s="38"/>
      <c r="CV34" s="38"/>
      <c r="CW34" s="38"/>
      <c r="CX34" s="38"/>
      <c r="CY34" s="38"/>
      <c r="CZ34" s="38"/>
      <c r="DA34" s="38"/>
      <c r="DB34" s="38"/>
      <c r="DC34" s="38"/>
      <c r="DD34" s="38"/>
      <c r="DE34" s="38"/>
      <c r="DF34" s="38"/>
      <c r="DG34" s="38"/>
      <c r="DH34" s="38"/>
      <c r="DI34" s="38"/>
      <c r="DJ34" s="38"/>
      <c r="DK34" s="38"/>
      <c r="DL34" s="38"/>
      <c r="DM34" s="38"/>
      <c r="DN34" s="38"/>
      <c r="DO34" s="38"/>
      <c r="DP34" s="38"/>
      <c r="DQ34" s="38"/>
      <c r="DR34" s="38"/>
      <c r="DS34" s="38"/>
      <c r="DT34" s="38"/>
      <c r="DU34" s="38"/>
      <c r="DV34" s="38"/>
      <c r="DW34" s="38"/>
      <c r="DX34" s="38"/>
      <c r="DY34" s="38"/>
      <c r="DZ34" s="38"/>
      <c r="EA34" s="38"/>
      <c r="EB34" s="38"/>
      <c r="EC34" s="38"/>
      <c r="ED34" s="38"/>
      <c r="EE34" s="38"/>
      <c r="EF34" s="38"/>
      <c r="EG34" s="38"/>
      <c r="EH34" s="38"/>
      <c r="EI34" s="38"/>
      <c r="EJ34" s="38"/>
      <c r="EK34" s="38"/>
      <c r="EL34" s="38"/>
      <c r="EM34" s="38"/>
      <c r="EN34" s="38"/>
      <c r="EO34" s="38"/>
      <c r="EP34" s="38"/>
      <c r="EQ34" s="38"/>
      <c r="ER34" s="38"/>
      <c r="ES34" s="38"/>
      <c r="ET34" s="38"/>
      <c r="EU34" s="38"/>
      <c r="EV34" s="38"/>
      <c r="EW34" s="38"/>
      <c r="EX34" s="38"/>
      <c r="EY34" s="38"/>
      <c r="EZ34" s="38"/>
      <c r="FA34" s="38"/>
      <c r="FB34" s="38"/>
      <c r="FC34" s="38"/>
      <c r="FD34" s="38"/>
      <c r="FE34" s="38"/>
      <c r="FF34" s="38"/>
      <c r="FG34" s="38"/>
      <c r="FH34" s="38"/>
      <c r="FI34" s="38"/>
      <c r="FJ34" s="38"/>
      <c r="FK34" s="38"/>
      <c r="FL34" s="38"/>
      <c r="FM34" s="38"/>
      <c r="FN34" s="38"/>
      <c r="FO34" s="38"/>
      <c r="FP34" s="38"/>
      <c r="FQ34" s="38"/>
      <c r="FR34" s="38"/>
      <c r="FS34" s="38"/>
      <c r="FT34" s="38"/>
      <c r="FU34" s="38"/>
      <c r="FV34" s="38"/>
      <c r="FW34" s="38"/>
      <c r="FX34" s="38"/>
      <c r="FY34" s="38"/>
      <c r="FZ34" s="38"/>
      <c r="GA34" s="38"/>
      <c r="GB34" s="38"/>
      <c r="GC34" s="38"/>
      <c r="GD34" s="38"/>
      <c r="GE34" s="38"/>
      <c r="GF34" s="38"/>
      <c r="GG34" s="38"/>
      <c r="GH34" s="38"/>
      <c r="GI34" s="38"/>
      <c r="GJ34" s="38"/>
      <c r="GK34" s="38"/>
      <c r="GL34" s="38"/>
      <c r="GM34" s="38"/>
      <c r="GN34" s="38"/>
      <c r="GO34" s="38"/>
      <c r="GP34" s="38"/>
      <c r="GQ34" s="38"/>
      <c r="GR34" s="38"/>
      <c r="GS34" s="38"/>
      <c r="GT34" s="38"/>
      <c r="GU34" s="38"/>
      <c r="GV34" s="38"/>
      <c r="GW34" s="38"/>
      <c r="GX34" s="38"/>
      <c r="GY34" s="38"/>
      <c r="GZ34" s="38"/>
      <c r="HA34" s="38"/>
      <c r="HB34" s="38"/>
      <c r="HC34" s="38"/>
      <c r="HD34" s="38"/>
      <c r="HE34" s="38"/>
      <c r="HF34" s="38"/>
      <c r="HG34" s="38"/>
      <c r="HH34" s="38"/>
      <c r="HI34" s="38"/>
      <c r="HJ34" s="38"/>
      <c r="HK34" s="38"/>
      <c r="HL34" s="38"/>
      <c r="HM34" s="38"/>
      <c r="HN34" s="38"/>
      <c r="HO34" s="38"/>
      <c r="HP34" s="38"/>
      <c r="HQ34" s="38"/>
      <c r="HR34" s="38"/>
      <c r="HS34" s="38"/>
      <c r="HT34" s="38"/>
      <c r="HU34" s="38"/>
      <c r="HV34" s="38"/>
      <c r="HW34" s="38"/>
      <c r="HX34" s="38"/>
      <c r="HY34" s="38"/>
      <c r="HZ34" s="38"/>
      <c r="IA34" s="38"/>
      <c r="IB34" s="38"/>
      <c r="IC34" s="38"/>
      <c r="ID34" s="38"/>
      <c r="IE34" s="38"/>
      <c r="IF34" s="38"/>
      <c r="IG34" s="38"/>
      <c r="IH34" s="38"/>
      <c r="II34" s="38"/>
      <c r="IJ34" s="38"/>
      <c r="IK34" s="38"/>
      <c r="IL34" s="38"/>
      <c r="IM34" s="38"/>
      <c r="IN34" s="38"/>
      <c r="IO34" s="38"/>
      <c r="IP34" s="38"/>
      <c r="IQ34" s="38"/>
      <c r="IR34" s="38"/>
      <c r="IS34" s="38"/>
      <c r="IT34" s="38"/>
      <c r="IU34" s="38"/>
      <c r="IV34" s="38"/>
      <c r="IW34" s="38"/>
      <c r="IX34" s="38"/>
      <c r="IY34" s="38"/>
      <c r="IZ34" s="38"/>
      <c r="JA34" s="38"/>
      <c r="JB34" s="38"/>
      <c r="JC34" s="38"/>
      <c r="JD34" s="38"/>
      <c r="JE34" s="38"/>
      <c r="JF34" s="38"/>
      <c r="JG34" s="38"/>
      <c r="JH34" s="38"/>
      <c r="JI34" s="38"/>
      <c r="JJ34" s="38"/>
      <c r="JK34" s="38"/>
      <c r="JL34" s="38"/>
      <c r="JM34" s="38"/>
      <c r="JN34" s="38"/>
      <c r="JO34" s="38"/>
      <c r="JP34" s="38"/>
      <c r="JQ34" s="38"/>
      <c r="JR34" s="38"/>
      <c r="JS34" s="38"/>
      <c r="JT34" s="38"/>
      <c r="JU34" s="38"/>
      <c r="JV34" s="38"/>
      <c r="JW34" s="38"/>
      <c r="JX34" s="38"/>
      <c r="JY34" s="38"/>
      <c r="JZ34" s="38"/>
      <c r="KA34" s="38"/>
      <c r="KB34" s="38"/>
      <c r="KC34" s="38"/>
      <c r="KD34" s="38"/>
      <c r="KE34" s="38"/>
      <c r="KF34" s="38"/>
      <c r="KG34" s="38"/>
      <c r="KH34" s="38"/>
      <c r="KI34" s="38"/>
      <c r="KJ34" s="38"/>
      <c r="KK34" s="38"/>
      <c r="KL34" s="38"/>
      <c r="KM34" s="38"/>
      <c r="KN34" s="38"/>
      <c r="KO34" s="38"/>
      <c r="KP34" s="38"/>
      <c r="KQ34" s="38"/>
      <c r="KR34" s="38"/>
      <c r="KS34" s="38"/>
      <c r="KT34" s="38"/>
      <c r="KU34" s="38"/>
      <c r="KV34" s="38"/>
      <c r="KW34" s="38"/>
      <c r="KX34" s="38"/>
      <c r="KY34" s="38"/>
      <c r="KZ34" s="38"/>
      <c r="LA34" s="38"/>
      <c r="LB34" s="38"/>
      <c r="LC34" s="38"/>
    </row>
    <row r="35" spans="1:315" customFormat="1" ht="13.15" x14ac:dyDescent="0.4">
      <c r="A35" s="31">
        <v>1</v>
      </c>
      <c r="B35" s="31">
        <v>2</v>
      </c>
      <c r="C35" s="31">
        <v>1</v>
      </c>
      <c r="D35" s="31">
        <v>5</v>
      </c>
      <c r="G35" s="4"/>
      <c r="H35" s="31"/>
      <c r="I35" s="31"/>
      <c r="J35" s="31"/>
      <c r="K35" s="31"/>
      <c r="L35" s="31"/>
      <c r="M35" s="31"/>
      <c r="N35" s="38"/>
      <c r="O35" s="109"/>
      <c r="P35" s="72"/>
      <c r="Q35" s="38"/>
      <c r="R35" s="109"/>
      <c r="S35" s="14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109"/>
      <c r="AT35" s="14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38"/>
      <c r="CS35" s="38"/>
      <c r="CT35" s="38"/>
      <c r="CU35" s="38"/>
      <c r="CV35" s="38"/>
      <c r="CW35" s="38"/>
      <c r="CX35" s="38"/>
      <c r="CY35" s="38"/>
      <c r="CZ35" s="38"/>
      <c r="DA35" s="38"/>
      <c r="DB35" s="38"/>
      <c r="DC35" s="38"/>
      <c r="DD35" s="38"/>
      <c r="DE35" s="38"/>
      <c r="DF35" s="38"/>
      <c r="DG35" s="38"/>
      <c r="DH35" s="38"/>
      <c r="DI35" s="38"/>
      <c r="DJ35" s="38"/>
      <c r="DK35" s="38"/>
      <c r="DL35" s="38"/>
      <c r="DM35" s="38"/>
      <c r="DN35" s="38"/>
      <c r="DO35" s="38"/>
      <c r="DP35" s="38"/>
      <c r="DQ35" s="38"/>
      <c r="DR35" s="38"/>
      <c r="DS35" s="38"/>
      <c r="DT35" s="38"/>
      <c r="DU35" s="38"/>
      <c r="DV35" s="38"/>
      <c r="DW35" s="38"/>
      <c r="DX35" s="38"/>
      <c r="DY35" s="38"/>
      <c r="DZ35" s="38"/>
      <c r="EA35" s="38"/>
      <c r="EB35" s="38"/>
      <c r="EC35" s="38"/>
      <c r="ED35" s="38"/>
      <c r="EE35" s="38"/>
      <c r="EF35" s="38"/>
      <c r="EG35" s="38"/>
      <c r="EH35" s="38"/>
      <c r="EI35" s="38"/>
      <c r="EJ35" s="38"/>
      <c r="EK35" s="38"/>
      <c r="EL35" s="38"/>
      <c r="EM35" s="38"/>
      <c r="EN35" s="38"/>
      <c r="EO35" s="38"/>
      <c r="EP35" s="38"/>
      <c r="EQ35" s="38"/>
      <c r="ER35" s="38"/>
      <c r="ES35" s="38"/>
      <c r="ET35" s="38"/>
      <c r="EU35" s="38"/>
      <c r="EV35" s="38"/>
      <c r="EW35" s="38"/>
      <c r="EX35" s="38"/>
      <c r="EY35" s="38"/>
      <c r="EZ35" s="38"/>
      <c r="FA35" s="38"/>
      <c r="FB35" s="38"/>
      <c r="FC35" s="38"/>
      <c r="FD35" s="38"/>
      <c r="FE35" s="38"/>
      <c r="FF35" s="38"/>
      <c r="FG35" s="38"/>
      <c r="FH35" s="38"/>
      <c r="FI35" s="38"/>
      <c r="FJ35" s="38"/>
      <c r="FK35" s="38"/>
      <c r="FL35" s="38"/>
      <c r="FM35" s="38"/>
      <c r="FN35" s="38"/>
      <c r="FO35" s="38"/>
      <c r="FP35" s="38"/>
      <c r="FQ35" s="38"/>
      <c r="FR35" s="38"/>
      <c r="FS35" s="38"/>
      <c r="FT35" s="38"/>
      <c r="FU35" s="38"/>
      <c r="FV35" s="38"/>
      <c r="FW35" s="38"/>
      <c r="FX35" s="38"/>
      <c r="FY35" s="38"/>
      <c r="FZ35" s="38"/>
      <c r="GA35" s="38"/>
      <c r="GB35" s="38"/>
      <c r="GC35" s="38"/>
      <c r="GD35" s="38"/>
      <c r="GE35" s="38"/>
      <c r="GF35" s="38"/>
      <c r="GG35" s="38"/>
      <c r="GH35" s="38"/>
      <c r="GI35" s="38"/>
      <c r="GJ35" s="38"/>
      <c r="GK35" s="38"/>
      <c r="GL35" s="38"/>
      <c r="GM35" s="38"/>
      <c r="GN35" s="38"/>
      <c r="GO35" s="38"/>
      <c r="GP35" s="38"/>
      <c r="GQ35" s="38"/>
      <c r="GR35" s="38"/>
      <c r="GS35" s="38"/>
      <c r="GT35" s="38"/>
      <c r="GU35" s="38"/>
      <c r="GV35" s="38"/>
      <c r="GW35" s="38"/>
      <c r="GX35" s="38"/>
      <c r="GY35" s="38"/>
      <c r="GZ35" s="38"/>
      <c r="HA35" s="38"/>
      <c r="HB35" s="38"/>
      <c r="HC35" s="38"/>
      <c r="HD35" s="38"/>
      <c r="HE35" s="38"/>
      <c r="HF35" s="38"/>
      <c r="HG35" s="38"/>
      <c r="HH35" s="38"/>
      <c r="HI35" s="38"/>
      <c r="HJ35" s="38"/>
      <c r="HK35" s="38"/>
      <c r="HL35" s="38"/>
      <c r="HM35" s="38"/>
      <c r="HN35" s="38"/>
      <c r="HO35" s="38"/>
      <c r="HP35" s="38"/>
      <c r="HQ35" s="38"/>
      <c r="HR35" s="38"/>
      <c r="HS35" s="38"/>
      <c r="HT35" s="38"/>
      <c r="HU35" s="38"/>
      <c r="HV35" s="38"/>
      <c r="HW35" s="38"/>
      <c r="HX35" s="38"/>
      <c r="HY35" s="38"/>
      <c r="HZ35" s="38"/>
      <c r="IA35" s="38"/>
      <c r="IB35" s="38"/>
      <c r="IC35" s="38"/>
      <c r="ID35" s="38"/>
      <c r="IE35" s="38"/>
      <c r="IF35" s="38"/>
      <c r="IG35" s="38"/>
      <c r="IH35" s="38"/>
      <c r="II35" s="38"/>
      <c r="IJ35" s="38"/>
      <c r="IK35" s="38"/>
      <c r="IL35" s="38"/>
      <c r="IM35" s="38"/>
      <c r="IN35" s="38"/>
      <c r="IO35" s="38"/>
      <c r="IP35" s="38"/>
      <c r="IQ35" s="38"/>
      <c r="IR35" s="38"/>
      <c r="IS35" s="38"/>
      <c r="IT35" s="38"/>
      <c r="IU35" s="38"/>
      <c r="IV35" s="38"/>
      <c r="IW35" s="38"/>
      <c r="IX35" s="38"/>
      <c r="IY35" s="38"/>
      <c r="IZ35" s="38"/>
      <c r="JA35" s="38"/>
      <c r="JB35" s="38"/>
      <c r="JC35" s="38"/>
      <c r="JD35" s="38"/>
      <c r="JE35" s="38"/>
      <c r="JF35" s="38"/>
      <c r="JG35" s="38"/>
      <c r="JH35" s="38"/>
      <c r="JI35" s="38"/>
      <c r="JJ35" s="38"/>
      <c r="JK35" s="38"/>
      <c r="JL35" s="38"/>
      <c r="JM35" s="38"/>
      <c r="JN35" s="38"/>
      <c r="JO35" s="38"/>
      <c r="JP35" s="38"/>
      <c r="JQ35" s="38"/>
      <c r="JR35" s="38"/>
      <c r="JS35" s="38"/>
      <c r="JT35" s="38"/>
      <c r="JU35" s="38"/>
      <c r="JV35" s="38"/>
      <c r="JW35" s="38"/>
      <c r="JX35" s="38"/>
      <c r="JY35" s="38"/>
      <c r="JZ35" s="38"/>
      <c r="KA35" s="38"/>
      <c r="KB35" s="38"/>
      <c r="KC35" s="38"/>
      <c r="KD35" s="38"/>
      <c r="KE35" s="38"/>
      <c r="KF35" s="38"/>
      <c r="KG35" s="38"/>
      <c r="KH35" s="38"/>
      <c r="KI35" s="38"/>
      <c r="KJ35" s="38"/>
      <c r="KK35" s="38"/>
      <c r="KL35" s="38"/>
      <c r="KM35" s="38"/>
      <c r="KN35" s="38"/>
      <c r="KO35" s="38"/>
      <c r="KP35" s="38"/>
      <c r="KQ35" s="38"/>
      <c r="KR35" s="38"/>
      <c r="KS35" s="38"/>
      <c r="KT35" s="38"/>
      <c r="KU35" s="38"/>
      <c r="KV35" s="38"/>
      <c r="KW35" s="38"/>
      <c r="KX35" s="38"/>
      <c r="KY35" s="38"/>
      <c r="KZ35" s="38"/>
      <c r="LA35" s="38"/>
      <c r="LB35" s="38"/>
      <c r="LC35" s="38"/>
    </row>
    <row r="36" spans="1:315" customFormat="1" ht="13.15" x14ac:dyDescent="0.4">
      <c r="A36" s="31">
        <v>1</v>
      </c>
      <c r="B36" s="31">
        <v>1</v>
      </c>
      <c r="C36" s="31">
        <v>1</v>
      </c>
      <c r="D36" s="31">
        <v>2</v>
      </c>
      <c r="G36" s="4"/>
      <c r="H36" s="32"/>
      <c r="I36" s="32"/>
      <c r="J36" s="32"/>
      <c r="K36" s="32"/>
      <c r="L36" s="32"/>
      <c r="M36" s="32"/>
      <c r="N36" s="32"/>
      <c r="O36" s="109"/>
      <c r="P36" s="72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  <c r="EH36" s="38"/>
      <c r="EI36" s="38"/>
      <c r="EJ36" s="38"/>
      <c r="EK36" s="38"/>
      <c r="EL36" s="38"/>
      <c r="EM36" s="38"/>
      <c r="EN36" s="38"/>
      <c r="EO36" s="38"/>
      <c r="EP36" s="38"/>
      <c r="EQ36" s="38"/>
      <c r="ER36" s="38"/>
      <c r="ES36" s="38"/>
      <c r="ET36" s="38"/>
      <c r="EU36" s="38"/>
      <c r="EV36" s="38"/>
      <c r="EW36" s="38"/>
      <c r="EX36" s="38"/>
      <c r="EY36" s="38"/>
      <c r="EZ36" s="38"/>
      <c r="FA36" s="38"/>
      <c r="FB36" s="38"/>
      <c r="FC36" s="38"/>
      <c r="FD36" s="38"/>
      <c r="FE36" s="38"/>
      <c r="FF36" s="38"/>
      <c r="FG36" s="38"/>
      <c r="FH36" s="38"/>
      <c r="FI36" s="38"/>
      <c r="FJ36" s="38"/>
      <c r="FK36" s="38"/>
      <c r="FL36" s="38"/>
      <c r="FM36" s="38"/>
      <c r="FN36" s="38"/>
      <c r="FO36" s="38"/>
      <c r="FP36" s="38"/>
      <c r="FQ36" s="38"/>
      <c r="FR36" s="38"/>
      <c r="FS36" s="38"/>
      <c r="FT36" s="38"/>
      <c r="FU36" s="38"/>
      <c r="FV36" s="38"/>
      <c r="FW36" s="38"/>
      <c r="FX36" s="38"/>
      <c r="FY36" s="38"/>
      <c r="FZ36" s="38"/>
      <c r="GA36" s="38"/>
      <c r="GB36" s="38"/>
      <c r="GC36" s="38"/>
      <c r="GD36" s="38"/>
      <c r="GE36" s="38"/>
      <c r="GF36" s="38"/>
      <c r="GG36" s="38"/>
      <c r="GH36" s="38"/>
      <c r="GI36" s="38"/>
      <c r="GJ36" s="38"/>
      <c r="GK36" s="38"/>
      <c r="GL36" s="38"/>
      <c r="GM36" s="38"/>
      <c r="GN36" s="38"/>
      <c r="GO36" s="38"/>
      <c r="GP36" s="38"/>
      <c r="GQ36" s="38"/>
      <c r="GR36" s="38"/>
      <c r="GS36" s="38"/>
      <c r="GT36" s="38"/>
      <c r="GU36" s="38"/>
      <c r="GV36" s="38"/>
      <c r="GW36" s="38"/>
      <c r="GX36" s="38"/>
      <c r="GY36" s="38"/>
      <c r="GZ36" s="38"/>
      <c r="HA36" s="38"/>
      <c r="HB36" s="38"/>
      <c r="HC36" s="38"/>
      <c r="HD36" s="38"/>
      <c r="HE36" s="38"/>
      <c r="HF36" s="38"/>
      <c r="HG36" s="38"/>
      <c r="HH36" s="38"/>
      <c r="HI36" s="38"/>
      <c r="HJ36" s="38"/>
      <c r="HK36" s="38"/>
      <c r="HL36" s="38"/>
      <c r="HM36" s="38"/>
      <c r="HN36" s="38"/>
      <c r="HO36" s="38"/>
      <c r="HP36" s="38"/>
      <c r="HQ36" s="38"/>
      <c r="HR36" s="38"/>
      <c r="HS36" s="38"/>
      <c r="HT36" s="38"/>
      <c r="HU36" s="38"/>
      <c r="HV36" s="38"/>
      <c r="HW36" s="38"/>
      <c r="HX36" s="38"/>
      <c r="HY36" s="38"/>
      <c r="HZ36" s="38"/>
      <c r="IA36" s="38"/>
      <c r="IB36" s="38"/>
      <c r="IC36" s="38"/>
      <c r="ID36" s="38"/>
      <c r="IE36" s="38"/>
      <c r="IF36" s="38"/>
      <c r="IG36" s="38"/>
      <c r="IH36" s="38"/>
      <c r="II36" s="38"/>
      <c r="IJ36" s="38"/>
      <c r="IK36" s="38"/>
      <c r="IL36" s="38"/>
      <c r="IM36" s="38"/>
      <c r="IN36" s="38"/>
      <c r="IO36" s="38"/>
      <c r="IP36" s="38"/>
      <c r="IQ36" s="38"/>
      <c r="IR36" s="38"/>
      <c r="IS36" s="38"/>
      <c r="IT36" s="38"/>
      <c r="IU36" s="38"/>
      <c r="IV36" s="38"/>
      <c r="IW36" s="38"/>
      <c r="IX36" s="38"/>
      <c r="IY36" s="38"/>
      <c r="IZ36" s="38"/>
      <c r="JA36" s="38"/>
      <c r="JB36" s="38"/>
      <c r="JC36" s="38"/>
      <c r="JD36" s="38"/>
      <c r="JE36" s="38"/>
      <c r="JF36" s="38"/>
      <c r="JG36" s="38"/>
      <c r="JH36" s="38"/>
      <c r="JI36" s="38"/>
      <c r="JJ36" s="38"/>
      <c r="JK36" s="38"/>
      <c r="JL36" s="38"/>
      <c r="JM36" s="38"/>
      <c r="JN36" s="38"/>
      <c r="JO36" s="38"/>
      <c r="JP36" s="38"/>
      <c r="JQ36" s="38"/>
      <c r="JR36" s="38"/>
      <c r="JS36" s="38"/>
      <c r="JT36" s="38"/>
      <c r="JU36" s="38"/>
      <c r="JV36" s="38"/>
      <c r="JW36" s="38"/>
      <c r="JX36" s="38"/>
      <c r="JY36" s="38"/>
      <c r="JZ36" s="38"/>
      <c r="KA36" s="38"/>
      <c r="KB36" s="38"/>
      <c r="KC36" s="38"/>
      <c r="KD36" s="38"/>
      <c r="KE36" s="38"/>
      <c r="KF36" s="38"/>
      <c r="KG36" s="38"/>
      <c r="KH36" s="38"/>
      <c r="KI36" s="38"/>
      <c r="KJ36" s="38"/>
      <c r="KK36" s="38"/>
      <c r="KL36" s="38"/>
      <c r="KM36" s="38"/>
      <c r="KN36" s="38"/>
      <c r="KO36" s="38"/>
      <c r="KP36" s="38"/>
      <c r="KQ36" s="38"/>
      <c r="KR36" s="38"/>
      <c r="KS36" s="38"/>
      <c r="KT36" s="38"/>
      <c r="KU36" s="38"/>
      <c r="KV36" s="38"/>
      <c r="KW36" s="38"/>
      <c r="KX36" s="38"/>
      <c r="KY36" s="38"/>
      <c r="KZ36" s="38"/>
      <c r="LA36" s="38"/>
      <c r="LB36" s="38"/>
      <c r="LC36" s="38"/>
    </row>
    <row r="37" spans="1:315" customFormat="1" ht="13.15" x14ac:dyDescent="0.4">
      <c r="A37" s="31">
        <v>1</v>
      </c>
      <c r="B37" s="31">
        <v>1</v>
      </c>
      <c r="C37" s="31">
        <v>1</v>
      </c>
      <c r="D37" s="31">
        <v>1</v>
      </c>
      <c r="G37" s="4"/>
      <c r="H37" s="33"/>
      <c r="I37" s="33"/>
      <c r="J37" s="33"/>
      <c r="K37" s="33"/>
      <c r="L37" s="33"/>
      <c r="M37" s="33"/>
      <c r="N37" s="33"/>
      <c r="O37" s="109"/>
      <c r="P37" s="72"/>
      <c r="Q37" s="38"/>
      <c r="R37" s="109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164"/>
      <c r="AJ37" s="38"/>
      <c r="AK37" s="38"/>
      <c r="AL37" s="38"/>
      <c r="AM37" s="38"/>
      <c r="AN37" s="38"/>
      <c r="AO37" s="38"/>
      <c r="AP37" s="38"/>
      <c r="AQ37" s="38"/>
      <c r="AR37" s="38"/>
      <c r="AS37" s="109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  <c r="DM37" s="38"/>
      <c r="DN37" s="38"/>
      <c r="DO37" s="38"/>
      <c r="DP37" s="38"/>
      <c r="DQ37" s="38"/>
      <c r="DR37" s="38"/>
      <c r="DS37" s="38"/>
      <c r="DT37" s="38"/>
      <c r="DU37" s="38"/>
      <c r="DV37" s="38"/>
      <c r="DW37" s="38"/>
      <c r="DX37" s="38"/>
      <c r="DY37" s="38"/>
      <c r="DZ37" s="38"/>
      <c r="EA37" s="38"/>
      <c r="EB37" s="38"/>
      <c r="EC37" s="38"/>
      <c r="ED37" s="38"/>
      <c r="EE37" s="38"/>
      <c r="EF37" s="38"/>
      <c r="EG37" s="38"/>
      <c r="EH37" s="38"/>
      <c r="EI37" s="38"/>
      <c r="EJ37" s="38"/>
      <c r="EK37" s="38"/>
      <c r="EL37" s="38"/>
      <c r="EM37" s="38"/>
      <c r="EN37" s="38"/>
      <c r="EO37" s="38"/>
      <c r="EP37" s="38"/>
      <c r="EQ37" s="38"/>
      <c r="ER37" s="38"/>
      <c r="ES37" s="38"/>
      <c r="ET37" s="38"/>
      <c r="EU37" s="38"/>
      <c r="EV37" s="38"/>
      <c r="EW37" s="38"/>
      <c r="EX37" s="38"/>
      <c r="EY37" s="38"/>
      <c r="EZ37" s="38"/>
      <c r="FA37" s="38"/>
      <c r="FB37" s="38"/>
      <c r="FC37" s="38"/>
      <c r="FD37" s="38"/>
      <c r="FE37" s="38"/>
      <c r="FF37" s="38"/>
      <c r="FG37" s="38"/>
      <c r="FH37" s="38"/>
      <c r="FI37" s="38"/>
      <c r="FJ37" s="38"/>
      <c r="FK37" s="38"/>
      <c r="FL37" s="38"/>
      <c r="FM37" s="38"/>
      <c r="FN37" s="38"/>
      <c r="FO37" s="38"/>
      <c r="FP37" s="38"/>
      <c r="FQ37" s="38"/>
      <c r="FR37" s="38"/>
      <c r="FS37" s="38"/>
      <c r="FT37" s="38"/>
      <c r="FU37" s="38"/>
      <c r="FV37" s="38"/>
      <c r="FW37" s="38"/>
      <c r="FX37" s="38"/>
      <c r="FY37" s="38"/>
      <c r="FZ37" s="38"/>
      <c r="GA37" s="38"/>
      <c r="GB37" s="38"/>
      <c r="GC37" s="38"/>
      <c r="GD37" s="38"/>
      <c r="GE37" s="38"/>
      <c r="GF37" s="38"/>
      <c r="GG37" s="38"/>
      <c r="GH37" s="38"/>
      <c r="GI37" s="38"/>
      <c r="GJ37" s="38"/>
      <c r="GK37" s="38"/>
      <c r="GL37" s="38"/>
      <c r="GM37" s="38"/>
      <c r="GN37" s="38"/>
      <c r="GO37" s="38"/>
      <c r="GP37" s="38"/>
      <c r="GQ37" s="38"/>
      <c r="GR37" s="38"/>
      <c r="GS37" s="38"/>
      <c r="GT37" s="38"/>
      <c r="GU37" s="38"/>
      <c r="GV37" s="38"/>
      <c r="GW37" s="38"/>
      <c r="GX37" s="38"/>
      <c r="GY37" s="38"/>
      <c r="GZ37" s="38"/>
      <c r="HA37" s="38"/>
      <c r="HB37" s="38"/>
      <c r="HC37" s="38"/>
      <c r="HD37" s="38"/>
      <c r="HE37" s="38"/>
      <c r="HF37" s="38"/>
      <c r="HG37" s="38"/>
      <c r="HH37" s="38"/>
      <c r="HI37" s="38"/>
      <c r="HJ37" s="38"/>
      <c r="HK37" s="38"/>
      <c r="HL37" s="38"/>
      <c r="HM37" s="38"/>
      <c r="HN37" s="38"/>
      <c r="HO37" s="38"/>
      <c r="HP37" s="38"/>
      <c r="HQ37" s="38"/>
      <c r="HR37" s="38"/>
      <c r="HS37" s="38"/>
      <c r="HT37" s="38"/>
      <c r="HU37" s="38"/>
      <c r="HV37" s="38"/>
      <c r="HW37" s="38"/>
      <c r="HX37" s="38"/>
      <c r="HY37" s="38"/>
      <c r="HZ37" s="38"/>
      <c r="IA37" s="38"/>
      <c r="IB37" s="38"/>
      <c r="IC37" s="38"/>
      <c r="ID37" s="38"/>
      <c r="IE37" s="38"/>
      <c r="IF37" s="38"/>
      <c r="IG37" s="38"/>
      <c r="IH37" s="38"/>
      <c r="II37" s="38"/>
      <c r="IJ37" s="38"/>
      <c r="IK37" s="38"/>
      <c r="IL37" s="38"/>
      <c r="IM37" s="38"/>
      <c r="IN37" s="38"/>
      <c r="IO37" s="38"/>
      <c r="IP37" s="38"/>
      <c r="IQ37" s="38"/>
      <c r="IR37" s="38"/>
      <c r="IS37" s="38"/>
      <c r="IT37" s="38"/>
      <c r="IU37" s="38"/>
      <c r="IV37" s="38"/>
      <c r="IW37" s="38"/>
      <c r="IX37" s="38"/>
      <c r="IY37" s="38"/>
      <c r="IZ37" s="38"/>
      <c r="JA37" s="38"/>
      <c r="JB37" s="38"/>
      <c r="JC37" s="38"/>
      <c r="JD37" s="38"/>
      <c r="JE37" s="38"/>
      <c r="JF37" s="38"/>
      <c r="JG37" s="38"/>
      <c r="JH37" s="38"/>
      <c r="JI37" s="38"/>
      <c r="JJ37" s="38"/>
      <c r="JK37" s="38"/>
      <c r="JL37" s="38"/>
      <c r="JM37" s="38"/>
      <c r="JN37" s="38"/>
      <c r="JO37" s="38"/>
      <c r="JP37" s="38"/>
      <c r="JQ37" s="38"/>
      <c r="JR37" s="38"/>
      <c r="JS37" s="38"/>
      <c r="JT37" s="38"/>
      <c r="JU37" s="38"/>
      <c r="JV37" s="38"/>
      <c r="JW37" s="38"/>
      <c r="JX37" s="38"/>
      <c r="JY37" s="38"/>
      <c r="JZ37" s="38"/>
      <c r="KA37" s="38"/>
      <c r="KB37" s="38"/>
      <c r="KC37" s="38"/>
      <c r="KD37" s="38"/>
      <c r="KE37" s="38"/>
      <c r="KF37" s="38"/>
      <c r="KG37" s="38"/>
      <c r="KH37" s="38"/>
      <c r="KI37" s="38"/>
      <c r="KJ37" s="38"/>
      <c r="KK37" s="38"/>
      <c r="KL37" s="38"/>
      <c r="KM37" s="38"/>
      <c r="KN37" s="38"/>
      <c r="KO37" s="38"/>
      <c r="KP37" s="38"/>
      <c r="KQ37" s="38"/>
      <c r="KR37" s="38"/>
      <c r="KS37" s="38"/>
      <c r="KT37" s="38"/>
      <c r="KU37" s="38"/>
      <c r="KV37" s="38"/>
      <c r="KW37" s="38"/>
      <c r="KX37" s="38"/>
      <c r="KY37" s="38"/>
      <c r="KZ37" s="38"/>
      <c r="LA37" s="38"/>
      <c r="LB37" s="38"/>
      <c r="LC37" s="38"/>
    </row>
    <row r="38" spans="1:315" customFormat="1" x14ac:dyDescent="0.35">
      <c r="A38" s="22"/>
      <c r="G38" s="4"/>
      <c r="H38" s="33"/>
      <c r="I38" s="33"/>
      <c r="J38" s="33"/>
      <c r="K38" s="33"/>
      <c r="L38" s="33"/>
      <c r="M38" s="33"/>
      <c r="N38" s="33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164"/>
      <c r="AS38" s="164"/>
      <c r="AT38" s="164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  <c r="CH38" s="38"/>
      <c r="CI38" s="38"/>
      <c r="CJ38" s="38"/>
      <c r="CK38" s="38"/>
      <c r="CL38" s="38"/>
      <c r="CM38" s="38"/>
      <c r="CN38" s="38"/>
      <c r="CO38" s="38"/>
      <c r="CP38" s="38"/>
      <c r="CQ38" s="38"/>
      <c r="CR38" s="38"/>
      <c r="CS38" s="38"/>
      <c r="CT38" s="38"/>
      <c r="CU38" s="38"/>
      <c r="CV38" s="38"/>
      <c r="CW38" s="38"/>
      <c r="CX38" s="38"/>
      <c r="CY38" s="38"/>
      <c r="CZ38" s="38"/>
      <c r="DA38" s="38"/>
      <c r="DB38" s="38"/>
      <c r="DC38" s="38"/>
      <c r="DD38" s="38"/>
      <c r="DE38" s="38"/>
      <c r="DF38" s="38"/>
      <c r="DG38" s="38"/>
      <c r="DH38" s="38"/>
      <c r="DI38" s="38"/>
      <c r="DJ38" s="38"/>
      <c r="DK38" s="38"/>
      <c r="DL38" s="38"/>
      <c r="DM38" s="38"/>
      <c r="DN38" s="38"/>
      <c r="DO38" s="38"/>
      <c r="DP38" s="38"/>
      <c r="DQ38" s="38"/>
      <c r="DR38" s="38"/>
      <c r="DS38" s="38"/>
      <c r="DT38" s="38"/>
      <c r="DU38" s="38"/>
      <c r="DV38" s="38"/>
      <c r="DW38" s="38"/>
      <c r="DX38" s="38"/>
      <c r="DY38" s="38"/>
      <c r="DZ38" s="38"/>
      <c r="EA38" s="38"/>
      <c r="EB38" s="38"/>
      <c r="EC38" s="38"/>
      <c r="ED38" s="38"/>
      <c r="EE38" s="38"/>
      <c r="EF38" s="38"/>
      <c r="EG38" s="38"/>
      <c r="EH38" s="38"/>
      <c r="EI38" s="38"/>
      <c r="EJ38" s="38"/>
      <c r="EK38" s="38"/>
      <c r="EL38" s="38"/>
      <c r="EM38" s="38"/>
      <c r="EN38" s="38"/>
      <c r="EO38" s="38"/>
      <c r="EP38" s="38"/>
      <c r="EQ38" s="38"/>
      <c r="ER38" s="38"/>
      <c r="ES38" s="38"/>
      <c r="ET38" s="38"/>
      <c r="EU38" s="38"/>
      <c r="EV38" s="38"/>
      <c r="EW38" s="38"/>
      <c r="EX38" s="38"/>
      <c r="EY38" s="38"/>
      <c r="EZ38" s="38"/>
      <c r="FA38" s="38"/>
      <c r="FB38" s="38"/>
      <c r="FC38" s="38"/>
      <c r="FD38" s="38"/>
      <c r="FE38" s="38"/>
      <c r="FF38" s="38"/>
      <c r="FG38" s="38"/>
      <c r="FH38" s="38"/>
      <c r="FI38" s="38"/>
      <c r="FJ38" s="38"/>
      <c r="FK38" s="38"/>
      <c r="FL38" s="38"/>
      <c r="FM38" s="38"/>
      <c r="FN38" s="38"/>
      <c r="FO38" s="38"/>
      <c r="FP38" s="38"/>
      <c r="FQ38" s="38"/>
      <c r="FR38" s="38"/>
      <c r="FS38" s="38"/>
      <c r="FT38" s="38"/>
      <c r="FU38" s="38"/>
      <c r="FV38" s="38"/>
      <c r="FW38" s="38"/>
      <c r="FX38" s="38"/>
      <c r="FY38" s="38"/>
      <c r="FZ38" s="38"/>
      <c r="GA38" s="38"/>
      <c r="GB38" s="38"/>
      <c r="GC38" s="38"/>
      <c r="GD38" s="38"/>
      <c r="GE38" s="38"/>
      <c r="GF38" s="38"/>
      <c r="GG38" s="38"/>
      <c r="GH38" s="38"/>
      <c r="GI38" s="38"/>
      <c r="GJ38" s="38"/>
      <c r="GK38" s="38"/>
      <c r="GL38" s="38"/>
      <c r="GM38" s="38"/>
      <c r="GN38" s="38"/>
      <c r="GO38" s="38"/>
      <c r="GP38" s="38"/>
      <c r="GQ38" s="38"/>
      <c r="GR38" s="38"/>
      <c r="GS38" s="38"/>
      <c r="GT38" s="38"/>
      <c r="GU38" s="38"/>
      <c r="GV38" s="38"/>
      <c r="GW38" s="38"/>
      <c r="GX38" s="38"/>
      <c r="GY38" s="38"/>
      <c r="GZ38" s="38"/>
      <c r="HA38" s="38"/>
      <c r="HB38" s="38"/>
      <c r="HC38" s="38"/>
      <c r="HD38" s="38"/>
      <c r="HE38" s="38"/>
      <c r="HF38" s="38"/>
      <c r="HG38" s="38"/>
      <c r="HH38" s="38"/>
      <c r="HI38" s="38"/>
      <c r="HJ38" s="38"/>
      <c r="HK38" s="38"/>
      <c r="HL38" s="38"/>
      <c r="HM38" s="38"/>
      <c r="HN38" s="38"/>
      <c r="HO38" s="38"/>
      <c r="HP38" s="38"/>
      <c r="HQ38" s="38"/>
      <c r="HR38" s="38"/>
      <c r="HS38" s="38"/>
      <c r="HT38" s="38"/>
      <c r="HU38" s="38"/>
      <c r="HV38" s="38"/>
      <c r="HW38" s="38"/>
      <c r="HX38" s="38"/>
      <c r="HY38" s="38"/>
      <c r="HZ38" s="38"/>
      <c r="IA38" s="38"/>
      <c r="IB38" s="38"/>
      <c r="IC38" s="38"/>
      <c r="ID38" s="38"/>
      <c r="IE38" s="38"/>
      <c r="IF38" s="38"/>
      <c r="IG38" s="38"/>
      <c r="IH38" s="38"/>
      <c r="II38" s="38"/>
      <c r="IJ38" s="38"/>
      <c r="IK38" s="38"/>
      <c r="IL38" s="38"/>
      <c r="IM38" s="38"/>
      <c r="IN38" s="38"/>
      <c r="IO38" s="38"/>
      <c r="IP38" s="38"/>
      <c r="IQ38" s="38"/>
      <c r="IR38" s="38"/>
      <c r="IS38" s="38"/>
      <c r="IT38" s="38"/>
      <c r="IU38" s="38"/>
      <c r="IV38" s="38"/>
      <c r="IW38" s="38"/>
      <c r="IX38" s="38"/>
      <c r="IY38" s="38"/>
      <c r="IZ38" s="38"/>
      <c r="JA38" s="38"/>
      <c r="JB38" s="38"/>
      <c r="JC38" s="38"/>
      <c r="JD38" s="38"/>
      <c r="JE38" s="38"/>
      <c r="JF38" s="38"/>
      <c r="JG38" s="38"/>
      <c r="JH38" s="38"/>
      <c r="JI38" s="38"/>
      <c r="JJ38" s="38"/>
      <c r="JK38" s="38"/>
      <c r="JL38" s="38"/>
      <c r="JM38" s="38"/>
      <c r="JN38" s="38"/>
      <c r="JO38" s="38"/>
      <c r="JP38" s="38"/>
      <c r="JQ38" s="38"/>
      <c r="JR38" s="38"/>
      <c r="JS38" s="38"/>
      <c r="JT38" s="38"/>
      <c r="JU38" s="38"/>
      <c r="JV38" s="38"/>
      <c r="JW38" s="38"/>
      <c r="JX38" s="38"/>
      <c r="JY38" s="38"/>
      <c r="JZ38" s="38"/>
      <c r="KA38" s="38"/>
      <c r="KB38" s="38"/>
      <c r="KC38" s="38"/>
      <c r="KD38" s="38"/>
      <c r="KE38" s="38"/>
      <c r="KF38" s="38"/>
      <c r="KG38" s="38"/>
      <c r="KH38" s="38"/>
      <c r="KI38" s="38"/>
      <c r="KJ38" s="38"/>
      <c r="KK38" s="38"/>
      <c r="KL38" s="38"/>
      <c r="KM38" s="38"/>
      <c r="KN38" s="38"/>
      <c r="KO38" s="38"/>
      <c r="KP38" s="38"/>
      <c r="KQ38" s="38"/>
      <c r="KR38" s="38"/>
      <c r="KS38" s="38"/>
      <c r="KT38" s="38"/>
      <c r="KU38" s="38"/>
      <c r="KV38" s="38"/>
      <c r="KW38" s="38"/>
      <c r="KX38" s="38"/>
      <c r="KY38" s="38"/>
      <c r="KZ38" s="38"/>
      <c r="LA38" s="38"/>
      <c r="LB38" s="38"/>
      <c r="LC38" s="38"/>
    </row>
    <row r="39" spans="1:315" customFormat="1" x14ac:dyDescent="0.35">
      <c r="A39" s="22">
        <f>AVERAGE(A26:A37)</f>
        <v>2.25</v>
      </c>
      <c r="B39">
        <f>AVERAGE(B26:B37)</f>
        <v>2.1666666666666665</v>
      </c>
      <c r="C39">
        <f>AVERAGE(C26:C37)</f>
        <v>1.9166666666666667</v>
      </c>
      <c r="D39">
        <f>AVERAGE(D26:D37)</f>
        <v>3.25</v>
      </c>
      <c r="G39" s="4"/>
      <c r="H39" s="33"/>
      <c r="I39" s="33"/>
      <c r="J39" s="33"/>
      <c r="K39" s="33"/>
      <c r="L39" s="33"/>
      <c r="M39" s="33"/>
      <c r="N39" s="33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  <c r="CH39" s="38"/>
      <c r="CI39" s="38"/>
      <c r="CJ39" s="38"/>
      <c r="CK39" s="38"/>
      <c r="CL39" s="38"/>
      <c r="CM39" s="38"/>
      <c r="CN39" s="38"/>
      <c r="CO39" s="38"/>
      <c r="CP39" s="38"/>
      <c r="CQ39" s="38"/>
      <c r="CR39" s="38"/>
      <c r="CS39" s="38"/>
      <c r="CT39" s="38"/>
      <c r="CU39" s="38"/>
      <c r="CV39" s="38"/>
      <c r="CW39" s="38"/>
      <c r="CX39" s="38"/>
      <c r="CY39" s="38"/>
      <c r="CZ39" s="38"/>
      <c r="DA39" s="38"/>
      <c r="DB39" s="38"/>
      <c r="DC39" s="38"/>
      <c r="DD39" s="38"/>
      <c r="DE39" s="38"/>
      <c r="DF39" s="38"/>
      <c r="DG39" s="38"/>
      <c r="DH39" s="38"/>
      <c r="DI39" s="38"/>
      <c r="DJ39" s="38"/>
      <c r="DK39" s="38"/>
      <c r="DL39" s="38"/>
      <c r="DM39" s="38"/>
      <c r="DN39" s="38"/>
      <c r="DO39" s="38"/>
      <c r="DP39" s="38"/>
      <c r="DQ39" s="38"/>
      <c r="DR39" s="38"/>
      <c r="DS39" s="38"/>
      <c r="DT39" s="38"/>
      <c r="DU39" s="38"/>
      <c r="DV39" s="38"/>
      <c r="DW39" s="38"/>
      <c r="DX39" s="38"/>
      <c r="DY39" s="38"/>
      <c r="DZ39" s="38"/>
      <c r="EA39" s="38"/>
      <c r="EB39" s="38"/>
      <c r="EC39" s="38"/>
      <c r="ED39" s="38"/>
      <c r="EE39" s="38"/>
      <c r="EF39" s="38"/>
      <c r="EG39" s="38"/>
      <c r="EH39" s="38"/>
      <c r="EI39" s="38"/>
      <c r="EJ39" s="38"/>
      <c r="EK39" s="38"/>
      <c r="EL39" s="38"/>
      <c r="EM39" s="38"/>
      <c r="EN39" s="38"/>
      <c r="EO39" s="38"/>
      <c r="EP39" s="38"/>
      <c r="EQ39" s="38"/>
      <c r="ER39" s="38"/>
      <c r="ES39" s="38"/>
      <c r="ET39" s="38"/>
      <c r="EU39" s="38"/>
      <c r="EV39" s="38"/>
      <c r="EW39" s="38"/>
      <c r="EX39" s="38"/>
      <c r="EY39" s="38"/>
      <c r="EZ39" s="38"/>
      <c r="FA39" s="38"/>
      <c r="FB39" s="38"/>
      <c r="FC39" s="38"/>
      <c r="FD39" s="38"/>
      <c r="FE39" s="38"/>
      <c r="FF39" s="38"/>
      <c r="FG39" s="38"/>
      <c r="FH39" s="38"/>
      <c r="FI39" s="38"/>
      <c r="FJ39" s="38"/>
      <c r="FK39" s="38"/>
      <c r="FL39" s="38"/>
      <c r="FM39" s="38"/>
      <c r="FN39" s="38"/>
      <c r="FO39" s="38"/>
      <c r="FP39" s="38"/>
      <c r="FQ39" s="38"/>
      <c r="FR39" s="38"/>
      <c r="FS39" s="38"/>
      <c r="FT39" s="38"/>
      <c r="FU39" s="38"/>
      <c r="FV39" s="38"/>
      <c r="FW39" s="38"/>
      <c r="FX39" s="38"/>
      <c r="FY39" s="38"/>
      <c r="FZ39" s="38"/>
      <c r="GA39" s="38"/>
      <c r="GB39" s="38"/>
      <c r="GC39" s="38"/>
      <c r="GD39" s="38"/>
      <c r="GE39" s="38"/>
      <c r="GF39" s="38"/>
      <c r="GG39" s="38"/>
      <c r="GH39" s="38"/>
      <c r="GI39" s="38"/>
      <c r="GJ39" s="38"/>
      <c r="GK39" s="38"/>
      <c r="GL39" s="38"/>
      <c r="GM39" s="38"/>
      <c r="GN39" s="38"/>
      <c r="GO39" s="38"/>
      <c r="GP39" s="38"/>
      <c r="GQ39" s="38"/>
      <c r="GR39" s="38"/>
      <c r="GS39" s="38"/>
      <c r="GT39" s="38"/>
      <c r="GU39" s="38"/>
      <c r="GV39" s="38"/>
      <c r="GW39" s="38"/>
      <c r="GX39" s="38"/>
      <c r="GY39" s="38"/>
      <c r="GZ39" s="38"/>
      <c r="HA39" s="38"/>
      <c r="HB39" s="38"/>
      <c r="HC39" s="38"/>
      <c r="HD39" s="38"/>
      <c r="HE39" s="38"/>
      <c r="HF39" s="38"/>
      <c r="HG39" s="38"/>
      <c r="HH39" s="38"/>
      <c r="HI39" s="38"/>
      <c r="HJ39" s="38"/>
      <c r="HK39" s="38"/>
      <c r="HL39" s="38"/>
      <c r="HM39" s="38"/>
      <c r="HN39" s="38"/>
      <c r="HO39" s="38"/>
      <c r="HP39" s="38"/>
      <c r="HQ39" s="38"/>
      <c r="HR39" s="38"/>
      <c r="HS39" s="38"/>
      <c r="HT39" s="38"/>
      <c r="HU39" s="38"/>
      <c r="HV39" s="38"/>
      <c r="HW39" s="38"/>
      <c r="HX39" s="38"/>
      <c r="HY39" s="38"/>
      <c r="HZ39" s="38"/>
      <c r="IA39" s="38"/>
      <c r="IB39" s="38"/>
      <c r="IC39" s="38"/>
      <c r="ID39" s="38"/>
      <c r="IE39" s="38"/>
      <c r="IF39" s="38"/>
      <c r="IG39" s="38"/>
      <c r="IH39" s="38"/>
      <c r="II39" s="38"/>
      <c r="IJ39" s="38"/>
      <c r="IK39" s="38"/>
      <c r="IL39" s="38"/>
      <c r="IM39" s="38"/>
      <c r="IN39" s="38"/>
      <c r="IO39" s="38"/>
      <c r="IP39" s="38"/>
      <c r="IQ39" s="38"/>
      <c r="IR39" s="38"/>
      <c r="IS39" s="38"/>
      <c r="IT39" s="38"/>
      <c r="IU39" s="38"/>
      <c r="IV39" s="38"/>
      <c r="IW39" s="38"/>
      <c r="IX39" s="38"/>
      <c r="IY39" s="38"/>
      <c r="IZ39" s="38"/>
      <c r="JA39" s="38"/>
      <c r="JB39" s="38"/>
      <c r="JC39" s="38"/>
      <c r="JD39" s="38"/>
      <c r="JE39" s="38"/>
      <c r="JF39" s="38"/>
      <c r="JG39" s="38"/>
      <c r="JH39" s="38"/>
      <c r="JI39" s="38"/>
      <c r="JJ39" s="38"/>
      <c r="JK39" s="38"/>
      <c r="JL39" s="38"/>
      <c r="JM39" s="38"/>
      <c r="JN39" s="38"/>
      <c r="JO39" s="38"/>
      <c r="JP39" s="38"/>
      <c r="JQ39" s="38"/>
      <c r="JR39" s="38"/>
      <c r="JS39" s="38"/>
      <c r="JT39" s="38"/>
      <c r="JU39" s="38"/>
      <c r="JV39" s="38"/>
      <c r="JW39" s="38"/>
      <c r="JX39" s="38"/>
      <c r="JY39" s="38"/>
      <c r="JZ39" s="38"/>
      <c r="KA39" s="38"/>
      <c r="KB39" s="38"/>
      <c r="KC39" s="38"/>
      <c r="KD39" s="38"/>
      <c r="KE39" s="38"/>
      <c r="KF39" s="38"/>
      <c r="KG39" s="38"/>
      <c r="KH39" s="38"/>
      <c r="KI39" s="38"/>
      <c r="KJ39" s="38"/>
      <c r="KK39" s="38"/>
      <c r="KL39" s="38"/>
      <c r="KM39" s="38"/>
      <c r="KN39" s="38"/>
      <c r="KO39" s="38"/>
      <c r="KP39" s="38"/>
      <c r="KQ39" s="38"/>
      <c r="KR39" s="38"/>
      <c r="KS39" s="38"/>
      <c r="KT39" s="38"/>
      <c r="KU39" s="38"/>
      <c r="KV39" s="38"/>
      <c r="KW39" s="38"/>
      <c r="KX39" s="38"/>
      <c r="KY39" s="38"/>
      <c r="KZ39" s="38"/>
      <c r="LA39" s="38"/>
      <c r="LB39" s="38"/>
      <c r="LC39" s="38"/>
    </row>
    <row r="40" spans="1:315" customFormat="1" x14ac:dyDescent="0.35">
      <c r="A40" s="22"/>
      <c r="G40" s="4"/>
      <c r="H40" s="33"/>
      <c r="I40" s="33"/>
      <c r="J40" s="33"/>
      <c r="K40" s="33"/>
      <c r="L40" s="33"/>
      <c r="M40" s="33"/>
      <c r="N40" s="33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8"/>
      <c r="CS40" s="38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38"/>
      <c r="DE40" s="38"/>
      <c r="DF40" s="38"/>
      <c r="DG40" s="38"/>
      <c r="DH40" s="38"/>
      <c r="DI40" s="38"/>
      <c r="DJ40" s="38"/>
      <c r="DK40" s="38"/>
      <c r="DL40" s="38"/>
      <c r="DM40" s="38"/>
      <c r="DN40" s="38"/>
      <c r="DO40" s="38"/>
      <c r="DP40" s="38"/>
      <c r="DQ40" s="38"/>
      <c r="DR40" s="38"/>
      <c r="DS40" s="38"/>
      <c r="DT40" s="38"/>
      <c r="DU40" s="38"/>
      <c r="DV40" s="38"/>
      <c r="DW40" s="38"/>
      <c r="DX40" s="38"/>
      <c r="DY40" s="38"/>
      <c r="DZ40" s="38"/>
      <c r="EA40" s="38"/>
      <c r="EB40" s="38"/>
      <c r="EC40" s="38"/>
      <c r="ED40" s="38"/>
      <c r="EE40" s="38"/>
      <c r="EF40" s="38"/>
      <c r="EG40" s="38"/>
      <c r="EH40" s="38"/>
      <c r="EI40" s="38"/>
      <c r="EJ40" s="38"/>
      <c r="EK40" s="38"/>
      <c r="EL40" s="38"/>
      <c r="EM40" s="38"/>
      <c r="EN40" s="38"/>
      <c r="EO40" s="38"/>
      <c r="EP40" s="38"/>
      <c r="EQ40" s="38"/>
      <c r="ER40" s="38"/>
      <c r="ES40" s="38"/>
      <c r="ET40" s="38"/>
      <c r="EU40" s="38"/>
      <c r="EV40" s="38"/>
      <c r="EW40" s="38"/>
      <c r="EX40" s="38"/>
      <c r="EY40" s="38"/>
      <c r="EZ40" s="38"/>
      <c r="FA40" s="38"/>
      <c r="FB40" s="38"/>
      <c r="FC40" s="38"/>
      <c r="FD40" s="38"/>
      <c r="FE40" s="38"/>
      <c r="FF40" s="38"/>
      <c r="FG40" s="38"/>
      <c r="FH40" s="38"/>
      <c r="FI40" s="38"/>
      <c r="FJ40" s="38"/>
      <c r="FK40" s="38"/>
      <c r="FL40" s="38"/>
      <c r="FM40" s="38"/>
      <c r="FN40" s="38"/>
      <c r="FO40" s="38"/>
      <c r="FP40" s="38"/>
      <c r="FQ40" s="38"/>
      <c r="FR40" s="38"/>
      <c r="FS40" s="38"/>
      <c r="FT40" s="38"/>
      <c r="FU40" s="38"/>
      <c r="FV40" s="38"/>
      <c r="FW40" s="38"/>
      <c r="FX40" s="38"/>
      <c r="FY40" s="38"/>
      <c r="FZ40" s="38"/>
      <c r="GA40" s="38"/>
      <c r="GB40" s="38"/>
      <c r="GC40" s="38"/>
      <c r="GD40" s="38"/>
      <c r="GE40" s="38"/>
      <c r="GF40" s="38"/>
      <c r="GG40" s="38"/>
      <c r="GH40" s="38"/>
      <c r="GI40" s="38"/>
      <c r="GJ40" s="38"/>
      <c r="GK40" s="38"/>
      <c r="GL40" s="38"/>
      <c r="GM40" s="38"/>
      <c r="GN40" s="38"/>
      <c r="GO40" s="38"/>
      <c r="GP40" s="38"/>
      <c r="GQ40" s="38"/>
      <c r="GR40" s="38"/>
      <c r="GS40" s="38"/>
      <c r="GT40" s="38"/>
      <c r="GU40" s="38"/>
      <c r="GV40" s="38"/>
      <c r="GW40" s="38"/>
      <c r="GX40" s="38"/>
      <c r="GY40" s="38"/>
      <c r="GZ40" s="38"/>
      <c r="HA40" s="38"/>
      <c r="HB40" s="38"/>
      <c r="HC40" s="38"/>
      <c r="HD40" s="38"/>
      <c r="HE40" s="38"/>
      <c r="HF40" s="38"/>
      <c r="HG40" s="38"/>
      <c r="HH40" s="38"/>
      <c r="HI40" s="38"/>
      <c r="HJ40" s="38"/>
      <c r="HK40" s="38"/>
      <c r="HL40" s="38"/>
      <c r="HM40" s="38"/>
      <c r="HN40" s="38"/>
      <c r="HO40" s="38"/>
      <c r="HP40" s="38"/>
      <c r="HQ40" s="38"/>
      <c r="HR40" s="38"/>
      <c r="HS40" s="38"/>
      <c r="HT40" s="38"/>
      <c r="HU40" s="38"/>
      <c r="HV40" s="38"/>
      <c r="HW40" s="38"/>
      <c r="HX40" s="38"/>
      <c r="HY40" s="38"/>
      <c r="HZ40" s="38"/>
      <c r="IA40" s="38"/>
      <c r="IB40" s="38"/>
      <c r="IC40" s="38"/>
      <c r="ID40" s="38"/>
      <c r="IE40" s="38"/>
      <c r="IF40" s="38"/>
      <c r="IG40" s="38"/>
      <c r="IH40" s="38"/>
      <c r="II40" s="38"/>
      <c r="IJ40" s="38"/>
      <c r="IK40" s="38"/>
      <c r="IL40" s="38"/>
      <c r="IM40" s="38"/>
      <c r="IN40" s="38"/>
      <c r="IO40" s="38"/>
      <c r="IP40" s="38"/>
      <c r="IQ40" s="38"/>
      <c r="IR40" s="38"/>
      <c r="IS40" s="38"/>
      <c r="IT40" s="38"/>
      <c r="IU40" s="38"/>
      <c r="IV40" s="38"/>
      <c r="IW40" s="38"/>
      <c r="IX40" s="38"/>
      <c r="IY40" s="38"/>
      <c r="IZ40" s="38"/>
      <c r="JA40" s="38"/>
      <c r="JB40" s="38"/>
      <c r="JC40" s="38"/>
      <c r="JD40" s="38"/>
      <c r="JE40" s="38"/>
      <c r="JF40" s="38"/>
      <c r="JG40" s="38"/>
      <c r="JH40" s="38"/>
      <c r="JI40" s="38"/>
      <c r="JJ40" s="38"/>
      <c r="JK40" s="38"/>
      <c r="JL40" s="38"/>
      <c r="JM40" s="38"/>
      <c r="JN40" s="38"/>
      <c r="JO40" s="38"/>
      <c r="JP40" s="38"/>
      <c r="JQ40" s="38"/>
      <c r="JR40" s="38"/>
      <c r="JS40" s="38"/>
      <c r="JT40" s="38"/>
      <c r="JU40" s="38"/>
      <c r="JV40" s="38"/>
      <c r="JW40" s="38"/>
      <c r="JX40" s="38"/>
      <c r="JY40" s="38"/>
      <c r="JZ40" s="38"/>
      <c r="KA40" s="38"/>
      <c r="KB40" s="38"/>
      <c r="KC40" s="38"/>
      <c r="KD40" s="38"/>
      <c r="KE40" s="38"/>
      <c r="KF40" s="38"/>
      <c r="KG40" s="38"/>
      <c r="KH40" s="38"/>
      <c r="KI40" s="38"/>
      <c r="KJ40" s="38"/>
      <c r="KK40" s="38"/>
      <c r="KL40" s="38"/>
      <c r="KM40" s="38"/>
      <c r="KN40" s="38"/>
      <c r="KO40" s="38"/>
      <c r="KP40" s="38"/>
      <c r="KQ40" s="38"/>
      <c r="KR40" s="38"/>
      <c r="KS40" s="38"/>
      <c r="KT40" s="38"/>
      <c r="KU40" s="38"/>
      <c r="KV40" s="38"/>
      <c r="KW40" s="38"/>
      <c r="KX40" s="38"/>
      <c r="KY40" s="38"/>
      <c r="KZ40" s="38"/>
      <c r="LA40" s="38"/>
      <c r="LB40" s="38"/>
      <c r="LC40" s="38"/>
    </row>
    <row r="41" spans="1:315" customFormat="1" x14ac:dyDescent="0.35">
      <c r="A41" s="31">
        <f>COUNTIF(A26:A37,1)</f>
        <v>6</v>
      </c>
      <c r="B41" s="31">
        <f t="shared" ref="B41:D41" si="5">COUNTIF(B26:B37,1)</f>
        <v>7</v>
      </c>
      <c r="C41" s="31">
        <f t="shared" si="5"/>
        <v>7</v>
      </c>
      <c r="D41" s="31">
        <f t="shared" si="5"/>
        <v>3</v>
      </c>
      <c r="E41" s="167">
        <f>SUM(A41:D41)/48</f>
        <v>0.47916666666666669</v>
      </c>
      <c r="G41" s="4"/>
      <c r="H41" s="31"/>
      <c r="I41" s="31"/>
      <c r="J41" s="31"/>
      <c r="K41" s="31"/>
      <c r="L41" s="31"/>
      <c r="M41" s="31"/>
      <c r="N41" s="38"/>
      <c r="O41" s="38"/>
      <c r="P41" s="38"/>
      <c r="Q41" s="38"/>
      <c r="R41" s="38"/>
      <c r="S41" s="14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  <c r="DM41" s="38"/>
      <c r="DN41" s="38"/>
      <c r="DO41" s="38"/>
      <c r="DP41" s="38"/>
      <c r="DQ41" s="38"/>
      <c r="DR41" s="38"/>
      <c r="DS41" s="38"/>
      <c r="DT41" s="38"/>
      <c r="DU41" s="38"/>
      <c r="DV41" s="38"/>
      <c r="DW41" s="38"/>
      <c r="DX41" s="38"/>
      <c r="DY41" s="38"/>
      <c r="DZ41" s="38"/>
      <c r="EA41" s="38"/>
      <c r="EB41" s="38"/>
      <c r="EC41" s="38"/>
      <c r="ED41" s="38"/>
      <c r="EE41" s="38"/>
      <c r="EF41" s="38"/>
      <c r="EG41" s="38"/>
      <c r="EH41" s="38"/>
      <c r="EI41" s="38"/>
      <c r="EJ41" s="38"/>
      <c r="EK41" s="38"/>
      <c r="EL41" s="38"/>
      <c r="EM41" s="38"/>
      <c r="EN41" s="38"/>
      <c r="EO41" s="38"/>
      <c r="EP41" s="38"/>
      <c r="EQ41" s="38"/>
      <c r="ER41" s="38"/>
      <c r="ES41" s="38"/>
      <c r="ET41" s="38"/>
      <c r="EU41" s="38"/>
      <c r="EV41" s="38"/>
      <c r="EW41" s="38"/>
      <c r="EX41" s="38"/>
      <c r="EY41" s="38"/>
      <c r="EZ41" s="38"/>
      <c r="FA41" s="38"/>
      <c r="FB41" s="38"/>
      <c r="FC41" s="38"/>
      <c r="FD41" s="38"/>
      <c r="FE41" s="38"/>
      <c r="FF41" s="38"/>
      <c r="FG41" s="38"/>
      <c r="FH41" s="38"/>
      <c r="FI41" s="38"/>
      <c r="FJ41" s="38"/>
      <c r="FK41" s="38"/>
      <c r="FL41" s="38"/>
      <c r="FM41" s="38"/>
      <c r="FN41" s="38"/>
      <c r="FO41" s="38"/>
      <c r="FP41" s="38"/>
      <c r="FQ41" s="38"/>
      <c r="FR41" s="38"/>
      <c r="FS41" s="38"/>
      <c r="FT41" s="38"/>
      <c r="FU41" s="38"/>
      <c r="FV41" s="38"/>
      <c r="FW41" s="38"/>
      <c r="FX41" s="38"/>
      <c r="FY41" s="38"/>
      <c r="FZ41" s="38"/>
      <c r="GA41" s="38"/>
      <c r="GB41" s="38"/>
      <c r="GC41" s="38"/>
      <c r="GD41" s="38"/>
      <c r="GE41" s="38"/>
      <c r="GF41" s="38"/>
      <c r="GG41" s="38"/>
      <c r="GH41" s="38"/>
      <c r="GI41" s="38"/>
      <c r="GJ41" s="38"/>
      <c r="GK41" s="38"/>
      <c r="GL41" s="38"/>
      <c r="GM41" s="38"/>
      <c r="GN41" s="38"/>
      <c r="GO41" s="38"/>
      <c r="GP41" s="38"/>
      <c r="GQ41" s="38"/>
      <c r="GR41" s="38"/>
      <c r="GS41" s="38"/>
      <c r="GT41" s="38"/>
      <c r="GU41" s="38"/>
      <c r="GV41" s="38"/>
      <c r="GW41" s="38"/>
      <c r="GX41" s="38"/>
      <c r="GY41" s="38"/>
      <c r="GZ41" s="38"/>
      <c r="HA41" s="38"/>
      <c r="HB41" s="38"/>
      <c r="HC41" s="38"/>
      <c r="HD41" s="38"/>
      <c r="HE41" s="38"/>
      <c r="HF41" s="38"/>
      <c r="HG41" s="38"/>
      <c r="HH41" s="38"/>
      <c r="HI41" s="38"/>
      <c r="HJ41" s="38"/>
      <c r="HK41" s="38"/>
      <c r="HL41" s="38"/>
      <c r="HM41" s="38"/>
      <c r="HN41" s="38"/>
      <c r="HO41" s="38"/>
      <c r="HP41" s="38"/>
      <c r="HQ41" s="38"/>
      <c r="HR41" s="38"/>
      <c r="HS41" s="38"/>
      <c r="HT41" s="38"/>
      <c r="HU41" s="38"/>
      <c r="HV41" s="38"/>
      <c r="HW41" s="38"/>
      <c r="HX41" s="38"/>
      <c r="HY41" s="38"/>
      <c r="HZ41" s="38"/>
      <c r="IA41" s="38"/>
      <c r="IB41" s="38"/>
      <c r="IC41" s="38"/>
      <c r="ID41" s="38"/>
      <c r="IE41" s="38"/>
      <c r="IF41" s="38"/>
      <c r="IG41" s="38"/>
      <c r="IH41" s="38"/>
      <c r="II41" s="38"/>
      <c r="IJ41" s="38"/>
      <c r="IK41" s="38"/>
      <c r="IL41" s="38"/>
      <c r="IM41" s="38"/>
      <c r="IN41" s="38"/>
      <c r="IO41" s="38"/>
      <c r="IP41" s="38"/>
      <c r="IQ41" s="38"/>
      <c r="IR41" s="38"/>
      <c r="IS41" s="38"/>
      <c r="IT41" s="38"/>
      <c r="IU41" s="38"/>
      <c r="IV41" s="38"/>
      <c r="IW41" s="38"/>
      <c r="IX41" s="38"/>
      <c r="IY41" s="38"/>
      <c r="IZ41" s="38"/>
      <c r="JA41" s="38"/>
      <c r="JB41" s="38"/>
      <c r="JC41" s="38"/>
      <c r="JD41" s="38"/>
      <c r="JE41" s="38"/>
      <c r="JF41" s="38"/>
      <c r="JG41" s="38"/>
      <c r="JH41" s="38"/>
      <c r="JI41" s="38"/>
      <c r="JJ41" s="38"/>
      <c r="JK41" s="38"/>
      <c r="JL41" s="38"/>
      <c r="JM41" s="38"/>
      <c r="JN41" s="38"/>
      <c r="JO41" s="38"/>
      <c r="JP41" s="38"/>
      <c r="JQ41" s="38"/>
      <c r="JR41" s="38"/>
      <c r="JS41" s="38"/>
      <c r="JT41" s="38"/>
      <c r="JU41" s="38"/>
      <c r="JV41" s="38"/>
      <c r="JW41" s="38"/>
      <c r="JX41" s="38"/>
      <c r="JY41" s="38"/>
      <c r="JZ41" s="38"/>
      <c r="KA41" s="38"/>
      <c r="KB41" s="38"/>
      <c r="KC41" s="38"/>
      <c r="KD41" s="38"/>
      <c r="KE41" s="38"/>
      <c r="KF41" s="38"/>
      <c r="KG41" s="38"/>
      <c r="KH41" s="38"/>
      <c r="KI41" s="38"/>
      <c r="KJ41" s="38"/>
      <c r="KK41" s="38"/>
      <c r="KL41" s="38"/>
      <c r="KM41" s="38"/>
      <c r="KN41" s="38"/>
      <c r="KO41" s="38"/>
      <c r="KP41" s="38"/>
      <c r="KQ41" s="38"/>
      <c r="KR41" s="38"/>
      <c r="KS41" s="38"/>
      <c r="KT41" s="38"/>
      <c r="KU41" s="38"/>
      <c r="KV41" s="38"/>
      <c r="KW41" s="38"/>
      <c r="KX41" s="38"/>
      <c r="KY41" s="38"/>
      <c r="KZ41" s="38"/>
      <c r="LA41" s="38"/>
      <c r="LB41" s="38"/>
      <c r="LC41" s="38"/>
    </row>
    <row r="42" spans="1:315" customFormat="1" x14ac:dyDescent="0.35">
      <c r="A42" s="31">
        <f>COUNTIF(A26:A37,2)</f>
        <v>2</v>
      </c>
      <c r="B42" s="31">
        <f t="shared" ref="B42:D42" si="6">COUNTIF(B26:B37,2)</f>
        <v>2</v>
      </c>
      <c r="C42" s="31">
        <f t="shared" si="6"/>
        <v>2</v>
      </c>
      <c r="D42" s="31">
        <f t="shared" si="6"/>
        <v>1</v>
      </c>
      <c r="E42" s="167">
        <f>SUM(A42:D42)/48</f>
        <v>0.14583333333333334</v>
      </c>
      <c r="G42" s="4"/>
      <c r="H42" s="31"/>
      <c r="I42" s="31"/>
      <c r="J42" s="31"/>
      <c r="K42" s="31"/>
      <c r="L42" s="31"/>
      <c r="M42" s="31"/>
      <c r="N42" s="38"/>
      <c r="O42" s="38"/>
      <c r="P42" s="38"/>
      <c r="Q42" s="38"/>
      <c r="R42" s="38"/>
      <c r="S42" s="14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  <c r="CH42" s="38"/>
      <c r="CI42" s="38"/>
      <c r="CJ42" s="38"/>
      <c r="CK42" s="38"/>
      <c r="CL42" s="38"/>
      <c r="CM42" s="38"/>
      <c r="CN42" s="38"/>
      <c r="CO42" s="38"/>
      <c r="CP42" s="38"/>
      <c r="CQ42" s="38"/>
      <c r="CR42" s="38"/>
      <c r="CS42" s="38"/>
      <c r="CT42" s="38"/>
      <c r="CU42" s="38"/>
      <c r="CV42" s="38"/>
      <c r="CW42" s="38"/>
      <c r="CX42" s="38"/>
      <c r="CY42" s="38"/>
      <c r="CZ42" s="38"/>
      <c r="DA42" s="38"/>
      <c r="DB42" s="38"/>
      <c r="DC42" s="38"/>
      <c r="DD42" s="38"/>
      <c r="DE42" s="38"/>
      <c r="DF42" s="38"/>
      <c r="DG42" s="38"/>
      <c r="DH42" s="38"/>
      <c r="DI42" s="38"/>
      <c r="DJ42" s="38"/>
      <c r="DK42" s="38"/>
      <c r="DL42" s="38"/>
      <c r="DM42" s="38"/>
      <c r="DN42" s="38"/>
      <c r="DO42" s="38"/>
      <c r="DP42" s="38"/>
      <c r="DQ42" s="38"/>
      <c r="DR42" s="38"/>
      <c r="DS42" s="38"/>
      <c r="DT42" s="38"/>
      <c r="DU42" s="38"/>
      <c r="DV42" s="38"/>
      <c r="DW42" s="38"/>
      <c r="DX42" s="38"/>
      <c r="DY42" s="38"/>
      <c r="DZ42" s="38"/>
      <c r="EA42" s="38"/>
      <c r="EB42" s="38"/>
      <c r="EC42" s="38"/>
      <c r="ED42" s="38"/>
      <c r="EE42" s="38"/>
      <c r="EF42" s="38"/>
      <c r="EG42" s="38"/>
      <c r="EH42" s="38"/>
      <c r="EI42" s="38"/>
      <c r="EJ42" s="38"/>
      <c r="EK42" s="38"/>
      <c r="EL42" s="38"/>
      <c r="EM42" s="38"/>
      <c r="EN42" s="38"/>
      <c r="EO42" s="38"/>
      <c r="EP42" s="38"/>
      <c r="EQ42" s="38"/>
      <c r="ER42" s="38"/>
      <c r="ES42" s="38"/>
      <c r="ET42" s="38"/>
      <c r="EU42" s="38"/>
      <c r="EV42" s="38"/>
      <c r="EW42" s="38"/>
      <c r="EX42" s="38"/>
      <c r="EY42" s="38"/>
      <c r="EZ42" s="38"/>
      <c r="FA42" s="38"/>
      <c r="FB42" s="38"/>
      <c r="FC42" s="38"/>
      <c r="FD42" s="38"/>
      <c r="FE42" s="38"/>
      <c r="FF42" s="38"/>
      <c r="FG42" s="38"/>
      <c r="FH42" s="38"/>
      <c r="FI42" s="38"/>
      <c r="FJ42" s="38"/>
      <c r="FK42" s="38"/>
      <c r="FL42" s="38"/>
      <c r="FM42" s="38"/>
      <c r="FN42" s="38"/>
      <c r="FO42" s="38"/>
      <c r="FP42" s="38"/>
      <c r="FQ42" s="38"/>
      <c r="FR42" s="38"/>
      <c r="FS42" s="38"/>
      <c r="FT42" s="38"/>
      <c r="FU42" s="38"/>
      <c r="FV42" s="38"/>
      <c r="FW42" s="38"/>
      <c r="FX42" s="38"/>
      <c r="FY42" s="38"/>
      <c r="FZ42" s="38"/>
      <c r="GA42" s="38"/>
      <c r="GB42" s="38"/>
      <c r="GC42" s="38"/>
      <c r="GD42" s="38"/>
      <c r="GE42" s="38"/>
      <c r="GF42" s="38"/>
      <c r="GG42" s="38"/>
      <c r="GH42" s="38"/>
      <c r="GI42" s="38"/>
      <c r="GJ42" s="38"/>
      <c r="GK42" s="38"/>
      <c r="GL42" s="38"/>
      <c r="GM42" s="38"/>
      <c r="GN42" s="38"/>
      <c r="GO42" s="38"/>
      <c r="GP42" s="38"/>
      <c r="GQ42" s="38"/>
      <c r="GR42" s="38"/>
      <c r="GS42" s="38"/>
      <c r="GT42" s="38"/>
      <c r="GU42" s="38"/>
      <c r="GV42" s="38"/>
      <c r="GW42" s="38"/>
      <c r="GX42" s="38"/>
      <c r="GY42" s="38"/>
      <c r="GZ42" s="38"/>
      <c r="HA42" s="38"/>
      <c r="HB42" s="38"/>
      <c r="HC42" s="38"/>
      <c r="HD42" s="38"/>
      <c r="HE42" s="38"/>
      <c r="HF42" s="38"/>
      <c r="HG42" s="38"/>
      <c r="HH42" s="38"/>
      <c r="HI42" s="38"/>
      <c r="HJ42" s="38"/>
      <c r="HK42" s="38"/>
      <c r="HL42" s="38"/>
      <c r="HM42" s="38"/>
      <c r="HN42" s="38"/>
      <c r="HO42" s="38"/>
      <c r="HP42" s="38"/>
      <c r="HQ42" s="38"/>
      <c r="HR42" s="38"/>
      <c r="HS42" s="38"/>
      <c r="HT42" s="38"/>
      <c r="HU42" s="38"/>
      <c r="HV42" s="38"/>
      <c r="HW42" s="38"/>
      <c r="HX42" s="38"/>
      <c r="HY42" s="38"/>
      <c r="HZ42" s="38"/>
      <c r="IA42" s="38"/>
      <c r="IB42" s="38"/>
      <c r="IC42" s="38"/>
      <c r="ID42" s="38"/>
      <c r="IE42" s="38"/>
      <c r="IF42" s="38"/>
      <c r="IG42" s="38"/>
      <c r="IH42" s="38"/>
      <c r="II42" s="38"/>
      <c r="IJ42" s="38"/>
      <c r="IK42" s="38"/>
      <c r="IL42" s="38"/>
      <c r="IM42" s="38"/>
      <c r="IN42" s="38"/>
      <c r="IO42" s="38"/>
      <c r="IP42" s="38"/>
      <c r="IQ42" s="38"/>
      <c r="IR42" s="38"/>
      <c r="IS42" s="38"/>
      <c r="IT42" s="38"/>
      <c r="IU42" s="38"/>
      <c r="IV42" s="38"/>
      <c r="IW42" s="38"/>
      <c r="IX42" s="38"/>
      <c r="IY42" s="38"/>
      <c r="IZ42" s="38"/>
      <c r="JA42" s="38"/>
      <c r="JB42" s="38"/>
      <c r="JC42" s="38"/>
      <c r="JD42" s="38"/>
      <c r="JE42" s="38"/>
      <c r="JF42" s="38"/>
      <c r="JG42" s="38"/>
      <c r="JH42" s="38"/>
      <c r="JI42" s="38"/>
      <c r="JJ42" s="38"/>
      <c r="JK42" s="38"/>
      <c r="JL42" s="38"/>
      <c r="JM42" s="38"/>
      <c r="JN42" s="38"/>
      <c r="JO42" s="38"/>
      <c r="JP42" s="38"/>
      <c r="JQ42" s="38"/>
      <c r="JR42" s="38"/>
      <c r="JS42" s="38"/>
      <c r="JT42" s="38"/>
      <c r="JU42" s="38"/>
      <c r="JV42" s="38"/>
      <c r="JW42" s="38"/>
      <c r="JX42" s="38"/>
      <c r="JY42" s="38"/>
      <c r="JZ42" s="38"/>
      <c r="KA42" s="38"/>
      <c r="KB42" s="38"/>
      <c r="KC42" s="38"/>
      <c r="KD42" s="38"/>
      <c r="KE42" s="38"/>
      <c r="KF42" s="38"/>
      <c r="KG42" s="38"/>
      <c r="KH42" s="38"/>
      <c r="KI42" s="38"/>
      <c r="KJ42" s="38"/>
      <c r="KK42" s="38"/>
      <c r="KL42" s="38"/>
      <c r="KM42" s="38"/>
      <c r="KN42" s="38"/>
      <c r="KO42" s="38"/>
      <c r="KP42" s="38"/>
      <c r="KQ42" s="38"/>
      <c r="KR42" s="38"/>
      <c r="KS42" s="38"/>
      <c r="KT42" s="38"/>
      <c r="KU42" s="38"/>
      <c r="KV42" s="38"/>
      <c r="KW42" s="38"/>
      <c r="KX42" s="38"/>
      <c r="KY42" s="38"/>
      <c r="KZ42" s="38"/>
      <c r="LA42" s="38"/>
      <c r="LB42" s="38"/>
      <c r="LC42" s="38"/>
    </row>
    <row r="43" spans="1:315" customFormat="1" x14ac:dyDescent="0.35">
      <c r="A43" s="31">
        <f>COUNTIF(A26:A37,3)</f>
        <v>0</v>
      </c>
      <c r="B43" s="31">
        <f t="shared" ref="B43:D43" si="7">COUNTIF(B26:B37,3)</f>
        <v>0</v>
      </c>
      <c r="C43" s="31">
        <f t="shared" si="7"/>
        <v>1</v>
      </c>
      <c r="D43" s="31">
        <f t="shared" si="7"/>
        <v>2</v>
      </c>
      <c r="E43" s="167">
        <f>SUM(A43:D43)/48</f>
        <v>6.25E-2</v>
      </c>
      <c r="G43" s="4"/>
      <c r="H43" s="31"/>
      <c r="I43" s="31"/>
      <c r="J43" s="31"/>
      <c r="K43" s="31"/>
      <c r="L43" s="31"/>
      <c r="M43" s="31"/>
      <c r="N43" s="38"/>
      <c r="O43" s="38"/>
      <c r="P43" s="38"/>
      <c r="Q43" s="38"/>
      <c r="R43" s="38"/>
      <c r="S43" s="14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38"/>
      <c r="CS43" s="38"/>
      <c r="CT43" s="38"/>
      <c r="CU43" s="38"/>
      <c r="CV43" s="38"/>
      <c r="CW43" s="38"/>
      <c r="CX43" s="38"/>
      <c r="CY43" s="38"/>
      <c r="CZ43" s="38"/>
      <c r="DA43" s="38"/>
      <c r="DB43" s="38"/>
      <c r="DC43" s="38"/>
      <c r="DD43" s="38"/>
      <c r="DE43" s="38"/>
      <c r="DF43" s="38"/>
      <c r="DG43" s="38"/>
      <c r="DH43" s="38"/>
      <c r="DI43" s="38"/>
      <c r="DJ43" s="38"/>
      <c r="DK43" s="38"/>
      <c r="DL43" s="38"/>
      <c r="DM43" s="38"/>
      <c r="DN43" s="38"/>
      <c r="DO43" s="38"/>
      <c r="DP43" s="38"/>
      <c r="DQ43" s="38"/>
      <c r="DR43" s="38"/>
      <c r="DS43" s="38"/>
      <c r="DT43" s="38"/>
      <c r="DU43" s="38"/>
      <c r="DV43" s="38"/>
      <c r="DW43" s="38"/>
      <c r="DX43" s="38"/>
      <c r="DY43" s="38"/>
      <c r="DZ43" s="38"/>
      <c r="EA43" s="38"/>
      <c r="EB43" s="38"/>
      <c r="EC43" s="38"/>
      <c r="ED43" s="38"/>
      <c r="EE43" s="38"/>
      <c r="EF43" s="38"/>
      <c r="EG43" s="38"/>
      <c r="EH43" s="38"/>
      <c r="EI43" s="38"/>
      <c r="EJ43" s="38"/>
      <c r="EK43" s="38"/>
      <c r="EL43" s="38"/>
      <c r="EM43" s="38"/>
      <c r="EN43" s="38"/>
      <c r="EO43" s="38"/>
      <c r="EP43" s="38"/>
      <c r="EQ43" s="38"/>
      <c r="ER43" s="38"/>
      <c r="ES43" s="38"/>
      <c r="ET43" s="38"/>
      <c r="EU43" s="38"/>
      <c r="EV43" s="38"/>
      <c r="EW43" s="38"/>
      <c r="EX43" s="38"/>
      <c r="EY43" s="38"/>
      <c r="EZ43" s="38"/>
      <c r="FA43" s="38"/>
      <c r="FB43" s="38"/>
      <c r="FC43" s="38"/>
      <c r="FD43" s="38"/>
      <c r="FE43" s="38"/>
      <c r="FF43" s="38"/>
      <c r="FG43" s="38"/>
      <c r="FH43" s="38"/>
      <c r="FI43" s="38"/>
      <c r="FJ43" s="38"/>
      <c r="FK43" s="38"/>
      <c r="FL43" s="38"/>
      <c r="FM43" s="38"/>
      <c r="FN43" s="38"/>
      <c r="FO43" s="38"/>
      <c r="FP43" s="38"/>
      <c r="FQ43" s="38"/>
      <c r="FR43" s="38"/>
      <c r="FS43" s="38"/>
      <c r="FT43" s="38"/>
      <c r="FU43" s="38"/>
      <c r="FV43" s="38"/>
      <c r="FW43" s="38"/>
      <c r="FX43" s="38"/>
      <c r="FY43" s="38"/>
      <c r="FZ43" s="38"/>
      <c r="GA43" s="38"/>
      <c r="GB43" s="38"/>
      <c r="GC43" s="38"/>
      <c r="GD43" s="38"/>
      <c r="GE43" s="38"/>
      <c r="GF43" s="38"/>
      <c r="GG43" s="38"/>
      <c r="GH43" s="38"/>
      <c r="GI43" s="38"/>
      <c r="GJ43" s="38"/>
      <c r="GK43" s="38"/>
      <c r="GL43" s="38"/>
      <c r="GM43" s="38"/>
      <c r="GN43" s="38"/>
      <c r="GO43" s="38"/>
      <c r="GP43" s="38"/>
      <c r="GQ43" s="38"/>
      <c r="GR43" s="38"/>
      <c r="GS43" s="38"/>
      <c r="GT43" s="38"/>
      <c r="GU43" s="38"/>
      <c r="GV43" s="38"/>
      <c r="GW43" s="38"/>
      <c r="GX43" s="38"/>
      <c r="GY43" s="38"/>
      <c r="GZ43" s="38"/>
      <c r="HA43" s="38"/>
      <c r="HB43" s="38"/>
      <c r="HC43" s="38"/>
      <c r="HD43" s="38"/>
      <c r="HE43" s="38"/>
      <c r="HF43" s="38"/>
      <c r="HG43" s="38"/>
      <c r="HH43" s="38"/>
      <c r="HI43" s="38"/>
      <c r="HJ43" s="38"/>
      <c r="HK43" s="38"/>
      <c r="HL43" s="38"/>
      <c r="HM43" s="38"/>
      <c r="HN43" s="38"/>
      <c r="HO43" s="38"/>
      <c r="HP43" s="38"/>
      <c r="HQ43" s="38"/>
      <c r="HR43" s="38"/>
      <c r="HS43" s="38"/>
      <c r="HT43" s="38"/>
      <c r="HU43" s="38"/>
      <c r="HV43" s="38"/>
      <c r="HW43" s="38"/>
      <c r="HX43" s="38"/>
      <c r="HY43" s="38"/>
      <c r="HZ43" s="38"/>
      <c r="IA43" s="38"/>
      <c r="IB43" s="38"/>
      <c r="IC43" s="38"/>
      <c r="ID43" s="38"/>
      <c r="IE43" s="38"/>
      <c r="IF43" s="38"/>
      <c r="IG43" s="38"/>
      <c r="IH43" s="38"/>
      <c r="II43" s="38"/>
      <c r="IJ43" s="38"/>
      <c r="IK43" s="38"/>
      <c r="IL43" s="38"/>
      <c r="IM43" s="38"/>
      <c r="IN43" s="38"/>
      <c r="IO43" s="38"/>
      <c r="IP43" s="38"/>
      <c r="IQ43" s="38"/>
      <c r="IR43" s="38"/>
      <c r="IS43" s="38"/>
      <c r="IT43" s="38"/>
      <c r="IU43" s="38"/>
      <c r="IV43" s="38"/>
      <c r="IW43" s="38"/>
      <c r="IX43" s="38"/>
      <c r="IY43" s="38"/>
      <c r="IZ43" s="38"/>
      <c r="JA43" s="38"/>
      <c r="JB43" s="38"/>
      <c r="JC43" s="38"/>
      <c r="JD43" s="38"/>
      <c r="JE43" s="38"/>
      <c r="JF43" s="38"/>
      <c r="JG43" s="38"/>
      <c r="JH43" s="38"/>
      <c r="JI43" s="38"/>
      <c r="JJ43" s="38"/>
      <c r="JK43" s="38"/>
      <c r="JL43" s="38"/>
      <c r="JM43" s="38"/>
      <c r="JN43" s="38"/>
      <c r="JO43" s="38"/>
      <c r="JP43" s="38"/>
      <c r="JQ43" s="38"/>
      <c r="JR43" s="38"/>
      <c r="JS43" s="38"/>
      <c r="JT43" s="38"/>
      <c r="JU43" s="38"/>
      <c r="JV43" s="38"/>
      <c r="JW43" s="38"/>
      <c r="JX43" s="38"/>
      <c r="JY43" s="38"/>
      <c r="JZ43" s="38"/>
      <c r="KA43" s="38"/>
      <c r="KB43" s="38"/>
      <c r="KC43" s="38"/>
      <c r="KD43" s="38"/>
      <c r="KE43" s="38"/>
      <c r="KF43" s="38"/>
      <c r="KG43" s="38"/>
      <c r="KH43" s="38"/>
      <c r="KI43" s="38"/>
      <c r="KJ43" s="38"/>
      <c r="KK43" s="38"/>
      <c r="KL43" s="38"/>
      <c r="KM43" s="38"/>
      <c r="KN43" s="38"/>
      <c r="KO43" s="38"/>
      <c r="KP43" s="38"/>
      <c r="KQ43" s="38"/>
      <c r="KR43" s="38"/>
      <c r="KS43" s="38"/>
      <c r="KT43" s="38"/>
      <c r="KU43" s="38"/>
      <c r="KV43" s="38"/>
      <c r="KW43" s="38"/>
      <c r="KX43" s="38"/>
      <c r="KY43" s="38"/>
      <c r="KZ43" s="38"/>
      <c r="LA43" s="38"/>
      <c r="LB43" s="38"/>
      <c r="LC43" s="38"/>
    </row>
    <row r="44" spans="1:315" customFormat="1" x14ac:dyDescent="0.35">
      <c r="A44" s="31">
        <f>COUNTIF(A26:A37,4)</f>
        <v>3</v>
      </c>
      <c r="B44" s="31">
        <f t="shared" ref="B44:D44" si="8">COUNTIF(B26:B37,4)</f>
        <v>0</v>
      </c>
      <c r="C44" s="31">
        <f t="shared" si="8"/>
        <v>1</v>
      </c>
      <c r="D44" s="31">
        <f t="shared" si="8"/>
        <v>2</v>
      </c>
      <c r="E44" s="167">
        <f>SUM(A44:D44)/48</f>
        <v>0.125</v>
      </c>
      <c r="G44" s="4"/>
      <c r="H44" s="31"/>
      <c r="I44" s="31"/>
      <c r="J44" s="31"/>
      <c r="K44" s="31"/>
      <c r="L44" s="31"/>
      <c r="M44" s="31"/>
      <c r="N44" s="38"/>
      <c r="O44" s="40"/>
      <c r="P44" s="38"/>
      <c r="Q44" s="38"/>
      <c r="R44" s="38"/>
      <c r="S44" s="14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  <c r="CH44" s="38"/>
      <c r="CI44" s="38"/>
      <c r="CJ44" s="38"/>
      <c r="CK44" s="38"/>
      <c r="CL44" s="38"/>
      <c r="CM44" s="38"/>
      <c r="CN44" s="38"/>
      <c r="CO44" s="38"/>
      <c r="CP44" s="38"/>
      <c r="CQ44" s="38"/>
      <c r="CR44" s="38"/>
      <c r="CS44" s="38"/>
      <c r="CT44" s="38"/>
      <c r="CU44" s="38"/>
      <c r="CV44" s="38"/>
      <c r="CW44" s="38"/>
      <c r="CX44" s="38"/>
      <c r="CY44" s="38"/>
      <c r="CZ44" s="38"/>
      <c r="DA44" s="38"/>
      <c r="DB44" s="38"/>
      <c r="DC44" s="38"/>
      <c r="DD44" s="38"/>
      <c r="DE44" s="38"/>
      <c r="DF44" s="38"/>
      <c r="DG44" s="38"/>
      <c r="DH44" s="38"/>
      <c r="DI44" s="38"/>
      <c r="DJ44" s="38"/>
      <c r="DK44" s="38"/>
      <c r="DL44" s="38"/>
      <c r="DM44" s="38"/>
      <c r="DN44" s="38"/>
      <c r="DO44" s="38"/>
      <c r="DP44" s="38"/>
      <c r="DQ44" s="38"/>
      <c r="DR44" s="38"/>
      <c r="DS44" s="38"/>
      <c r="DT44" s="38"/>
      <c r="DU44" s="38"/>
      <c r="DV44" s="38"/>
      <c r="DW44" s="38"/>
      <c r="DX44" s="38"/>
      <c r="DY44" s="38"/>
      <c r="DZ44" s="38"/>
      <c r="EA44" s="38"/>
      <c r="EB44" s="38"/>
      <c r="EC44" s="38"/>
      <c r="ED44" s="38"/>
      <c r="EE44" s="38"/>
      <c r="EF44" s="38"/>
      <c r="EG44" s="38"/>
      <c r="EH44" s="38"/>
      <c r="EI44" s="38"/>
      <c r="EJ44" s="38"/>
      <c r="EK44" s="38"/>
      <c r="EL44" s="38"/>
      <c r="EM44" s="38"/>
      <c r="EN44" s="38"/>
      <c r="EO44" s="38"/>
      <c r="EP44" s="38"/>
      <c r="EQ44" s="38"/>
      <c r="ER44" s="38"/>
      <c r="ES44" s="38"/>
      <c r="ET44" s="38"/>
      <c r="EU44" s="38"/>
      <c r="EV44" s="38"/>
      <c r="EW44" s="38"/>
      <c r="EX44" s="38"/>
      <c r="EY44" s="38"/>
      <c r="EZ44" s="38"/>
      <c r="FA44" s="38"/>
      <c r="FB44" s="38"/>
      <c r="FC44" s="38"/>
      <c r="FD44" s="38"/>
      <c r="FE44" s="38"/>
      <c r="FF44" s="38"/>
      <c r="FG44" s="38"/>
      <c r="FH44" s="38"/>
      <c r="FI44" s="38"/>
      <c r="FJ44" s="38"/>
      <c r="FK44" s="38"/>
      <c r="FL44" s="38"/>
      <c r="FM44" s="38"/>
      <c r="FN44" s="38"/>
      <c r="FO44" s="38"/>
      <c r="FP44" s="38"/>
      <c r="FQ44" s="38"/>
      <c r="FR44" s="38"/>
      <c r="FS44" s="38"/>
      <c r="FT44" s="38"/>
      <c r="FU44" s="38"/>
      <c r="FV44" s="38"/>
      <c r="FW44" s="38"/>
      <c r="FX44" s="38"/>
      <c r="FY44" s="38"/>
      <c r="FZ44" s="38"/>
      <c r="GA44" s="38"/>
      <c r="GB44" s="38"/>
      <c r="GC44" s="38"/>
      <c r="GD44" s="38"/>
      <c r="GE44" s="38"/>
      <c r="GF44" s="38"/>
      <c r="GG44" s="38"/>
      <c r="GH44" s="38"/>
      <c r="GI44" s="38"/>
      <c r="GJ44" s="38"/>
      <c r="GK44" s="38"/>
      <c r="GL44" s="38"/>
      <c r="GM44" s="38"/>
      <c r="GN44" s="38"/>
      <c r="GO44" s="38"/>
      <c r="GP44" s="38"/>
      <c r="GQ44" s="38"/>
      <c r="GR44" s="38"/>
      <c r="GS44" s="38"/>
      <c r="GT44" s="38"/>
      <c r="GU44" s="38"/>
      <c r="GV44" s="38"/>
      <c r="GW44" s="38"/>
      <c r="GX44" s="38"/>
      <c r="GY44" s="38"/>
      <c r="GZ44" s="38"/>
      <c r="HA44" s="38"/>
      <c r="HB44" s="38"/>
      <c r="HC44" s="38"/>
      <c r="HD44" s="38"/>
      <c r="HE44" s="38"/>
      <c r="HF44" s="38"/>
      <c r="HG44" s="38"/>
      <c r="HH44" s="38"/>
      <c r="HI44" s="38"/>
      <c r="HJ44" s="38"/>
      <c r="HK44" s="38"/>
      <c r="HL44" s="38"/>
      <c r="HM44" s="38"/>
      <c r="HN44" s="38"/>
      <c r="HO44" s="38"/>
      <c r="HP44" s="38"/>
      <c r="HQ44" s="38"/>
      <c r="HR44" s="38"/>
      <c r="HS44" s="38"/>
      <c r="HT44" s="38"/>
      <c r="HU44" s="38"/>
      <c r="HV44" s="38"/>
      <c r="HW44" s="38"/>
      <c r="HX44" s="38"/>
      <c r="HY44" s="38"/>
      <c r="HZ44" s="38"/>
      <c r="IA44" s="38"/>
      <c r="IB44" s="38"/>
      <c r="IC44" s="38"/>
      <c r="ID44" s="38"/>
      <c r="IE44" s="38"/>
      <c r="IF44" s="38"/>
      <c r="IG44" s="38"/>
      <c r="IH44" s="38"/>
      <c r="II44" s="38"/>
      <c r="IJ44" s="38"/>
      <c r="IK44" s="38"/>
      <c r="IL44" s="38"/>
      <c r="IM44" s="38"/>
      <c r="IN44" s="38"/>
      <c r="IO44" s="38"/>
      <c r="IP44" s="38"/>
      <c r="IQ44" s="38"/>
      <c r="IR44" s="38"/>
      <c r="IS44" s="38"/>
      <c r="IT44" s="38"/>
      <c r="IU44" s="38"/>
      <c r="IV44" s="38"/>
      <c r="IW44" s="38"/>
      <c r="IX44" s="38"/>
      <c r="IY44" s="38"/>
      <c r="IZ44" s="38"/>
      <c r="JA44" s="38"/>
      <c r="JB44" s="38"/>
      <c r="JC44" s="38"/>
      <c r="JD44" s="38"/>
      <c r="JE44" s="38"/>
      <c r="JF44" s="38"/>
      <c r="JG44" s="38"/>
      <c r="JH44" s="38"/>
      <c r="JI44" s="38"/>
      <c r="JJ44" s="38"/>
      <c r="JK44" s="38"/>
      <c r="JL44" s="38"/>
      <c r="JM44" s="38"/>
      <c r="JN44" s="38"/>
      <c r="JO44" s="38"/>
      <c r="JP44" s="38"/>
      <c r="JQ44" s="38"/>
      <c r="JR44" s="38"/>
      <c r="JS44" s="38"/>
      <c r="JT44" s="38"/>
      <c r="JU44" s="38"/>
      <c r="JV44" s="38"/>
      <c r="JW44" s="38"/>
      <c r="JX44" s="38"/>
      <c r="JY44" s="38"/>
      <c r="JZ44" s="38"/>
      <c r="KA44" s="38"/>
      <c r="KB44" s="38"/>
      <c r="KC44" s="38"/>
      <c r="KD44" s="38"/>
      <c r="KE44" s="38"/>
      <c r="KF44" s="38"/>
      <c r="KG44" s="38"/>
      <c r="KH44" s="38"/>
      <c r="KI44" s="38"/>
      <c r="KJ44" s="38"/>
      <c r="KK44" s="38"/>
      <c r="KL44" s="38"/>
      <c r="KM44" s="38"/>
      <c r="KN44" s="38"/>
      <c r="KO44" s="38"/>
      <c r="KP44" s="38"/>
      <c r="KQ44" s="38"/>
      <c r="KR44" s="38"/>
      <c r="KS44" s="38"/>
      <c r="KT44" s="38"/>
      <c r="KU44" s="38"/>
      <c r="KV44" s="38"/>
      <c r="KW44" s="38"/>
      <c r="KX44" s="38"/>
      <c r="KY44" s="38"/>
      <c r="KZ44" s="38"/>
      <c r="LA44" s="38"/>
      <c r="LB44" s="38"/>
      <c r="LC44" s="38"/>
    </row>
    <row r="45" spans="1:315" customFormat="1" x14ac:dyDescent="0.35">
      <c r="A45" s="31">
        <f>COUNTIF(A26:A37,5)</f>
        <v>1</v>
      </c>
      <c r="B45" s="31">
        <f t="shared" ref="B45:D45" si="9">COUNTIF(B26:B37,5)</f>
        <v>3</v>
      </c>
      <c r="C45" s="31">
        <f t="shared" si="9"/>
        <v>1</v>
      </c>
      <c r="D45" s="31">
        <f t="shared" si="9"/>
        <v>4</v>
      </c>
      <c r="E45" s="167">
        <f>SUM(A45:D45)/48</f>
        <v>0.1875</v>
      </c>
      <c r="G45" s="4"/>
      <c r="H45" s="31"/>
      <c r="I45" s="31"/>
      <c r="J45" s="31"/>
      <c r="K45" s="31"/>
      <c r="L45" s="31"/>
      <c r="M45" s="31"/>
      <c r="N45" s="38"/>
      <c r="O45" s="38"/>
      <c r="P45" s="38"/>
      <c r="Q45" s="38"/>
      <c r="R45" s="38"/>
      <c r="S45" s="14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  <c r="CH45" s="38"/>
      <c r="CI45" s="38"/>
      <c r="CJ45" s="38"/>
      <c r="CK45" s="38"/>
      <c r="CL45" s="38"/>
      <c r="CM45" s="38"/>
      <c r="CN45" s="38"/>
      <c r="CO45" s="38"/>
      <c r="CP45" s="38"/>
      <c r="CQ45" s="38"/>
      <c r="CR45" s="38"/>
      <c r="CS45" s="38"/>
      <c r="CT45" s="38"/>
      <c r="CU45" s="38"/>
      <c r="CV45" s="38"/>
      <c r="CW45" s="38"/>
      <c r="CX45" s="38"/>
      <c r="CY45" s="38"/>
      <c r="CZ45" s="38"/>
      <c r="DA45" s="38"/>
      <c r="DB45" s="38"/>
      <c r="DC45" s="38"/>
      <c r="DD45" s="38"/>
      <c r="DE45" s="38"/>
      <c r="DF45" s="38"/>
      <c r="DG45" s="38"/>
      <c r="DH45" s="38"/>
      <c r="DI45" s="38"/>
      <c r="DJ45" s="38"/>
      <c r="DK45" s="38"/>
      <c r="DL45" s="38"/>
      <c r="DM45" s="38"/>
      <c r="DN45" s="38"/>
      <c r="DO45" s="38"/>
      <c r="DP45" s="38"/>
      <c r="DQ45" s="38"/>
      <c r="DR45" s="38"/>
      <c r="DS45" s="38"/>
      <c r="DT45" s="38"/>
      <c r="DU45" s="38"/>
      <c r="DV45" s="38"/>
      <c r="DW45" s="38"/>
      <c r="DX45" s="38"/>
      <c r="DY45" s="38"/>
      <c r="DZ45" s="38"/>
      <c r="EA45" s="38"/>
      <c r="EB45" s="38"/>
      <c r="EC45" s="38"/>
      <c r="ED45" s="38"/>
      <c r="EE45" s="38"/>
      <c r="EF45" s="38"/>
      <c r="EG45" s="38"/>
      <c r="EH45" s="38"/>
      <c r="EI45" s="38"/>
      <c r="EJ45" s="38"/>
      <c r="EK45" s="38"/>
      <c r="EL45" s="38"/>
      <c r="EM45" s="38"/>
      <c r="EN45" s="38"/>
      <c r="EO45" s="38"/>
      <c r="EP45" s="38"/>
      <c r="EQ45" s="38"/>
      <c r="ER45" s="38"/>
      <c r="ES45" s="38"/>
      <c r="ET45" s="38"/>
      <c r="EU45" s="38"/>
      <c r="EV45" s="38"/>
      <c r="EW45" s="38"/>
      <c r="EX45" s="38"/>
      <c r="EY45" s="38"/>
      <c r="EZ45" s="38"/>
      <c r="FA45" s="38"/>
      <c r="FB45" s="38"/>
      <c r="FC45" s="38"/>
      <c r="FD45" s="38"/>
      <c r="FE45" s="38"/>
      <c r="FF45" s="38"/>
      <c r="FG45" s="38"/>
      <c r="FH45" s="38"/>
      <c r="FI45" s="38"/>
      <c r="FJ45" s="38"/>
      <c r="FK45" s="38"/>
      <c r="FL45" s="38"/>
      <c r="FM45" s="38"/>
      <c r="FN45" s="38"/>
      <c r="FO45" s="38"/>
      <c r="FP45" s="38"/>
      <c r="FQ45" s="38"/>
      <c r="FR45" s="38"/>
      <c r="FS45" s="38"/>
      <c r="FT45" s="38"/>
      <c r="FU45" s="38"/>
      <c r="FV45" s="38"/>
      <c r="FW45" s="38"/>
      <c r="FX45" s="38"/>
      <c r="FY45" s="38"/>
      <c r="FZ45" s="38"/>
      <c r="GA45" s="38"/>
      <c r="GB45" s="38"/>
      <c r="GC45" s="38"/>
      <c r="GD45" s="38"/>
      <c r="GE45" s="38"/>
      <c r="GF45" s="38"/>
      <c r="GG45" s="38"/>
      <c r="GH45" s="38"/>
      <c r="GI45" s="38"/>
      <c r="GJ45" s="38"/>
      <c r="GK45" s="38"/>
      <c r="GL45" s="38"/>
      <c r="GM45" s="38"/>
      <c r="GN45" s="38"/>
      <c r="GO45" s="38"/>
      <c r="GP45" s="38"/>
      <c r="GQ45" s="38"/>
      <c r="GR45" s="38"/>
      <c r="GS45" s="38"/>
      <c r="GT45" s="38"/>
      <c r="GU45" s="38"/>
      <c r="GV45" s="38"/>
      <c r="GW45" s="38"/>
      <c r="GX45" s="38"/>
      <c r="GY45" s="38"/>
      <c r="GZ45" s="38"/>
      <c r="HA45" s="38"/>
      <c r="HB45" s="38"/>
      <c r="HC45" s="38"/>
      <c r="HD45" s="38"/>
      <c r="HE45" s="38"/>
      <c r="HF45" s="38"/>
      <c r="HG45" s="38"/>
      <c r="HH45" s="38"/>
      <c r="HI45" s="38"/>
      <c r="HJ45" s="38"/>
      <c r="HK45" s="38"/>
      <c r="HL45" s="38"/>
      <c r="HM45" s="38"/>
      <c r="HN45" s="38"/>
      <c r="HO45" s="38"/>
      <c r="HP45" s="38"/>
      <c r="HQ45" s="38"/>
      <c r="HR45" s="38"/>
      <c r="HS45" s="38"/>
      <c r="HT45" s="38"/>
      <c r="HU45" s="38"/>
      <c r="HV45" s="38"/>
      <c r="HW45" s="38"/>
      <c r="HX45" s="38"/>
      <c r="HY45" s="38"/>
      <c r="HZ45" s="38"/>
      <c r="IA45" s="38"/>
      <c r="IB45" s="38"/>
      <c r="IC45" s="38"/>
      <c r="ID45" s="38"/>
      <c r="IE45" s="38"/>
      <c r="IF45" s="38"/>
      <c r="IG45" s="38"/>
      <c r="IH45" s="38"/>
      <c r="II45" s="38"/>
      <c r="IJ45" s="38"/>
      <c r="IK45" s="38"/>
      <c r="IL45" s="38"/>
      <c r="IM45" s="38"/>
      <c r="IN45" s="38"/>
      <c r="IO45" s="38"/>
      <c r="IP45" s="38"/>
      <c r="IQ45" s="38"/>
      <c r="IR45" s="38"/>
      <c r="IS45" s="38"/>
      <c r="IT45" s="38"/>
      <c r="IU45" s="38"/>
      <c r="IV45" s="38"/>
      <c r="IW45" s="38"/>
      <c r="IX45" s="38"/>
      <c r="IY45" s="38"/>
      <c r="IZ45" s="38"/>
      <c r="JA45" s="38"/>
      <c r="JB45" s="38"/>
      <c r="JC45" s="38"/>
      <c r="JD45" s="38"/>
      <c r="JE45" s="38"/>
      <c r="JF45" s="38"/>
      <c r="JG45" s="38"/>
      <c r="JH45" s="38"/>
      <c r="JI45" s="38"/>
      <c r="JJ45" s="38"/>
      <c r="JK45" s="38"/>
      <c r="JL45" s="38"/>
      <c r="JM45" s="38"/>
      <c r="JN45" s="38"/>
      <c r="JO45" s="38"/>
      <c r="JP45" s="38"/>
      <c r="JQ45" s="38"/>
      <c r="JR45" s="38"/>
      <c r="JS45" s="38"/>
      <c r="JT45" s="38"/>
      <c r="JU45" s="38"/>
      <c r="JV45" s="38"/>
      <c r="JW45" s="38"/>
      <c r="JX45" s="38"/>
      <c r="JY45" s="38"/>
      <c r="JZ45" s="38"/>
      <c r="KA45" s="38"/>
      <c r="KB45" s="38"/>
      <c r="KC45" s="38"/>
      <c r="KD45" s="38"/>
      <c r="KE45" s="38"/>
      <c r="KF45" s="38"/>
      <c r="KG45" s="38"/>
      <c r="KH45" s="38"/>
      <c r="KI45" s="38"/>
      <c r="KJ45" s="38"/>
      <c r="KK45" s="38"/>
      <c r="KL45" s="38"/>
      <c r="KM45" s="38"/>
      <c r="KN45" s="38"/>
      <c r="KO45" s="38"/>
      <c r="KP45" s="38"/>
      <c r="KQ45" s="38"/>
      <c r="KR45" s="38"/>
      <c r="KS45" s="38"/>
      <c r="KT45" s="38"/>
      <c r="KU45" s="38"/>
      <c r="KV45" s="38"/>
      <c r="KW45" s="38"/>
      <c r="KX45" s="38"/>
      <c r="KY45" s="38"/>
      <c r="KZ45" s="38"/>
      <c r="LA45" s="38"/>
      <c r="LB45" s="38"/>
      <c r="LC45" s="38"/>
    </row>
    <row r="46" spans="1:315" s="5" customFormat="1" ht="13.15" thickBot="1" x14ac:dyDescent="0.4">
      <c r="A46" s="23"/>
      <c r="G46" s="4"/>
      <c r="H46" s="31"/>
      <c r="I46" s="31"/>
      <c r="J46" s="31"/>
      <c r="K46" s="31"/>
      <c r="L46" s="31"/>
      <c r="M46" s="31"/>
      <c r="N46" s="38"/>
      <c r="O46" s="38"/>
      <c r="P46" s="38"/>
      <c r="Q46" s="38"/>
      <c r="R46" s="38"/>
      <c r="S46" s="14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  <c r="CH46" s="38"/>
      <c r="CI46" s="38"/>
      <c r="CJ46" s="38"/>
      <c r="CK46" s="38"/>
      <c r="CL46" s="38"/>
      <c r="CM46" s="38"/>
      <c r="CN46" s="38"/>
      <c r="CO46" s="38"/>
      <c r="CP46" s="38"/>
      <c r="CQ46" s="38"/>
      <c r="CR46" s="38"/>
      <c r="CS46" s="38"/>
      <c r="CT46" s="38"/>
      <c r="CU46" s="38"/>
      <c r="CV46" s="38"/>
      <c r="CW46" s="38"/>
      <c r="CX46" s="38"/>
      <c r="CY46" s="38"/>
      <c r="CZ46" s="38"/>
      <c r="DA46" s="38"/>
      <c r="DB46" s="38"/>
      <c r="DC46" s="38"/>
      <c r="DD46" s="38"/>
      <c r="DE46" s="38"/>
      <c r="DF46" s="38"/>
      <c r="DG46" s="38"/>
      <c r="DH46" s="38"/>
      <c r="DI46" s="38"/>
      <c r="DJ46" s="38"/>
      <c r="DK46" s="38"/>
      <c r="DL46" s="38"/>
      <c r="DM46" s="38"/>
      <c r="DN46" s="38"/>
      <c r="DO46" s="38"/>
      <c r="DP46" s="38"/>
      <c r="DQ46" s="38"/>
      <c r="DR46" s="38"/>
      <c r="DS46" s="38"/>
      <c r="DT46" s="38"/>
      <c r="DU46" s="38"/>
      <c r="DV46" s="38"/>
      <c r="DW46" s="38"/>
      <c r="DX46" s="38"/>
      <c r="DY46" s="38"/>
      <c r="DZ46" s="38"/>
      <c r="EA46" s="38"/>
      <c r="EB46" s="38"/>
      <c r="EC46" s="38"/>
      <c r="ED46" s="38"/>
      <c r="EE46" s="38"/>
      <c r="EF46" s="38"/>
      <c r="EG46" s="38"/>
      <c r="EH46" s="38"/>
      <c r="EI46" s="38"/>
      <c r="EJ46" s="38"/>
      <c r="EK46" s="38"/>
      <c r="EL46" s="38"/>
      <c r="EM46" s="38"/>
      <c r="EN46" s="38"/>
      <c r="EO46" s="38"/>
      <c r="EP46" s="38"/>
      <c r="EQ46" s="38"/>
      <c r="ER46" s="38"/>
      <c r="ES46" s="38"/>
      <c r="ET46" s="38"/>
      <c r="EU46" s="38"/>
      <c r="EV46" s="38"/>
      <c r="EW46" s="38"/>
      <c r="EX46" s="38"/>
      <c r="EY46" s="38"/>
      <c r="EZ46" s="38"/>
      <c r="FA46" s="38"/>
      <c r="FB46" s="38"/>
      <c r="FC46" s="38"/>
      <c r="FD46" s="38"/>
      <c r="FE46" s="38"/>
      <c r="FF46" s="38"/>
      <c r="FG46" s="38"/>
      <c r="FH46" s="38"/>
      <c r="FI46" s="38"/>
      <c r="FJ46" s="38"/>
      <c r="FK46" s="38"/>
      <c r="FL46" s="38"/>
      <c r="FM46" s="38"/>
      <c r="FN46" s="38"/>
      <c r="FO46" s="38"/>
      <c r="FP46" s="38"/>
      <c r="FQ46" s="38"/>
      <c r="FR46" s="38"/>
      <c r="FS46" s="38"/>
      <c r="FT46" s="38"/>
      <c r="FU46" s="38"/>
      <c r="FV46" s="38"/>
      <c r="FW46" s="38"/>
      <c r="FX46" s="38"/>
      <c r="FY46" s="38"/>
      <c r="FZ46" s="38"/>
      <c r="GA46" s="38"/>
      <c r="GB46" s="38"/>
      <c r="GC46" s="38"/>
      <c r="GD46" s="38"/>
      <c r="GE46" s="38"/>
      <c r="GF46" s="38"/>
      <c r="GG46" s="38"/>
      <c r="GH46" s="38"/>
      <c r="GI46" s="38"/>
      <c r="GJ46" s="38"/>
      <c r="GK46" s="38"/>
      <c r="GL46" s="38"/>
      <c r="GM46" s="38"/>
      <c r="GN46" s="38"/>
      <c r="GO46" s="38"/>
      <c r="GP46" s="38"/>
      <c r="GQ46" s="38"/>
      <c r="GR46" s="38"/>
      <c r="GS46" s="38"/>
      <c r="GT46" s="38"/>
      <c r="GU46" s="38"/>
      <c r="GV46" s="38"/>
      <c r="GW46" s="38"/>
      <c r="GX46" s="38"/>
      <c r="GY46" s="38"/>
      <c r="GZ46" s="38"/>
      <c r="HA46" s="38"/>
      <c r="HB46" s="38"/>
      <c r="HC46" s="38"/>
      <c r="HD46" s="38"/>
      <c r="HE46" s="38"/>
      <c r="HF46" s="38"/>
      <c r="HG46" s="38"/>
      <c r="HH46" s="38"/>
      <c r="HI46" s="38"/>
      <c r="HJ46" s="38"/>
      <c r="HK46" s="38"/>
      <c r="HL46" s="38"/>
      <c r="HM46" s="38"/>
      <c r="HN46" s="38"/>
      <c r="HO46" s="38"/>
      <c r="HP46" s="38"/>
      <c r="HQ46" s="38"/>
      <c r="HR46" s="38"/>
      <c r="HS46" s="38"/>
      <c r="HT46" s="38"/>
      <c r="HU46" s="38"/>
      <c r="HV46" s="38"/>
      <c r="HW46" s="38"/>
      <c r="HX46" s="38"/>
      <c r="HY46" s="38"/>
      <c r="HZ46" s="38"/>
      <c r="IA46" s="38"/>
      <c r="IB46" s="38"/>
      <c r="IC46" s="38"/>
      <c r="ID46" s="38"/>
      <c r="IE46" s="38"/>
      <c r="IF46" s="38"/>
      <c r="IG46" s="38"/>
      <c r="IH46" s="38"/>
      <c r="II46" s="38"/>
      <c r="IJ46" s="38"/>
      <c r="IK46" s="38"/>
      <c r="IL46" s="38"/>
      <c r="IM46" s="38"/>
      <c r="IN46" s="38"/>
      <c r="IO46" s="38"/>
      <c r="IP46" s="38"/>
      <c r="IQ46" s="38"/>
      <c r="IR46" s="38"/>
      <c r="IS46" s="38"/>
      <c r="IT46" s="38"/>
      <c r="IU46" s="38"/>
      <c r="IV46" s="38"/>
      <c r="IW46" s="38"/>
      <c r="IX46" s="38"/>
      <c r="IY46" s="38"/>
      <c r="IZ46" s="38"/>
      <c r="JA46" s="38"/>
      <c r="JB46" s="38"/>
      <c r="JC46" s="38"/>
      <c r="JD46" s="38"/>
      <c r="JE46" s="38"/>
      <c r="JF46" s="38"/>
      <c r="JG46" s="38"/>
      <c r="JH46" s="38"/>
      <c r="JI46" s="38"/>
      <c r="JJ46" s="38"/>
      <c r="JK46" s="38"/>
      <c r="JL46" s="38"/>
      <c r="JM46" s="38"/>
      <c r="JN46" s="38"/>
      <c r="JO46" s="38"/>
      <c r="JP46" s="38"/>
      <c r="JQ46" s="38"/>
      <c r="JR46" s="38"/>
      <c r="JS46" s="38"/>
      <c r="JT46" s="38"/>
      <c r="JU46" s="38"/>
      <c r="JV46" s="38"/>
      <c r="JW46" s="38"/>
      <c r="JX46" s="38"/>
      <c r="JY46" s="38"/>
      <c r="JZ46" s="38"/>
      <c r="KA46" s="38"/>
      <c r="KB46" s="38"/>
      <c r="KC46" s="38"/>
      <c r="KD46" s="38"/>
      <c r="KE46" s="38"/>
      <c r="KF46" s="38"/>
      <c r="KG46" s="38"/>
      <c r="KH46" s="38"/>
      <c r="KI46" s="38"/>
      <c r="KJ46" s="38"/>
      <c r="KK46" s="38"/>
      <c r="KL46" s="38"/>
      <c r="KM46" s="38"/>
      <c r="KN46" s="38"/>
      <c r="KO46" s="38"/>
      <c r="KP46" s="38"/>
      <c r="KQ46" s="38"/>
      <c r="KR46" s="38"/>
      <c r="KS46" s="38"/>
      <c r="KT46" s="38"/>
      <c r="KU46" s="38"/>
      <c r="KV46" s="38"/>
      <c r="KW46" s="38"/>
      <c r="KX46" s="38"/>
      <c r="KY46" s="38"/>
      <c r="KZ46" s="38"/>
      <c r="LA46" s="38"/>
      <c r="LB46" s="38"/>
      <c r="LC46" s="38"/>
    </row>
    <row r="47" spans="1:315" s="26" customFormat="1" ht="13.9" x14ac:dyDescent="0.4">
      <c r="A47" s="30" t="s">
        <v>25</v>
      </c>
      <c r="G47" s="4"/>
      <c r="H47" s="36"/>
      <c r="I47" s="31"/>
      <c r="J47" s="31"/>
      <c r="K47" s="31"/>
      <c r="L47" s="31"/>
      <c r="M47" s="31"/>
      <c r="N47" s="38"/>
      <c r="O47" s="161"/>
      <c r="P47" s="38"/>
      <c r="Q47" s="38"/>
      <c r="R47" s="162"/>
      <c r="S47" s="14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162"/>
      <c r="AT47" s="14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>
        <f>B54</f>
        <v>1</v>
      </c>
      <c r="BV47" s="38">
        <f>B55</f>
        <v>1</v>
      </c>
      <c r="BW47" s="38">
        <f>B56</f>
        <v>1</v>
      </c>
      <c r="BX47" s="38">
        <f>B57</f>
        <v>1</v>
      </c>
      <c r="BY47" s="38">
        <f>B58</f>
        <v>1</v>
      </c>
      <c r="BZ47" s="38">
        <f>B59</f>
        <v>1</v>
      </c>
      <c r="CA47" s="38">
        <f>B60</f>
        <v>1</v>
      </c>
      <c r="CB47" s="38">
        <f>C49</f>
        <v>4</v>
      </c>
      <c r="CC47" s="38">
        <f>C50</f>
        <v>4</v>
      </c>
      <c r="CD47" s="38">
        <f>C51</f>
        <v>1</v>
      </c>
      <c r="CE47" s="38">
        <f>C52</f>
        <v>1</v>
      </c>
      <c r="CF47" s="38">
        <f>C53</f>
        <v>1</v>
      </c>
      <c r="CG47" s="38">
        <f>C54</f>
        <v>1</v>
      </c>
      <c r="CH47" s="38">
        <f>C55</f>
        <v>1</v>
      </c>
      <c r="CI47" s="38">
        <f>C56</f>
        <v>1</v>
      </c>
      <c r="CJ47" s="38">
        <f>C57</f>
        <v>2</v>
      </c>
      <c r="CK47" s="38">
        <f>C58</f>
        <v>1</v>
      </c>
      <c r="CL47" s="38">
        <f>C59</f>
        <v>1</v>
      </c>
      <c r="CM47" s="38">
        <f>C60</f>
        <v>1</v>
      </c>
      <c r="CN47" s="38">
        <f>D49</f>
        <v>2</v>
      </c>
      <c r="CO47" s="38">
        <f>D50</f>
        <v>2</v>
      </c>
      <c r="CP47" s="38">
        <f>D51</f>
        <v>5</v>
      </c>
      <c r="CQ47" s="38">
        <f>D52</f>
        <v>5</v>
      </c>
      <c r="CR47" s="38">
        <f>D53</f>
        <v>5</v>
      </c>
      <c r="CS47" s="38">
        <f>D54</f>
        <v>4</v>
      </c>
      <c r="CT47" s="38">
        <f>D55</f>
        <v>5</v>
      </c>
      <c r="CU47" s="38">
        <f>D56</f>
        <v>1</v>
      </c>
      <c r="CV47" s="38">
        <f>D57</f>
        <v>5</v>
      </c>
      <c r="CW47" s="38">
        <f>D58</f>
        <v>3</v>
      </c>
      <c r="CX47" s="38">
        <f>D59</f>
        <v>4</v>
      </c>
      <c r="CY47" s="38">
        <f>D60</f>
        <v>1</v>
      </c>
      <c r="CZ47" s="38"/>
      <c r="DA47" s="38"/>
      <c r="DB47" s="38"/>
      <c r="DC47" s="38"/>
      <c r="DD47" s="38"/>
      <c r="DE47" s="38"/>
      <c r="DF47" s="38"/>
      <c r="DG47" s="38"/>
      <c r="DH47" s="38"/>
      <c r="DI47" s="38"/>
      <c r="DJ47" s="38"/>
      <c r="DK47" s="38"/>
      <c r="DL47" s="38"/>
      <c r="DM47" s="38"/>
      <c r="DN47" s="38"/>
      <c r="DO47" s="38"/>
      <c r="DP47" s="38"/>
      <c r="DQ47" s="38"/>
      <c r="DR47" s="38"/>
      <c r="DS47" s="38"/>
      <c r="DT47" s="38"/>
      <c r="DU47" s="38"/>
      <c r="DV47" s="38"/>
      <c r="DW47" s="38"/>
      <c r="DX47" s="38"/>
      <c r="DY47" s="38"/>
      <c r="DZ47" s="38"/>
      <c r="EA47" s="38"/>
      <c r="EB47" s="38"/>
      <c r="EC47" s="38"/>
      <c r="ED47" s="38"/>
      <c r="EE47" s="38"/>
      <c r="EF47" s="38"/>
      <c r="EG47" s="38"/>
      <c r="EH47" s="38"/>
      <c r="EI47" s="38"/>
      <c r="EJ47" s="38"/>
      <c r="EK47" s="38"/>
      <c r="EL47" s="38"/>
      <c r="EM47" s="38"/>
      <c r="EN47" s="38"/>
      <c r="EO47" s="38"/>
      <c r="EP47" s="38"/>
      <c r="EQ47" s="38"/>
      <c r="ER47" s="38"/>
      <c r="ES47" s="38"/>
      <c r="ET47" s="38"/>
      <c r="EU47" s="38"/>
      <c r="EV47" s="38"/>
      <c r="EW47" s="38"/>
      <c r="EX47" s="38"/>
      <c r="EY47" s="38"/>
      <c r="EZ47" s="38"/>
      <c r="FA47" s="38"/>
      <c r="FB47" s="38"/>
      <c r="FC47" s="38"/>
      <c r="FD47" s="38"/>
      <c r="FE47" s="38"/>
      <c r="FF47" s="38"/>
      <c r="FG47" s="38"/>
      <c r="FH47" s="38"/>
      <c r="FI47" s="38"/>
      <c r="FJ47" s="38"/>
      <c r="FK47" s="38"/>
      <c r="FL47" s="38"/>
      <c r="FM47" s="38"/>
      <c r="FN47" s="38"/>
      <c r="FO47" s="38"/>
      <c r="FP47" s="38"/>
      <c r="FQ47" s="38"/>
      <c r="FR47" s="38"/>
      <c r="FS47" s="38"/>
      <c r="FT47" s="38"/>
      <c r="FU47" s="38"/>
      <c r="FV47" s="38"/>
      <c r="FW47" s="38"/>
      <c r="FX47" s="38"/>
      <c r="FY47" s="38"/>
      <c r="FZ47" s="38"/>
      <c r="GA47" s="38"/>
      <c r="GB47" s="38"/>
      <c r="GC47" s="38"/>
      <c r="GD47" s="38"/>
      <c r="GE47" s="38"/>
      <c r="GF47" s="38"/>
      <c r="GG47" s="38"/>
      <c r="GH47" s="38"/>
      <c r="GI47" s="38"/>
      <c r="GJ47" s="38"/>
      <c r="GK47" s="38"/>
      <c r="GL47" s="38"/>
      <c r="GM47" s="38"/>
      <c r="GN47" s="38"/>
      <c r="GO47" s="38"/>
      <c r="GP47" s="38"/>
      <c r="GQ47" s="38"/>
      <c r="GR47" s="38"/>
      <c r="GS47" s="38"/>
      <c r="GT47" s="38"/>
      <c r="GU47" s="38"/>
      <c r="GV47" s="38"/>
      <c r="GW47" s="38"/>
      <c r="GX47" s="38"/>
      <c r="GY47" s="38"/>
      <c r="GZ47" s="38"/>
      <c r="HA47" s="38"/>
      <c r="HB47" s="38"/>
      <c r="HC47" s="38"/>
      <c r="HD47" s="38"/>
      <c r="HE47" s="38"/>
      <c r="HF47" s="38"/>
      <c r="HG47" s="38"/>
      <c r="HH47" s="38"/>
      <c r="HI47" s="38"/>
      <c r="HJ47" s="38"/>
      <c r="HK47" s="38"/>
      <c r="HL47" s="38"/>
      <c r="HM47" s="38"/>
      <c r="HN47" s="38"/>
      <c r="HO47" s="38"/>
      <c r="HP47" s="38"/>
      <c r="HQ47" s="38"/>
      <c r="HR47" s="38"/>
      <c r="HS47" s="38"/>
      <c r="HT47" s="38"/>
      <c r="HU47" s="38"/>
      <c r="HV47" s="38"/>
      <c r="HW47" s="38"/>
      <c r="HX47" s="38"/>
      <c r="HY47" s="38"/>
      <c r="HZ47" s="38"/>
      <c r="IA47" s="38"/>
      <c r="IB47" s="38"/>
      <c r="IC47" s="38"/>
      <c r="ID47" s="38"/>
      <c r="IE47" s="38"/>
      <c r="IF47" s="38"/>
      <c r="IG47" s="38"/>
      <c r="IH47" s="38"/>
      <c r="II47" s="38"/>
      <c r="IJ47" s="38"/>
      <c r="IK47" s="38"/>
      <c r="IL47" s="38"/>
      <c r="IM47" s="38"/>
      <c r="IN47" s="38"/>
      <c r="IO47" s="38"/>
      <c r="IP47" s="38"/>
      <c r="IQ47" s="38"/>
      <c r="IR47" s="38"/>
      <c r="IS47" s="38"/>
      <c r="IT47" s="38"/>
      <c r="IU47" s="38"/>
      <c r="IV47" s="38"/>
      <c r="IW47" s="38"/>
      <c r="IX47" s="38"/>
      <c r="IY47" s="38"/>
      <c r="IZ47" s="38"/>
      <c r="JA47" s="38"/>
      <c r="JB47" s="38"/>
      <c r="JC47" s="38"/>
      <c r="JD47" s="38"/>
      <c r="JE47" s="38"/>
      <c r="JF47" s="38"/>
      <c r="JG47" s="38"/>
      <c r="JH47" s="38"/>
      <c r="JI47" s="38"/>
      <c r="JJ47" s="38"/>
      <c r="JK47" s="38"/>
      <c r="JL47" s="38"/>
      <c r="JM47" s="38"/>
      <c r="JN47" s="38"/>
      <c r="JO47" s="38"/>
      <c r="JP47" s="38"/>
      <c r="JQ47" s="38"/>
      <c r="JR47" s="38"/>
      <c r="JS47" s="38"/>
      <c r="JT47" s="38"/>
      <c r="JU47" s="38"/>
      <c r="JV47" s="38"/>
      <c r="JW47" s="38"/>
      <c r="JX47" s="38"/>
      <c r="JY47" s="38"/>
      <c r="JZ47" s="38"/>
      <c r="KA47" s="38"/>
      <c r="KB47" s="38"/>
      <c r="KC47" s="38"/>
      <c r="KD47" s="38"/>
      <c r="KE47" s="38"/>
      <c r="KF47" s="38"/>
      <c r="KG47" s="38"/>
      <c r="KH47" s="38"/>
      <c r="KI47" s="38"/>
      <c r="KJ47" s="38"/>
      <c r="KK47" s="38"/>
      <c r="KL47" s="38"/>
      <c r="KM47" s="38"/>
      <c r="KN47" s="38"/>
      <c r="KO47" s="38"/>
      <c r="KP47" s="38"/>
      <c r="KQ47" s="38"/>
      <c r="KR47" s="38"/>
      <c r="KS47" s="38"/>
      <c r="KT47" s="38"/>
      <c r="KU47" s="38"/>
      <c r="KV47" s="38"/>
      <c r="KW47" s="38"/>
      <c r="KX47" s="38"/>
      <c r="KY47" s="38"/>
      <c r="KZ47" s="38"/>
      <c r="LA47" s="38"/>
      <c r="LB47" s="38"/>
      <c r="LC47" s="38"/>
    </row>
    <row r="48" spans="1:315" customFormat="1" ht="13.15" x14ac:dyDescent="0.4">
      <c r="A48" s="22" t="s">
        <v>1</v>
      </c>
      <c r="B48" t="s">
        <v>2</v>
      </c>
      <c r="C48" t="s">
        <v>3</v>
      </c>
      <c r="D48" t="s">
        <v>4</v>
      </c>
      <c r="G48" s="4"/>
      <c r="H48" s="31"/>
      <c r="I48" s="31"/>
      <c r="J48" s="31"/>
      <c r="K48" s="31"/>
      <c r="L48" s="31"/>
      <c r="M48" s="31"/>
      <c r="N48" s="38"/>
      <c r="O48" s="163"/>
      <c r="P48" s="38"/>
      <c r="Q48" s="38"/>
      <c r="R48" s="164"/>
      <c r="S48" s="148"/>
      <c r="T48" s="38"/>
      <c r="U48" s="37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165"/>
      <c r="AT48" s="148"/>
      <c r="AU48" s="38"/>
      <c r="AV48" s="37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8"/>
      <c r="BL48" s="38"/>
      <c r="BM48" s="38"/>
      <c r="BN48" s="38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38"/>
      <c r="BZ48" s="38"/>
      <c r="CA48" s="38"/>
      <c r="CB48" s="38"/>
      <c r="CC48" s="38"/>
      <c r="CD48" s="38"/>
      <c r="CE48" s="38"/>
      <c r="CF48" s="38"/>
      <c r="CG48" s="38"/>
      <c r="CH48" s="38"/>
      <c r="CI48" s="38"/>
      <c r="CJ48" s="38"/>
      <c r="CK48" s="38"/>
      <c r="CL48" s="38"/>
      <c r="CM48" s="38"/>
      <c r="CN48" s="38"/>
      <c r="CO48" s="38"/>
      <c r="CP48" s="38"/>
      <c r="CQ48" s="38"/>
      <c r="CR48" s="38"/>
      <c r="CS48" s="38"/>
      <c r="CT48" s="38"/>
      <c r="CU48" s="38"/>
      <c r="CV48" s="38"/>
      <c r="CW48" s="38"/>
      <c r="CX48" s="38"/>
      <c r="CY48" s="38"/>
      <c r="CZ48" s="38"/>
      <c r="DA48" s="38"/>
      <c r="DB48" s="38"/>
      <c r="DC48" s="38"/>
      <c r="DD48" s="38"/>
      <c r="DE48" s="38"/>
      <c r="DF48" s="38"/>
      <c r="DG48" s="38"/>
      <c r="DH48" s="38"/>
      <c r="DI48" s="38"/>
      <c r="DJ48" s="38"/>
      <c r="DK48" s="38"/>
      <c r="DL48" s="38"/>
      <c r="DM48" s="38"/>
      <c r="DN48" s="38"/>
      <c r="DO48" s="38"/>
      <c r="DP48" s="38"/>
      <c r="DQ48" s="38"/>
      <c r="DR48" s="38"/>
      <c r="DS48" s="38"/>
      <c r="DT48" s="38"/>
      <c r="DU48" s="38"/>
      <c r="DV48" s="38"/>
      <c r="DW48" s="38"/>
      <c r="DX48" s="38"/>
      <c r="DY48" s="38"/>
      <c r="DZ48" s="38"/>
      <c r="EA48" s="38"/>
      <c r="EB48" s="38"/>
      <c r="EC48" s="38"/>
      <c r="ED48" s="38"/>
      <c r="EE48" s="38"/>
      <c r="EF48" s="38"/>
      <c r="EG48" s="38"/>
      <c r="EH48" s="38"/>
      <c r="EI48" s="38"/>
      <c r="EJ48" s="38"/>
      <c r="EK48" s="38"/>
      <c r="EL48" s="38"/>
      <c r="EM48" s="38"/>
      <c r="EN48" s="38"/>
      <c r="EO48" s="38"/>
      <c r="EP48" s="38"/>
      <c r="EQ48" s="38"/>
      <c r="ER48" s="38"/>
      <c r="ES48" s="38"/>
      <c r="ET48" s="38"/>
      <c r="EU48" s="38"/>
      <c r="EV48" s="38"/>
      <c r="EW48" s="38"/>
      <c r="EX48" s="38"/>
      <c r="EY48" s="38"/>
      <c r="EZ48" s="38"/>
      <c r="FA48" s="38"/>
      <c r="FB48" s="38"/>
      <c r="FC48" s="38"/>
      <c r="FD48" s="38"/>
      <c r="FE48" s="38"/>
      <c r="FF48" s="38"/>
      <c r="FG48" s="38"/>
      <c r="FH48" s="38"/>
      <c r="FI48" s="38"/>
      <c r="FJ48" s="38"/>
      <c r="FK48" s="38"/>
      <c r="FL48" s="38"/>
      <c r="FM48" s="38"/>
      <c r="FN48" s="38"/>
      <c r="FO48" s="38"/>
      <c r="FP48" s="38"/>
      <c r="FQ48" s="38"/>
      <c r="FR48" s="38"/>
      <c r="FS48" s="38"/>
      <c r="FT48" s="38"/>
      <c r="FU48" s="38"/>
      <c r="FV48" s="38"/>
      <c r="FW48" s="38"/>
      <c r="FX48" s="38"/>
      <c r="FY48" s="38"/>
      <c r="FZ48" s="38"/>
      <c r="GA48" s="38"/>
      <c r="GB48" s="38"/>
      <c r="GC48" s="38"/>
      <c r="GD48" s="38"/>
      <c r="GE48" s="38"/>
      <c r="GF48" s="38"/>
      <c r="GG48" s="38"/>
      <c r="GH48" s="38"/>
      <c r="GI48" s="38"/>
      <c r="GJ48" s="38"/>
      <c r="GK48" s="38"/>
      <c r="GL48" s="38"/>
      <c r="GM48" s="38"/>
      <c r="GN48" s="38"/>
      <c r="GO48" s="38"/>
      <c r="GP48" s="38"/>
      <c r="GQ48" s="38"/>
      <c r="GR48" s="38"/>
      <c r="GS48" s="38"/>
      <c r="GT48" s="38"/>
      <c r="GU48" s="38"/>
      <c r="GV48" s="38"/>
      <c r="GW48" s="38"/>
      <c r="GX48" s="38"/>
      <c r="GY48" s="38"/>
      <c r="GZ48" s="38"/>
      <c r="HA48" s="38"/>
      <c r="HB48" s="38"/>
      <c r="HC48" s="38"/>
      <c r="HD48" s="38"/>
      <c r="HE48" s="38"/>
      <c r="HF48" s="38"/>
      <c r="HG48" s="38"/>
      <c r="HH48" s="38"/>
      <c r="HI48" s="38"/>
      <c r="HJ48" s="38"/>
      <c r="HK48" s="38"/>
      <c r="HL48" s="38"/>
      <c r="HM48" s="38"/>
      <c r="HN48" s="38"/>
      <c r="HO48" s="38"/>
      <c r="HP48" s="38"/>
      <c r="HQ48" s="38"/>
      <c r="HR48" s="38"/>
      <c r="HS48" s="38"/>
      <c r="HT48" s="38"/>
      <c r="HU48" s="38"/>
      <c r="HV48" s="38"/>
      <c r="HW48" s="38"/>
      <c r="HX48" s="38"/>
      <c r="HY48" s="38"/>
      <c r="HZ48" s="38"/>
      <c r="IA48" s="38"/>
      <c r="IB48" s="38"/>
      <c r="IC48" s="38"/>
      <c r="ID48" s="38"/>
      <c r="IE48" s="38"/>
      <c r="IF48" s="38"/>
      <c r="IG48" s="38"/>
      <c r="IH48" s="38"/>
      <c r="II48" s="38"/>
      <c r="IJ48" s="38"/>
      <c r="IK48" s="38"/>
      <c r="IL48" s="38"/>
      <c r="IM48" s="38"/>
      <c r="IN48" s="38"/>
      <c r="IO48" s="38"/>
      <c r="IP48" s="38"/>
      <c r="IQ48" s="38"/>
      <c r="IR48" s="38"/>
      <c r="IS48" s="38"/>
      <c r="IT48" s="38"/>
      <c r="IU48" s="38"/>
      <c r="IV48" s="38"/>
      <c r="IW48" s="38"/>
      <c r="IX48" s="38"/>
      <c r="IY48" s="38"/>
      <c r="IZ48" s="38"/>
      <c r="JA48" s="38"/>
      <c r="JB48" s="38"/>
      <c r="JC48" s="38"/>
      <c r="JD48" s="38"/>
      <c r="JE48" s="38"/>
      <c r="JF48" s="38"/>
      <c r="JG48" s="38"/>
      <c r="JH48" s="38"/>
      <c r="JI48" s="38"/>
      <c r="JJ48" s="38"/>
      <c r="JK48" s="38"/>
      <c r="JL48" s="38"/>
      <c r="JM48" s="38"/>
      <c r="JN48" s="38"/>
      <c r="JO48" s="38"/>
      <c r="JP48" s="38"/>
      <c r="JQ48" s="38"/>
      <c r="JR48" s="38"/>
      <c r="JS48" s="38"/>
      <c r="JT48" s="38"/>
      <c r="JU48" s="38"/>
      <c r="JV48" s="38"/>
      <c r="JW48" s="38"/>
      <c r="JX48" s="38"/>
      <c r="JY48" s="38"/>
      <c r="JZ48" s="38"/>
      <c r="KA48" s="38"/>
      <c r="KB48" s="38"/>
      <c r="KC48" s="38"/>
      <c r="KD48" s="38"/>
      <c r="KE48" s="38"/>
      <c r="KF48" s="38"/>
      <c r="KG48" s="38"/>
      <c r="KH48" s="38"/>
      <c r="KI48" s="38"/>
      <c r="KJ48" s="38"/>
      <c r="KK48" s="38"/>
      <c r="KL48" s="38"/>
      <c r="KM48" s="38"/>
      <c r="KN48" s="38"/>
      <c r="KO48" s="38"/>
      <c r="KP48" s="38"/>
      <c r="KQ48" s="38"/>
      <c r="KR48" s="38"/>
      <c r="KS48" s="38"/>
      <c r="KT48" s="38"/>
      <c r="KU48" s="38"/>
      <c r="KV48" s="38"/>
      <c r="KW48" s="38"/>
      <c r="KX48" s="38"/>
      <c r="KY48" s="38"/>
      <c r="KZ48" s="38"/>
      <c r="LA48" s="38"/>
      <c r="LB48" s="38"/>
      <c r="LC48" s="38"/>
    </row>
    <row r="49" spans="1:315" customFormat="1" ht="13.15" x14ac:dyDescent="0.4">
      <c r="A49" s="31">
        <v>1</v>
      </c>
      <c r="B49" s="31">
        <v>4</v>
      </c>
      <c r="C49" s="31">
        <v>4</v>
      </c>
      <c r="D49" s="31">
        <v>2</v>
      </c>
      <c r="G49" s="4"/>
      <c r="H49" s="31"/>
      <c r="I49" s="31"/>
      <c r="J49" s="31"/>
      <c r="K49" s="31"/>
      <c r="L49" s="31"/>
      <c r="M49" s="31"/>
      <c r="N49" s="38"/>
      <c r="O49" s="163"/>
      <c r="P49" s="38"/>
      <c r="Q49" s="38"/>
      <c r="R49" s="164"/>
      <c r="S49" s="148"/>
      <c r="T49" s="38"/>
      <c r="U49" s="38"/>
      <c r="V49" s="37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2"/>
      <c r="AL49" s="32"/>
      <c r="AM49" s="32"/>
      <c r="AN49" s="32"/>
      <c r="AO49" s="32"/>
      <c r="AP49" s="38"/>
      <c r="AQ49" s="38"/>
      <c r="AR49" s="32"/>
      <c r="AS49" s="164"/>
      <c r="AT49" s="148"/>
      <c r="AU49" s="38"/>
      <c r="AV49" s="38"/>
      <c r="AW49" s="37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  <c r="CA49" s="38"/>
      <c r="CB49" s="38"/>
      <c r="CC49" s="38"/>
      <c r="CD49" s="38"/>
      <c r="CE49" s="38"/>
      <c r="CF49" s="38"/>
      <c r="CG49" s="38"/>
      <c r="CH49" s="38"/>
      <c r="CI49" s="38"/>
      <c r="CJ49" s="38"/>
      <c r="CK49" s="38"/>
      <c r="CL49" s="38"/>
      <c r="CM49" s="38"/>
      <c r="CN49" s="38"/>
      <c r="CO49" s="38"/>
      <c r="CP49" s="38"/>
      <c r="CQ49" s="38"/>
      <c r="CR49" s="38"/>
      <c r="CS49" s="38"/>
      <c r="CT49" s="38"/>
      <c r="CU49" s="38"/>
      <c r="CV49" s="38"/>
      <c r="CW49" s="38"/>
      <c r="CX49" s="38"/>
      <c r="CY49" s="38"/>
      <c r="CZ49" s="38"/>
      <c r="DA49" s="38"/>
      <c r="DB49" s="38"/>
      <c r="DC49" s="38"/>
      <c r="DD49" s="38"/>
      <c r="DE49" s="38"/>
      <c r="DF49" s="38"/>
      <c r="DG49" s="38"/>
      <c r="DH49" s="38"/>
      <c r="DI49" s="38"/>
      <c r="DJ49" s="38"/>
      <c r="DK49" s="38"/>
      <c r="DL49" s="38"/>
      <c r="DM49" s="38"/>
      <c r="DN49" s="38"/>
      <c r="DO49" s="38"/>
      <c r="DP49" s="38"/>
      <c r="DQ49" s="38"/>
      <c r="DR49" s="38"/>
      <c r="DS49" s="38"/>
      <c r="DT49" s="38"/>
      <c r="DU49" s="38"/>
      <c r="DV49" s="38"/>
      <c r="DW49" s="38"/>
      <c r="DX49" s="38"/>
      <c r="DY49" s="38"/>
      <c r="DZ49" s="38"/>
      <c r="EA49" s="38"/>
      <c r="EB49" s="38"/>
      <c r="EC49" s="38"/>
      <c r="ED49" s="38"/>
      <c r="EE49" s="38"/>
      <c r="EF49" s="38"/>
      <c r="EG49" s="38"/>
      <c r="EH49" s="38"/>
      <c r="EI49" s="38"/>
      <c r="EJ49" s="38"/>
      <c r="EK49" s="38"/>
      <c r="EL49" s="38"/>
      <c r="EM49" s="38"/>
      <c r="EN49" s="38"/>
      <c r="EO49" s="38"/>
      <c r="EP49" s="38"/>
      <c r="EQ49" s="38"/>
      <c r="ER49" s="38"/>
      <c r="ES49" s="38"/>
      <c r="ET49" s="38"/>
      <c r="EU49" s="38"/>
      <c r="EV49" s="38"/>
      <c r="EW49" s="38"/>
      <c r="EX49" s="38"/>
      <c r="EY49" s="38"/>
      <c r="EZ49" s="38"/>
      <c r="FA49" s="38"/>
      <c r="FB49" s="38"/>
      <c r="FC49" s="38"/>
      <c r="FD49" s="38"/>
      <c r="FE49" s="38"/>
      <c r="FF49" s="38"/>
      <c r="FG49" s="38"/>
      <c r="FH49" s="38"/>
      <c r="FI49" s="38"/>
      <c r="FJ49" s="38"/>
      <c r="FK49" s="38"/>
      <c r="FL49" s="38"/>
      <c r="FM49" s="38"/>
      <c r="FN49" s="38"/>
      <c r="FO49" s="38"/>
      <c r="FP49" s="38"/>
      <c r="FQ49" s="38"/>
      <c r="FR49" s="38"/>
      <c r="FS49" s="38"/>
      <c r="FT49" s="38"/>
      <c r="FU49" s="38"/>
      <c r="FV49" s="38"/>
      <c r="FW49" s="38"/>
      <c r="FX49" s="38"/>
      <c r="FY49" s="38"/>
      <c r="FZ49" s="38"/>
      <c r="GA49" s="38"/>
      <c r="GB49" s="38"/>
      <c r="GC49" s="38"/>
      <c r="GD49" s="38"/>
      <c r="GE49" s="38"/>
      <c r="GF49" s="38"/>
      <c r="GG49" s="38"/>
      <c r="GH49" s="38"/>
      <c r="GI49" s="38"/>
      <c r="GJ49" s="38"/>
      <c r="GK49" s="38"/>
      <c r="GL49" s="38"/>
      <c r="GM49" s="38"/>
      <c r="GN49" s="38"/>
      <c r="GO49" s="38"/>
      <c r="GP49" s="38"/>
      <c r="GQ49" s="38"/>
      <c r="GR49" s="38"/>
      <c r="GS49" s="38"/>
      <c r="GT49" s="38"/>
      <c r="GU49" s="38"/>
      <c r="GV49" s="38"/>
      <c r="GW49" s="38"/>
      <c r="GX49" s="38"/>
      <c r="GY49" s="38"/>
      <c r="GZ49" s="38"/>
      <c r="HA49" s="38"/>
      <c r="HB49" s="38"/>
      <c r="HC49" s="38"/>
      <c r="HD49" s="38"/>
      <c r="HE49" s="38"/>
      <c r="HF49" s="38"/>
      <c r="HG49" s="38"/>
      <c r="HH49" s="38"/>
      <c r="HI49" s="38"/>
      <c r="HJ49" s="38"/>
      <c r="HK49" s="38"/>
      <c r="HL49" s="38"/>
      <c r="HM49" s="38"/>
      <c r="HN49" s="38"/>
      <c r="HO49" s="38"/>
      <c r="HP49" s="38"/>
      <c r="HQ49" s="38"/>
      <c r="HR49" s="38"/>
      <c r="HS49" s="38"/>
      <c r="HT49" s="38"/>
      <c r="HU49" s="38"/>
      <c r="HV49" s="38"/>
      <c r="HW49" s="38"/>
      <c r="HX49" s="38"/>
      <c r="HY49" s="38"/>
      <c r="HZ49" s="38"/>
      <c r="IA49" s="38"/>
      <c r="IB49" s="38"/>
      <c r="IC49" s="38"/>
      <c r="ID49" s="38"/>
      <c r="IE49" s="38"/>
      <c r="IF49" s="38"/>
      <c r="IG49" s="38"/>
      <c r="IH49" s="38"/>
      <c r="II49" s="38"/>
      <c r="IJ49" s="38"/>
      <c r="IK49" s="38"/>
      <c r="IL49" s="38"/>
      <c r="IM49" s="38"/>
      <c r="IN49" s="38"/>
      <c r="IO49" s="38"/>
      <c r="IP49" s="38"/>
      <c r="IQ49" s="38"/>
      <c r="IR49" s="38"/>
      <c r="IS49" s="38"/>
      <c r="IT49" s="38"/>
      <c r="IU49" s="38"/>
      <c r="IV49" s="38"/>
      <c r="IW49" s="38"/>
      <c r="IX49" s="38"/>
      <c r="IY49" s="38"/>
      <c r="IZ49" s="38"/>
      <c r="JA49" s="38"/>
      <c r="JB49" s="38"/>
      <c r="JC49" s="38"/>
      <c r="JD49" s="38"/>
      <c r="JE49" s="38"/>
      <c r="JF49" s="38"/>
      <c r="JG49" s="38"/>
      <c r="JH49" s="38"/>
      <c r="JI49" s="38"/>
      <c r="JJ49" s="38"/>
      <c r="JK49" s="38"/>
      <c r="JL49" s="38"/>
      <c r="JM49" s="38"/>
      <c r="JN49" s="38"/>
      <c r="JO49" s="38"/>
      <c r="JP49" s="38"/>
      <c r="JQ49" s="38"/>
      <c r="JR49" s="38"/>
      <c r="JS49" s="38"/>
      <c r="JT49" s="38"/>
      <c r="JU49" s="38"/>
      <c r="JV49" s="38"/>
      <c r="JW49" s="38"/>
      <c r="JX49" s="38"/>
      <c r="JY49" s="38"/>
      <c r="JZ49" s="38"/>
      <c r="KA49" s="38"/>
      <c r="KB49" s="38"/>
      <c r="KC49" s="38"/>
      <c r="KD49" s="38"/>
      <c r="KE49" s="38"/>
      <c r="KF49" s="38"/>
      <c r="KG49" s="38"/>
      <c r="KH49" s="38"/>
      <c r="KI49" s="38"/>
      <c r="KJ49" s="38"/>
      <c r="KK49" s="38"/>
      <c r="KL49" s="38"/>
      <c r="KM49" s="38"/>
      <c r="KN49" s="38"/>
      <c r="KO49" s="38"/>
      <c r="KP49" s="38"/>
      <c r="KQ49" s="38"/>
      <c r="KR49" s="38"/>
      <c r="KS49" s="38"/>
      <c r="KT49" s="38"/>
      <c r="KU49" s="38"/>
      <c r="KV49" s="38"/>
      <c r="KW49" s="38"/>
      <c r="KX49" s="38"/>
      <c r="KY49" s="38"/>
      <c r="KZ49" s="38"/>
      <c r="LA49" s="38"/>
      <c r="LB49" s="38"/>
      <c r="LC49" s="38"/>
    </row>
    <row r="50" spans="1:315" customFormat="1" ht="13.15" x14ac:dyDescent="0.4">
      <c r="A50" s="31">
        <v>2</v>
      </c>
      <c r="B50" s="31">
        <v>4</v>
      </c>
      <c r="C50" s="31">
        <v>4</v>
      </c>
      <c r="D50" s="31">
        <v>2</v>
      </c>
      <c r="G50" s="4"/>
      <c r="H50" s="31"/>
      <c r="I50" s="31"/>
      <c r="J50" s="31"/>
      <c r="K50" s="31"/>
      <c r="L50" s="31"/>
      <c r="M50" s="31"/>
      <c r="N50" s="38"/>
      <c r="O50" s="163"/>
      <c r="P50" s="38"/>
      <c r="Q50" s="38"/>
      <c r="R50" s="109"/>
      <c r="S50" s="148"/>
      <c r="T50" s="38"/>
      <c r="U50" s="38"/>
      <c r="V50" s="38"/>
      <c r="W50" s="37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109"/>
      <c r="AT50" s="148"/>
      <c r="AU50" s="38"/>
      <c r="AV50" s="38"/>
      <c r="AW50" s="38"/>
      <c r="AX50" s="37"/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8"/>
      <c r="BL50" s="38"/>
      <c r="BM50" s="38"/>
      <c r="BN50" s="38"/>
      <c r="BO50" s="38"/>
      <c r="BP50" s="38"/>
      <c r="BQ50" s="38"/>
      <c r="BR50" s="38"/>
      <c r="BS50" s="38"/>
      <c r="BT50" s="38"/>
      <c r="BU50" s="38"/>
      <c r="BV50" s="38"/>
      <c r="BW50" s="38"/>
      <c r="BX50" s="38"/>
      <c r="BY50" s="38"/>
      <c r="BZ50" s="38"/>
      <c r="CA50" s="38"/>
      <c r="CB50" s="38"/>
      <c r="CC50" s="38"/>
      <c r="CD50" s="38"/>
      <c r="CE50" s="38"/>
      <c r="CF50" s="38"/>
      <c r="CG50" s="38"/>
      <c r="CH50" s="38"/>
      <c r="CI50" s="38"/>
      <c r="CJ50" s="38"/>
      <c r="CK50" s="38"/>
      <c r="CL50" s="38"/>
      <c r="CM50" s="38"/>
      <c r="CN50" s="38"/>
      <c r="CO50" s="38"/>
      <c r="CP50" s="38"/>
      <c r="CQ50" s="38"/>
      <c r="CR50" s="38"/>
      <c r="CS50" s="38"/>
      <c r="CT50" s="38"/>
      <c r="CU50" s="38"/>
      <c r="CV50" s="38"/>
      <c r="CW50" s="38"/>
      <c r="CX50" s="38"/>
      <c r="CY50" s="38"/>
      <c r="CZ50" s="38"/>
      <c r="DA50" s="38"/>
      <c r="DB50" s="38"/>
      <c r="DC50" s="38"/>
      <c r="DD50" s="38"/>
      <c r="DE50" s="38"/>
      <c r="DF50" s="38"/>
      <c r="DG50" s="38"/>
      <c r="DH50" s="38"/>
      <c r="DI50" s="38"/>
      <c r="DJ50" s="38"/>
      <c r="DK50" s="38"/>
      <c r="DL50" s="38"/>
      <c r="DM50" s="38"/>
      <c r="DN50" s="38"/>
      <c r="DO50" s="38"/>
      <c r="DP50" s="38"/>
      <c r="DQ50" s="38"/>
      <c r="DR50" s="38"/>
      <c r="DS50" s="38"/>
      <c r="DT50" s="38"/>
      <c r="DU50" s="38"/>
      <c r="DV50" s="38"/>
      <c r="DW50" s="38"/>
      <c r="DX50" s="38"/>
      <c r="DY50" s="38"/>
      <c r="DZ50" s="38"/>
      <c r="EA50" s="38"/>
      <c r="EB50" s="38"/>
      <c r="EC50" s="38"/>
      <c r="ED50" s="38"/>
      <c r="EE50" s="38"/>
      <c r="EF50" s="38"/>
      <c r="EG50" s="38"/>
      <c r="EH50" s="38"/>
      <c r="EI50" s="38"/>
      <c r="EJ50" s="38"/>
      <c r="EK50" s="38"/>
      <c r="EL50" s="38"/>
      <c r="EM50" s="38"/>
      <c r="EN50" s="38"/>
      <c r="EO50" s="38"/>
      <c r="EP50" s="38"/>
      <c r="EQ50" s="38"/>
      <c r="ER50" s="38"/>
      <c r="ES50" s="38"/>
      <c r="ET50" s="38"/>
      <c r="EU50" s="38"/>
      <c r="EV50" s="38"/>
      <c r="EW50" s="38"/>
      <c r="EX50" s="38"/>
      <c r="EY50" s="38"/>
      <c r="EZ50" s="38"/>
      <c r="FA50" s="38"/>
      <c r="FB50" s="38"/>
      <c r="FC50" s="38"/>
      <c r="FD50" s="38"/>
      <c r="FE50" s="38"/>
      <c r="FF50" s="38"/>
      <c r="FG50" s="38"/>
      <c r="FH50" s="38"/>
      <c r="FI50" s="38"/>
      <c r="FJ50" s="38"/>
      <c r="FK50" s="38"/>
      <c r="FL50" s="38"/>
      <c r="FM50" s="38"/>
      <c r="FN50" s="38"/>
      <c r="FO50" s="38"/>
      <c r="FP50" s="38"/>
      <c r="FQ50" s="38"/>
      <c r="FR50" s="38"/>
      <c r="FS50" s="38"/>
      <c r="FT50" s="38"/>
      <c r="FU50" s="38"/>
      <c r="FV50" s="38"/>
      <c r="FW50" s="38"/>
      <c r="FX50" s="38"/>
      <c r="FY50" s="38"/>
      <c r="FZ50" s="38"/>
      <c r="GA50" s="38"/>
      <c r="GB50" s="38"/>
      <c r="GC50" s="38"/>
      <c r="GD50" s="38"/>
      <c r="GE50" s="38"/>
      <c r="GF50" s="38"/>
      <c r="GG50" s="38"/>
      <c r="GH50" s="38"/>
      <c r="GI50" s="38"/>
      <c r="GJ50" s="38"/>
      <c r="GK50" s="38"/>
      <c r="GL50" s="38"/>
      <c r="GM50" s="38"/>
      <c r="GN50" s="38"/>
      <c r="GO50" s="38"/>
      <c r="GP50" s="38"/>
      <c r="GQ50" s="38"/>
      <c r="GR50" s="38"/>
      <c r="GS50" s="38"/>
      <c r="GT50" s="38"/>
      <c r="GU50" s="38"/>
      <c r="GV50" s="38"/>
      <c r="GW50" s="38"/>
      <c r="GX50" s="38"/>
      <c r="GY50" s="38"/>
      <c r="GZ50" s="38"/>
      <c r="HA50" s="38"/>
      <c r="HB50" s="38"/>
      <c r="HC50" s="38"/>
      <c r="HD50" s="38"/>
      <c r="HE50" s="38"/>
      <c r="HF50" s="38"/>
      <c r="HG50" s="38"/>
      <c r="HH50" s="38"/>
      <c r="HI50" s="38"/>
      <c r="HJ50" s="38"/>
      <c r="HK50" s="38"/>
      <c r="HL50" s="38"/>
      <c r="HM50" s="38"/>
      <c r="HN50" s="38"/>
      <c r="HO50" s="38"/>
      <c r="HP50" s="38"/>
      <c r="HQ50" s="38"/>
      <c r="HR50" s="38"/>
      <c r="HS50" s="38"/>
      <c r="HT50" s="38"/>
      <c r="HU50" s="38"/>
      <c r="HV50" s="38"/>
      <c r="HW50" s="38"/>
      <c r="HX50" s="38"/>
      <c r="HY50" s="38"/>
      <c r="HZ50" s="38"/>
      <c r="IA50" s="38"/>
      <c r="IB50" s="38"/>
      <c r="IC50" s="38"/>
      <c r="ID50" s="38"/>
      <c r="IE50" s="38"/>
      <c r="IF50" s="38"/>
      <c r="IG50" s="38"/>
      <c r="IH50" s="38"/>
      <c r="II50" s="38"/>
      <c r="IJ50" s="38"/>
      <c r="IK50" s="38"/>
      <c r="IL50" s="38"/>
      <c r="IM50" s="38"/>
      <c r="IN50" s="38"/>
      <c r="IO50" s="38"/>
      <c r="IP50" s="38"/>
      <c r="IQ50" s="38"/>
      <c r="IR50" s="38"/>
      <c r="IS50" s="38"/>
      <c r="IT50" s="38"/>
      <c r="IU50" s="38"/>
      <c r="IV50" s="38"/>
      <c r="IW50" s="38"/>
      <c r="IX50" s="38"/>
      <c r="IY50" s="38"/>
      <c r="IZ50" s="38"/>
      <c r="JA50" s="38"/>
      <c r="JB50" s="38"/>
      <c r="JC50" s="38"/>
      <c r="JD50" s="38"/>
      <c r="JE50" s="38"/>
      <c r="JF50" s="38"/>
      <c r="JG50" s="38"/>
      <c r="JH50" s="38"/>
      <c r="JI50" s="38"/>
      <c r="JJ50" s="38"/>
      <c r="JK50" s="38"/>
      <c r="JL50" s="38"/>
      <c r="JM50" s="38"/>
      <c r="JN50" s="38"/>
      <c r="JO50" s="38"/>
      <c r="JP50" s="38"/>
      <c r="JQ50" s="38"/>
      <c r="JR50" s="38"/>
      <c r="JS50" s="38"/>
      <c r="JT50" s="38"/>
      <c r="JU50" s="38"/>
      <c r="JV50" s="38"/>
      <c r="JW50" s="38"/>
      <c r="JX50" s="38"/>
      <c r="JY50" s="38"/>
      <c r="JZ50" s="38"/>
      <c r="KA50" s="38"/>
      <c r="KB50" s="38"/>
      <c r="KC50" s="38"/>
      <c r="KD50" s="38"/>
      <c r="KE50" s="38"/>
      <c r="KF50" s="38"/>
      <c r="KG50" s="38"/>
      <c r="KH50" s="38"/>
      <c r="KI50" s="38"/>
      <c r="KJ50" s="38"/>
      <c r="KK50" s="38"/>
      <c r="KL50" s="38"/>
      <c r="KM50" s="38"/>
      <c r="KN50" s="38"/>
      <c r="KO50" s="38"/>
      <c r="KP50" s="38"/>
      <c r="KQ50" s="38"/>
      <c r="KR50" s="38"/>
      <c r="KS50" s="38"/>
      <c r="KT50" s="38"/>
      <c r="KU50" s="38"/>
      <c r="KV50" s="38"/>
      <c r="KW50" s="38"/>
      <c r="KX50" s="38"/>
      <c r="KY50" s="38"/>
      <c r="KZ50" s="38"/>
      <c r="LA50" s="38"/>
      <c r="LB50" s="38"/>
      <c r="LC50" s="38"/>
    </row>
    <row r="51" spans="1:315" customFormat="1" ht="13.15" x14ac:dyDescent="0.4">
      <c r="A51" s="31">
        <v>4</v>
      </c>
      <c r="B51" s="31">
        <v>3</v>
      </c>
      <c r="C51" s="31">
        <v>1</v>
      </c>
      <c r="D51" s="31">
        <v>5</v>
      </c>
      <c r="G51" s="4"/>
      <c r="H51" s="32"/>
      <c r="I51" s="32"/>
      <c r="J51" s="32"/>
      <c r="K51" s="32"/>
      <c r="L51" s="32"/>
      <c r="M51" s="31"/>
      <c r="N51" s="38"/>
      <c r="O51" s="163"/>
      <c r="P51" s="38"/>
      <c r="Q51" s="38"/>
      <c r="R51" s="109"/>
      <c r="S51" s="148"/>
      <c r="T51" s="38"/>
      <c r="U51" s="38"/>
      <c r="V51" s="38"/>
      <c r="W51" s="38"/>
      <c r="X51" s="37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109"/>
      <c r="AT51" s="148"/>
      <c r="AU51" s="38"/>
      <c r="AV51" s="38"/>
      <c r="AW51" s="38"/>
      <c r="AX51" s="38"/>
      <c r="AY51" s="37"/>
      <c r="AZ51" s="38"/>
      <c r="BA51" s="40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  <c r="CA51" s="38"/>
      <c r="CB51" s="38"/>
      <c r="CC51" s="38"/>
      <c r="CD51" s="38"/>
      <c r="CE51" s="38"/>
      <c r="CF51" s="38"/>
      <c r="CG51" s="38"/>
      <c r="CH51" s="38"/>
      <c r="CI51" s="38"/>
      <c r="CJ51" s="38"/>
      <c r="CK51" s="38"/>
      <c r="CL51" s="38"/>
      <c r="CM51" s="38"/>
      <c r="CN51" s="38"/>
      <c r="CO51" s="38"/>
      <c r="CP51" s="38"/>
      <c r="CQ51" s="38"/>
      <c r="CR51" s="38"/>
      <c r="CS51" s="38"/>
      <c r="CT51" s="38"/>
      <c r="CU51" s="38"/>
      <c r="CV51" s="38"/>
      <c r="CW51" s="38"/>
      <c r="CX51" s="38"/>
      <c r="CY51" s="38"/>
      <c r="CZ51" s="38"/>
      <c r="DA51" s="38"/>
      <c r="DB51" s="38"/>
      <c r="DC51" s="38"/>
      <c r="DD51" s="38"/>
      <c r="DE51" s="38"/>
      <c r="DF51" s="38"/>
      <c r="DG51" s="38"/>
      <c r="DH51" s="38"/>
      <c r="DI51" s="38"/>
      <c r="DJ51" s="38"/>
      <c r="DK51" s="38"/>
      <c r="DL51" s="38"/>
      <c r="DM51" s="38"/>
      <c r="DN51" s="38"/>
      <c r="DO51" s="38"/>
      <c r="DP51" s="38"/>
      <c r="DQ51" s="38"/>
      <c r="DR51" s="38"/>
      <c r="DS51" s="38"/>
      <c r="DT51" s="38"/>
      <c r="DU51" s="38"/>
      <c r="DV51" s="38"/>
      <c r="DW51" s="38"/>
      <c r="DX51" s="38"/>
      <c r="DY51" s="38"/>
      <c r="DZ51" s="38"/>
      <c r="EA51" s="38"/>
      <c r="EB51" s="38"/>
      <c r="EC51" s="38"/>
      <c r="ED51" s="38"/>
      <c r="EE51" s="38"/>
      <c r="EF51" s="38"/>
      <c r="EG51" s="38"/>
      <c r="EH51" s="38"/>
      <c r="EI51" s="38"/>
      <c r="EJ51" s="38"/>
      <c r="EK51" s="38"/>
      <c r="EL51" s="38"/>
      <c r="EM51" s="38"/>
      <c r="EN51" s="38"/>
      <c r="EO51" s="38"/>
      <c r="EP51" s="38"/>
      <c r="EQ51" s="38"/>
      <c r="ER51" s="38"/>
      <c r="ES51" s="38"/>
      <c r="ET51" s="38"/>
      <c r="EU51" s="38"/>
      <c r="EV51" s="38"/>
      <c r="EW51" s="38"/>
      <c r="EX51" s="38"/>
      <c r="EY51" s="38"/>
      <c r="EZ51" s="38"/>
      <c r="FA51" s="38"/>
      <c r="FB51" s="38"/>
      <c r="FC51" s="38"/>
      <c r="FD51" s="38"/>
      <c r="FE51" s="38"/>
      <c r="FF51" s="38"/>
      <c r="FG51" s="38"/>
      <c r="FH51" s="38"/>
      <c r="FI51" s="38"/>
      <c r="FJ51" s="38"/>
      <c r="FK51" s="38"/>
      <c r="FL51" s="38"/>
      <c r="FM51" s="38"/>
      <c r="FN51" s="38"/>
      <c r="FO51" s="38"/>
      <c r="FP51" s="38"/>
      <c r="FQ51" s="38"/>
      <c r="FR51" s="38"/>
      <c r="FS51" s="38"/>
      <c r="FT51" s="38"/>
      <c r="FU51" s="38"/>
      <c r="FV51" s="38"/>
      <c r="FW51" s="38"/>
      <c r="FX51" s="38"/>
      <c r="FY51" s="38"/>
      <c r="FZ51" s="38"/>
      <c r="GA51" s="38"/>
      <c r="GB51" s="38"/>
      <c r="GC51" s="38"/>
      <c r="GD51" s="38"/>
      <c r="GE51" s="38"/>
      <c r="GF51" s="38"/>
      <c r="GG51" s="38"/>
      <c r="GH51" s="38"/>
      <c r="GI51" s="38"/>
      <c r="GJ51" s="38"/>
      <c r="GK51" s="38"/>
      <c r="GL51" s="38"/>
      <c r="GM51" s="38"/>
      <c r="GN51" s="38"/>
      <c r="GO51" s="38"/>
      <c r="GP51" s="38"/>
      <c r="GQ51" s="38"/>
      <c r="GR51" s="38"/>
      <c r="GS51" s="38"/>
      <c r="GT51" s="38"/>
      <c r="GU51" s="38"/>
      <c r="GV51" s="38"/>
      <c r="GW51" s="38"/>
      <c r="GX51" s="38"/>
      <c r="GY51" s="38"/>
      <c r="GZ51" s="38"/>
      <c r="HA51" s="38"/>
      <c r="HB51" s="38"/>
      <c r="HC51" s="38"/>
      <c r="HD51" s="38"/>
      <c r="HE51" s="38"/>
      <c r="HF51" s="38"/>
      <c r="HG51" s="38"/>
      <c r="HH51" s="38"/>
      <c r="HI51" s="38"/>
      <c r="HJ51" s="38"/>
      <c r="HK51" s="38"/>
      <c r="HL51" s="38"/>
      <c r="HM51" s="38"/>
      <c r="HN51" s="38"/>
      <c r="HO51" s="38"/>
      <c r="HP51" s="38"/>
      <c r="HQ51" s="38"/>
      <c r="HR51" s="38"/>
      <c r="HS51" s="38"/>
      <c r="HT51" s="38"/>
      <c r="HU51" s="38"/>
      <c r="HV51" s="38"/>
      <c r="HW51" s="38"/>
      <c r="HX51" s="38"/>
      <c r="HY51" s="38"/>
      <c r="HZ51" s="38"/>
      <c r="IA51" s="38"/>
      <c r="IB51" s="38"/>
      <c r="IC51" s="38"/>
      <c r="ID51" s="38"/>
      <c r="IE51" s="38"/>
      <c r="IF51" s="38"/>
      <c r="IG51" s="38"/>
      <c r="IH51" s="38"/>
      <c r="II51" s="38"/>
      <c r="IJ51" s="38"/>
      <c r="IK51" s="38"/>
      <c r="IL51" s="38"/>
      <c r="IM51" s="38"/>
      <c r="IN51" s="38"/>
      <c r="IO51" s="38"/>
      <c r="IP51" s="38"/>
      <c r="IQ51" s="38"/>
      <c r="IR51" s="38"/>
      <c r="IS51" s="38"/>
      <c r="IT51" s="38"/>
      <c r="IU51" s="38"/>
      <c r="IV51" s="38"/>
      <c r="IW51" s="38"/>
      <c r="IX51" s="38"/>
      <c r="IY51" s="38"/>
      <c r="IZ51" s="38"/>
      <c r="JA51" s="38"/>
      <c r="JB51" s="38"/>
      <c r="JC51" s="38"/>
      <c r="JD51" s="38"/>
      <c r="JE51" s="38"/>
      <c r="JF51" s="38"/>
      <c r="JG51" s="38"/>
      <c r="JH51" s="38"/>
      <c r="JI51" s="38"/>
      <c r="JJ51" s="38"/>
      <c r="JK51" s="38"/>
      <c r="JL51" s="38"/>
      <c r="JM51" s="38"/>
      <c r="JN51" s="38"/>
      <c r="JO51" s="38"/>
      <c r="JP51" s="38"/>
      <c r="JQ51" s="38"/>
      <c r="JR51" s="38"/>
      <c r="JS51" s="38"/>
      <c r="JT51" s="38"/>
      <c r="JU51" s="38"/>
      <c r="JV51" s="38"/>
      <c r="JW51" s="38"/>
      <c r="JX51" s="38"/>
      <c r="JY51" s="38"/>
      <c r="JZ51" s="38"/>
      <c r="KA51" s="38"/>
      <c r="KB51" s="38"/>
      <c r="KC51" s="38"/>
      <c r="KD51" s="38"/>
      <c r="KE51" s="38"/>
      <c r="KF51" s="38"/>
      <c r="KG51" s="38"/>
      <c r="KH51" s="38"/>
      <c r="KI51" s="38"/>
      <c r="KJ51" s="38"/>
      <c r="KK51" s="38"/>
      <c r="KL51" s="38"/>
      <c r="KM51" s="38"/>
      <c r="KN51" s="38"/>
      <c r="KO51" s="38"/>
      <c r="KP51" s="38"/>
      <c r="KQ51" s="38"/>
      <c r="KR51" s="38"/>
      <c r="KS51" s="38"/>
      <c r="KT51" s="38"/>
      <c r="KU51" s="38"/>
      <c r="KV51" s="38"/>
      <c r="KW51" s="38"/>
      <c r="KX51" s="38"/>
      <c r="KY51" s="38"/>
      <c r="KZ51" s="38"/>
      <c r="LA51" s="38"/>
      <c r="LB51" s="38"/>
      <c r="LC51" s="38"/>
    </row>
    <row r="52" spans="1:315" customFormat="1" ht="13.15" x14ac:dyDescent="0.4">
      <c r="A52" s="31">
        <v>5</v>
      </c>
      <c r="B52" s="31">
        <v>4</v>
      </c>
      <c r="C52" s="31">
        <v>1</v>
      </c>
      <c r="D52" s="31">
        <v>5</v>
      </c>
      <c r="G52" s="4"/>
      <c r="H52" s="33"/>
      <c r="I52" s="33"/>
      <c r="J52" s="33"/>
      <c r="K52" s="33"/>
      <c r="L52" s="33"/>
      <c r="M52" s="31"/>
      <c r="N52" s="38"/>
      <c r="O52" s="38"/>
      <c r="P52" s="38"/>
      <c r="Q52" s="38"/>
      <c r="R52" s="109"/>
      <c r="S52" s="148"/>
      <c r="T52" s="38"/>
      <c r="U52" s="38"/>
      <c r="V52" s="38"/>
      <c r="W52" s="38"/>
      <c r="X52" s="38"/>
      <c r="Y52" s="37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109"/>
      <c r="AT52" s="148"/>
      <c r="AU52" s="38"/>
      <c r="AV52" s="38"/>
      <c r="AW52" s="38"/>
      <c r="AX52" s="38"/>
      <c r="AY52" s="38"/>
      <c r="AZ52" s="37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8"/>
      <c r="BL52" s="38"/>
      <c r="BM52" s="38"/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38"/>
      <c r="BZ52" s="38"/>
      <c r="CA52" s="38"/>
      <c r="CB52" s="38"/>
      <c r="CC52" s="38"/>
      <c r="CD52" s="38"/>
      <c r="CE52" s="38"/>
      <c r="CF52" s="38"/>
      <c r="CG52" s="38"/>
      <c r="CH52" s="38"/>
      <c r="CI52" s="38"/>
      <c r="CJ52" s="38"/>
      <c r="CK52" s="38"/>
      <c r="CL52" s="38"/>
      <c r="CM52" s="38"/>
      <c r="CN52" s="38"/>
      <c r="CO52" s="38"/>
      <c r="CP52" s="38"/>
      <c r="CQ52" s="38"/>
      <c r="CR52" s="38"/>
      <c r="CS52" s="38"/>
      <c r="CT52" s="38"/>
      <c r="CU52" s="38"/>
      <c r="CV52" s="38"/>
      <c r="CW52" s="38"/>
      <c r="CX52" s="38"/>
      <c r="CY52" s="38"/>
      <c r="CZ52" s="38"/>
      <c r="DA52" s="38"/>
      <c r="DB52" s="38"/>
      <c r="DC52" s="38"/>
      <c r="DD52" s="38"/>
      <c r="DE52" s="38"/>
      <c r="DF52" s="38"/>
      <c r="DG52" s="38"/>
      <c r="DH52" s="38"/>
      <c r="DI52" s="38"/>
      <c r="DJ52" s="38"/>
      <c r="DK52" s="38"/>
      <c r="DL52" s="38"/>
      <c r="DM52" s="38"/>
      <c r="DN52" s="38"/>
      <c r="DO52" s="38"/>
      <c r="DP52" s="38"/>
      <c r="DQ52" s="38"/>
      <c r="DR52" s="38"/>
      <c r="DS52" s="38"/>
      <c r="DT52" s="38"/>
      <c r="DU52" s="38"/>
      <c r="DV52" s="38"/>
      <c r="DW52" s="38"/>
      <c r="DX52" s="38"/>
      <c r="DY52" s="38"/>
      <c r="DZ52" s="38"/>
      <c r="EA52" s="38"/>
      <c r="EB52" s="38"/>
      <c r="EC52" s="38"/>
      <c r="ED52" s="38"/>
      <c r="EE52" s="38"/>
      <c r="EF52" s="38"/>
      <c r="EG52" s="38"/>
      <c r="EH52" s="38"/>
      <c r="EI52" s="38"/>
      <c r="EJ52" s="38"/>
      <c r="EK52" s="38"/>
      <c r="EL52" s="38"/>
      <c r="EM52" s="38"/>
      <c r="EN52" s="38"/>
      <c r="EO52" s="38"/>
      <c r="EP52" s="38"/>
      <c r="EQ52" s="38"/>
      <c r="ER52" s="38"/>
      <c r="ES52" s="38"/>
      <c r="ET52" s="38"/>
      <c r="EU52" s="38"/>
      <c r="EV52" s="38"/>
      <c r="EW52" s="38"/>
      <c r="EX52" s="38"/>
      <c r="EY52" s="38"/>
      <c r="EZ52" s="38"/>
      <c r="FA52" s="38"/>
      <c r="FB52" s="38"/>
      <c r="FC52" s="38"/>
      <c r="FD52" s="38"/>
      <c r="FE52" s="38"/>
      <c r="FF52" s="38"/>
      <c r="FG52" s="38"/>
      <c r="FH52" s="38"/>
      <c r="FI52" s="38"/>
      <c r="FJ52" s="38"/>
      <c r="FK52" s="38"/>
      <c r="FL52" s="38"/>
      <c r="FM52" s="38"/>
      <c r="FN52" s="38"/>
      <c r="FO52" s="38"/>
      <c r="FP52" s="38"/>
      <c r="FQ52" s="38"/>
      <c r="FR52" s="38"/>
      <c r="FS52" s="38"/>
      <c r="FT52" s="38"/>
      <c r="FU52" s="38"/>
      <c r="FV52" s="38"/>
      <c r="FW52" s="38"/>
      <c r="FX52" s="38"/>
      <c r="FY52" s="38"/>
      <c r="FZ52" s="38"/>
      <c r="GA52" s="38"/>
      <c r="GB52" s="38"/>
      <c r="GC52" s="38"/>
      <c r="GD52" s="38"/>
      <c r="GE52" s="38"/>
      <c r="GF52" s="38"/>
      <c r="GG52" s="38"/>
      <c r="GH52" s="38"/>
      <c r="GI52" s="38"/>
      <c r="GJ52" s="38"/>
      <c r="GK52" s="38"/>
      <c r="GL52" s="38"/>
      <c r="GM52" s="38"/>
      <c r="GN52" s="38"/>
      <c r="GO52" s="38"/>
      <c r="GP52" s="38"/>
      <c r="GQ52" s="38"/>
      <c r="GR52" s="38"/>
      <c r="GS52" s="38"/>
      <c r="GT52" s="38"/>
      <c r="GU52" s="38"/>
      <c r="GV52" s="38"/>
      <c r="GW52" s="38"/>
      <c r="GX52" s="38"/>
      <c r="GY52" s="38"/>
      <c r="GZ52" s="38"/>
      <c r="HA52" s="38"/>
      <c r="HB52" s="38"/>
      <c r="HC52" s="38"/>
      <c r="HD52" s="38"/>
      <c r="HE52" s="38"/>
      <c r="HF52" s="38"/>
      <c r="HG52" s="38"/>
      <c r="HH52" s="38"/>
      <c r="HI52" s="38"/>
      <c r="HJ52" s="38"/>
      <c r="HK52" s="38"/>
      <c r="HL52" s="38"/>
      <c r="HM52" s="38"/>
      <c r="HN52" s="38"/>
      <c r="HO52" s="38"/>
      <c r="HP52" s="38"/>
      <c r="HQ52" s="38"/>
      <c r="HR52" s="38"/>
      <c r="HS52" s="38"/>
      <c r="HT52" s="38"/>
      <c r="HU52" s="38"/>
      <c r="HV52" s="38"/>
      <c r="HW52" s="38"/>
      <c r="HX52" s="38"/>
      <c r="HY52" s="38"/>
      <c r="HZ52" s="38"/>
      <c r="IA52" s="38"/>
      <c r="IB52" s="38"/>
      <c r="IC52" s="38"/>
      <c r="ID52" s="38"/>
      <c r="IE52" s="38"/>
      <c r="IF52" s="38"/>
      <c r="IG52" s="38"/>
      <c r="IH52" s="38"/>
      <c r="II52" s="38"/>
      <c r="IJ52" s="38"/>
      <c r="IK52" s="38"/>
      <c r="IL52" s="38"/>
      <c r="IM52" s="38"/>
      <c r="IN52" s="38"/>
      <c r="IO52" s="38"/>
      <c r="IP52" s="38"/>
      <c r="IQ52" s="38"/>
      <c r="IR52" s="38"/>
      <c r="IS52" s="38"/>
      <c r="IT52" s="38"/>
      <c r="IU52" s="38"/>
      <c r="IV52" s="38"/>
      <c r="IW52" s="38"/>
      <c r="IX52" s="38"/>
      <c r="IY52" s="38"/>
      <c r="IZ52" s="38"/>
      <c r="JA52" s="38"/>
      <c r="JB52" s="38"/>
      <c r="JC52" s="38"/>
      <c r="JD52" s="38"/>
      <c r="JE52" s="38"/>
      <c r="JF52" s="38"/>
      <c r="JG52" s="38"/>
      <c r="JH52" s="38"/>
      <c r="JI52" s="38"/>
      <c r="JJ52" s="38"/>
      <c r="JK52" s="38"/>
      <c r="JL52" s="38"/>
      <c r="JM52" s="38"/>
      <c r="JN52" s="38"/>
      <c r="JO52" s="38"/>
      <c r="JP52" s="38"/>
      <c r="JQ52" s="38"/>
      <c r="JR52" s="38"/>
      <c r="JS52" s="38"/>
      <c r="JT52" s="38"/>
      <c r="JU52" s="38"/>
      <c r="JV52" s="38"/>
      <c r="JW52" s="38"/>
      <c r="JX52" s="38"/>
      <c r="JY52" s="38"/>
      <c r="JZ52" s="38"/>
      <c r="KA52" s="38"/>
      <c r="KB52" s="38"/>
      <c r="KC52" s="38"/>
      <c r="KD52" s="38"/>
      <c r="KE52" s="38"/>
      <c r="KF52" s="38"/>
      <c r="KG52" s="38"/>
      <c r="KH52" s="38"/>
      <c r="KI52" s="38"/>
      <c r="KJ52" s="38"/>
      <c r="KK52" s="38"/>
      <c r="KL52" s="38"/>
      <c r="KM52" s="38"/>
      <c r="KN52" s="38"/>
      <c r="KO52" s="38"/>
      <c r="KP52" s="38"/>
      <c r="KQ52" s="38"/>
      <c r="KR52" s="38"/>
      <c r="KS52" s="38"/>
      <c r="KT52" s="38"/>
      <c r="KU52" s="38"/>
      <c r="KV52" s="38"/>
      <c r="KW52" s="38"/>
      <c r="KX52" s="38"/>
      <c r="KY52" s="38"/>
      <c r="KZ52" s="38"/>
      <c r="LA52" s="38"/>
      <c r="LB52" s="38"/>
      <c r="LC52" s="38"/>
    </row>
    <row r="53" spans="1:315" customFormat="1" ht="13.15" x14ac:dyDescent="0.4">
      <c r="A53" s="31">
        <v>4</v>
      </c>
      <c r="B53" s="31">
        <v>4</v>
      </c>
      <c r="C53" s="31">
        <v>1</v>
      </c>
      <c r="D53" s="31">
        <v>5</v>
      </c>
      <c r="G53" s="4"/>
      <c r="H53" s="33"/>
      <c r="I53" s="33"/>
      <c r="J53" s="33"/>
      <c r="K53" s="33"/>
      <c r="L53" s="33"/>
      <c r="M53" s="31"/>
      <c r="N53" s="38"/>
      <c r="O53" s="38"/>
      <c r="P53" s="38"/>
      <c r="Q53" s="38"/>
      <c r="R53" s="109"/>
      <c r="S53" s="148"/>
      <c r="T53" s="38"/>
      <c r="U53" s="38"/>
      <c r="V53" s="38"/>
      <c r="W53" s="38"/>
      <c r="X53" s="38"/>
      <c r="Y53" s="38"/>
      <c r="Z53" s="37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109"/>
      <c r="AT53" s="166"/>
      <c r="AU53" s="38"/>
      <c r="AV53" s="38"/>
      <c r="AW53" s="38"/>
      <c r="AX53" s="38"/>
      <c r="AY53" s="38"/>
      <c r="AZ53" s="38"/>
      <c r="BA53" s="37"/>
      <c r="BB53" s="38"/>
      <c r="BC53" s="38"/>
      <c r="BD53" s="38"/>
      <c r="BE53" s="38"/>
      <c r="BF53" s="38"/>
      <c r="BG53" s="38"/>
      <c r="BH53" s="38"/>
      <c r="BI53" s="38"/>
      <c r="BJ53" s="38"/>
      <c r="BK53" s="38"/>
      <c r="BL53" s="38"/>
      <c r="BM53" s="38"/>
      <c r="BN53" s="38"/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38"/>
      <c r="BZ53" s="38"/>
      <c r="CA53" s="38"/>
      <c r="CB53" s="38"/>
      <c r="CC53" s="38"/>
      <c r="CD53" s="38"/>
      <c r="CE53" s="38"/>
      <c r="CF53" s="38"/>
      <c r="CG53" s="38"/>
      <c r="CH53" s="38"/>
      <c r="CI53" s="38"/>
      <c r="CJ53" s="38"/>
      <c r="CK53" s="38"/>
      <c r="CL53" s="38"/>
      <c r="CM53" s="38"/>
      <c r="CN53" s="38"/>
      <c r="CO53" s="38"/>
      <c r="CP53" s="38"/>
      <c r="CQ53" s="38"/>
      <c r="CR53" s="38"/>
      <c r="CS53" s="38"/>
      <c r="CT53" s="38"/>
      <c r="CU53" s="38"/>
      <c r="CV53" s="38"/>
      <c r="CW53" s="38"/>
      <c r="CX53" s="38"/>
      <c r="CY53" s="38"/>
      <c r="CZ53" s="38"/>
      <c r="DA53" s="38"/>
      <c r="DB53" s="38"/>
      <c r="DC53" s="38"/>
      <c r="DD53" s="38"/>
      <c r="DE53" s="38"/>
      <c r="DF53" s="38"/>
      <c r="DG53" s="38"/>
      <c r="DH53" s="38"/>
      <c r="DI53" s="38"/>
      <c r="DJ53" s="38"/>
      <c r="DK53" s="38"/>
      <c r="DL53" s="38"/>
      <c r="DM53" s="38"/>
      <c r="DN53" s="38"/>
      <c r="DO53" s="38"/>
      <c r="DP53" s="38"/>
      <c r="DQ53" s="38"/>
      <c r="DR53" s="38"/>
      <c r="DS53" s="38"/>
      <c r="DT53" s="38"/>
      <c r="DU53" s="38"/>
      <c r="DV53" s="38"/>
      <c r="DW53" s="38"/>
      <c r="DX53" s="38"/>
      <c r="DY53" s="38"/>
      <c r="DZ53" s="38"/>
      <c r="EA53" s="38"/>
      <c r="EB53" s="38"/>
      <c r="EC53" s="38"/>
      <c r="ED53" s="38"/>
      <c r="EE53" s="38"/>
      <c r="EF53" s="38"/>
      <c r="EG53" s="38"/>
      <c r="EH53" s="38"/>
      <c r="EI53" s="38"/>
      <c r="EJ53" s="38"/>
      <c r="EK53" s="38"/>
      <c r="EL53" s="38"/>
      <c r="EM53" s="38"/>
      <c r="EN53" s="38"/>
      <c r="EO53" s="38"/>
      <c r="EP53" s="38"/>
      <c r="EQ53" s="38"/>
      <c r="ER53" s="38"/>
      <c r="ES53" s="38"/>
      <c r="ET53" s="38"/>
      <c r="EU53" s="38"/>
      <c r="EV53" s="38"/>
      <c r="EW53" s="38"/>
      <c r="EX53" s="38"/>
      <c r="EY53" s="38"/>
      <c r="EZ53" s="38"/>
      <c r="FA53" s="38"/>
      <c r="FB53" s="38"/>
      <c r="FC53" s="38"/>
      <c r="FD53" s="38"/>
      <c r="FE53" s="38"/>
      <c r="FF53" s="38"/>
      <c r="FG53" s="38"/>
      <c r="FH53" s="38"/>
      <c r="FI53" s="38"/>
      <c r="FJ53" s="38"/>
      <c r="FK53" s="38"/>
      <c r="FL53" s="38"/>
      <c r="FM53" s="38"/>
      <c r="FN53" s="38"/>
      <c r="FO53" s="38"/>
      <c r="FP53" s="38"/>
      <c r="FQ53" s="38"/>
      <c r="FR53" s="38"/>
      <c r="FS53" s="38"/>
      <c r="FT53" s="38"/>
      <c r="FU53" s="38"/>
      <c r="FV53" s="38"/>
      <c r="FW53" s="38"/>
      <c r="FX53" s="38"/>
      <c r="FY53" s="38"/>
      <c r="FZ53" s="38"/>
      <c r="GA53" s="38"/>
      <c r="GB53" s="38"/>
      <c r="GC53" s="38"/>
      <c r="GD53" s="38"/>
      <c r="GE53" s="38"/>
      <c r="GF53" s="38"/>
      <c r="GG53" s="38"/>
      <c r="GH53" s="38"/>
      <c r="GI53" s="38"/>
      <c r="GJ53" s="38"/>
      <c r="GK53" s="38"/>
      <c r="GL53" s="38"/>
      <c r="GM53" s="38"/>
      <c r="GN53" s="38"/>
      <c r="GO53" s="38"/>
      <c r="GP53" s="38"/>
      <c r="GQ53" s="38"/>
      <c r="GR53" s="38"/>
      <c r="GS53" s="38"/>
      <c r="GT53" s="38"/>
      <c r="GU53" s="38"/>
      <c r="GV53" s="38"/>
      <c r="GW53" s="38"/>
      <c r="GX53" s="38"/>
      <c r="GY53" s="38"/>
      <c r="GZ53" s="38"/>
      <c r="HA53" s="38"/>
      <c r="HB53" s="38"/>
      <c r="HC53" s="38"/>
      <c r="HD53" s="38"/>
      <c r="HE53" s="38"/>
      <c r="HF53" s="38"/>
      <c r="HG53" s="38"/>
      <c r="HH53" s="38"/>
      <c r="HI53" s="38"/>
      <c r="HJ53" s="38"/>
      <c r="HK53" s="38"/>
      <c r="HL53" s="38"/>
      <c r="HM53" s="38"/>
      <c r="HN53" s="38"/>
      <c r="HO53" s="38"/>
      <c r="HP53" s="38"/>
      <c r="HQ53" s="38"/>
      <c r="HR53" s="38"/>
      <c r="HS53" s="38"/>
      <c r="HT53" s="38"/>
      <c r="HU53" s="38"/>
      <c r="HV53" s="38"/>
      <c r="HW53" s="38"/>
      <c r="HX53" s="38"/>
      <c r="HY53" s="38"/>
      <c r="HZ53" s="38"/>
      <c r="IA53" s="38"/>
      <c r="IB53" s="38"/>
      <c r="IC53" s="38"/>
      <c r="ID53" s="38"/>
      <c r="IE53" s="38"/>
      <c r="IF53" s="38"/>
      <c r="IG53" s="38"/>
      <c r="IH53" s="38"/>
      <c r="II53" s="38"/>
      <c r="IJ53" s="38"/>
      <c r="IK53" s="38"/>
      <c r="IL53" s="38"/>
      <c r="IM53" s="38"/>
      <c r="IN53" s="38"/>
      <c r="IO53" s="38"/>
      <c r="IP53" s="38"/>
      <c r="IQ53" s="38"/>
      <c r="IR53" s="38"/>
      <c r="IS53" s="38"/>
      <c r="IT53" s="38"/>
      <c r="IU53" s="38"/>
      <c r="IV53" s="38"/>
      <c r="IW53" s="38"/>
      <c r="IX53" s="38"/>
      <c r="IY53" s="38"/>
      <c r="IZ53" s="38"/>
      <c r="JA53" s="38"/>
      <c r="JB53" s="38"/>
      <c r="JC53" s="38"/>
      <c r="JD53" s="38"/>
      <c r="JE53" s="38"/>
      <c r="JF53" s="38"/>
      <c r="JG53" s="38"/>
      <c r="JH53" s="38"/>
      <c r="JI53" s="38"/>
      <c r="JJ53" s="38"/>
      <c r="JK53" s="38"/>
      <c r="JL53" s="38"/>
      <c r="JM53" s="38"/>
      <c r="JN53" s="38"/>
      <c r="JO53" s="38"/>
      <c r="JP53" s="38"/>
      <c r="JQ53" s="38"/>
      <c r="JR53" s="38"/>
      <c r="JS53" s="38"/>
      <c r="JT53" s="38"/>
      <c r="JU53" s="38"/>
      <c r="JV53" s="38"/>
      <c r="JW53" s="38"/>
      <c r="JX53" s="38"/>
      <c r="JY53" s="38"/>
      <c r="JZ53" s="38"/>
      <c r="KA53" s="38"/>
      <c r="KB53" s="38"/>
      <c r="KC53" s="38"/>
      <c r="KD53" s="38"/>
      <c r="KE53" s="38"/>
      <c r="KF53" s="38"/>
      <c r="KG53" s="38"/>
      <c r="KH53" s="38"/>
      <c r="KI53" s="38"/>
      <c r="KJ53" s="38"/>
      <c r="KK53" s="38"/>
      <c r="KL53" s="38"/>
      <c r="KM53" s="38"/>
      <c r="KN53" s="38"/>
      <c r="KO53" s="38"/>
      <c r="KP53" s="38"/>
      <c r="KQ53" s="38"/>
      <c r="KR53" s="38"/>
      <c r="KS53" s="38"/>
      <c r="KT53" s="38"/>
      <c r="KU53" s="38"/>
      <c r="KV53" s="38"/>
      <c r="KW53" s="38"/>
      <c r="KX53" s="38"/>
      <c r="KY53" s="38"/>
      <c r="KZ53" s="38"/>
      <c r="LA53" s="38"/>
      <c r="LB53" s="38"/>
      <c r="LC53" s="38"/>
    </row>
    <row r="54" spans="1:315" customFormat="1" ht="13.15" x14ac:dyDescent="0.4">
      <c r="A54" s="31">
        <v>4</v>
      </c>
      <c r="B54" s="31">
        <v>1</v>
      </c>
      <c r="C54" s="31">
        <v>1</v>
      </c>
      <c r="D54" s="31">
        <v>4</v>
      </c>
      <c r="G54" s="4"/>
      <c r="H54" s="33"/>
      <c r="I54" s="33"/>
      <c r="J54" s="33"/>
      <c r="K54" s="33"/>
      <c r="L54" s="33"/>
      <c r="M54" s="31"/>
      <c r="N54" s="38"/>
      <c r="O54" s="38"/>
      <c r="P54" s="38"/>
      <c r="Q54" s="38"/>
      <c r="R54" s="109"/>
      <c r="S54" s="14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109"/>
      <c r="AT54" s="14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38"/>
      <c r="BH54" s="38"/>
      <c r="BI54" s="38"/>
      <c r="BJ54" s="38"/>
      <c r="BK54" s="38"/>
      <c r="BL54" s="38"/>
      <c r="BM54" s="38"/>
      <c r="BN54" s="38"/>
      <c r="BO54" s="38"/>
      <c r="BP54" s="38"/>
      <c r="BQ54" s="38"/>
      <c r="BR54" s="38"/>
      <c r="BS54" s="38"/>
      <c r="BT54" s="38"/>
      <c r="BU54" s="38"/>
      <c r="BV54" s="38"/>
      <c r="BW54" s="38"/>
      <c r="BX54" s="38"/>
      <c r="BY54" s="38"/>
      <c r="BZ54" s="38"/>
      <c r="CA54" s="38"/>
      <c r="CB54" s="38"/>
      <c r="CC54" s="38"/>
      <c r="CD54" s="38"/>
      <c r="CE54" s="38"/>
      <c r="CF54" s="38"/>
      <c r="CG54" s="38"/>
      <c r="CH54" s="38"/>
      <c r="CI54" s="38"/>
      <c r="CJ54" s="38"/>
      <c r="CK54" s="38"/>
      <c r="CL54" s="38"/>
      <c r="CM54" s="38"/>
      <c r="CN54" s="38"/>
      <c r="CO54" s="38"/>
      <c r="CP54" s="38"/>
      <c r="CQ54" s="38"/>
      <c r="CR54" s="38"/>
      <c r="CS54" s="38"/>
      <c r="CT54" s="38"/>
      <c r="CU54" s="38"/>
      <c r="CV54" s="38"/>
      <c r="CW54" s="38"/>
      <c r="CX54" s="38"/>
      <c r="CY54" s="38"/>
      <c r="CZ54" s="38"/>
      <c r="DA54" s="38"/>
      <c r="DB54" s="38"/>
      <c r="DC54" s="38"/>
      <c r="DD54" s="38"/>
      <c r="DE54" s="38"/>
      <c r="DF54" s="38"/>
      <c r="DG54" s="38"/>
      <c r="DH54" s="38"/>
      <c r="DI54" s="38"/>
      <c r="DJ54" s="38"/>
      <c r="DK54" s="38"/>
      <c r="DL54" s="38"/>
      <c r="DM54" s="38"/>
      <c r="DN54" s="38"/>
      <c r="DO54" s="38"/>
      <c r="DP54" s="38"/>
      <c r="DQ54" s="38"/>
      <c r="DR54" s="38"/>
      <c r="DS54" s="38"/>
      <c r="DT54" s="38"/>
      <c r="DU54" s="38"/>
      <c r="DV54" s="38"/>
      <c r="DW54" s="38"/>
      <c r="DX54" s="38"/>
      <c r="DY54" s="38"/>
      <c r="DZ54" s="38"/>
      <c r="EA54" s="38"/>
      <c r="EB54" s="38"/>
      <c r="EC54" s="38"/>
      <c r="ED54" s="38"/>
      <c r="EE54" s="38"/>
      <c r="EF54" s="38"/>
      <c r="EG54" s="38"/>
      <c r="EH54" s="38"/>
      <c r="EI54" s="38"/>
      <c r="EJ54" s="38"/>
      <c r="EK54" s="38"/>
      <c r="EL54" s="38"/>
      <c r="EM54" s="38"/>
      <c r="EN54" s="38"/>
      <c r="EO54" s="38"/>
      <c r="EP54" s="38"/>
      <c r="EQ54" s="38"/>
      <c r="ER54" s="38"/>
      <c r="ES54" s="38"/>
      <c r="ET54" s="38"/>
      <c r="EU54" s="38"/>
      <c r="EV54" s="38"/>
      <c r="EW54" s="38"/>
      <c r="EX54" s="38"/>
      <c r="EY54" s="38"/>
      <c r="EZ54" s="38"/>
      <c r="FA54" s="38"/>
      <c r="FB54" s="38"/>
      <c r="FC54" s="38"/>
      <c r="FD54" s="38"/>
      <c r="FE54" s="38"/>
      <c r="FF54" s="38"/>
      <c r="FG54" s="38"/>
      <c r="FH54" s="38"/>
      <c r="FI54" s="38"/>
      <c r="FJ54" s="38"/>
      <c r="FK54" s="38"/>
      <c r="FL54" s="38"/>
      <c r="FM54" s="38"/>
      <c r="FN54" s="38"/>
      <c r="FO54" s="38"/>
      <c r="FP54" s="38"/>
      <c r="FQ54" s="38"/>
      <c r="FR54" s="38"/>
      <c r="FS54" s="38"/>
      <c r="FT54" s="38"/>
      <c r="FU54" s="38"/>
      <c r="FV54" s="38"/>
      <c r="FW54" s="38"/>
      <c r="FX54" s="38"/>
      <c r="FY54" s="38"/>
      <c r="FZ54" s="38"/>
      <c r="GA54" s="38"/>
      <c r="GB54" s="38"/>
      <c r="GC54" s="38"/>
      <c r="GD54" s="38"/>
      <c r="GE54" s="38"/>
      <c r="GF54" s="38"/>
      <c r="GG54" s="38"/>
      <c r="GH54" s="38"/>
      <c r="GI54" s="38"/>
      <c r="GJ54" s="38"/>
      <c r="GK54" s="38"/>
      <c r="GL54" s="38"/>
      <c r="GM54" s="38"/>
      <c r="GN54" s="38"/>
      <c r="GO54" s="38"/>
      <c r="GP54" s="38"/>
      <c r="GQ54" s="38"/>
      <c r="GR54" s="38"/>
      <c r="GS54" s="38"/>
      <c r="GT54" s="38"/>
      <c r="GU54" s="38"/>
      <c r="GV54" s="38"/>
      <c r="GW54" s="38"/>
      <c r="GX54" s="38"/>
      <c r="GY54" s="38"/>
      <c r="GZ54" s="38"/>
      <c r="HA54" s="38"/>
      <c r="HB54" s="38"/>
      <c r="HC54" s="38"/>
      <c r="HD54" s="38"/>
      <c r="HE54" s="38"/>
      <c r="HF54" s="38"/>
      <c r="HG54" s="38"/>
      <c r="HH54" s="38"/>
      <c r="HI54" s="38"/>
      <c r="HJ54" s="38"/>
      <c r="HK54" s="38"/>
      <c r="HL54" s="38"/>
      <c r="HM54" s="38"/>
      <c r="HN54" s="38"/>
      <c r="HO54" s="38"/>
      <c r="HP54" s="38"/>
      <c r="HQ54" s="38"/>
      <c r="HR54" s="38"/>
      <c r="HS54" s="38"/>
      <c r="HT54" s="38"/>
      <c r="HU54" s="38"/>
      <c r="HV54" s="38"/>
      <c r="HW54" s="38"/>
      <c r="HX54" s="38"/>
      <c r="HY54" s="38"/>
      <c r="HZ54" s="38"/>
      <c r="IA54" s="38"/>
      <c r="IB54" s="38"/>
      <c r="IC54" s="38"/>
      <c r="ID54" s="38"/>
      <c r="IE54" s="38"/>
      <c r="IF54" s="38"/>
      <c r="IG54" s="38"/>
      <c r="IH54" s="38"/>
      <c r="II54" s="38"/>
      <c r="IJ54" s="38"/>
      <c r="IK54" s="38"/>
      <c r="IL54" s="38"/>
      <c r="IM54" s="38"/>
      <c r="IN54" s="38"/>
      <c r="IO54" s="38"/>
      <c r="IP54" s="38"/>
      <c r="IQ54" s="38"/>
      <c r="IR54" s="38"/>
      <c r="IS54" s="38"/>
      <c r="IT54" s="38"/>
      <c r="IU54" s="38"/>
      <c r="IV54" s="38"/>
      <c r="IW54" s="38"/>
      <c r="IX54" s="38"/>
      <c r="IY54" s="38"/>
      <c r="IZ54" s="38"/>
      <c r="JA54" s="38"/>
      <c r="JB54" s="38"/>
      <c r="JC54" s="38"/>
      <c r="JD54" s="38"/>
      <c r="JE54" s="38"/>
      <c r="JF54" s="38"/>
      <c r="JG54" s="38"/>
      <c r="JH54" s="38"/>
      <c r="JI54" s="38"/>
      <c r="JJ54" s="38"/>
      <c r="JK54" s="38"/>
      <c r="JL54" s="38"/>
      <c r="JM54" s="38"/>
      <c r="JN54" s="38"/>
      <c r="JO54" s="38"/>
      <c r="JP54" s="38"/>
      <c r="JQ54" s="38"/>
      <c r="JR54" s="38"/>
      <c r="JS54" s="38"/>
      <c r="JT54" s="38"/>
      <c r="JU54" s="38"/>
      <c r="JV54" s="38"/>
      <c r="JW54" s="38"/>
      <c r="JX54" s="38"/>
      <c r="JY54" s="38"/>
      <c r="JZ54" s="38"/>
      <c r="KA54" s="38"/>
      <c r="KB54" s="38"/>
      <c r="KC54" s="38"/>
      <c r="KD54" s="38"/>
      <c r="KE54" s="38"/>
      <c r="KF54" s="38"/>
      <c r="KG54" s="38"/>
      <c r="KH54" s="38"/>
      <c r="KI54" s="38"/>
      <c r="KJ54" s="38"/>
      <c r="KK54" s="38"/>
      <c r="KL54" s="38"/>
      <c r="KM54" s="38"/>
      <c r="KN54" s="38"/>
      <c r="KO54" s="38"/>
      <c r="KP54" s="38"/>
      <c r="KQ54" s="38"/>
      <c r="KR54" s="38"/>
      <c r="KS54" s="38"/>
      <c r="KT54" s="38"/>
      <c r="KU54" s="38"/>
      <c r="KV54" s="38"/>
      <c r="KW54" s="38"/>
      <c r="KX54" s="38"/>
      <c r="KY54" s="38"/>
      <c r="KZ54" s="38"/>
      <c r="LA54" s="38"/>
      <c r="LB54" s="38"/>
      <c r="LC54" s="38"/>
    </row>
    <row r="55" spans="1:315" customFormat="1" ht="13.15" x14ac:dyDescent="0.4">
      <c r="A55" s="31">
        <v>5</v>
      </c>
      <c r="B55" s="31">
        <v>1</v>
      </c>
      <c r="C55" s="31">
        <v>1</v>
      </c>
      <c r="D55" s="31">
        <v>5</v>
      </c>
      <c r="G55" s="4"/>
      <c r="H55" s="33"/>
      <c r="I55" s="33"/>
      <c r="J55" s="33"/>
      <c r="K55" s="33"/>
      <c r="L55" s="33"/>
      <c r="M55" s="31"/>
      <c r="N55" s="38"/>
      <c r="O55" s="38"/>
      <c r="P55" s="72"/>
      <c r="Q55" s="38"/>
      <c r="R55" s="109"/>
      <c r="S55" s="148"/>
      <c r="T55" s="38"/>
      <c r="U55" s="38"/>
      <c r="V55" s="38"/>
      <c r="W55" s="38"/>
      <c r="X55" s="38"/>
      <c r="Y55" s="38"/>
      <c r="Z55" s="38"/>
      <c r="AA55" s="38"/>
      <c r="AB55" s="40"/>
      <c r="AC55" s="40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109"/>
      <c r="AT55" s="14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8"/>
      <c r="BJ55" s="38"/>
      <c r="BK55" s="38"/>
      <c r="BL55" s="38"/>
      <c r="BM55" s="38"/>
      <c r="BN55" s="38"/>
      <c r="BO55" s="38"/>
      <c r="BP55" s="38"/>
      <c r="BQ55" s="38"/>
      <c r="BR55" s="38"/>
      <c r="BS55" s="38"/>
      <c r="BT55" s="38"/>
      <c r="BU55" s="38"/>
      <c r="BV55" s="38"/>
      <c r="BW55" s="38"/>
      <c r="BX55" s="38"/>
      <c r="BY55" s="38"/>
      <c r="BZ55" s="38"/>
      <c r="CA55" s="38"/>
      <c r="CB55" s="38"/>
      <c r="CC55" s="38"/>
      <c r="CD55" s="38"/>
      <c r="CE55" s="38"/>
      <c r="CF55" s="38"/>
      <c r="CG55" s="38"/>
      <c r="CH55" s="38"/>
      <c r="CI55" s="38"/>
      <c r="CJ55" s="38"/>
      <c r="CK55" s="38"/>
      <c r="CL55" s="38"/>
      <c r="CM55" s="38"/>
      <c r="CN55" s="38"/>
      <c r="CO55" s="38"/>
      <c r="CP55" s="38"/>
      <c r="CQ55" s="38"/>
      <c r="CR55" s="38"/>
      <c r="CS55" s="38"/>
      <c r="CT55" s="38"/>
      <c r="CU55" s="38"/>
      <c r="CV55" s="38"/>
      <c r="CW55" s="38"/>
      <c r="CX55" s="38"/>
      <c r="CY55" s="38"/>
      <c r="CZ55" s="38"/>
      <c r="DA55" s="38"/>
      <c r="DB55" s="38"/>
      <c r="DC55" s="38"/>
      <c r="DD55" s="38"/>
      <c r="DE55" s="38"/>
      <c r="DF55" s="38"/>
      <c r="DG55" s="38"/>
      <c r="DH55" s="38"/>
      <c r="DI55" s="38"/>
      <c r="DJ55" s="38"/>
      <c r="DK55" s="38"/>
      <c r="DL55" s="38"/>
      <c r="DM55" s="38"/>
      <c r="DN55" s="38"/>
      <c r="DO55" s="38"/>
      <c r="DP55" s="38"/>
      <c r="DQ55" s="38"/>
      <c r="DR55" s="38"/>
      <c r="DS55" s="38"/>
      <c r="DT55" s="38"/>
      <c r="DU55" s="38"/>
      <c r="DV55" s="38"/>
      <c r="DW55" s="38"/>
      <c r="DX55" s="38"/>
      <c r="DY55" s="38"/>
      <c r="DZ55" s="38"/>
      <c r="EA55" s="38"/>
      <c r="EB55" s="38"/>
      <c r="EC55" s="38"/>
      <c r="ED55" s="38"/>
      <c r="EE55" s="38"/>
      <c r="EF55" s="38"/>
      <c r="EG55" s="38"/>
      <c r="EH55" s="38"/>
      <c r="EI55" s="38"/>
      <c r="EJ55" s="38"/>
      <c r="EK55" s="38"/>
      <c r="EL55" s="38"/>
      <c r="EM55" s="38"/>
      <c r="EN55" s="38"/>
      <c r="EO55" s="38"/>
      <c r="EP55" s="38"/>
      <c r="EQ55" s="38"/>
      <c r="ER55" s="38"/>
      <c r="ES55" s="38"/>
      <c r="ET55" s="38"/>
      <c r="EU55" s="38"/>
      <c r="EV55" s="38"/>
      <c r="EW55" s="38"/>
      <c r="EX55" s="38"/>
      <c r="EY55" s="38"/>
      <c r="EZ55" s="38"/>
      <c r="FA55" s="38"/>
      <c r="FB55" s="38"/>
      <c r="FC55" s="38"/>
      <c r="FD55" s="38"/>
      <c r="FE55" s="38"/>
      <c r="FF55" s="38"/>
      <c r="FG55" s="38"/>
      <c r="FH55" s="38"/>
      <c r="FI55" s="38"/>
      <c r="FJ55" s="38"/>
      <c r="FK55" s="38"/>
      <c r="FL55" s="38"/>
      <c r="FM55" s="38"/>
      <c r="FN55" s="38"/>
      <c r="FO55" s="38"/>
      <c r="FP55" s="38"/>
      <c r="FQ55" s="38"/>
      <c r="FR55" s="38"/>
      <c r="FS55" s="38"/>
      <c r="FT55" s="38"/>
      <c r="FU55" s="38"/>
      <c r="FV55" s="38"/>
      <c r="FW55" s="38"/>
      <c r="FX55" s="38"/>
      <c r="FY55" s="38"/>
      <c r="FZ55" s="38"/>
      <c r="GA55" s="38"/>
      <c r="GB55" s="38"/>
      <c r="GC55" s="38"/>
      <c r="GD55" s="38"/>
      <c r="GE55" s="38"/>
      <c r="GF55" s="38"/>
      <c r="GG55" s="38"/>
      <c r="GH55" s="38"/>
      <c r="GI55" s="38"/>
      <c r="GJ55" s="38"/>
      <c r="GK55" s="38"/>
      <c r="GL55" s="38"/>
      <c r="GM55" s="38"/>
      <c r="GN55" s="38"/>
      <c r="GO55" s="38"/>
      <c r="GP55" s="38"/>
      <c r="GQ55" s="38"/>
      <c r="GR55" s="38"/>
      <c r="GS55" s="38"/>
      <c r="GT55" s="38"/>
      <c r="GU55" s="38"/>
      <c r="GV55" s="38"/>
      <c r="GW55" s="38"/>
      <c r="GX55" s="38"/>
      <c r="GY55" s="38"/>
      <c r="GZ55" s="38"/>
      <c r="HA55" s="38"/>
      <c r="HB55" s="38"/>
      <c r="HC55" s="38"/>
      <c r="HD55" s="38"/>
      <c r="HE55" s="38"/>
      <c r="HF55" s="38"/>
      <c r="HG55" s="38"/>
      <c r="HH55" s="38"/>
      <c r="HI55" s="38"/>
      <c r="HJ55" s="38"/>
      <c r="HK55" s="38"/>
      <c r="HL55" s="38"/>
      <c r="HM55" s="38"/>
      <c r="HN55" s="38"/>
      <c r="HO55" s="38"/>
      <c r="HP55" s="38"/>
      <c r="HQ55" s="38"/>
      <c r="HR55" s="38"/>
      <c r="HS55" s="38"/>
      <c r="HT55" s="38"/>
      <c r="HU55" s="38"/>
      <c r="HV55" s="38"/>
      <c r="HW55" s="38"/>
      <c r="HX55" s="38"/>
      <c r="HY55" s="38"/>
      <c r="HZ55" s="38"/>
      <c r="IA55" s="38"/>
      <c r="IB55" s="38"/>
      <c r="IC55" s="38"/>
      <c r="ID55" s="38"/>
      <c r="IE55" s="38"/>
      <c r="IF55" s="38"/>
      <c r="IG55" s="38"/>
      <c r="IH55" s="38"/>
      <c r="II55" s="38"/>
      <c r="IJ55" s="38"/>
      <c r="IK55" s="38"/>
      <c r="IL55" s="38"/>
      <c r="IM55" s="38"/>
      <c r="IN55" s="38"/>
      <c r="IO55" s="38"/>
      <c r="IP55" s="38"/>
      <c r="IQ55" s="38"/>
      <c r="IR55" s="38"/>
      <c r="IS55" s="38"/>
      <c r="IT55" s="38"/>
      <c r="IU55" s="38"/>
      <c r="IV55" s="38"/>
      <c r="IW55" s="38"/>
      <c r="IX55" s="38"/>
      <c r="IY55" s="38"/>
      <c r="IZ55" s="38"/>
      <c r="JA55" s="38"/>
      <c r="JB55" s="38"/>
      <c r="JC55" s="38"/>
      <c r="JD55" s="38"/>
      <c r="JE55" s="38"/>
      <c r="JF55" s="38"/>
      <c r="JG55" s="38"/>
      <c r="JH55" s="38"/>
      <c r="JI55" s="38"/>
      <c r="JJ55" s="38"/>
      <c r="JK55" s="38"/>
      <c r="JL55" s="38"/>
      <c r="JM55" s="38"/>
      <c r="JN55" s="38"/>
      <c r="JO55" s="38"/>
      <c r="JP55" s="38"/>
      <c r="JQ55" s="38"/>
      <c r="JR55" s="38"/>
      <c r="JS55" s="38"/>
      <c r="JT55" s="38"/>
      <c r="JU55" s="38"/>
      <c r="JV55" s="38"/>
      <c r="JW55" s="38"/>
      <c r="JX55" s="38"/>
      <c r="JY55" s="38"/>
      <c r="JZ55" s="38"/>
      <c r="KA55" s="38"/>
      <c r="KB55" s="38"/>
      <c r="KC55" s="38"/>
      <c r="KD55" s="38"/>
      <c r="KE55" s="38"/>
      <c r="KF55" s="38"/>
      <c r="KG55" s="38"/>
      <c r="KH55" s="38"/>
      <c r="KI55" s="38"/>
      <c r="KJ55" s="38"/>
      <c r="KK55" s="38"/>
      <c r="KL55" s="38"/>
      <c r="KM55" s="38"/>
      <c r="KN55" s="38"/>
      <c r="KO55" s="38"/>
      <c r="KP55" s="38"/>
      <c r="KQ55" s="38"/>
      <c r="KR55" s="38"/>
      <c r="KS55" s="38"/>
      <c r="KT55" s="38"/>
      <c r="KU55" s="38"/>
      <c r="KV55" s="38"/>
      <c r="KW55" s="38"/>
      <c r="KX55" s="38"/>
      <c r="KY55" s="38"/>
      <c r="KZ55" s="38"/>
      <c r="LA55" s="38"/>
      <c r="LB55" s="38"/>
      <c r="LC55" s="38"/>
    </row>
    <row r="56" spans="1:315" customFormat="1" ht="13.15" x14ac:dyDescent="0.4">
      <c r="A56" s="31">
        <v>1</v>
      </c>
      <c r="B56" s="31">
        <v>1</v>
      </c>
      <c r="C56" s="31">
        <v>1</v>
      </c>
      <c r="D56" s="31">
        <v>1</v>
      </c>
      <c r="G56" s="4"/>
      <c r="H56" s="31"/>
      <c r="I56" s="31"/>
      <c r="J56" s="31"/>
      <c r="K56" s="31"/>
      <c r="L56" s="31"/>
      <c r="M56" s="31"/>
      <c r="N56" s="38"/>
      <c r="O56" s="109"/>
      <c r="P56" s="72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2"/>
      <c r="AL56" s="32"/>
      <c r="AM56" s="32"/>
      <c r="AN56" s="32"/>
      <c r="AO56" s="32"/>
      <c r="AP56" s="32"/>
      <c r="AQ56" s="32"/>
      <c r="AR56" s="32"/>
      <c r="AS56" s="38"/>
      <c r="AT56" s="38"/>
      <c r="AU56" s="38"/>
      <c r="AV56" s="38"/>
      <c r="AW56" s="40"/>
      <c r="AX56" s="38"/>
      <c r="AY56" s="38"/>
      <c r="AZ56" s="38"/>
      <c r="BA56" s="38"/>
      <c r="BB56" s="38"/>
      <c r="BC56" s="38"/>
      <c r="BD56" s="38"/>
      <c r="BE56" s="38"/>
      <c r="BF56" s="38"/>
      <c r="BG56" s="38"/>
      <c r="BH56" s="38"/>
      <c r="BI56" s="38"/>
      <c r="BJ56" s="38"/>
      <c r="BK56" s="38"/>
      <c r="BL56" s="38"/>
      <c r="BM56" s="38"/>
      <c r="BN56" s="38"/>
      <c r="BO56" s="38"/>
      <c r="BP56" s="38"/>
      <c r="BQ56" s="38"/>
      <c r="BR56" s="38"/>
      <c r="BS56" s="38"/>
      <c r="BT56" s="38"/>
      <c r="BU56" s="38"/>
      <c r="BV56" s="38"/>
      <c r="BW56" s="38"/>
      <c r="BX56" s="38"/>
      <c r="BY56" s="38"/>
      <c r="BZ56" s="38"/>
      <c r="CA56" s="38"/>
      <c r="CB56" s="38"/>
      <c r="CC56" s="38"/>
      <c r="CD56" s="38"/>
      <c r="CE56" s="38"/>
      <c r="CF56" s="38"/>
      <c r="CG56" s="38"/>
      <c r="CH56" s="38"/>
      <c r="CI56" s="38"/>
      <c r="CJ56" s="38"/>
      <c r="CK56" s="38"/>
      <c r="CL56" s="38"/>
      <c r="CM56" s="38"/>
      <c r="CN56" s="38"/>
      <c r="CO56" s="38"/>
      <c r="CP56" s="38"/>
      <c r="CQ56" s="38"/>
      <c r="CR56" s="38"/>
      <c r="CS56" s="38"/>
      <c r="CT56" s="38"/>
      <c r="CU56" s="38"/>
      <c r="CV56" s="38"/>
      <c r="CW56" s="38"/>
      <c r="CX56" s="38"/>
      <c r="CY56" s="38"/>
      <c r="CZ56" s="38"/>
      <c r="DA56" s="38"/>
      <c r="DB56" s="38"/>
      <c r="DC56" s="38"/>
      <c r="DD56" s="38"/>
      <c r="DE56" s="38"/>
      <c r="DF56" s="38"/>
      <c r="DG56" s="38"/>
      <c r="DH56" s="38"/>
      <c r="DI56" s="38"/>
      <c r="DJ56" s="38"/>
      <c r="DK56" s="38"/>
      <c r="DL56" s="38"/>
      <c r="DM56" s="38"/>
      <c r="DN56" s="38"/>
      <c r="DO56" s="38"/>
      <c r="DP56" s="38"/>
      <c r="DQ56" s="38"/>
      <c r="DR56" s="38"/>
      <c r="DS56" s="38"/>
      <c r="DT56" s="38"/>
      <c r="DU56" s="38"/>
      <c r="DV56" s="38"/>
      <c r="DW56" s="38"/>
      <c r="DX56" s="38"/>
      <c r="DY56" s="38"/>
      <c r="DZ56" s="38"/>
      <c r="EA56" s="38"/>
      <c r="EB56" s="38"/>
      <c r="EC56" s="38"/>
      <c r="ED56" s="38"/>
      <c r="EE56" s="38"/>
      <c r="EF56" s="38"/>
      <c r="EG56" s="38"/>
      <c r="EH56" s="38"/>
      <c r="EI56" s="38"/>
      <c r="EJ56" s="38"/>
      <c r="EK56" s="38"/>
      <c r="EL56" s="38"/>
      <c r="EM56" s="38"/>
      <c r="EN56" s="38"/>
      <c r="EO56" s="38"/>
      <c r="EP56" s="38"/>
      <c r="EQ56" s="38"/>
      <c r="ER56" s="38"/>
      <c r="ES56" s="38"/>
      <c r="ET56" s="38"/>
      <c r="EU56" s="38"/>
      <c r="EV56" s="38"/>
      <c r="EW56" s="38"/>
      <c r="EX56" s="38"/>
      <c r="EY56" s="38"/>
      <c r="EZ56" s="38"/>
      <c r="FA56" s="38"/>
      <c r="FB56" s="38"/>
      <c r="FC56" s="38"/>
      <c r="FD56" s="38"/>
      <c r="FE56" s="38"/>
      <c r="FF56" s="38"/>
      <c r="FG56" s="38"/>
      <c r="FH56" s="38"/>
      <c r="FI56" s="38"/>
      <c r="FJ56" s="38"/>
      <c r="FK56" s="38"/>
      <c r="FL56" s="38"/>
      <c r="FM56" s="38"/>
      <c r="FN56" s="38"/>
      <c r="FO56" s="38"/>
      <c r="FP56" s="38"/>
      <c r="FQ56" s="38"/>
      <c r="FR56" s="38"/>
      <c r="FS56" s="38"/>
      <c r="FT56" s="38"/>
      <c r="FU56" s="38"/>
      <c r="FV56" s="38"/>
      <c r="FW56" s="38"/>
      <c r="FX56" s="38"/>
      <c r="FY56" s="38"/>
      <c r="FZ56" s="38"/>
      <c r="GA56" s="38"/>
      <c r="GB56" s="38"/>
      <c r="GC56" s="38"/>
      <c r="GD56" s="38"/>
      <c r="GE56" s="38"/>
      <c r="GF56" s="38"/>
      <c r="GG56" s="38"/>
      <c r="GH56" s="38"/>
      <c r="GI56" s="38"/>
      <c r="GJ56" s="38"/>
      <c r="GK56" s="38"/>
      <c r="GL56" s="38"/>
      <c r="GM56" s="38"/>
      <c r="GN56" s="38"/>
      <c r="GO56" s="38"/>
      <c r="GP56" s="38"/>
      <c r="GQ56" s="38"/>
      <c r="GR56" s="38"/>
      <c r="GS56" s="38"/>
      <c r="GT56" s="38"/>
      <c r="GU56" s="38"/>
      <c r="GV56" s="38"/>
      <c r="GW56" s="38"/>
      <c r="GX56" s="38"/>
      <c r="GY56" s="38"/>
      <c r="GZ56" s="38"/>
      <c r="HA56" s="38"/>
      <c r="HB56" s="38"/>
      <c r="HC56" s="38"/>
      <c r="HD56" s="38"/>
      <c r="HE56" s="38"/>
      <c r="HF56" s="38"/>
      <c r="HG56" s="38"/>
      <c r="HH56" s="38"/>
      <c r="HI56" s="38"/>
      <c r="HJ56" s="38"/>
      <c r="HK56" s="38"/>
      <c r="HL56" s="38"/>
      <c r="HM56" s="38"/>
      <c r="HN56" s="38"/>
      <c r="HO56" s="38"/>
      <c r="HP56" s="38"/>
      <c r="HQ56" s="38"/>
      <c r="HR56" s="38"/>
      <c r="HS56" s="38"/>
      <c r="HT56" s="38"/>
      <c r="HU56" s="38"/>
      <c r="HV56" s="38"/>
      <c r="HW56" s="38"/>
      <c r="HX56" s="38"/>
      <c r="HY56" s="38"/>
      <c r="HZ56" s="38"/>
      <c r="IA56" s="38"/>
      <c r="IB56" s="38"/>
      <c r="IC56" s="38"/>
      <c r="ID56" s="38"/>
      <c r="IE56" s="38"/>
      <c r="IF56" s="38"/>
      <c r="IG56" s="38"/>
      <c r="IH56" s="38"/>
      <c r="II56" s="38"/>
      <c r="IJ56" s="38"/>
      <c r="IK56" s="38"/>
      <c r="IL56" s="38"/>
      <c r="IM56" s="38"/>
      <c r="IN56" s="38"/>
      <c r="IO56" s="38"/>
      <c r="IP56" s="38"/>
      <c r="IQ56" s="38"/>
      <c r="IR56" s="38"/>
      <c r="IS56" s="38"/>
      <c r="IT56" s="38"/>
      <c r="IU56" s="38"/>
      <c r="IV56" s="38"/>
      <c r="IW56" s="38"/>
      <c r="IX56" s="38"/>
      <c r="IY56" s="38"/>
      <c r="IZ56" s="38"/>
      <c r="JA56" s="38"/>
      <c r="JB56" s="38"/>
      <c r="JC56" s="38"/>
      <c r="JD56" s="38"/>
      <c r="JE56" s="38"/>
      <c r="JF56" s="38"/>
      <c r="JG56" s="38"/>
      <c r="JH56" s="38"/>
      <c r="JI56" s="38"/>
      <c r="JJ56" s="38"/>
      <c r="JK56" s="38"/>
      <c r="JL56" s="38"/>
      <c r="JM56" s="38"/>
      <c r="JN56" s="38"/>
      <c r="JO56" s="38"/>
      <c r="JP56" s="38"/>
      <c r="JQ56" s="38"/>
      <c r="JR56" s="38"/>
      <c r="JS56" s="38"/>
      <c r="JT56" s="38"/>
      <c r="JU56" s="38"/>
      <c r="JV56" s="38"/>
      <c r="JW56" s="38"/>
      <c r="JX56" s="38"/>
      <c r="JY56" s="38"/>
      <c r="JZ56" s="38"/>
      <c r="KA56" s="38"/>
      <c r="KB56" s="38"/>
      <c r="KC56" s="38"/>
      <c r="KD56" s="38"/>
      <c r="KE56" s="38"/>
      <c r="KF56" s="38"/>
      <c r="KG56" s="38"/>
      <c r="KH56" s="38"/>
      <c r="KI56" s="38"/>
      <c r="KJ56" s="38"/>
      <c r="KK56" s="38"/>
      <c r="KL56" s="38"/>
      <c r="KM56" s="38"/>
      <c r="KN56" s="38"/>
      <c r="KO56" s="38"/>
      <c r="KP56" s="38"/>
      <c r="KQ56" s="38"/>
      <c r="KR56" s="38"/>
      <c r="KS56" s="38"/>
      <c r="KT56" s="38"/>
      <c r="KU56" s="38"/>
      <c r="KV56" s="38"/>
      <c r="KW56" s="38"/>
      <c r="KX56" s="38"/>
      <c r="KY56" s="38"/>
      <c r="KZ56" s="38"/>
      <c r="LA56" s="38"/>
      <c r="LB56" s="38"/>
      <c r="LC56" s="38"/>
    </row>
    <row r="57" spans="1:315" customFormat="1" ht="13.15" x14ac:dyDescent="0.4">
      <c r="A57" s="31">
        <v>1</v>
      </c>
      <c r="B57" s="31">
        <v>1</v>
      </c>
      <c r="C57" s="31">
        <v>2</v>
      </c>
      <c r="D57" s="31">
        <v>5</v>
      </c>
      <c r="G57" s="4"/>
      <c r="H57" s="31"/>
      <c r="I57" s="31"/>
      <c r="J57" s="31"/>
      <c r="K57" s="31"/>
      <c r="L57" s="31"/>
      <c r="M57" s="31"/>
      <c r="N57" s="38"/>
      <c r="O57" s="109"/>
      <c r="P57" s="72"/>
      <c r="Q57" s="38"/>
      <c r="R57" s="109"/>
      <c r="S57" s="14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109"/>
      <c r="AT57" s="14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8"/>
      <c r="BJ57" s="38"/>
      <c r="BK57" s="38"/>
      <c r="BL57" s="38"/>
      <c r="BM57" s="38"/>
      <c r="BN57" s="38"/>
      <c r="BO57" s="38"/>
      <c r="BP57" s="38"/>
      <c r="BQ57" s="38"/>
      <c r="BR57" s="38"/>
      <c r="BS57" s="38"/>
      <c r="BT57" s="38"/>
      <c r="BU57" s="38"/>
      <c r="BV57" s="38"/>
      <c r="BW57" s="38"/>
      <c r="BX57" s="38"/>
      <c r="BY57" s="38"/>
      <c r="BZ57" s="38"/>
      <c r="CA57" s="38"/>
      <c r="CB57" s="38"/>
      <c r="CC57" s="38"/>
      <c r="CD57" s="38"/>
      <c r="CE57" s="38"/>
      <c r="CF57" s="38"/>
      <c r="CG57" s="38"/>
      <c r="CH57" s="38"/>
      <c r="CI57" s="38"/>
      <c r="CJ57" s="38"/>
      <c r="CK57" s="38"/>
      <c r="CL57" s="38"/>
      <c r="CM57" s="38"/>
      <c r="CN57" s="38"/>
      <c r="CO57" s="38"/>
      <c r="CP57" s="38"/>
      <c r="CQ57" s="38"/>
      <c r="CR57" s="38"/>
      <c r="CS57" s="38"/>
      <c r="CT57" s="38"/>
      <c r="CU57" s="38"/>
      <c r="CV57" s="38"/>
      <c r="CW57" s="38"/>
      <c r="CX57" s="38"/>
      <c r="CY57" s="38"/>
      <c r="CZ57" s="38"/>
      <c r="DA57" s="38"/>
      <c r="DB57" s="38"/>
      <c r="DC57" s="38"/>
      <c r="DD57" s="38"/>
      <c r="DE57" s="38"/>
      <c r="DF57" s="38"/>
      <c r="DG57" s="38"/>
      <c r="DH57" s="38"/>
      <c r="DI57" s="38"/>
      <c r="DJ57" s="38"/>
      <c r="DK57" s="38"/>
      <c r="DL57" s="38"/>
      <c r="DM57" s="38"/>
      <c r="DN57" s="38"/>
      <c r="DO57" s="38"/>
      <c r="DP57" s="38"/>
      <c r="DQ57" s="38"/>
      <c r="DR57" s="38"/>
      <c r="DS57" s="38"/>
      <c r="DT57" s="38"/>
      <c r="DU57" s="38"/>
      <c r="DV57" s="38"/>
      <c r="DW57" s="38"/>
      <c r="DX57" s="38"/>
      <c r="DY57" s="38"/>
      <c r="DZ57" s="38"/>
      <c r="EA57" s="38"/>
      <c r="EB57" s="38"/>
      <c r="EC57" s="38"/>
      <c r="ED57" s="38"/>
      <c r="EE57" s="38"/>
      <c r="EF57" s="38"/>
      <c r="EG57" s="38"/>
      <c r="EH57" s="38"/>
      <c r="EI57" s="38"/>
      <c r="EJ57" s="38"/>
      <c r="EK57" s="38"/>
      <c r="EL57" s="38"/>
      <c r="EM57" s="38"/>
      <c r="EN57" s="38"/>
      <c r="EO57" s="38"/>
      <c r="EP57" s="38"/>
      <c r="EQ57" s="38"/>
      <c r="ER57" s="38"/>
      <c r="ES57" s="38"/>
      <c r="ET57" s="38"/>
      <c r="EU57" s="38"/>
      <c r="EV57" s="38"/>
      <c r="EW57" s="38"/>
      <c r="EX57" s="38"/>
      <c r="EY57" s="38"/>
      <c r="EZ57" s="38"/>
      <c r="FA57" s="38"/>
      <c r="FB57" s="38"/>
      <c r="FC57" s="38"/>
      <c r="FD57" s="38"/>
      <c r="FE57" s="38"/>
      <c r="FF57" s="38"/>
      <c r="FG57" s="38"/>
      <c r="FH57" s="38"/>
      <c r="FI57" s="38"/>
      <c r="FJ57" s="38"/>
      <c r="FK57" s="38"/>
      <c r="FL57" s="38"/>
      <c r="FM57" s="38"/>
      <c r="FN57" s="38"/>
      <c r="FO57" s="38"/>
      <c r="FP57" s="38"/>
      <c r="FQ57" s="38"/>
      <c r="FR57" s="38"/>
      <c r="FS57" s="38"/>
      <c r="FT57" s="38"/>
      <c r="FU57" s="38"/>
      <c r="FV57" s="38"/>
      <c r="FW57" s="38"/>
      <c r="FX57" s="38"/>
      <c r="FY57" s="38"/>
      <c r="FZ57" s="38"/>
      <c r="GA57" s="38"/>
      <c r="GB57" s="38"/>
      <c r="GC57" s="38"/>
      <c r="GD57" s="38"/>
      <c r="GE57" s="38"/>
      <c r="GF57" s="38"/>
      <c r="GG57" s="38"/>
      <c r="GH57" s="38"/>
      <c r="GI57" s="38"/>
      <c r="GJ57" s="38"/>
      <c r="GK57" s="38"/>
      <c r="GL57" s="38"/>
      <c r="GM57" s="38"/>
      <c r="GN57" s="38"/>
      <c r="GO57" s="38"/>
      <c r="GP57" s="38"/>
      <c r="GQ57" s="38"/>
      <c r="GR57" s="38"/>
      <c r="GS57" s="38"/>
      <c r="GT57" s="38"/>
      <c r="GU57" s="38"/>
      <c r="GV57" s="38"/>
      <c r="GW57" s="38"/>
      <c r="GX57" s="38"/>
      <c r="GY57" s="38"/>
      <c r="GZ57" s="38"/>
      <c r="HA57" s="38"/>
      <c r="HB57" s="38"/>
      <c r="HC57" s="38"/>
      <c r="HD57" s="38"/>
      <c r="HE57" s="38"/>
      <c r="HF57" s="38"/>
      <c r="HG57" s="38"/>
      <c r="HH57" s="38"/>
      <c r="HI57" s="38"/>
      <c r="HJ57" s="38"/>
      <c r="HK57" s="38"/>
      <c r="HL57" s="38"/>
      <c r="HM57" s="38"/>
      <c r="HN57" s="38"/>
      <c r="HO57" s="38"/>
      <c r="HP57" s="38"/>
      <c r="HQ57" s="38"/>
      <c r="HR57" s="38"/>
      <c r="HS57" s="38"/>
      <c r="HT57" s="38"/>
      <c r="HU57" s="38"/>
      <c r="HV57" s="38"/>
      <c r="HW57" s="38"/>
      <c r="HX57" s="38"/>
      <c r="HY57" s="38"/>
      <c r="HZ57" s="38"/>
      <c r="IA57" s="38"/>
      <c r="IB57" s="38"/>
      <c r="IC57" s="38"/>
      <c r="ID57" s="38"/>
      <c r="IE57" s="38"/>
      <c r="IF57" s="38"/>
      <c r="IG57" s="38"/>
      <c r="IH57" s="38"/>
      <c r="II57" s="38"/>
      <c r="IJ57" s="38"/>
      <c r="IK57" s="38"/>
      <c r="IL57" s="38"/>
      <c r="IM57" s="38"/>
      <c r="IN57" s="38"/>
      <c r="IO57" s="38"/>
      <c r="IP57" s="38"/>
      <c r="IQ57" s="38"/>
      <c r="IR57" s="38"/>
      <c r="IS57" s="38"/>
      <c r="IT57" s="38"/>
      <c r="IU57" s="38"/>
      <c r="IV57" s="38"/>
      <c r="IW57" s="38"/>
      <c r="IX57" s="38"/>
      <c r="IY57" s="38"/>
      <c r="IZ57" s="38"/>
      <c r="JA57" s="38"/>
      <c r="JB57" s="38"/>
      <c r="JC57" s="38"/>
      <c r="JD57" s="38"/>
      <c r="JE57" s="38"/>
      <c r="JF57" s="38"/>
      <c r="JG57" s="38"/>
      <c r="JH57" s="38"/>
      <c r="JI57" s="38"/>
      <c r="JJ57" s="38"/>
      <c r="JK57" s="38"/>
      <c r="JL57" s="38"/>
      <c r="JM57" s="38"/>
      <c r="JN57" s="38"/>
      <c r="JO57" s="38"/>
      <c r="JP57" s="38"/>
      <c r="JQ57" s="38"/>
      <c r="JR57" s="38"/>
      <c r="JS57" s="38"/>
      <c r="JT57" s="38"/>
      <c r="JU57" s="38"/>
      <c r="JV57" s="38"/>
      <c r="JW57" s="38"/>
      <c r="JX57" s="38"/>
      <c r="JY57" s="38"/>
      <c r="JZ57" s="38"/>
      <c r="KA57" s="38"/>
      <c r="KB57" s="38"/>
      <c r="KC57" s="38"/>
      <c r="KD57" s="38"/>
      <c r="KE57" s="38"/>
      <c r="KF57" s="38"/>
      <c r="KG57" s="38"/>
      <c r="KH57" s="38"/>
      <c r="KI57" s="38"/>
      <c r="KJ57" s="38"/>
      <c r="KK57" s="38"/>
      <c r="KL57" s="38"/>
      <c r="KM57" s="38"/>
      <c r="KN57" s="38"/>
      <c r="KO57" s="38"/>
      <c r="KP57" s="38"/>
      <c r="KQ57" s="38"/>
      <c r="KR57" s="38"/>
      <c r="KS57" s="38"/>
      <c r="KT57" s="38"/>
      <c r="KU57" s="38"/>
      <c r="KV57" s="38"/>
      <c r="KW57" s="38"/>
      <c r="KX57" s="38"/>
      <c r="KY57" s="38"/>
      <c r="KZ57" s="38"/>
      <c r="LA57" s="38"/>
      <c r="LB57" s="38"/>
      <c r="LC57" s="38"/>
    </row>
    <row r="58" spans="1:315" customFormat="1" ht="13.15" x14ac:dyDescent="0.4">
      <c r="A58" s="31">
        <v>1</v>
      </c>
      <c r="B58" s="31">
        <v>1</v>
      </c>
      <c r="C58" s="31">
        <v>1</v>
      </c>
      <c r="D58" s="31">
        <v>3</v>
      </c>
      <c r="G58" s="4"/>
      <c r="H58" s="31"/>
      <c r="I58" s="31"/>
      <c r="J58" s="31"/>
      <c r="K58" s="31"/>
      <c r="L58" s="31"/>
      <c r="M58" s="31"/>
      <c r="N58" s="38"/>
      <c r="O58" s="109"/>
      <c r="P58" s="72"/>
      <c r="Q58" s="38"/>
      <c r="R58" s="109"/>
      <c r="S58" s="14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109"/>
      <c r="AT58" s="14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38"/>
      <c r="BH58" s="38"/>
      <c r="BI58" s="38"/>
      <c r="BJ58" s="38"/>
      <c r="BK58" s="38"/>
      <c r="BL58" s="38"/>
      <c r="BM58" s="38"/>
      <c r="BN58" s="38"/>
      <c r="BO58" s="38"/>
      <c r="BP58" s="38"/>
      <c r="BQ58" s="38"/>
      <c r="BR58" s="38"/>
      <c r="BS58" s="38"/>
      <c r="BT58" s="38"/>
      <c r="BU58" s="38"/>
      <c r="BV58" s="38"/>
      <c r="BW58" s="38"/>
      <c r="BX58" s="38"/>
      <c r="BY58" s="38"/>
      <c r="BZ58" s="38"/>
      <c r="CA58" s="38"/>
      <c r="CB58" s="38"/>
      <c r="CC58" s="38"/>
      <c r="CD58" s="38"/>
      <c r="CE58" s="38"/>
      <c r="CF58" s="38"/>
      <c r="CG58" s="38"/>
      <c r="CH58" s="38"/>
      <c r="CI58" s="38"/>
      <c r="CJ58" s="38"/>
      <c r="CK58" s="38"/>
      <c r="CL58" s="38"/>
      <c r="CM58" s="38"/>
      <c r="CN58" s="38"/>
      <c r="CO58" s="38"/>
      <c r="CP58" s="38"/>
      <c r="CQ58" s="38"/>
      <c r="CR58" s="38"/>
      <c r="CS58" s="38"/>
      <c r="CT58" s="38"/>
      <c r="CU58" s="38"/>
      <c r="CV58" s="38"/>
      <c r="CW58" s="38"/>
      <c r="CX58" s="38"/>
      <c r="CY58" s="38"/>
      <c r="CZ58" s="38"/>
      <c r="DA58" s="38"/>
      <c r="DB58" s="38"/>
      <c r="DC58" s="38"/>
      <c r="DD58" s="38"/>
      <c r="DE58" s="38"/>
      <c r="DF58" s="38"/>
      <c r="DG58" s="38"/>
      <c r="DH58" s="38"/>
      <c r="DI58" s="38"/>
      <c r="DJ58" s="38"/>
      <c r="DK58" s="38"/>
      <c r="DL58" s="38"/>
      <c r="DM58" s="38"/>
      <c r="DN58" s="38"/>
      <c r="DO58" s="38"/>
      <c r="DP58" s="38"/>
      <c r="DQ58" s="38"/>
      <c r="DR58" s="38"/>
      <c r="DS58" s="38"/>
      <c r="DT58" s="38"/>
      <c r="DU58" s="38"/>
      <c r="DV58" s="38"/>
      <c r="DW58" s="38"/>
      <c r="DX58" s="38"/>
      <c r="DY58" s="38"/>
      <c r="DZ58" s="38"/>
      <c r="EA58" s="38"/>
      <c r="EB58" s="38"/>
      <c r="EC58" s="38"/>
      <c r="ED58" s="38"/>
      <c r="EE58" s="38"/>
      <c r="EF58" s="38"/>
      <c r="EG58" s="38"/>
      <c r="EH58" s="38"/>
      <c r="EI58" s="38"/>
      <c r="EJ58" s="38"/>
      <c r="EK58" s="38"/>
      <c r="EL58" s="38"/>
      <c r="EM58" s="38"/>
      <c r="EN58" s="38"/>
      <c r="EO58" s="38"/>
      <c r="EP58" s="38"/>
      <c r="EQ58" s="38"/>
      <c r="ER58" s="38"/>
      <c r="ES58" s="38"/>
      <c r="ET58" s="38"/>
      <c r="EU58" s="38"/>
      <c r="EV58" s="38"/>
      <c r="EW58" s="38"/>
      <c r="EX58" s="38"/>
      <c r="EY58" s="38"/>
      <c r="EZ58" s="38"/>
      <c r="FA58" s="38"/>
      <c r="FB58" s="38"/>
      <c r="FC58" s="38"/>
      <c r="FD58" s="38"/>
      <c r="FE58" s="38"/>
      <c r="FF58" s="38"/>
      <c r="FG58" s="38"/>
      <c r="FH58" s="38"/>
      <c r="FI58" s="38"/>
      <c r="FJ58" s="38"/>
      <c r="FK58" s="38"/>
      <c r="FL58" s="38"/>
      <c r="FM58" s="38"/>
      <c r="FN58" s="38"/>
      <c r="FO58" s="38"/>
      <c r="FP58" s="38"/>
      <c r="FQ58" s="38"/>
      <c r="FR58" s="38"/>
      <c r="FS58" s="38"/>
      <c r="FT58" s="38"/>
      <c r="FU58" s="38"/>
      <c r="FV58" s="38"/>
      <c r="FW58" s="38"/>
      <c r="FX58" s="38"/>
      <c r="FY58" s="38"/>
      <c r="FZ58" s="38"/>
      <c r="GA58" s="38"/>
      <c r="GB58" s="38"/>
      <c r="GC58" s="38"/>
      <c r="GD58" s="38"/>
      <c r="GE58" s="38"/>
      <c r="GF58" s="38"/>
      <c r="GG58" s="38"/>
      <c r="GH58" s="38"/>
      <c r="GI58" s="38"/>
      <c r="GJ58" s="38"/>
      <c r="GK58" s="38"/>
      <c r="GL58" s="38"/>
      <c r="GM58" s="38"/>
      <c r="GN58" s="38"/>
      <c r="GO58" s="38"/>
      <c r="GP58" s="38"/>
      <c r="GQ58" s="38"/>
      <c r="GR58" s="38"/>
      <c r="GS58" s="38"/>
      <c r="GT58" s="38"/>
      <c r="GU58" s="38"/>
      <c r="GV58" s="38"/>
      <c r="GW58" s="38"/>
      <c r="GX58" s="38"/>
      <c r="GY58" s="38"/>
      <c r="GZ58" s="38"/>
      <c r="HA58" s="38"/>
      <c r="HB58" s="38"/>
      <c r="HC58" s="38"/>
      <c r="HD58" s="38"/>
      <c r="HE58" s="38"/>
      <c r="HF58" s="38"/>
      <c r="HG58" s="38"/>
      <c r="HH58" s="38"/>
      <c r="HI58" s="38"/>
      <c r="HJ58" s="38"/>
      <c r="HK58" s="38"/>
      <c r="HL58" s="38"/>
      <c r="HM58" s="38"/>
      <c r="HN58" s="38"/>
      <c r="HO58" s="38"/>
      <c r="HP58" s="38"/>
      <c r="HQ58" s="38"/>
      <c r="HR58" s="38"/>
      <c r="HS58" s="38"/>
      <c r="HT58" s="38"/>
      <c r="HU58" s="38"/>
      <c r="HV58" s="38"/>
      <c r="HW58" s="38"/>
      <c r="HX58" s="38"/>
      <c r="HY58" s="38"/>
      <c r="HZ58" s="38"/>
      <c r="IA58" s="38"/>
      <c r="IB58" s="38"/>
      <c r="IC58" s="38"/>
      <c r="ID58" s="38"/>
      <c r="IE58" s="38"/>
      <c r="IF58" s="38"/>
      <c r="IG58" s="38"/>
      <c r="IH58" s="38"/>
      <c r="II58" s="38"/>
      <c r="IJ58" s="38"/>
      <c r="IK58" s="38"/>
      <c r="IL58" s="38"/>
      <c r="IM58" s="38"/>
      <c r="IN58" s="38"/>
      <c r="IO58" s="38"/>
      <c r="IP58" s="38"/>
      <c r="IQ58" s="38"/>
      <c r="IR58" s="38"/>
      <c r="IS58" s="38"/>
      <c r="IT58" s="38"/>
      <c r="IU58" s="38"/>
      <c r="IV58" s="38"/>
      <c r="IW58" s="38"/>
      <c r="IX58" s="38"/>
      <c r="IY58" s="38"/>
      <c r="IZ58" s="38"/>
      <c r="JA58" s="38"/>
      <c r="JB58" s="38"/>
      <c r="JC58" s="38"/>
      <c r="JD58" s="38"/>
      <c r="JE58" s="38"/>
      <c r="JF58" s="38"/>
      <c r="JG58" s="38"/>
      <c r="JH58" s="38"/>
      <c r="JI58" s="38"/>
      <c r="JJ58" s="38"/>
      <c r="JK58" s="38"/>
      <c r="JL58" s="38"/>
      <c r="JM58" s="38"/>
      <c r="JN58" s="38"/>
      <c r="JO58" s="38"/>
      <c r="JP58" s="38"/>
      <c r="JQ58" s="38"/>
      <c r="JR58" s="38"/>
      <c r="JS58" s="38"/>
      <c r="JT58" s="38"/>
      <c r="JU58" s="38"/>
      <c r="JV58" s="38"/>
      <c r="JW58" s="38"/>
      <c r="JX58" s="38"/>
      <c r="JY58" s="38"/>
      <c r="JZ58" s="38"/>
      <c r="KA58" s="38"/>
      <c r="KB58" s="38"/>
      <c r="KC58" s="38"/>
      <c r="KD58" s="38"/>
      <c r="KE58" s="38"/>
      <c r="KF58" s="38"/>
      <c r="KG58" s="38"/>
      <c r="KH58" s="38"/>
      <c r="KI58" s="38"/>
      <c r="KJ58" s="38"/>
      <c r="KK58" s="38"/>
      <c r="KL58" s="38"/>
      <c r="KM58" s="38"/>
      <c r="KN58" s="38"/>
      <c r="KO58" s="38"/>
      <c r="KP58" s="38"/>
      <c r="KQ58" s="38"/>
      <c r="KR58" s="38"/>
      <c r="KS58" s="38"/>
      <c r="KT58" s="38"/>
      <c r="KU58" s="38"/>
      <c r="KV58" s="38"/>
      <c r="KW58" s="38"/>
      <c r="KX58" s="38"/>
      <c r="KY58" s="38"/>
      <c r="KZ58" s="38"/>
      <c r="LA58" s="38"/>
      <c r="LB58" s="38"/>
      <c r="LC58" s="38"/>
    </row>
    <row r="59" spans="1:315" customFormat="1" ht="13.15" x14ac:dyDescent="0.4">
      <c r="A59" s="31">
        <v>1</v>
      </c>
      <c r="B59" s="31">
        <v>1</v>
      </c>
      <c r="C59" s="31">
        <v>1</v>
      </c>
      <c r="D59" s="31">
        <v>4</v>
      </c>
      <c r="G59" s="4"/>
      <c r="H59" s="32"/>
      <c r="I59" s="32"/>
      <c r="J59" s="32"/>
      <c r="K59" s="32"/>
      <c r="L59" s="32"/>
      <c r="M59" s="32"/>
      <c r="N59" s="32"/>
      <c r="O59" s="109"/>
      <c r="P59" s="72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38"/>
      <c r="BH59" s="38"/>
      <c r="BI59" s="38"/>
      <c r="BJ59" s="38"/>
      <c r="BK59" s="38"/>
      <c r="BL59" s="38"/>
      <c r="BM59" s="38"/>
      <c r="BN59" s="38"/>
      <c r="BO59" s="38"/>
      <c r="BP59" s="38"/>
      <c r="BQ59" s="38"/>
      <c r="BR59" s="38"/>
      <c r="BS59" s="38"/>
      <c r="BT59" s="38"/>
      <c r="BU59" s="38"/>
      <c r="BV59" s="38"/>
      <c r="BW59" s="38"/>
      <c r="BX59" s="38"/>
      <c r="BY59" s="38"/>
      <c r="BZ59" s="38"/>
      <c r="CA59" s="38"/>
      <c r="CB59" s="38"/>
      <c r="CC59" s="38"/>
      <c r="CD59" s="38"/>
      <c r="CE59" s="38"/>
      <c r="CF59" s="38"/>
      <c r="CG59" s="38"/>
      <c r="CH59" s="38"/>
      <c r="CI59" s="38"/>
      <c r="CJ59" s="38"/>
      <c r="CK59" s="38"/>
      <c r="CL59" s="38"/>
      <c r="CM59" s="38"/>
      <c r="CN59" s="38"/>
      <c r="CO59" s="38"/>
      <c r="CP59" s="38"/>
      <c r="CQ59" s="38"/>
      <c r="CR59" s="38"/>
      <c r="CS59" s="38"/>
      <c r="CT59" s="38"/>
      <c r="CU59" s="38"/>
      <c r="CV59" s="38"/>
      <c r="CW59" s="38"/>
      <c r="CX59" s="38"/>
      <c r="CY59" s="38"/>
      <c r="CZ59" s="38"/>
      <c r="DA59" s="38"/>
      <c r="DB59" s="38"/>
      <c r="DC59" s="38"/>
      <c r="DD59" s="38"/>
      <c r="DE59" s="38"/>
      <c r="DF59" s="38"/>
      <c r="DG59" s="38"/>
      <c r="DH59" s="38"/>
      <c r="DI59" s="38"/>
      <c r="DJ59" s="38"/>
      <c r="DK59" s="38"/>
      <c r="DL59" s="38"/>
      <c r="DM59" s="38"/>
      <c r="DN59" s="38"/>
      <c r="DO59" s="38"/>
      <c r="DP59" s="38"/>
      <c r="DQ59" s="38"/>
      <c r="DR59" s="38"/>
      <c r="DS59" s="38"/>
      <c r="DT59" s="38"/>
      <c r="DU59" s="38"/>
      <c r="DV59" s="38"/>
      <c r="DW59" s="38"/>
      <c r="DX59" s="38"/>
      <c r="DY59" s="38"/>
      <c r="DZ59" s="38"/>
      <c r="EA59" s="38"/>
      <c r="EB59" s="38"/>
      <c r="EC59" s="38"/>
      <c r="ED59" s="38"/>
      <c r="EE59" s="38"/>
      <c r="EF59" s="38"/>
      <c r="EG59" s="38"/>
      <c r="EH59" s="38"/>
      <c r="EI59" s="38"/>
      <c r="EJ59" s="38"/>
      <c r="EK59" s="38"/>
      <c r="EL59" s="38"/>
      <c r="EM59" s="38"/>
      <c r="EN59" s="38"/>
      <c r="EO59" s="38"/>
      <c r="EP59" s="38"/>
      <c r="EQ59" s="38"/>
      <c r="ER59" s="38"/>
      <c r="ES59" s="38"/>
      <c r="ET59" s="38"/>
      <c r="EU59" s="38"/>
      <c r="EV59" s="38"/>
      <c r="EW59" s="38"/>
      <c r="EX59" s="38"/>
      <c r="EY59" s="38"/>
      <c r="EZ59" s="38"/>
      <c r="FA59" s="38"/>
      <c r="FB59" s="38"/>
      <c r="FC59" s="38"/>
      <c r="FD59" s="38"/>
      <c r="FE59" s="38"/>
      <c r="FF59" s="38"/>
      <c r="FG59" s="38"/>
      <c r="FH59" s="38"/>
      <c r="FI59" s="38"/>
      <c r="FJ59" s="38"/>
      <c r="FK59" s="38"/>
      <c r="FL59" s="38"/>
      <c r="FM59" s="38"/>
      <c r="FN59" s="38"/>
      <c r="FO59" s="38"/>
      <c r="FP59" s="38"/>
      <c r="FQ59" s="38"/>
      <c r="FR59" s="38"/>
      <c r="FS59" s="38"/>
      <c r="FT59" s="38"/>
      <c r="FU59" s="38"/>
      <c r="FV59" s="38"/>
      <c r="FW59" s="38"/>
      <c r="FX59" s="38"/>
      <c r="FY59" s="38"/>
      <c r="FZ59" s="38"/>
      <c r="GA59" s="38"/>
      <c r="GB59" s="38"/>
      <c r="GC59" s="38"/>
      <c r="GD59" s="38"/>
      <c r="GE59" s="38"/>
      <c r="GF59" s="38"/>
      <c r="GG59" s="38"/>
      <c r="GH59" s="38"/>
      <c r="GI59" s="38"/>
      <c r="GJ59" s="38"/>
      <c r="GK59" s="38"/>
      <c r="GL59" s="38"/>
      <c r="GM59" s="38"/>
      <c r="GN59" s="38"/>
      <c r="GO59" s="38"/>
      <c r="GP59" s="38"/>
      <c r="GQ59" s="38"/>
      <c r="GR59" s="38"/>
      <c r="GS59" s="38"/>
      <c r="GT59" s="38"/>
      <c r="GU59" s="38"/>
      <c r="GV59" s="38"/>
      <c r="GW59" s="38"/>
      <c r="GX59" s="38"/>
      <c r="GY59" s="38"/>
      <c r="GZ59" s="38"/>
      <c r="HA59" s="38"/>
      <c r="HB59" s="38"/>
      <c r="HC59" s="38"/>
      <c r="HD59" s="38"/>
      <c r="HE59" s="38"/>
      <c r="HF59" s="38"/>
      <c r="HG59" s="38"/>
      <c r="HH59" s="38"/>
      <c r="HI59" s="38"/>
      <c r="HJ59" s="38"/>
      <c r="HK59" s="38"/>
      <c r="HL59" s="38"/>
      <c r="HM59" s="38"/>
      <c r="HN59" s="38"/>
      <c r="HO59" s="38"/>
      <c r="HP59" s="38"/>
      <c r="HQ59" s="38"/>
      <c r="HR59" s="38"/>
      <c r="HS59" s="38"/>
      <c r="HT59" s="38"/>
      <c r="HU59" s="38"/>
      <c r="HV59" s="38"/>
      <c r="HW59" s="38"/>
      <c r="HX59" s="38"/>
      <c r="HY59" s="38"/>
      <c r="HZ59" s="38"/>
      <c r="IA59" s="38"/>
      <c r="IB59" s="38"/>
      <c r="IC59" s="38"/>
      <c r="ID59" s="38"/>
      <c r="IE59" s="38"/>
      <c r="IF59" s="38"/>
      <c r="IG59" s="38"/>
      <c r="IH59" s="38"/>
      <c r="II59" s="38"/>
      <c r="IJ59" s="38"/>
      <c r="IK59" s="38"/>
      <c r="IL59" s="38"/>
      <c r="IM59" s="38"/>
      <c r="IN59" s="38"/>
      <c r="IO59" s="38"/>
      <c r="IP59" s="38"/>
      <c r="IQ59" s="38"/>
      <c r="IR59" s="38"/>
      <c r="IS59" s="38"/>
      <c r="IT59" s="38"/>
      <c r="IU59" s="38"/>
      <c r="IV59" s="38"/>
      <c r="IW59" s="38"/>
      <c r="IX59" s="38"/>
      <c r="IY59" s="38"/>
      <c r="IZ59" s="38"/>
      <c r="JA59" s="38"/>
      <c r="JB59" s="38"/>
      <c r="JC59" s="38"/>
      <c r="JD59" s="38"/>
      <c r="JE59" s="38"/>
      <c r="JF59" s="38"/>
      <c r="JG59" s="38"/>
      <c r="JH59" s="38"/>
      <c r="JI59" s="38"/>
      <c r="JJ59" s="38"/>
      <c r="JK59" s="38"/>
      <c r="JL59" s="38"/>
      <c r="JM59" s="38"/>
      <c r="JN59" s="38"/>
      <c r="JO59" s="38"/>
      <c r="JP59" s="38"/>
      <c r="JQ59" s="38"/>
      <c r="JR59" s="38"/>
      <c r="JS59" s="38"/>
      <c r="JT59" s="38"/>
      <c r="JU59" s="38"/>
      <c r="JV59" s="38"/>
      <c r="JW59" s="38"/>
      <c r="JX59" s="38"/>
      <c r="JY59" s="38"/>
      <c r="JZ59" s="38"/>
      <c r="KA59" s="38"/>
      <c r="KB59" s="38"/>
      <c r="KC59" s="38"/>
      <c r="KD59" s="38"/>
      <c r="KE59" s="38"/>
      <c r="KF59" s="38"/>
      <c r="KG59" s="38"/>
      <c r="KH59" s="38"/>
      <c r="KI59" s="38"/>
      <c r="KJ59" s="38"/>
      <c r="KK59" s="38"/>
      <c r="KL59" s="38"/>
      <c r="KM59" s="38"/>
      <c r="KN59" s="38"/>
      <c r="KO59" s="38"/>
      <c r="KP59" s="38"/>
      <c r="KQ59" s="38"/>
      <c r="KR59" s="38"/>
      <c r="KS59" s="38"/>
      <c r="KT59" s="38"/>
      <c r="KU59" s="38"/>
      <c r="KV59" s="38"/>
      <c r="KW59" s="38"/>
      <c r="KX59" s="38"/>
      <c r="KY59" s="38"/>
      <c r="KZ59" s="38"/>
      <c r="LA59" s="38"/>
      <c r="LB59" s="38"/>
      <c r="LC59" s="38"/>
    </row>
    <row r="60" spans="1:315" customFormat="1" ht="13.15" x14ac:dyDescent="0.4">
      <c r="A60" s="31">
        <v>1</v>
      </c>
      <c r="B60" s="31">
        <v>1</v>
      </c>
      <c r="C60" s="31">
        <v>1</v>
      </c>
      <c r="D60" s="31">
        <v>1</v>
      </c>
      <c r="G60" s="4"/>
      <c r="H60" s="33"/>
      <c r="I60" s="33"/>
      <c r="J60" s="33"/>
      <c r="K60" s="33"/>
      <c r="L60" s="33"/>
      <c r="M60" s="33"/>
      <c r="N60" s="33"/>
      <c r="O60" s="109"/>
      <c r="P60" s="72"/>
      <c r="Q60" s="38"/>
      <c r="R60" s="109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164"/>
      <c r="AJ60" s="38"/>
      <c r="AK60" s="38"/>
      <c r="AL60" s="38"/>
      <c r="AM60" s="38"/>
      <c r="AN60" s="38"/>
      <c r="AO60" s="38"/>
      <c r="AP60" s="38"/>
      <c r="AQ60" s="38"/>
      <c r="AR60" s="38"/>
      <c r="AS60" s="109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38"/>
      <c r="BH60" s="38"/>
      <c r="BI60" s="38"/>
      <c r="BJ60" s="38"/>
      <c r="BK60" s="38"/>
      <c r="BL60" s="38"/>
      <c r="BM60" s="38"/>
      <c r="BN60" s="38"/>
      <c r="BO60" s="38"/>
      <c r="BP60" s="38"/>
      <c r="BQ60" s="38"/>
      <c r="BR60" s="38"/>
      <c r="BS60" s="38"/>
      <c r="BT60" s="38"/>
      <c r="BU60" s="38"/>
      <c r="BV60" s="38"/>
      <c r="BW60" s="38"/>
      <c r="BX60" s="38"/>
      <c r="BY60" s="38"/>
      <c r="BZ60" s="38"/>
      <c r="CA60" s="38"/>
      <c r="CB60" s="38"/>
      <c r="CC60" s="38"/>
      <c r="CD60" s="38"/>
      <c r="CE60" s="38"/>
      <c r="CF60" s="38"/>
      <c r="CG60" s="38"/>
      <c r="CH60" s="38"/>
      <c r="CI60" s="38"/>
      <c r="CJ60" s="38"/>
      <c r="CK60" s="38"/>
      <c r="CL60" s="38"/>
      <c r="CM60" s="38"/>
      <c r="CN60" s="38"/>
      <c r="CO60" s="38"/>
      <c r="CP60" s="38"/>
      <c r="CQ60" s="38"/>
      <c r="CR60" s="38"/>
      <c r="CS60" s="38"/>
      <c r="CT60" s="38"/>
      <c r="CU60" s="38"/>
      <c r="CV60" s="38"/>
      <c r="CW60" s="38"/>
      <c r="CX60" s="38"/>
      <c r="CY60" s="38"/>
      <c r="CZ60" s="38"/>
      <c r="DA60" s="38"/>
      <c r="DB60" s="38"/>
      <c r="DC60" s="38"/>
      <c r="DD60" s="38"/>
      <c r="DE60" s="38"/>
      <c r="DF60" s="38"/>
      <c r="DG60" s="38"/>
      <c r="DH60" s="38"/>
      <c r="DI60" s="38"/>
      <c r="DJ60" s="38"/>
      <c r="DK60" s="38"/>
      <c r="DL60" s="38"/>
      <c r="DM60" s="38"/>
      <c r="DN60" s="38"/>
      <c r="DO60" s="38"/>
      <c r="DP60" s="38"/>
      <c r="DQ60" s="38"/>
      <c r="DR60" s="38"/>
      <c r="DS60" s="38"/>
      <c r="DT60" s="38"/>
      <c r="DU60" s="38"/>
      <c r="DV60" s="38"/>
      <c r="DW60" s="38"/>
      <c r="DX60" s="38"/>
      <c r="DY60" s="38"/>
      <c r="DZ60" s="38"/>
      <c r="EA60" s="38"/>
      <c r="EB60" s="38"/>
      <c r="EC60" s="38"/>
      <c r="ED60" s="38"/>
      <c r="EE60" s="38"/>
      <c r="EF60" s="38"/>
      <c r="EG60" s="38"/>
      <c r="EH60" s="38"/>
      <c r="EI60" s="38"/>
      <c r="EJ60" s="38"/>
      <c r="EK60" s="38"/>
      <c r="EL60" s="38"/>
      <c r="EM60" s="38"/>
      <c r="EN60" s="38"/>
      <c r="EO60" s="38"/>
      <c r="EP60" s="38"/>
      <c r="EQ60" s="38"/>
      <c r="ER60" s="38"/>
      <c r="ES60" s="38"/>
      <c r="ET60" s="38"/>
      <c r="EU60" s="38"/>
      <c r="EV60" s="38"/>
      <c r="EW60" s="38"/>
      <c r="EX60" s="38"/>
      <c r="EY60" s="38"/>
      <c r="EZ60" s="38"/>
      <c r="FA60" s="38"/>
      <c r="FB60" s="38"/>
      <c r="FC60" s="38"/>
      <c r="FD60" s="38"/>
      <c r="FE60" s="38"/>
      <c r="FF60" s="38"/>
      <c r="FG60" s="38"/>
      <c r="FH60" s="38"/>
      <c r="FI60" s="38"/>
      <c r="FJ60" s="38"/>
      <c r="FK60" s="38"/>
      <c r="FL60" s="38"/>
      <c r="FM60" s="38"/>
      <c r="FN60" s="38"/>
      <c r="FO60" s="38"/>
      <c r="FP60" s="38"/>
      <c r="FQ60" s="38"/>
      <c r="FR60" s="38"/>
      <c r="FS60" s="38"/>
      <c r="FT60" s="38"/>
      <c r="FU60" s="38"/>
      <c r="FV60" s="38"/>
      <c r="FW60" s="38"/>
      <c r="FX60" s="38"/>
      <c r="FY60" s="38"/>
      <c r="FZ60" s="38"/>
      <c r="GA60" s="38"/>
      <c r="GB60" s="38"/>
      <c r="GC60" s="38"/>
      <c r="GD60" s="38"/>
      <c r="GE60" s="38"/>
      <c r="GF60" s="38"/>
      <c r="GG60" s="38"/>
      <c r="GH60" s="38"/>
      <c r="GI60" s="38"/>
      <c r="GJ60" s="38"/>
      <c r="GK60" s="38"/>
      <c r="GL60" s="38"/>
      <c r="GM60" s="38"/>
      <c r="GN60" s="38"/>
      <c r="GO60" s="38"/>
      <c r="GP60" s="38"/>
      <c r="GQ60" s="38"/>
      <c r="GR60" s="38"/>
      <c r="GS60" s="38"/>
      <c r="GT60" s="38"/>
      <c r="GU60" s="38"/>
      <c r="GV60" s="38"/>
      <c r="GW60" s="38"/>
      <c r="GX60" s="38"/>
      <c r="GY60" s="38"/>
      <c r="GZ60" s="38"/>
      <c r="HA60" s="38"/>
      <c r="HB60" s="38"/>
      <c r="HC60" s="38"/>
      <c r="HD60" s="38"/>
      <c r="HE60" s="38"/>
      <c r="HF60" s="38"/>
      <c r="HG60" s="38"/>
      <c r="HH60" s="38"/>
      <c r="HI60" s="38"/>
      <c r="HJ60" s="38"/>
      <c r="HK60" s="38"/>
      <c r="HL60" s="38"/>
      <c r="HM60" s="38"/>
      <c r="HN60" s="38"/>
      <c r="HO60" s="38"/>
      <c r="HP60" s="38"/>
      <c r="HQ60" s="38"/>
      <c r="HR60" s="38"/>
      <c r="HS60" s="38"/>
      <c r="HT60" s="38"/>
      <c r="HU60" s="38"/>
      <c r="HV60" s="38"/>
      <c r="HW60" s="38"/>
      <c r="HX60" s="38"/>
      <c r="HY60" s="38"/>
      <c r="HZ60" s="38"/>
      <c r="IA60" s="38"/>
      <c r="IB60" s="38"/>
      <c r="IC60" s="38"/>
      <c r="ID60" s="38"/>
      <c r="IE60" s="38"/>
      <c r="IF60" s="38"/>
      <c r="IG60" s="38"/>
      <c r="IH60" s="38"/>
      <c r="II60" s="38"/>
      <c r="IJ60" s="38"/>
      <c r="IK60" s="38"/>
      <c r="IL60" s="38"/>
      <c r="IM60" s="38"/>
      <c r="IN60" s="38"/>
      <c r="IO60" s="38"/>
      <c r="IP60" s="38"/>
      <c r="IQ60" s="38"/>
      <c r="IR60" s="38"/>
      <c r="IS60" s="38"/>
      <c r="IT60" s="38"/>
      <c r="IU60" s="38"/>
      <c r="IV60" s="38"/>
      <c r="IW60" s="38"/>
      <c r="IX60" s="38"/>
      <c r="IY60" s="38"/>
      <c r="IZ60" s="38"/>
      <c r="JA60" s="38"/>
      <c r="JB60" s="38"/>
      <c r="JC60" s="38"/>
      <c r="JD60" s="38"/>
      <c r="JE60" s="38"/>
      <c r="JF60" s="38"/>
      <c r="JG60" s="38"/>
      <c r="JH60" s="38"/>
      <c r="JI60" s="38"/>
      <c r="JJ60" s="38"/>
      <c r="JK60" s="38"/>
      <c r="JL60" s="38"/>
      <c r="JM60" s="38"/>
      <c r="JN60" s="38"/>
      <c r="JO60" s="38"/>
      <c r="JP60" s="38"/>
      <c r="JQ60" s="38"/>
      <c r="JR60" s="38"/>
      <c r="JS60" s="38"/>
      <c r="JT60" s="38"/>
      <c r="JU60" s="38"/>
      <c r="JV60" s="38"/>
      <c r="JW60" s="38"/>
      <c r="JX60" s="38"/>
      <c r="JY60" s="38"/>
      <c r="JZ60" s="38"/>
      <c r="KA60" s="38"/>
      <c r="KB60" s="38"/>
      <c r="KC60" s="38"/>
      <c r="KD60" s="38"/>
      <c r="KE60" s="38"/>
      <c r="KF60" s="38"/>
      <c r="KG60" s="38"/>
      <c r="KH60" s="38"/>
      <c r="KI60" s="38"/>
      <c r="KJ60" s="38"/>
      <c r="KK60" s="38"/>
      <c r="KL60" s="38"/>
      <c r="KM60" s="38"/>
      <c r="KN60" s="38"/>
      <c r="KO60" s="38"/>
      <c r="KP60" s="38"/>
      <c r="KQ60" s="38"/>
      <c r="KR60" s="38"/>
      <c r="KS60" s="38"/>
      <c r="KT60" s="38"/>
      <c r="KU60" s="38"/>
      <c r="KV60" s="38"/>
      <c r="KW60" s="38"/>
      <c r="KX60" s="38"/>
      <c r="KY60" s="38"/>
      <c r="KZ60" s="38"/>
      <c r="LA60" s="38"/>
      <c r="LB60" s="38"/>
      <c r="LC60" s="38"/>
    </row>
    <row r="61" spans="1:315" customFormat="1" x14ac:dyDescent="0.35">
      <c r="A61" s="22"/>
      <c r="G61" s="4"/>
      <c r="H61" s="33"/>
      <c r="I61" s="33"/>
      <c r="J61" s="33"/>
      <c r="K61" s="33"/>
      <c r="L61" s="33"/>
      <c r="M61" s="33"/>
      <c r="N61" s="33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164"/>
      <c r="AS61" s="164"/>
      <c r="AT61" s="164"/>
      <c r="AU61" s="38"/>
      <c r="AV61" s="38"/>
      <c r="AW61" s="38"/>
      <c r="AX61" s="38"/>
      <c r="AY61" s="38"/>
      <c r="AZ61" s="38"/>
      <c r="BA61" s="38"/>
      <c r="BB61" s="38"/>
      <c r="BC61" s="38"/>
      <c r="BD61" s="38"/>
      <c r="BE61" s="38"/>
      <c r="BF61" s="38"/>
      <c r="BG61" s="38"/>
      <c r="BH61" s="38"/>
      <c r="BI61" s="38"/>
      <c r="BJ61" s="38"/>
      <c r="BK61" s="38"/>
      <c r="BL61" s="38"/>
      <c r="BM61" s="38"/>
      <c r="BN61" s="38"/>
      <c r="BO61" s="38"/>
      <c r="BP61" s="38"/>
      <c r="BQ61" s="38"/>
      <c r="BR61" s="38"/>
      <c r="BS61" s="38"/>
      <c r="BT61" s="38"/>
      <c r="BU61" s="38"/>
      <c r="BV61" s="38"/>
      <c r="BW61" s="38"/>
      <c r="BX61" s="38"/>
      <c r="BY61" s="38"/>
      <c r="BZ61" s="38"/>
      <c r="CA61" s="38"/>
      <c r="CB61" s="38"/>
      <c r="CC61" s="38"/>
      <c r="CD61" s="38"/>
      <c r="CE61" s="38"/>
      <c r="CF61" s="38"/>
      <c r="CG61" s="38"/>
      <c r="CH61" s="38"/>
      <c r="CI61" s="38"/>
      <c r="CJ61" s="38"/>
      <c r="CK61" s="38"/>
      <c r="CL61" s="38"/>
      <c r="CM61" s="38"/>
      <c r="CN61" s="38"/>
      <c r="CO61" s="38"/>
      <c r="CP61" s="38"/>
      <c r="CQ61" s="38"/>
      <c r="CR61" s="38"/>
      <c r="CS61" s="38"/>
      <c r="CT61" s="38"/>
      <c r="CU61" s="38"/>
      <c r="CV61" s="38"/>
      <c r="CW61" s="38"/>
      <c r="CX61" s="38"/>
      <c r="CY61" s="38"/>
      <c r="CZ61" s="38"/>
      <c r="DA61" s="38"/>
      <c r="DB61" s="38"/>
      <c r="DC61" s="38"/>
      <c r="DD61" s="38"/>
      <c r="DE61" s="38"/>
      <c r="DF61" s="38"/>
      <c r="DG61" s="38"/>
      <c r="DH61" s="38"/>
      <c r="DI61" s="38"/>
      <c r="DJ61" s="38"/>
      <c r="DK61" s="38"/>
      <c r="DL61" s="38"/>
      <c r="DM61" s="38"/>
      <c r="DN61" s="38"/>
      <c r="DO61" s="38"/>
      <c r="DP61" s="38"/>
      <c r="DQ61" s="38"/>
      <c r="DR61" s="38"/>
      <c r="DS61" s="38"/>
      <c r="DT61" s="38"/>
      <c r="DU61" s="38"/>
      <c r="DV61" s="38"/>
      <c r="DW61" s="38"/>
      <c r="DX61" s="38"/>
      <c r="DY61" s="38"/>
      <c r="DZ61" s="38"/>
      <c r="EA61" s="38"/>
      <c r="EB61" s="38"/>
      <c r="EC61" s="38"/>
      <c r="ED61" s="38"/>
      <c r="EE61" s="38"/>
      <c r="EF61" s="38"/>
      <c r="EG61" s="38"/>
      <c r="EH61" s="38"/>
      <c r="EI61" s="38"/>
      <c r="EJ61" s="38"/>
      <c r="EK61" s="38"/>
      <c r="EL61" s="38"/>
      <c r="EM61" s="38"/>
      <c r="EN61" s="38"/>
      <c r="EO61" s="38"/>
      <c r="EP61" s="38"/>
      <c r="EQ61" s="38"/>
      <c r="ER61" s="38"/>
      <c r="ES61" s="38"/>
      <c r="ET61" s="38"/>
      <c r="EU61" s="38"/>
      <c r="EV61" s="38"/>
      <c r="EW61" s="38"/>
      <c r="EX61" s="38"/>
      <c r="EY61" s="38"/>
      <c r="EZ61" s="38"/>
      <c r="FA61" s="38"/>
      <c r="FB61" s="38"/>
      <c r="FC61" s="38"/>
      <c r="FD61" s="38"/>
      <c r="FE61" s="38"/>
      <c r="FF61" s="38"/>
      <c r="FG61" s="38"/>
      <c r="FH61" s="38"/>
      <c r="FI61" s="38"/>
      <c r="FJ61" s="38"/>
      <c r="FK61" s="38"/>
      <c r="FL61" s="38"/>
      <c r="FM61" s="38"/>
      <c r="FN61" s="38"/>
      <c r="FO61" s="38"/>
      <c r="FP61" s="38"/>
      <c r="FQ61" s="38"/>
      <c r="FR61" s="38"/>
      <c r="FS61" s="38"/>
      <c r="FT61" s="38"/>
      <c r="FU61" s="38"/>
      <c r="FV61" s="38"/>
      <c r="FW61" s="38"/>
      <c r="FX61" s="38"/>
      <c r="FY61" s="38"/>
      <c r="FZ61" s="38"/>
      <c r="GA61" s="38"/>
      <c r="GB61" s="38"/>
      <c r="GC61" s="38"/>
      <c r="GD61" s="38"/>
      <c r="GE61" s="38"/>
      <c r="GF61" s="38"/>
      <c r="GG61" s="38"/>
      <c r="GH61" s="38"/>
      <c r="GI61" s="38"/>
      <c r="GJ61" s="38"/>
      <c r="GK61" s="38"/>
      <c r="GL61" s="38"/>
      <c r="GM61" s="38"/>
      <c r="GN61" s="38"/>
      <c r="GO61" s="38"/>
      <c r="GP61" s="38"/>
      <c r="GQ61" s="38"/>
      <c r="GR61" s="38"/>
      <c r="GS61" s="38"/>
      <c r="GT61" s="38"/>
      <c r="GU61" s="38"/>
      <c r="GV61" s="38"/>
      <c r="GW61" s="38"/>
      <c r="GX61" s="38"/>
      <c r="GY61" s="38"/>
      <c r="GZ61" s="38"/>
      <c r="HA61" s="38"/>
      <c r="HB61" s="38"/>
      <c r="HC61" s="38"/>
      <c r="HD61" s="38"/>
      <c r="HE61" s="38"/>
      <c r="HF61" s="38"/>
      <c r="HG61" s="38"/>
      <c r="HH61" s="38"/>
      <c r="HI61" s="38"/>
      <c r="HJ61" s="38"/>
      <c r="HK61" s="38"/>
      <c r="HL61" s="38"/>
      <c r="HM61" s="38"/>
      <c r="HN61" s="38"/>
      <c r="HO61" s="38"/>
      <c r="HP61" s="38"/>
      <c r="HQ61" s="38"/>
      <c r="HR61" s="38"/>
      <c r="HS61" s="38"/>
      <c r="HT61" s="38"/>
      <c r="HU61" s="38"/>
      <c r="HV61" s="38"/>
      <c r="HW61" s="38"/>
      <c r="HX61" s="38"/>
      <c r="HY61" s="38"/>
      <c r="HZ61" s="38"/>
      <c r="IA61" s="38"/>
      <c r="IB61" s="38"/>
      <c r="IC61" s="38"/>
      <c r="ID61" s="38"/>
      <c r="IE61" s="38"/>
      <c r="IF61" s="38"/>
      <c r="IG61" s="38"/>
      <c r="IH61" s="38"/>
      <c r="II61" s="38"/>
      <c r="IJ61" s="38"/>
      <c r="IK61" s="38"/>
      <c r="IL61" s="38"/>
      <c r="IM61" s="38"/>
      <c r="IN61" s="38"/>
      <c r="IO61" s="38"/>
      <c r="IP61" s="38"/>
      <c r="IQ61" s="38"/>
      <c r="IR61" s="38"/>
      <c r="IS61" s="38"/>
      <c r="IT61" s="38"/>
      <c r="IU61" s="38"/>
      <c r="IV61" s="38"/>
      <c r="IW61" s="38"/>
      <c r="IX61" s="38"/>
      <c r="IY61" s="38"/>
      <c r="IZ61" s="38"/>
      <c r="JA61" s="38"/>
      <c r="JB61" s="38"/>
      <c r="JC61" s="38"/>
      <c r="JD61" s="38"/>
      <c r="JE61" s="38"/>
      <c r="JF61" s="38"/>
      <c r="JG61" s="38"/>
      <c r="JH61" s="38"/>
      <c r="JI61" s="38"/>
      <c r="JJ61" s="38"/>
      <c r="JK61" s="38"/>
      <c r="JL61" s="38"/>
      <c r="JM61" s="38"/>
      <c r="JN61" s="38"/>
      <c r="JO61" s="38"/>
      <c r="JP61" s="38"/>
      <c r="JQ61" s="38"/>
      <c r="JR61" s="38"/>
      <c r="JS61" s="38"/>
      <c r="JT61" s="38"/>
      <c r="JU61" s="38"/>
      <c r="JV61" s="38"/>
      <c r="JW61" s="38"/>
      <c r="JX61" s="38"/>
      <c r="JY61" s="38"/>
      <c r="JZ61" s="38"/>
      <c r="KA61" s="38"/>
      <c r="KB61" s="38"/>
      <c r="KC61" s="38"/>
      <c r="KD61" s="38"/>
      <c r="KE61" s="38"/>
      <c r="KF61" s="38"/>
      <c r="KG61" s="38"/>
      <c r="KH61" s="38"/>
      <c r="KI61" s="38"/>
      <c r="KJ61" s="38"/>
      <c r="KK61" s="38"/>
      <c r="KL61" s="38"/>
      <c r="KM61" s="38"/>
      <c r="KN61" s="38"/>
      <c r="KO61" s="38"/>
      <c r="KP61" s="38"/>
      <c r="KQ61" s="38"/>
      <c r="KR61" s="38"/>
      <c r="KS61" s="38"/>
      <c r="KT61" s="38"/>
      <c r="KU61" s="38"/>
      <c r="KV61" s="38"/>
      <c r="KW61" s="38"/>
      <c r="KX61" s="38"/>
      <c r="KY61" s="38"/>
      <c r="KZ61" s="38"/>
      <c r="LA61" s="38"/>
      <c r="LB61" s="38"/>
      <c r="LC61" s="38"/>
    </row>
    <row r="62" spans="1:315" customFormat="1" x14ac:dyDescent="0.35">
      <c r="A62" s="22">
        <f>AVERAGE(A49:A60)</f>
        <v>2.5</v>
      </c>
      <c r="B62">
        <f>AVERAGE(B49:B60)</f>
        <v>2.1666666666666665</v>
      </c>
      <c r="C62">
        <f>AVERAGE(C49:C60)</f>
        <v>1.5833333333333333</v>
      </c>
      <c r="D62">
        <f>AVERAGE(D49:D60)</f>
        <v>3.5</v>
      </c>
      <c r="G62" s="4"/>
      <c r="H62" s="33"/>
      <c r="I62" s="33"/>
      <c r="J62" s="33"/>
      <c r="K62" s="33"/>
      <c r="L62" s="33"/>
      <c r="M62" s="33"/>
      <c r="N62" s="33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8"/>
      <c r="BC62" s="38"/>
      <c r="BD62" s="38"/>
      <c r="BE62" s="38"/>
      <c r="BF62" s="38"/>
      <c r="BG62" s="38"/>
      <c r="BH62" s="38"/>
      <c r="BI62" s="38"/>
      <c r="BJ62" s="38"/>
      <c r="BK62" s="38"/>
      <c r="BL62" s="38"/>
      <c r="BM62" s="38"/>
      <c r="BN62" s="38"/>
      <c r="BO62" s="38"/>
      <c r="BP62" s="38"/>
      <c r="BQ62" s="38"/>
      <c r="BR62" s="38"/>
      <c r="BS62" s="38"/>
      <c r="BT62" s="38"/>
      <c r="BU62" s="38"/>
      <c r="BV62" s="38"/>
      <c r="BW62" s="38"/>
      <c r="BX62" s="38"/>
      <c r="BY62" s="38"/>
      <c r="BZ62" s="38"/>
      <c r="CA62" s="38"/>
      <c r="CB62" s="38"/>
      <c r="CC62" s="38"/>
      <c r="CD62" s="38"/>
      <c r="CE62" s="38"/>
      <c r="CF62" s="38"/>
      <c r="CG62" s="38"/>
      <c r="CH62" s="38"/>
      <c r="CI62" s="38"/>
      <c r="CJ62" s="38"/>
      <c r="CK62" s="38"/>
      <c r="CL62" s="38"/>
      <c r="CM62" s="38"/>
      <c r="CN62" s="38"/>
      <c r="CO62" s="38"/>
      <c r="CP62" s="38"/>
      <c r="CQ62" s="38"/>
      <c r="CR62" s="38"/>
      <c r="CS62" s="38"/>
      <c r="CT62" s="38"/>
      <c r="CU62" s="38"/>
      <c r="CV62" s="38"/>
      <c r="CW62" s="38"/>
      <c r="CX62" s="38"/>
      <c r="CY62" s="38"/>
      <c r="CZ62" s="38"/>
      <c r="DA62" s="38"/>
      <c r="DB62" s="38"/>
      <c r="DC62" s="38"/>
      <c r="DD62" s="38"/>
      <c r="DE62" s="38"/>
      <c r="DF62" s="38"/>
      <c r="DG62" s="38"/>
      <c r="DH62" s="38"/>
      <c r="DI62" s="38"/>
      <c r="DJ62" s="38"/>
      <c r="DK62" s="38"/>
      <c r="DL62" s="38"/>
      <c r="DM62" s="38"/>
      <c r="DN62" s="38"/>
      <c r="DO62" s="38"/>
      <c r="DP62" s="38"/>
      <c r="DQ62" s="38"/>
      <c r="DR62" s="38"/>
      <c r="DS62" s="38"/>
      <c r="DT62" s="38"/>
      <c r="DU62" s="38"/>
      <c r="DV62" s="38"/>
      <c r="DW62" s="38"/>
      <c r="DX62" s="38"/>
      <c r="DY62" s="38"/>
      <c r="DZ62" s="38"/>
      <c r="EA62" s="38"/>
      <c r="EB62" s="38"/>
      <c r="EC62" s="38"/>
      <c r="ED62" s="38"/>
      <c r="EE62" s="38"/>
      <c r="EF62" s="38"/>
      <c r="EG62" s="38"/>
      <c r="EH62" s="38"/>
      <c r="EI62" s="38"/>
      <c r="EJ62" s="38"/>
      <c r="EK62" s="38"/>
      <c r="EL62" s="38"/>
      <c r="EM62" s="38"/>
      <c r="EN62" s="38"/>
      <c r="EO62" s="38"/>
      <c r="EP62" s="38"/>
      <c r="EQ62" s="38"/>
      <c r="ER62" s="38"/>
      <c r="ES62" s="38"/>
      <c r="ET62" s="38"/>
      <c r="EU62" s="38"/>
      <c r="EV62" s="38"/>
      <c r="EW62" s="38"/>
      <c r="EX62" s="38"/>
      <c r="EY62" s="38"/>
      <c r="EZ62" s="38"/>
      <c r="FA62" s="38"/>
      <c r="FB62" s="38"/>
      <c r="FC62" s="38"/>
      <c r="FD62" s="38"/>
      <c r="FE62" s="38"/>
      <c r="FF62" s="38"/>
      <c r="FG62" s="38"/>
      <c r="FH62" s="38"/>
      <c r="FI62" s="38"/>
      <c r="FJ62" s="38"/>
      <c r="FK62" s="38"/>
      <c r="FL62" s="38"/>
      <c r="FM62" s="38"/>
      <c r="FN62" s="38"/>
      <c r="FO62" s="38"/>
      <c r="FP62" s="38"/>
      <c r="FQ62" s="38"/>
      <c r="FR62" s="38"/>
      <c r="FS62" s="38"/>
      <c r="FT62" s="38"/>
      <c r="FU62" s="38"/>
      <c r="FV62" s="38"/>
      <c r="FW62" s="38"/>
      <c r="FX62" s="38"/>
      <c r="FY62" s="38"/>
      <c r="FZ62" s="38"/>
      <c r="GA62" s="38"/>
      <c r="GB62" s="38"/>
      <c r="GC62" s="38"/>
      <c r="GD62" s="38"/>
      <c r="GE62" s="38"/>
      <c r="GF62" s="38"/>
      <c r="GG62" s="38"/>
      <c r="GH62" s="38"/>
      <c r="GI62" s="38"/>
      <c r="GJ62" s="38"/>
      <c r="GK62" s="38"/>
      <c r="GL62" s="38"/>
      <c r="GM62" s="38"/>
      <c r="GN62" s="38"/>
      <c r="GO62" s="38"/>
      <c r="GP62" s="38"/>
      <c r="GQ62" s="38"/>
      <c r="GR62" s="38"/>
      <c r="GS62" s="38"/>
      <c r="GT62" s="38"/>
      <c r="GU62" s="38"/>
      <c r="GV62" s="38"/>
      <c r="GW62" s="38"/>
      <c r="GX62" s="38"/>
      <c r="GY62" s="38"/>
      <c r="GZ62" s="38"/>
      <c r="HA62" s="38"/>
      <c r="HB62" s="38"/>
      <c r="HC62" s="38"/>
      <c r="HD62" s="38"/>
      <c r="HE62" s="38"/>
      <c r="HF62" s="38"/>
      <c r="HG62" s="38"/>
      <c r="HH62" s="38"/>
      <c r="HI62" s="38"/>
      <c r="HJ62" s="38"/>
      <c r="HK62" s="38"/>
      <c r="HL62" s="38"/>
      <c r="HM62" s="38"/>
      <c r="HN62" s="38"/>
      <c r="HO62" s="38"/>
      <c r="HP62" s="38"/>
      <c r="HQ62" s="38"/>
      <c r="HR62" s="38"/>
      <c r="HS62" s="38"/>
      <c r="HT62" s="38"/>
      <c r="HU62" s="38"/>
      <c r="HV62" s="38"/>
      <c r="HW62" s="38"/>
      <c r="HX62" s="38"/>
      <c r="HY62" s="38"/>
      <c r="HZ62" s="38"/>
      <c r="IA62" s="38"/>
      <c r="IB62" s="38"/>
      <c r="IC62" s="38"/>
      <c r="ID62" s="38"/>
      <c r="IE62" s="38"/>
      <c r="IF62" s="38"/>
      <c r="IG62" s="38"/>
      <c r="IH62" s="38"/>
      <c r="II62" s="38"/>
      <c r="IJ62" s="38"/>
      <c r="IK62" s="38"/>
      <c r="IL62" s="38"/>
      <c r="IM62" s="38"/>
      <c r="IN62" s="38"/>
      <c r="IO62" s="38"/>
      <c r="IP62" s="38"/>
      <c r="IQ62" s="38"/>
      <c r="IR62" s="38"/>
      <c r="IS62" s="38"/>
      <c r="IT62" s="38"/>
      <c r="IU62" s="38"/>
      <c r="IV62" s="38"/>
      <c r="IW62" s="38"/>
      <c r="IX62" s="38"/>
      <c r="IY62" s="38"/>
      <c r="IZ62" s="38"/>
      <c r="JA62" s="38"/>
      <c r="JB62" s="38"/>
      <c r="JC62" s="38"/>
      <c r="JD62" s="38"/>
      <c r="JE62" s="38"/>
      <c r="JF62" s="38"/>
      <c r="JG62" s="38"/>
      <c r="JH62" s="38"/>
      <c r="JI62" s="38"/>
      <c r="JJ62" s="38"/>
      <c r="JK62" s="38"/>
      <c r="JL62" s="38"/>
      <c r="JM62" s="38"/>
      <c r="JN62" s="38"/>
      <c r="JO62" s="38"/>
      <c r="JP62" s="38"/>
      <c r="JQ62" s="38"/>
      <c r="JR62" s="38"/>
      <c r="JS62" s="38"/>
      <c r="JT62" s="38"/>
      <c r="JU62" s="38"/>
      <c r="JV62" s="38"/>
      <c r="JW62" s="38"/>
      <c r="JX62" s="38"/>
      <c r="JY62" s="38"/>
      <c r="JZ62" s="38"/>
      <c r="KA62" s="38"/>
      <c r="KB62" s="38"/>
      <c r="KC62" s="38"/>
      <c r="KD62" s="38"/>
      <c r="KE62" s="38"/>
      <c r="KF62" s="38"/>
      <c r="KG62" s="38"/>
      <c r="KH62" s="38"/>
      <c r="KI62" s="38"/>
      <c r="KJ62" s="38"/>
      <c r="KK62" s="38"/>
      <c r="KL62" s="38"/>
      <c r="KM62" s="38"/>
      <c r="KN62" s="38"/>
      <c r="KO62" s="38"/>
      <c r="KP62" s="38"/>
      <c r="KQ62" s="38"/>
      <c r="KR62" s="38"/>
      <c r="KS62" s="38"/>
      <c r="KT62" s="38"/>
      <c r="KU62" s="38"/>
      <c r="KV62" s="38"/>
      <c r="KW62" s="38"/>
      <c r="KX62" s="38"/>
      <c r="KY62" s="38"/>
      <c r="KZ62" s="38"/>
      <c r="LA62" s="38"/>
      <c r="LB62" s="38"/>
      <c r="LC62" s="38"/>
    </row>
    <row r="63" spans="1:315" customFormat="1" x14ac:dyDescent="0.35">
      <c r="A63" s="22"/>
      <c r="G63" s="4"/>
      <c r="H63" s="33"/>
      <c r="I63" s="33"/>
      <c r="J63" s="33"/>
      <c r="K63" s="33"/>
      <c r="L63" s="33"/>
      <c r="M63" s="33"/>
      <c r="N63" s="33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38"/>
      <c r="BB63" s="38"/>
      <c r="BC63" s="38"/>
      <c r="BD63" s="38"/>
      <c r="BE63" s="38"/>
      <c r="BF63" s="38"/>
      <c r="BG63" s="38"/>
      <c r="BH63" s="38"/>
      <c r="BI63" s="38"/>
      <c r="BJ63" s="38"/>
      <c r="BK63" s="38"/>
      <c r="BL63" s="38"/>
      <c r="BM63" s="38"/>
      <c r="BN63" s="38"/>
      <c r="BO63" s="38"/>
      <c r="BP63" s="38"/>
      <c r="BQ63" s="38"/>
      <c r="BR63" s="38"/>
      <c r="BS63" s="38"/>
      <c r="BT63" s="38"/>
      <c r="BU63" s="38"/>
      <c r="BV63" s="38"/>
      <c r="BW63" s="38"/>
      <c r="BX63" s="38"/>
      <c r="BY63" s="38"/>
      <c r="BZ63" s="38"/>
      <c r="CA63" s="38"/>
      <c r="CB63" s="38"/>
      <c r="CC63" s="38"/>
      <c r="CD63" s="38"/>
      <c r="CE63" s="38"/>
      <c r="CF63" s="38"/>
      <c r="CG63" s="38"/>
      <c r="CH63" s="38"/>
      <c r="CI63" s="38"/>
      <c r="CJ63" s="38"/>
      <c r="CK63" s="38"/>
      <c r="CL63" s="38"/>
      <c r="CM63" s="38"/>
      <c r="CN63" s="38"/>
      <c r="CO63" s="38"/>
      <c r="CP63" s="38"/>
      <c r="CQ63" s="38"/>
      <c r="CR63" s="38"/>
      <c r="CS63" s="38"/>
      <c r="CT63" s="38"/>
      <c r="CU63" s="38"/>
      <c r="CV63" s="38"/>
      <c r="CW63" s="38"/>
      <c r="CX63" s="38"/>
      <c r="CY63" s="38"/>
      <c r="CZ63" s="38"/>
      <c r="DA63" s="38"/>
      <c r="DB63" s="38"/>
      <c r="DC63" s="38"/>
      <c r="DD63" s="38"/>
      <c r="DE63" s="38"/>
      <c r="DF63" s="38"/>
      <c r="DG63" s="38"/>
      <c r="DH63" s="38"/>
      <c r="DI63" s="38"/>
      <c r="DJ63" s="38"/>
      <c r="DK63" s="38"/>
      <c r="DL63" s="38"/>
      <c r="DM63" s="38"/>
      <c r="DN63" s="38"/>
      <c r="DO63" s="38"/>
      <c r="DP63" s="38"/>
      <c r="DQ63" s="38"/>
      <c r="DR63" s="38"/>
      <c r="DS63" s="38"/>
      <c r="DT63" s="38"/>
      <c r="DU63" s="38"/>
      <c r="DV63" s="38"/>
      <c r="DW63" s="38"/>
      <c r="DX63" s="38"/>
      <c r="DY63" s="38"/>
      <c r="DZ63" s="38"/>
      <c r="EA63" s="38"/>
      <c r="EB63" s="38"/>
      <c r="EC63" s="38"/>
      <c r="ED63" s="38"/>
      <c r="EE63" s="38"/>
      <c r="EF63" s="38"/>
      <c r="EG63" s="38"/>
      <c r="EH63" s="38"/>
      <c r="EI63" s="38"/>
      <c r="EJ63" s="38"/>
      <c r="EK63" s="38"/>
      <c r="EL63" s="38"/>
      <c r="EM63" s="38"/>
      <c r="EN63" s="38"/>
      <c r="EO63" s="38"/>
      <c r="EP63" s="38"/>
      <c r="EQ63" s="38"/>
      <c r="ER63" s="38"/>
      <c r="ES63" s="38"/>
      <c r="ET63" s="38"/>
      <c r="EU63" s="38"/>
      <c r="EV63" s="38"/>
      <c r="EW63" s="38"/>
      <c r="EX63" s="38"/>
      <c r="EY63" s="38"/>
      <c r="EZ63" s="38"/>
      <c r="FA63" s="38"/>
      <c r="FB63" s="38"/>
      <c r="FC63" s="38"/>
      <c r="FD63" s="38"/>
      <c r="FE63" s="38"/>
      <c r="FF63" s="38"/>
      <c r="FG63" s="38"/>
      <c r="FH63" s="38"/>
      <c r="FI63" s="38"/>
      <c r="FJ63" s="38"/>
      <c r="FK63" s="38"/>
      <c r="FL63" s="38"/>
      <c r="FM63" s="38"/>
      <c r="FN63" s="38"/>
      <c r="FO63" s="38"/>
      <c r="FP63" s="38"/>
      <c r="FQ63" s="38"/>
      <c r="FR63" s="38"/>
      <c r="FS63" s="38"/>
      <c r="FT63" s="38"/>
      <c r="FU63" s="38"/>
      <c r="FV63" s="38"/>
      <c r="FW63" s="38"/>
      <c r="FX63" s="38"/>
      <c r="FY63" s="38"/>
      <c r="FZ63" s="38"/>
      <c r="GA63" s="38"/>
      <c r="GB63" s="38"/>
      <c r="GC63" s="38"/>
      <c r="GD63" s="38"/>
      <c r="GE63" s="38"/>
      <c r="GF63" s="38"/>
      <c r="GG63" s="38"/>
      <c r="GH63" s="38"/>
      <c r="GI63" s="38"/>
      <c r="GJ63" s="38"/>
      <c r="GK63" s="38"/>
      <c r="GL63" s="38"/>
      <c r="GM63" s="38"/>
      <c r="GN63" s="38"/>
      <c r="GO63" s="38"/>
      <c r="GP63" s="38"/>
      <c r="GQ63" s="38"/>
      <c r="GR63" s="38"/>
      <c r="GS63" s="38"/>
      <c r="GT63" s="38"/>
      <c r="GU63" s="38"/>
      <c r="GV63" s="38"/>
      <c r="GW63" s="38"/>
      <c r="GX63" s="38"/>
      <c r="GY63" s="38"/>
      <c r="GZ63" s="38"/>
      <c r="HA63" s="38"/>
      <c r="HB63" s="38"/>
      <c r="HC63" s="38"/>
      <c r="HD63" s="38"/>
      <c r="HE63" s="38"/>
      <c r="HF63" s="38"/>
      <c r="HG63" s="38"/>
      <c r="HH63" s="38"/>
      <c r="HI63" s="38"/>
      <c r="HJ63" s="38"/>
      <c r="HK63" s="38"/>
      <c r="HL63" s="38"/>
      <c r="HM63" s="38"/>
      <c r="HN63" s="38"/>
      <c r="HO63" s="38"/>
      <c r="HP63" s="38"/>
      <c r="HQ63" s="38"/>
      <c r="HR63" s="38"/>
      <c r="HS63" s="38"/>
      <c r="HT63" s="38"/>
      <c r="HU63" s="38"/>
      <c r="HV63" s="38"/>
      <c r="HW63" s="38"/>
      <c r="HX63" s="38"/>
      <c r="HY63" s="38"/>
      <c r="HZ63" s="38"/>
      <c r="IA63" s="38"/>
      <c r="IB63" s="38"/>
      <c r="IC63" s="38"/>
      <c r="ID63" s="38"/>
      <c r="IE63" s="38"/>
      <c r="IF63" s="38"/>
      <c r="IG63" s="38"/>
      <c r="IH63" s="38"/>
      <c r="II63" s="38"/>
      <c r="IJ63" s="38"/>
      <c r="IK63" s="38"/>
      <c r="IL63" s="38"/>
      <c r="IM63" s="38"/>
      <c r="IN63" s="38"/>
      <c r="IO63" s="38"/>
      <c r="IP63" s="38"/>
      <c r="IQ63" s="38"/>
      <c r="IR63" s="38"/>
      <c r="IS63" s="38"/>
      <c r="IT63" s="38"/>
      <c r="IU63" s="38"/>
      <c r="IV63" s="38"/>
      <c r="IW63" s="38"/>
      <c r="IX63" s="38"/>
      <c r="IY63" s="38"/>
      <c r="IZ63" s="38"/>
      <c r="JA63" s="38"/>
      <c r="JB63" s="38"/>
      <c r="JC63" s="38"/>
      <c r="JD63" s="38"/>
      <c r="JE63" s="38"/>
      <c r="JF63" s="38"/>
      <c r="JG63" s="38"/>
      <c r="JH63" s="38"/>
      <c r="JI63" s="38"/>
      <c r="JJ63" s="38"/>
      <c r="JK63" s="38"/>
      <c r="JL63" s="38"/>
      <c r="JM63" s="38"/>
      <c r="JN63" s="38"/>
      <c r="JO63" s="38"/>
      <c r="JP63" s="38"/>
      <c r="JQ63" s="38"/>
      <c r="JR63" s="38"/>
      <c r="JS63" s="38"/>
      <c r="JT63" s="38"/>
      <c r="JU63" s="38"/>
      <c r="JV63" s="38"/>
      <c r="JW63" s="38"/>
      <c r="JX63" s="38"/>
      <c r="JY63" s="38"/>
      <c r="JZ63" s="38"/>
      <c r="KA63" s="38"/>
      <c r="KB63" s="38"/>
      <c r="KC63" s="38"/>
      <c r="KD63" s="38"/>
      <c r="KE63" s="38"/>
      <c r="KF63" s="38"/>
      <c r="KG63" s="38"/>
      <c r="KH63" s="38"/>
      <c r="KI63" s="38"/>
      <c r="KJ63" s="38"/>
      <c r="KK63" s="38"/>
      <c r="KL63" s="38"/>
      <c r="KM63" s="38"/>
      <c r="KN63" s="38"/>
      <c r="KO63" s="38"/>
      <c r="KP63" s="38"/>
      <c r="KQ63" s="38"/>
      <c r="KR63" s="38"/>
      <c r="KS63" s="38"/>
      <c r="KT63" s="38"/>
      <c r="KU63" s="38"/>
      <c r="KV63" s="38"/>
      <c r="KW63" s="38"/>
      <c r="KX63" s="38"/>
      <c r="KY63" s="38"/>
      <c r="KZ63" s="38"/>
      <c r="LA63" s="38"/>
      <c r="LB63" s="38"/>
      <c r="LC63" s="38"/>
    </row>
    <row r="64" spans="1:315" customFormat="1" x14ac:dyDescent="0.35">
      <c r="A64" s="31">
        <f>COUNTIF(A49:A60,1)</f>
        <v>6</v>
      </c>
      <c r="B64" s="31">
        <f t="shared" ref="B64:D64" si="10">COUNTIF(B49:B60,1)</f>
        <v>7</v>
      </c>
      <c r="C64" s="31">
        <f t="shared" si="10"/>
        <v>9</v>
      </c>
      <c r="D64" s="31">
        <f t="shared" si="10"/>
        <v>2</v>
      </c>
      <c r="E64" s="167">
        <f>SUM(A64:D64)/48</f>
        <v>0.5</v>
      </c>
      <c r="G64" s="4"/>
      <c r="H64" s="31"/>
      <c r="I64" s="31"/>
      <c r="J64" s="31"/>
      <c r="K64" s="31"/>
      <c r="L64" s="31"/>
      <c r="M64" s="31"/>
      <c r="N64" s="38"/>
      <c r="O64" s="38"/>
      <c r="P64" s="38"/>
      <c r="Q64" s="38"/>
      <c r="R64" s="38"/>
      <c r="S64" s="14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38"/>
      <c r="BB64" s="38"/>
      <c r="BC64" s="38"/>
      <c r="BD64" s="38"/>
      <c r="BE64" s="38"/>
      <c r="BF64" s="38"/>
      <c r="BG64" s="38"/>
      <c r="BH64" s="38"/>
      <c r="BI64" s="38"/>
      <c r="BJ64" s="38"/>
      <c r="BK64" s="38"/>
      <c r="BL64" s="38"/>
      <c r="BM64" s="38"/>
      <c r="BN64" s="38"/>
      <c r="BO64" s="38"/>
      <c r="BP64" s="38"/>
      <c r="BQ64" s="38"/>
      <c r="BR64" s="38"/>
      <c r="BS64" s="38"/>
      <c r="BT64" s="38"/>
      <c r="BU64" s="38"/>
      <c r="BV64" s="38"/>
      <c r="BW64" s="38"/>
      <c r="BX64" s="38"/>
      <c r="BY64" s="38"/>
      <c r="BZ64" s="38"/>
      <c r="CA64" s="38"/>
      <c r="CB64" s="38"/>
      <c r="CC64" s="38"/>
      <c r="CD64" s="38"/>
      <c r="CE64" s="38"/>
      <c r="CF64" s="38"/>
      <c r="CG64" s="38"/>
      <c r="CH64" s="38"/>
      <c r="CI64" s="38"/>
      <c r="CJ64" s="38"/>
      <c r="CK64" s="38"/>
      <c r="CL64" s="38"/>
      <c r="CM64" s="38"/>
      <c r="CN64" s="38"/>
      <c r="CO64" s="38"/>
      <c r="CP64" s="38"/>
      <c r="CQ64" s="38"/>
      <c r="CR64" s="38"/>
      <c r="CS64" s="38"/>
      <c r="CT64" s="38"/>
      <c r="CU64" s="38"/>
      <c r="CV64" s="38"/>
      <c r="CW64" s="38"/>
      <c r="CX64" s="38"/>
      <c r="CY64" s="38"/>
      <c r="CZ64" s="38"/>
      <c r="DA64" s="38"/>
      <c r="DB64" s="38"/>
      <c r="DC64" s="38"/>
      <c r="DD64" s="38"/>
      <c r="DE64" s="38"/>
      <c r="DF64" s="38"/>
      <c r="DG64" s="38"/>
      <c r="DH64" s="38"/>
      <c r="DI64" s="38"/>
      <c r="DJ64" s="38"/>
      <c r="DK64" s="38"/>
      <c r="DL64" s="38"/>
      <c r="DM64" s="38"/>
      <c r="DN64" s="38"/>
      <c r="DO64" s="38"/>
      <c r="DP64" s="38"/>
      <c r="DQ64" s="38"/>
      <c r="DR64" s="38"/>
      <c r="DS64" s="38"/>
      <c r="DT64" s="38"/>
      <c r="DU64" s="38"/>
      <c r="DV64" s="38"/>
      <c r="DW64" s="38"/>
      <c r="DX64" s="38"/>
      <c r="DY64" s="38"/>
      <c r="DZ64" s="38"/>
      <c r="EA64" s="38"/>
      <c r="EB64" s="38"/>
      <c r="EC64" s="38"/>
      <c r="ED64" s="38"/>
      <c r="EE64" s="38"/>
      <c r="EF64" s="38"/>
      <c r="EG64" s="38"/>
      <c r="EH64" s="38"/>
      <c r="EI64" s="38"/>
      <c r="EJ64" s="38"/>
      <c r="EK64" s="38"/>
      <c r="EL64" s="38"/>
      <c r="EM64" s="38"/>
      <c r="EN64" s="38"/>
      <c r="EO64" s="38"/>
      <c r="EP64" s="38"/>
      <c r="EQ64" s="38"/>
      <c r="ER64" s="38"/>
      <c r="ES64" s="38"/>
      <c r="ET64" s="38"/>
      <c r="EU64" s="38"/>
      <c r="EV64" s="38"/>
      <c r="EW64" s="38"/>
      <c r="EX64" s="38"/>
      <c r="EY64" s="38"/>
      <c r="EZ64" s="38"/>
      <c r="FA64" s="38"/>
      <c r="FB64" s="38"/>
      <c r="FC64" s="38"/>
      <c r="FD64" s="38"/>
      <c r="FE64" s="38"/>
      <c r="FF64" s="38"/>
      <c r="FG64" s="38"/>
      <c r="FH64" s="38"/>
      <c r="FI64" s="38"/>
      <c r="FJ64" s="38"/>
      <c r="FK64" s="38"/>
      <c r="FL64" s="38"/>
      <c r="FM64" s="38"/>
      <c r="FN64" s="38"/>
      <c r="FO64" s="38"/>
      <c r="FP64" s="38"/>
      <c r="FQ64" s="38"/>
      <c r="FR64" s="38"/>
      <c r="FS64" s="38"/>
      <c r="FT64" s="38"/>
      <c r="FU64" s="38"/>
      <c r="FV64" s="38"/>
      <c r="FW64" s="38"/>
      <c r="FX64" s="38"/>
      <c r="FY64" s="38"/>
      <c r="FZ64" s="38"/>
      <c r="GA64" s="38"/>
      <c r="GB64" s="38"/>
      <c r="GC64" s="38"/>
      <c r="GD64" s="38"/>
      <c r="GE64" s="38"/>
      <c r="GF64" s="38"/>
      <c r="GG64" s="38"/>
      <c r="GH64" s="38"/>
      <c r="GI64" s="38"/>
      <c r="GJ64" s="38"/>
      <c r="GK64" s="38"/>
      <c r="GL64" s="38"/>
      <c r="GM64" s="38"/>
      <c r="GN64" s="38"/>
      <c r="GO64" s="38"/>
      <c r="GP64" s="38"/>
      <c r="GQ64" s="38"/>
      <c r="GR64" s="38"/>
      <c r="GS64" s="38"/>
      <c r="GT64" s="38"/>
      <c r="GU64" s="38"/>
      <c r="GV64" s="38"/>
      <c r="GW64" s="38"/>
      <c r="GX64" s="38"/>
      <c r="GY64" s="38"/>
      <c r="GZ64" s="38"/>
      <c r="HA64" s="38"/>
      <c r="HB64" s="38"/>
      <c r="HC64" s="38"/>
      <c r="HD64" s="38"/>
      <c r="HE64" s="38"/>
      <c r="HF64" s="38"/>
      <c r="HG64" s="38"/>
      <c r="HH64" s="38"/>
      <c r="HI64" s="38"/>
      <c r="HJ64" s="38"/>
      <c r="HK64" s="38"/>
      <c r="HL64" s="38"/>
      <c r="HM64" s="38"/>
      <c r="HN64" s="38"/>
      <c r="HO64" s="38"/>
      <c r="HP64" s="38"/>
      <c r="HQ64" s="38"/>
      <c r="HR64" s="38"/>
      <c r="HS64" s="38"/>
      <c r="HT64" s="38"/>
      <c r="HU64" s="38"/>
      <c r="HV64" s="38"/>
      <c r="HW64" s="38"/>
      <c r="HX64" s="38"/>
      <c r="HY64" s="38"/>
      <c r="HZ64" s="38"/>
      <c r="IA64" s="38"/>
      <c r="IB64" s="38"/>
      <c r="IC64" s="38"/>
      <c r="ID64" s="38"/>
      <c r="IE64" s="38"/>
      <c r="IF64" s="38"/>
      <c r="IG64" s="38"/>
      <c r="IH64" s="38"/>
      <c r="II64" s="38"/>
      <c r="IJ64" s="38"/>
      <c r="IK64" s="38"/>
      <c r="IL64" s="38"/>
      <c r="IM64" s="38"/>
      <c r="IN64" s="38"/>
      <c r="IO64" s="38"/>
      <c r="IP64" s="38"/>
      <c r="IQ64" s="38"/>
      <c r="IR64" s="38"/>
      <c r="IS64" s="38"/>
      <c r="IT64" s="38"/>
      <c r="IU64" s="38"/>
      <c r="IV64" s="38"/>
      <c r="IW64" s="38"/>
      <c r="IX64" s="38"/>
      <c r="IY64" s="38"/>
      <c r="IZ64" s="38"/>
      <c r="JA64" s="38"/>
      <c r="JB64" s="38"/>
      <c r="JC64" s="38"/>
      <c r="JD64" s="38"/>
      <c r="JE64" s="38"/>
      <c r="JF64" s="38"/>
      <c r="JG64" s="38"/>
      <c r="JH64" s="38"/>
      <c r="JI64" s="38"/>
      <c r="JJ64" s="38"/>
      <c r="JK64" s="38"/>
      <c r="JL64" s="38"/>
      <c r="JM64" s="38"/>
      <c r="JN64" s="38"/>
      <c r="JO64" s="38"/>
      <c r="JP64" s="38"/>
      <c r="JQ64" s="38"/>
      <c r="JR64" s="38"/>
      <c r="JS64" s="38"/>
      <c r="JT64" s="38"/>
      <c r="JU64" s="38"/>
      <c r="JV64" s="38"/>
      <c r="JW64" s="38"/>
      <c r="JX64" s="38"/>
      <c r="JY64" s="38"/>
      <c r="JZ64" s="38"/>
      <c r="KA64" s="38"/>
      <c r="KB64" s="38"/>
      <c r="KC64" s="38"/>
      <c r="KD64" s="38"/>
      <c r="KE64" s="38"/>
      <c r="KF64" s="38"/>
      <c r="KG64" s="38"/>
      <c r="KH64" s="38"/>
      <c r="KI64" s="38"/>
      <c r="KJ64" s="38"/>
      <c r="KK64" s="38"/>
      <c r="KL64" s="38"/>
      <c r="KM64" s="38"/>
      <c r="KN64" s="38"/>
      <c r="KO64" s="38"/>
      <c r="KP64" s="38"/>
      <c r="KQ64" s="38"/>
      <c r="KR64" s="38"/>
      <c r="KS64" s="38"/>
      <c r="KT64" s="38"/>
      <c r="KU64" s="38"/>
      <c r="KV64" s="38"/>
      <c r="KW64" s="38"/>
      <c r="KX64" s="38"/>
      <c r="KY64" s="38"/>
      <c r="KZ64" s="38"/>
      <c r="LA64" s="38"/>
      <c r="LB64" s="38"/>
      <c r="LC64" s="38"/>
    </row>
    <row r="65" spans="1:315" customFormat="1" x14ac:dyDescent="0.35">
      <c r="A65" s="31">
        <f>COUNTIF(A49:A60,2)</f>
        <v>1</v>
      </c>
      <c r="B65" s="31">
        <f t="shared" ref="B65:D65" si="11">COUNTIF(B49:B60,2)</f>
        <v>0</v>
      </c>
      <c r="C65" s="31">
        <f t="shared" si="11"/>
        <v>1</v>
      </c>
      <c r="D65" s="31">
        <f t="shared" si="11"/>
        <v>2</v>
      </c>
      <c r="E65" s="167">
        <f>SUM(A65:D65)/48</f>
        <v>8.3333333333333329E-2</v>
      </c>
      <c r="G65" s="4"/>
      <c r="H65" s="31"/>
      <c r="I65" s="31"/>
      <c r="J65" s="31"/>
      <c r="K65" s="31"/>
      <c r="L65" s="31"/>
      <c r="M65" s="31"/>
      <c r="N65" s="38"/>
      <c r="O65" s="38"/>
      <c r="P65" s="38"/>
      <c r="Q65" s="38"/>
      <c r="R65" s="38"/>
      <c r="S65" s="14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BD65" s="38"/>
      <c r="BE65" s="38"/>
      <c r="BF65" s="38"/>
      <c r="BG65" s="38"/>
      <c r="BH65" s="38"/>
      <c r="BI65" s="38"/>
      <c r="BJ65" s="38"/>
      <c r="BK65" s="38"/>
      <c r="BL65" s="38"/>
      <c r="BM65" s="38"/>
      <c r="BN65" s="38"/>
      <c r="BO65" s="38"/>
      <c r="BP65" s="38"/>
      <c r="BQ65" s="38"/>
      <c r="BR65" s="38"/>
      <c r="BS65" s="38"/>
      <c r="BT65" s="38"/>
      <c r="BU65" s="38"/>
      <c r="BV65" s="38"/>
      <c r="BW65" s="38"/>
      <c r="BX65" s="38"/>
      <c r="BY65" s="38"/>
      <c r="BZ65" s="38"/>
      <c r="CA65" s="38"/>
      <c r="CB65" s="38"/>
      <c r="CC65" s="38"/>
      <c r="CD65" s="38"/>
      <c r="CE65" s="38"/>
      <c r="CF65" s="38"/>
      <c r="CG65" s="38"/>
      <c r="CH65" s="38"/>
      <c r="CI65" s="38"/>
      <c r="CJ65" s="38"/>
      <c r="CK65" s="38"/>
      <c r="CL65" s="38"/>
      <c r="CM65" s="38"/>
      <c r="CN65" s="38"/>
      <c r="CO65" s="38"/>
      <c r="CP65" s="38"/>
      <c r="CQ65" s="38"/>
      <c r="CR65" s="38"/>
      <c r="CS65" s="38"/>
      <c r="CT65" s="38"/>
      <c r="CU65" s="38"/>
      <c r="CV65" s="38"/>
      <c r="CW65" s="38"/>
      <c r="CX65" s="38"/>
      <c r="CY65" s="38"/>
      <c r="CZ65" s="38"/>
      <c r="DA65" s="38"/>
      <c r="DB65" s="38"/>
      <c r="DC65" s="38"/>
      <c r="DD65" s="38"/>
      <c r="DE65" s="38"/>
      <c r="DF65" s="38"/>
      <c r="DG65" s="38"/>
      <c r="DH65" s="38"/>
      <c r="DI65" s="38"/>
      <c r="DJ65" s="38"/>
      <c r="DK65" s="38"/>
      <c r="DL65" s="38"/>
      <c r="DM65" s="38"/>
      <c r="DN65" s="38"/>
      <c r="DO65" s="38"/>
      <c r="DP65" s="38"/>
      <c r="DQ65" s="38"/>
      <c r="DR65" s="38"/>
      <c r="DS65" s="38"/>
      <c r="DT65" s="38"/>
      <c r="DU65" s="38"/>
      <c r="DV65" s="38"/>
      <c r="DW65" s="38"/>
      <c r="DX65" s="38"/>
      <c r="DY65" s="38"/>
      <c r="DZ65" s="38"/>
      <c r="EA65" s="38"/>
      <c r="EB65" s="38"/>
      <c r="EC65" s="38"/>
      <c r="ED65" s="38"/>
      <c r="EE65" s="38"/>
      <c r="EF65" s="38"/>
      <c r="EG65" s="38"/>
      <c r="EH65" s="38"/>
      <c r="EI65" s="38"/>
      <c r="EJ65" s="38"/>
      <c r="EK65" s="38"/>
      <c r="EL65" s="38"/>
      <c r="EM65" s="38"/>
      <c r="EN65" s="38"/>
      <c r="EO65" s="38"/>
      <c r="EP65" s="38"/>
      <c r="EQ65" s="38"/>
      <c r="ER65" s="38"/>
      <c r="ES65" s="38"/>
      <c r="ET65" s="38"/>
      <c r="EU65" s="38"/>
      <c r="EV65" s="38"/>
      <c r="EW65" s="38"/>
      <c r="EX65" s="38"/>
      <c r="EY65" s="38"/>
      <c r="EZ65" s="38"/>
      <c r="FA65" s="38"/>
      <c r="FB65" s="38"/>
      <c r="FC65" s="38"/>
      <c r="FD65" s="38"/>
      <c r="FE65" s="38"/>
      <c r="FF65" s="38"/>
      <c r="FG65" s="38"/>
      <c r="FH65" s="38"/>
      <c r="FI65" s="38"/>
      <c r="FJ65" s="38"/>
      <c r="FK65" s="38"/>
      <c r="FL65" s="38"/>
      <c r="FM65" s="38"/>
      <c r="FN65" s="38"/>
      <c r="FO65" s="38"/>
      <c r="FP65" s="38"/>
      <c r="FQ65" s="38"/>
      <c r="FR65" s="38"/>
      <c r="FS65" s="38"/>
      <c r="FT65" s="38"/>
      <c r="FU65" s="38"/>
      <c r="FV65" s="38"/>
      <c r="FW65" s="38"/>
      <c r="FX65" s="38"/>
      <c r="FY65" s="38"/>
      <c r="FZ65" s="38"/>
      <c r="GA65" s="38"/>
      <c r="GB65" s="38"/>
      <c r="GC65" s="38"/>
      <c r="GD65" s="38"/>
      <c r="GE65" s="38"/>
      <c r="GF65" s="38"/>
      <c r="GG65" s="38"/>
      <c r="GH65" s="38"/>
      <c r="GI65" s="38"/>
      <c r="GJ65" s="38"/>
      <c r="GK65" s="38"/>
      <c r="GL65" s="38"/>
      <c r="GM65" s="38"/>
      <c r="GN65" s="38"/>
      <c r="GO65" s="38"/>
      <c r="GP65" s="38"/>
      <c r="GQ65" s="38"/>
      <c r="GR65" s="38"/>
      <c r="GS65" s="38"/>
      <c r="GT65" s="38"/>
      <c r="GU65" s="38"/>
      <c r="GV65" s="38"/>
      <c r="GW65" s="38"/>
      <c r="GX65" s="38"/>
      <c r="GY65" s="38"/>
      <c r="GZ65" s="38"/>
      <c r="HA65" s="38"/>
      <c r="HB65" s="38"/>
      <c r="HC65" s="38"/>
      <c r="HD65" s="38"/>
      <c r="HE65" s="38"/>
      <c r="HF65" s="38"/>
      <c r="HG65" s="38"/>
      <c r="HH65" s="38"/>
      <c r="HI65" s="38"/>
      <c r="HJ65" s="38"/>
      <c r="HK65" s="38"/>
      <c r="HL65" s="38"/>
      <c r="HM65" s="38"/>
      <c r="HN65" s="38"/>
      <c r="HO65" s="38"/>
      <c r="HP65" s="38"/>
      <c r="HQ65" s="38"/>
      <c r="HR65" s="38"/>
      <c r="HS65" s="38"/>
      <c r="HT65" s="38"/>
      <c r="HU65" s="38"/>
      <c r="HV65" s="38"/>
      <c r="HW65" s="38"/>
      <c r="HX65" s="38"/>
      <c r="HY65" s="38"/>
      <c r="HZ65" s="38"/>
      <c r="IA65" s="38"/>
      <c r="IB65" s="38"/>
      <c r="IC65" s="38"/>
      <c r="ID65" s="38"/>
      <c r="IE65" s="38"/>
      <c r="IF65" s="38"/>
      <c r="IG65" s="38"/>
      <c r="IH65" s="38"/>
      <c r="II65" s="38"/>
      <c r="IJ65" s="38"/>
      <c r="IK65" s="38"/>
      <c r="IL65" s="38"/>
      <c r="IM65" s="38"/>
      <c r="IN65" s="38"/>
      <c r="IO65" s="38"/>
      <c r="IP65" s="38"/>
      <c r="IQ65" s="38"/>
      <c r="IR65" s="38"/>
      <c r="IS65" s="38"/>
      <c r="IT65" s="38"/>
      <c r="IU65" s="38"/>
      <c r="IV65" s="38"/>
      <c r="IW65" s="38"/>
      <c r="IX65" s="38"/>
      <c r="IY65" s="38"/>
      <c r="IZ65" s="38"/>
      <c r="JA65" s="38"/>
      <c r="JB65" s="38"/>
      <c r="JC65" s="38"/>
      <c r="JD65" s="38"/>
      <c r="JE65" s="38"/>
      <c r="JF65" s="38"/>
      <c r="JG65" s="38"/>
      <c r="JH65" s="38"/>
      <c r="JI65" s="38"/>
      <c r="JJ65" s="38"/>
      <c r="JK65" s="38"/>
      <c r="JL65" s="38"/>
      <c r="JM65" s="38"/>
      <c r="JN65" s="38"/>
      <c r="JO65" s="38"/>
      <c r="JP65" s="38"/>
      <c r="JQ65" s="38"/>
      <c r="JR65" s="38"/>
      <c r="JS65" s="38"/>
      <c r="JT65" s="38"/>
      <c r="JU65" s="38"/>
      <c r="JV65" s="38"/>
      <c r="JW65" s="38"/>
      <c r="JX65" s="38"/>
      <c r="JY65" s="38"/>
      <c r="JZ65" s="38"/>
      <c r="KA65" s="38"/>
      <c r="KB65" s="38"/>
      <c r="KC65" s="38"/>
      <c r="KD65" s="38"/>
      <c r="KE65" s="38"/>
      <c r="KF65" s="38"/>
      <c r="KG65" s="38"/>
      <c r="KH65" s="38"/>
      <c r="KI65" s="38"/>
      <c r="KJ65" s="38"/>
      <c r="KK65" s="38"/>
      <c r="KL65" s="38"/>
      <c r="KM65" s="38"/>
      <c r="KN65" s="38"/>
      <c r="KO65" s="38"/>
      <c r="KP65" s="38"/>
      <c r="KQ65" s="38"/>
      <c r="KR65" s="38"/>
      <c r="KS65" s="38"/>
      <c r="KT65" s="38"/>
      <c r="KU65" s="38"/>
      <c r="KV65" s="38"/>
      <c r="KW65" s="38"/>
      <c r="KX65" s="38"/>
      <c r="KY65" s="38"/>
      <c r="KZ65" s="38"/>
      <c r="LA65" s="38"/>
      <c r="LB65" s="38"/>
      <c r="LC65" s="38"/>
    </row>
    <row r="66" spans="1:315" customFormat="1" x14ac:dyDescent="0.35">
      <c r="A66" s="31">
        <f>COUNTIF(A49:A60,3)</f>
        <v>0</v>
      </c>
      <c r="B66" s="31">
        <f t="shared" ref="B66:D66" si="12">COUNTIF(B49:B60,3)</f>
        <v>1</v>
      </c>
      <c r="C66" s="31">
        <f t="shared" si="12"/>
        <v>0</v>
      </c>
      <c r="D66" s="31">
        <f t="shared" si="12"/>
        <v>1</v>
      </c>
      <c r="E66" s="167">
        <f>SUM(A66:D66)/48</f>
        <v>4.1666666666666664E-2</v>
      </c>
      <c r="G66" s="4"/>
      <c r="H66" s="31"/>
      <c r="I66" s="31"/>
      <c r="J66" s="31"/>
      <c r="K66" s="31"/>
      <c r="L66" s="31"/>
      <c r="M66" s="31"/>
      <c r="N66" s="38"/>
      <c r="O66" s="38"/>
      <c r="P66" s="38"/>
      <c r="Q66" s="38"/>
      <c r="R66" s="38"/>
      <c r="S66" s="14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38"/>
      <c r="BB66" s="38"/>
      <c r="BC66" s="38"/>
      <c r="BD66" s="38"/>
      <c r="BE66" s="38"/>
      <c r="BF66" s="38"/>
      <c r="BG66" s="38"/>
      <c r="BH66" s="38"/>
      <c r="BI66" s="38"/>
      <c r="BJ66" s="38"/>
      <c r="BK66" s="38"/>
      <c r="BL66" s="38"/>
      <c r="BM66" s="38"/>
      <c r="BN66" s="38"/>
      <c r="BO66" s="38"/>
      <c r="BP66" s="38"/>
      <c r="BQ66" s="38"/>
      <c r="BR66" s="38"/>
      <c r="BS66" s="38"/>
      <c r="BT66" s="38"/>
      <c r="BU66" s="38"/>
      <c r="BV66" s="38"/>
      <c r="BW66" s="38"/>
      <c r="BX66" s="38"/>
      <c r="BY66" s="38"/>
      <c r="BZ66" s="38"/>
      <c r="CA66" s="38"/>
      <c r="CB66" s="38"/>
      <c r="CC66" s="38"/>
      <c r="CD66" s="38"/>
      <c r="CE66" s="38"/>
      <c r="CF66" s="38"/>
      <c r="CG66" s="38"/>
      <c r="CH66" s="38"/>
      <c r="CI66" s="38"/>
      <c r="CJ66" s="38"/>
      <c r="CK66" s="38"/>
      <c r="CL66" s="38"/>
      <c r="CM66" s="38"/>
      <c r="CN66" s="38"/>
      <c r="CO66" s="38"/>
      <c r="CP66" s="38"/>
      <c r="CQ66" s="38"/>
      <c r="CR66" s="38"/>
      <c r="CS66" s="38"/>
      <c r="CT66" s="38"/>
      <c r="CU66" s="38"/>
      <c r="CV66" s="38"/>
      <c r="CW66" s="38"/>
      <c r="CX66" s="38"/>
      <c r="CY66" s="38"/>
      <c r="CZ66" s="38"/>
      <c r="DA66" s="38"/>
      <c r="DB66" s="38"/>
      <c r="DC66" s="38"/>
      <c r="DD66" s="38"/>
      <c r="DE66" s="38"/>
      <c r="DF66" s="38"/>
      <c r="DG66" s="38"/>
      <c r="DH66" s="38"/>
      <c r="DI66" s="38"/>
      <c r="DJ66" s="38"/>
      <c r="DK66" s="38"/>
      <c r="DL66" s="38"/>
      <c r="DM66" s="38"/>
      <c r="DN66" s="38"/>
      <c r="DO66" s="38"/>
      <c r="DP66" s="38"/>
      <c r="DQ66" s="38"/>
      <c r="DR66" s="38"/>
      <c r="DS66" s="38"/>
      <c r="DT66" s="38"/>
      <c r="DU66" s="38"/>
      <c r="DV66" s="38"/>
      <c r="DW66" s="38"/>
      <c r="DX66" s="38"/>
      <c r="DY66" s="38"/>
      <c r="DZ66" s="38"/>
      <c r="EA66" s="38"/>
      <c r="EB66" s="38"/>
      <c r="EC66" s="38"/>
      <c r="ED66" s="38"/>
      <c r="EE66" s="38"/>
      <c r="EF66" s="38"/>
      <c r="EG66" s="38"/>
      <c r="EH66" s="38"/>
      <c r="EI66" s="38"/>
      <c r="EJ66" s="38"/>
      <c r="EK66" s="38"/>
      <c r="EL66" s="38"/>
      <c r="EM66" s="38"/>
      <c r="EN66" s="38"/>
      <c r="EO66" s="38"/>
      <c r="EP66" s="38"/>
      <c r="EQ66" s="38"/>
      <c r="ER66" s="38"/>
      <c r="ES66" s="38"/>
      <c r="ET66" s="38"/>
      <c r="EU66" s="38"/>
      <c r="EV66" s="38"/>
      <c r="EW66" s="38"/>
      <c r="EX66" s="38"/>
      <c r="EY66" s="38"/>
      <c r="EZ66" s="38"/>
      <c r="FA66" s="38"/>
      <c r="FB66" s="38"/>
      <c r="FC66" s="38"/>
      <c r="FD66" s="38"/>
      <c r="FE66" s="38"/>
      <c r="FF66" s="38"/>
      <c r="FG66" s="38"/>
      <c r="FH66" s="38"/>
      <c r="FI66" s="38"/>
      <c r="FJ66" s="38"/>
      <c r="FK66" s="38"/>
      <c r="FL66" s="38"/>
      <c r="FM66" s="38"/>
      <c r="FN66" s="38"/>
      <c r="FO66" s="38"/>
      <c r="FP66" s="38"/>
      <c r="FQ66" s="38"/>
      <c r="FR66" s="38"/>
      <c r="FS66" s="38"/>
      <c r="FT66" s="38"/>
      <c r="FU66" s="38"/>
      <c r="FV66" s="38"/>
      <c r="FW66" s="38"/>
      <c r="FX66" s="38"/>
      <c r="FY66" s="38"/>
      <c r="FZ66" s="38"/>
      <c r="GA66" s="38"/>
      <c r="GB66" s="38"/>
      <c r="GC66" s="38"/>
      <c r="GD66" s="38"/>
      <c r="GE66" s="38"/>
      <c r="GF66" s="38"/>
      <c r="GG66" s="38"/>
      <c r="GH66" s="38"/>
      <c r="GI66" s="38"/>
      <c r="GJ66" s="38"/>
      <c r="GK66" s="38"/>
      <c r="GL66" s="38"/>
      <c r="GM66" s="38"/>
      <c r="GN66" s="38"/>
      <c r="GO66" s="38"/>
      <c r="GP66" s="38"/>
      <c r="GQ66" s="38"/>
      <c r="GR66" s="38"/>
      <c r="GS66" s="38"/>
      <c r="GT66" s="38"/>
      <c r="GU66" s="38"/>
      <c r="GV66" s="38"/>
      <c r="GW66" s="38"/>
      <c r="GX66" s="38"/>
      <c r="GY66" s="38"/>
      <c r="GZ66" s="38"/>
      <c r="HA66" s="38"/>
      <c r="HB66" s="38"/>
      <c r="HC66" s="38"/>
      <c r="HD66" s="38"/>
      <c r="HE66" s="38"/>
      <c r="HF66" s="38"/>
      <c r="HG66" s="38"/>
      <c r="HH66" s="38"/>
      <c r="HI66" s="38"/>
      <c r="HJ66" s="38"/>
      <c r="HK66" s="38"/>
      <c r="HL66" s="38"/>
      <c r="HM66" s="38"/>
      <c r="HN66" s="38"/>
      <c r="HO66" s="38"/>
      <c r="HP66" s="38"/>
      <c r="HQ66" s="38"/>
      <c r="HR66" s="38"/>
      <c r="HS66" s="38"/>
      <c r="HT66" s="38"/>
      <c r="HU66" s="38"/>
      <c r="HV66" s="38"/>
      <c r="HW66" s="38"/>
      <c r="HX66" s="38"/>
      <c r="HY66" s="38"/>
      <c r="HZ66" s="38"/>
      <c r="IA66" s="38"/>
      <c r="IB66" s="38"/>
      <c r="IC66" s="38"/>
      <c r="ID66" s="38"/>
      <c r="IE66" s="38"/>
      <c r="IF66" s="38"/>
      <c r="IG66" s="38"/>
      <c r="IH66" s="38"/>
      <c r="II66" s="38"/>
      <c r="IJ66" s="38"/>
      <c r="IK66" s="38"/>
      <c r="IL66" s="38"/>
      <c r="IM66" s="38"/>
      <c r="IN66" s="38"/>
      <c r="IO66" s="38"/>
      <c r="IP66" s="38"/>
      <c r="IQ66" s="38"/>
      <c r="IR66" s="38"/>
      <c r="IS66" s="38"/>
      <c r="IT66" s="38"/>
      <c r="IU66" s="38"/>
      <c r="IV66" s="38"/>
      <c r="IW66" s="38"/>
      <c r="IX66" s="38"/>
      <c r="IY66" s="38"/>
      <c r="IZ66" s="38"/>
      <c r="JA66" s="38"/>
      <c r="JB66" s="38"/>
      <c r="JC66" s="38"/>
      <c r="JD66" s="38"/>
      <c r="JE66" s="38"/>
      <c r="JF66" s="38"/>
      <c r="JG66" s="38"/>
      <c r="JH66" s="38"/>
      <c r="JI66" s="38"/>
      <c r="JJ66" s="38"/>
      <c r="JK66" s="38"/>
      <c r="JL66" s="38"/>
      <c r="JM66" s="38"/>
      <c r="JN66" s="38"/>
      <c r="JO66" s="38"/>
      <c r="JP66" s="38"/>
      <c r="JQ66" s="38"/>
      <c r="JR66" s="38"/>
      <c r="JS66" s="38"/>
      <c r="JT66" s="38"/>
      <c r="JU66" s="38"/>
      <c r="JV66" s="38"/>
      <c r="JW66" s="38"/>
      <c r="JX66" s="38"/>
      <c r="JY66" s="38"/>
      <c r="JZ66" s="38"/>
      <c r="KA66" s="38"/>
      <c r="KB66" s="38"/>
      <c r="KC66" s="38"/>
      <c r="KD66" s="38"/>
      <c r="KE66" s="38"/>
      <c r="KF66" s="38"/>
      <c r="KG66" s="38"/>
      <c r="KH66" s="38"/>
      <c r="KI66" s="38"/>
      <c r="KJ66" s="38"/>
      <c r="KK66" s="38"/>
      <c r="KL66" s="38"/>
      <c r="KM66" s="38"/>
      <c r="KN66" s="38"/>
      <c r="KO66" s="38"/>
      <c r="KP66" s="38"/>
      <c r="KQ66" s="38"/>
      <c r="KR66" s="38"/>
      <c r="KS66" s="38"/>
      <c r="KT66" s="38"/>
      <c r="KU66" s="38"/>
      <c r="KV66" s="38"/>
      <c r="KW66" s="38"/>
      <c r="KX66" s="38"/>
      <c r="KY66" s="38"/>
      <c r="KZ66" s="38"/>
      <c r="LA66" s="38"/>
      <c r="LB66" s="38"/>
      <c r="LC66" s="38"/>
    </row>
    <row r="67" spans="1:315" customFormat="1" x14ac:dyDescent="0.35">
      <c r="A67" s="31">
        <f>COUNTIF(A49:A60,4)</f>
        <v>3</v>
      </c>
      <c r="B67" s="31">
        <f t="shared" ref="B67:D67" si="13">COUNTIF(B49:B60,4)</f>
        <v>4</v>
      </c>
      <c r="C67" s="31">
        <f t="shared" si="13"/>
        <v>2</v>
      </c>
      <c r="D67" s="31">
        <f t="shared" si="13"/>
        <v>2</v>
      </c>
      <c r="E67" s="167">
        <f>SUM(A67:D67)/48</f>
        <v>0.22916666666666666</v>
      </c>
      <c r="G67" s="4"/>
      <c r="H67" s="31"/>
      <c r="I67" s="31"/>
      <c r="J67" s="31"/>
      <c r="K67" s="31"/>
      <c r="L67" s="31"/>
      <c r="M67" s="31"/>
      <c r="N67" s="38"/>
      <c r="O67" s="38"/>
      <c r="P67" s="38"/>
      <c r="Q67" s="38"/>
      <c r="R67" s="38"/>
      <c r="S67" s="14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38"/>
      <c r="BC67" s="38"/>
      <c r="BD67" s="38"/>
      <c r="BE67" s="38"/>
      <c r="BF67" s="38"/>
      <c r="BG67" s="38"/>
      <c r="BH67" s="38"/>
      <c r="BI67" s="38"/>
      <c r="BJ67" s="38"/>
      <c r="BK67" s="38"/>
      <c r="BL67" s="38"/>
      <c r="BM67" s="38"/>
      <c r="BN67" s="38"/>
      <c r="BO67" s="38"/>
      <c r="BP67" s="38"/>
      <c r="BQ67" s="38"/>
      <c r="BR67" s="38"/>
      <c r="BS67" s="38"/>
      <c r="BT67" s="38"/>
      <c r="BU67" s="38"/>
      <c r="BV67" s="38"/>
      <c r="BW67" s="38"/>
      <c r="BX67" s="38"/>
      <c r="BY67" s="38"/>
      <c r="BZ67" s="38"/>
      <c r="CA67" s="38"/>
      <c r="CB67" s="38"/>
      <c r="CC67" s="38"/>
      <c r="CD67" s="38"/>
      <c r="CE67" s="38"/>
      <c r="CF67" s="38"/>
      <c r="CG67" s="38"/>
      <c r="CH67" s="38"/>
      <c r="CI67" s="38"/>
      <c r="CJ67" s="38"/>
      <c r="CK67" s="38"/>
      <c r="CL67" s="38"/>
      <c r="CM67" s="38"/>
      <c r="CN67" s="38"/>
      <c r="CO67" s="38"/>
      <c r="CP67" s="38"/>
      <c r="CQ67" s="38"/>
      <c r="CR67" s="38"/>
      <c r="CS67" s="38"/>
      <c r="CT67" s="38"/>
      <c r="CU67" s="38"/>
      <c r="CV67" s="38"/>
      <c r="CW67" s="38"/>
      <c r="CX67" s="38"/>
      <c r="CY67" s="38"/>
      <c r="CZ67" s="38"/>
      <c r="DA67" s="38"/>
      <c r="DB67" s="38"/>
      <c r="DC67" s="38"/>
      <c r="DD67" s="38"/>
      <c r="DE67" s="38"/>
      <c r="DF67" s="38"/>
      <c r="DG67" s="38"/>
      <c r="DH67" s="38"/>
      <c r="DI67" s="38"/>
      <c r="DJ67" s="38"/>
      <c r="DK67" s="38"/>
      <c r="DL67" s="38"/>
      <c r="DM67" s="38"/>
      <c r="DN67" s="38"/>
      <c r="DO67" s="38"/>
      <c r="DP67" s="38"/>
      <c r="DQ67" s="38"/>
      <c r="DR67" s="38"/>
      <c r="DS67" s="38"/>
      <c r="DT67" s="38"/>
      <c r="DU67" s="38"/>
      <c r="DV67" s="38"/>
      <c r="DW67" s="38"/>
      <c r="DX67" s="38"/>
      <c r="DY67" s="38"/>
      <c r="DZ67" s="38"/>
      <c r="EA67" s="38"/>
      <c r="EB67" s="38"/>
      <c r="EC67" s="38"/>
      <c r="ED67" s="38"/>
      <c r="EE67" s="38"/>
      <c r="EF67" s="38"/>
      <c r="EG67" s="38"/>
      <c r="EH67" s="38"/>
      <c r="EI67" s="38"/>
      <c r="EJ67" s="38"/>
      <c r="EK67" s="38"/>
      <c r="EL67" s="38"/>
      <c r="EM67" s="38"/>
      <c r="EN67" s="38"/>
      <c r="EO67" s="38"/>
      <c r="EP67" s="38"/>
      <c r="EQ67" s="38"/>
      <c r="ER67" s="38"/>
      <c r="ES67" s="38"/>
      <c r="ET67" s="38"/>
      <c r="EU67" s="38"/>
      <c r="EV67" s="38"/>
      <c r="EW67" s="38"/>
      <c r="EX67" s="38"/>
      <c r="EY67" s="38"/>
      <c r="EZ67" s="38"/>
      <c r="FA67" s="38"/>
      <c r="FB67" s="38"/>
      <c r="FC67" s="38"/>
      <c r="FD67" s="38"/>
      <c r="FE67" s="38"/>
      <c r="FF67" s="38"/>
      <c r="FG67" s="38"/>
      <c r="FH67" s="38"/>
      <c r="FI67" s="38"/>
      <c r="FJ67" s="38"/>
      <c r="FK67" s="38"/>
      <c r="FL67" s="38"/>
      <c r="FM67" s="38"/>
      <c r="FN67" s="38"/>
      <c r="FO67" s="38"/>
      <c r="FP67" s="38"/>
      <c r="FQ67" s="38"/>
      <c r="FR67" s="38"/>
      <c r="FS67" s="38"/>
      <c r="FT67" s="38"/>
      <c r="FU67" s="38"/>
      <c r="FV67" s="38"/>
      <c r="FW67" s="38"/>
      <c r="FX67" s="38"/>
      <c r="FY67" s="38"/>
      <c r="FZ67" s="38"/>
      <c r="GA67" s="38"/>
      <c r="GB67" s="38"/>
      <c r="GC67" s="38"/>
      <c r="GD67" s="38"/>
      <c r="GE67" s="38"/>
      <c r="GF67" s="38"/>
      <c r="GG67" s="38"/>
      <c r="GH67" s="38"/>
      <c r="GI67" s="38"/>
      <c r="GJ67" s="38"/>
      <c r="GK67" s="38"/>
      <c r="GL67" s="38"/>
      <c r="GM67" s="38"/>
      <c r="GN67" s="38"/>
      <c r="GO67" s="38"/>
      <c r="GP67" s="38"/>
      <c r="GQ67" s="38"/>
      <c r="GR67" s="38"/>
      <c r="GS67" s="38"/>
      <c r="GT67" s="38"/>
      <c r="GU67" s="38"/>
      <c r="GV67" s="38"/>
      <c r="GW67" s="38"/>
      <c r="GX67" s="38"/>
      <c r="GY67" s="38"/>
      <c r="GZ67" s="38"/>
      <c r="HA67" s="38"/>
      <c r="HB67" s="38"/>
      <c r="HC67" s="38"/>
      <c r="HD67" s="38"/>
      <c r="HE67" s="38"/>
      <c r="HF67" s="38"/>
      <c r="HG67" s="38"/>
      <c r="HH67" s="38"/>
      <c r="HI67" s="38"/>
      <c r="HJ67" s="38"/>
      <c r="HK67" s="38"/>
      <c r="HL67" s="38"/>
      <c r="HM67" s="38"/>
      <c r="HN67" s="38"/>
      <c r="HO67" s="38"/>
      <c r="HP67" s="38"/>
      <c r="HQ67" s="38"/>
      <c r="HR67" s="38"/>
      <c r="HS67" s="38"/>
      <c r="HT67" s="38"/>
      <c r="HU67" s="38"/>
      <c r="HV67" s="38"/>
      <c r="HW67" s="38"/>
      <c r="HX67" s="38"/>
      <c r="HY67" s="38"/>
      <c r="HZ67" s="38"/>
      <c r="IA67" s="38"/>
      <c r="IB67" s="38"/>
      <c r="IC67" s="38"/>
      <c r="ID67" s="38"/>
      <c r="IE67" s="38"/>
      <c r="IF67" s="38"/>
      <c r="IG67" s="38"/>
      <c r="IH67" s="38"/>
      <c r="II67" s="38"/>
      <c r="IJ67" s="38"/>
      <c r="IK67" s="38"/>
      <c r="IL67" s="38"/>
      <c r="IM67" s="38"/>
      <c r="IN67" s="38"/>
      <c r="IO67" s="38"/>
      <c r="IP67" s="38"/>
      <c r="IQ67" s="38"/>
      <c r="IR67" s="38"/>
      <c r="IS67" s="38"/>
      <c r="IT67" s="38"/>
      <c r="IU67" s="38"/>
      <c r="IV67" s="38"/>
      <c r="IW67" s="38"/>
      <c r="IX67" s="38"/>
      <c r="IY67" s="38"/>
      <c r="IZ67" s="38"/>
      <c r="JA67" s="38"/>
      <c r="JB67" s="38"/>
      <c r="JC67" s="38"/>
      <c r="JD67" s="38"/>
      <c r="JE67" s="38"/>
      <c r="JF67" s="38"/>
      <c r="JG67" s="38"/>
      <c r="JH67" s="38"/>
      <c r="JI67" s="38"/>
      <c r="JJ67" s="38"/>
      <c r="JK67" s="38"/>
      <c r="JL67" s="38"/>
      <c r="JM67" s="38"/>
      <c r="JN67" s="38"/>
      <c r="JO67" s="38"/>
      <c r="JP67" s="38"/>
      <c r="JQ67" s="38"/>
      <c r="JR67" s="38"/>
      <c r="JS67" s="38"/>
      <c r="JT67" s="38"/>
      <c r="JU67" s="38"/>
      <c r="JV67" s="38"/>
      <c r="JW67" s="38"/>
      <c r="JX67" s="38"/>
      <c r="JY67" s="38"/>
      <c r="JZ67" s="38"/>
      <c r="KA67" s="38"/>
      <c r="KB67" s="38"/>
      <c r="KC67" s="38"/>
      <c r="KD67" s="38"/>
      <c r="KE67" s="38"/>
      <c r="KF67" s="38"/>
      <c r="KG67" s="38"/>
      <c r="KH67" s="38"/>
      <c r="KI67" s="38"/>
      <c r="KJ67" s="38"/>
      <c r="KK67" s="38"/>
      <c r="KL67" s="38"/>
      <c r="KM67" s="38"/>
      <c r="KN67" s="38"/>
      <c r="KO67" s="38"/>
      <c r="KP67" s="38"/>
      <c r="KQ67" s="38"/>
      <c r="KR67" s="38"/>
      <c r="KS67" s="38"/>
      <c r="KT67" s="38"/>
      <c r="KU67" s="38"/>
      <c r="KV67" s="38"/>
      <c r="KW67" s="38"/>
      <c r="KX67" s="38"/>
      <c r="KY67" s="38"/>
      <c r="KZ67" s="38"/>
      <c r="LA67" s="38"/>
      <c r="LB67" s="38"/>
      <c r="LC67" s="38"/>
    </row>
    <row r="68" spans="1:315" customFormat="1" x14ac:dyDescent="0.35">
      <c r="A68" s="31">
        <f>COUNTIF(A49:A60,5)</f>
        <v>2</v>
      </c>
      <c r="B68" s="31">
        <f t="shared" ref="B68:D68" si="14">COUNTIF(B49:B60,5)</f>
        <v>0</v>
      </c>
      <c r="C68" s="31">
        <f t="shared" si="14"/>
        <v>0</v>
      </c>
      <c r="D68" s="31">
        <f t="shared" si="14"/>
        <v>5</v>
      </c>
      <c r="E68" s="167">
        <f>SUM(A68:D68)/48</f>
        <v>0.14583333333333334</v>
      </c>
      <c r="G68" s="4"/>
      <c r="H68" s="31"/>
      <c r="I68" s="31"/>
      <c r="J68" s="31"/>
      <c r="K68" s="31"/>
      <c r="L68" s="31"/>
      <c r="M68" s="31"/>
      <c r="N68" s="38"/>
      <c r="O68" s="38"/>
      <c r="P68" s="38"/>
      <c r="Q68" s="38"/>
      <c r="R68" s="38"/>
      <c r="S68" s="14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38"/>
      <c r="BB68" s="38"/>
      <c r="BC68" s="38"/>
      <c r="BD68" s="38"/>
      <c r="BE68" s="38"/>
      <c r="BF68" s="38"/>
      <c r="BG68" s="38"/>
      <c r="BH68" s="38"/>
      <c r="BI68" s="38"/>
      <c r="BJ68" s="38"/>
      <c r="BK68" s="38"/>
      <c r="BL68" s="38"/>
      <c r="BM68" s="38"/>
      <c r="BN68" s="38"/>
      <c r="BO68" s="38"/>
      <c r="BP68" s="38"/>
      <c r="BQ68" s="38"/>
      <c r="BR68" s="38"/>
      <c r="BS68" s="38"/>
      <c r="BT68" s="38"/>
      <c r="BU68" s="38"/>
      <c r="BV68" s="38"/>
      <c r="BW68" s="38"/>
      <c r="BX68" s="38"/>
      <c r="BY68" s="38"/>
      <c r="BZ68" s="38"/>
      <c r="CA68" s="38"/>
      <c r="CB68" s="38"/>
      <c r="CC68" s="38"/>
      <c r="CD68" s="38"/>
      <c r="CE68" s="38"/>
      <c r="CF68" s="38"/>
      <c r="CG68" s="38"/>
      <c r="CH68" s="38"/>
      <c r="CI68" s="38"/>
      <c r="CJ68" s="38"/>
      <c r="CK68" s="38"/>
      <c r="CL68" s="38"/>
      <c r="CM68" s="38"/>
      <c r="CN68" s="38"/>
      <c r="CO68" s="38"/>
      <c r="CP68" s="38"/>
      <c r="CQ68" s="38"/>
      <c r="CR68" s="38"/>
      <c r="CS68" s="38"/>
      <c r="CT68" s="38"/>
      <c r="CU68" s="38"/>
      <c r="CV68" s="38"/>
      <c r="CW68" s="38"/>
      <c r="CX68" s="38"/>
      <c r="CY68" s="38"/>
      <c r="CZ68" s="38"/>
      <c r="DA68" s="38"/>
      <c r="DB68" s="38"/>
      <c r="DC68" s="38"/>
      <c r="DD68" s="38"/>
      <c r="DE68" s="38"/>
      <c r="DF68" s="38"/>
      <c r="DG68" s="38"/>
      <c r="DH68" s="38"/>
      <c r="DI68" s="38"/>
      <c r="DJ68" s="38"/>
      <c r="DK68" s="38"/>
      <c r="DL68" s="38"/>
      <c r="DM68" s="38"/>
      <c r="DN68" s="38"/>
      <c r="DO68" s="38"/>
      <c r="DP68" s="38"/>
      <c r="DQ68" s="38"/>
      <c r="DR68" s="38"/>
      <c r="DS68" s="38"/>
      <c r="DT68" s="38"/>
      <c r="DU68" s="38"/>
      <c r="DV68" s="38"/>
      <c r="DW68" s="38"/>
      <c r="DX68" s="38"/>
      <c r="DY68" s="38"/>
      <c r="DZ68" s="38"/>
      <c r="EA68" s="38"/>
      <c r="EB68" s="38"/>
      <c r="EC68" s="38"/>
      <c r="ED68" s="38"/>
      <c r="EE68" s="38"/>
      <c r="EF68" s="38"/>
      <c r="EG68" s="38"/>
      <c r="EH68" s="38"/>
      <c r="EI68" s="38"/>
      <c r="EJ68" s="38"/>
      <c r="EK68" s="38"/>
      <c r="EL68" s="38"/>
      <c r="EM68" s="38"/>
      <c r="EN68" s="38"/>
      <c r="EO68" s="38"/>
      <c r="EP68" s="38"/>
      <c r="EQ68" s="38"/>
      <c r="ER68" s="38"/>
      <c r="ES68" s="38"/>
      <c r="ET68" s="38"/>
      <c r="EU68" s="38"/>
      <c r="EV68" s="38"/>
      <c r="EW68" s="38"/>
      <c r="EX68" s="38"/>
      <c r="EY68" s="38"/>
      <c r="EZ68" s="38"/>
      <c r="FA68" s="38"/>
      <c r="FB68" s="38"/>
      <c r="FC68" s="38"/>
      <c r="FD68" s="38"/>
      <c r="FE68" s="38"/>
      <c r="FF68" s="38"/>
      <c r="FG68" s="38"/>
      <c r="FH68" s="38"/>
      <c r="FI68" s="38"/>
      <c r="FJ68" s="38"/>
      <c r="FK68" s="38"/>
      <c r="FL68" s="38"/>
      <c r="FM68" s="38"/>
      <c r="FN68" s="38"/>
      <c r="FO68" s="38"/>
      <c r="FP68" s="38"/>
      <c r="FQ68" s="38"/>
      <c r="FR68" s="38"/>
      <c r="FS68" s="38"/>
      <c r="FT68" s="38"/>
      <c r="FU68" s="38"/>
      <c r="FV68" s="38"/>
      <c r="FW68" s="38"/>
      <c r="FX68" s="38"/>
      <c r="FY68" s="38"/>
      <c r="FZ68" s="38"/>
      <c r="GA68" s="38"/>
      <c r="GB68" s="38"/>
      <c r="GC68" s="38"/>
      <c r="GD68" s="38"/>
      <c r="GE68" s="38"/>
      <c r="GF68" s="38"/>
      <c r="GG68" s="38"/>
      <c r="GH68" s="38"/>
      <c r="GI68" s="38"/>
      <c r="GJ68" s="38"/>
      <c r="GK68" s="38"/>
      <c r="GL68" s="38"/>
      <c r="GM68" s="38"/>
      <c r="GN68" s="38"/>
      <c r="GO68" s="38"/>
      <c r="GP68" s="38"/>
      <c r="GQ68" s="38"/>
      <c r="GR68" s="38"/>
      <c r="GS68" s="38"/>
      <c r="GT68" s="38"/>
      <c r="GU68" s="38"/>
      <c r="GV68" s="38"/>
      <c r="GW68" s="38"/>
      <c r="GX68" s="38"/>
      <c r="GY68" s="38"/>
      <c r="GZ68" s="38"/>
      <c r="HA68" s="38"/>
      <c r="HB68" s="38"/>
      <c r="HC68" s="38"/>
      <c r="HD68" s="38"/>
      <c r="HE68" s="38"/>
      <c r="HF68" s="38"/>
      <c r="HG68" s="38"/>
      <c r="HH68" s="38"/>
      <c r="HI68" s="38"/>
      <c r="HJ68" s="38"/>
      <c r="HK68" s="38"/>
      <c r="HL68" s="38"/>
      <c r="HM68" s="38"/>
      <c r="HN68" s="38"/>
      <c r="HO68" s="38"/>
      <c r="HP68" s="38"/>
      <c r="HQ68" s="38"/>
      <c r="HR68" s="38"/>
      <c r="HS68" s="38"/>
      <c r="HT68" s="38"/>
      <c r="HU68" s="38"/>
      <c r="HV68" s="38"/>
      <c r="HW68" s="38"/>
      <c r="HX68" s="38"/>
      <c r="HY68" s="38"/>
      <c r="HZ68" s="38"/>
      <c r="IA68" s="38"/>
      <c r="IB68" s="38"/>
      <c r="IC68" s="38"/>
      <c r="ID68" s="38"/>
      <c r="IE68" s="38"/>
      <c r="IF68" s="38"/>
      <c r="IG68" s="38"/>
      <c r="IH68" s="38"/>
      <c r="II68" s="38"/>
      <c r="IJ68" s="38"/>
      <c r="IK68" s="38"/>
      <c r="IL68" s="38"/>
      <c r="IM68" s="38"/>
      <c r="IN68" s="38"/>
      <c r="IO68" s="38"/>
      <c r="IP68" s="38"/>
      <c r="IQ68" s="38"/>
      <c r="IR68" s="38"/>
      <c r="IS68" s="38"/>
      <c r="IT68" s="38"/>
      <c r="IU68" s="38"/>
      <c r="IV68" s="38"/>
      <c r="IW68" s="38"/>
      <c r="IX68" s="38"/>
      <c r="IY68" s="38"/>
      <c r="IZ68" s="38"/>
      <c r="JA68" s="38"/>
      <c r="JB68" s="38"/>
      <c r="JC68" s="38"/>
      <c r="JD68" s="38"/>
      <c r="JE68" s="38"/>
      <c r="JF68" s="38"/>
      <c r="JG68" s="38"/>
      <c r="JH68" s="38"/>
      <c r="JI68" s="38"/>
      <c r="JJ68" s="38"/>
      <c r="JK68" s="38"/>
      <c r="JL68" s="38"/>
      <c r="JM68" s="38"/>
      <c r="JN68" s="38"/>
      <c r="JO68" s="38"/>
      <c r="JP68" s="38"/>
      <c r="JQ68" s="38"/>
      <c r="JR68" s="38"/>
      <c r="JS68" s="38"/>
      <c r="JT68" s="38"/>
      <c r="JU68" s="38"/>
      <c r="JV68" s="38"/>
      <c r="JW68" s="38"/>
      <c r="JX68" s="38"/>
      <c r="JY68" s="38"/>
      <c r="JZ68" s="38"/>
      <c r="KA68" s="38"/>
      <c r="KB68" s="38"/>
      <c r="KC68" s="38"/>
      <c r="KD68" s="38"/>
      <c r="KE68" s="38"/>
      <c r="KF68" s="38"/>
      <c r="KG68" s="38"/>
      <c r="KH68" s="38"/>
      <c r="KI68" s="38"/>
      <c r="KJ68" s="38"/>
      <c r="KK68" s="38"/>
      <c r="KL68" s="38"/>
      <c r="KM68" s="38"/>
      <c r="KN68" s="38"/>
      <c r="KO68" s="38"/>
      <c r="KP68" s="38"/>
      <c r="KQ68" s="38"/>
      <c r="KR68" s="38"/>
      <c r="KS68" s="38"/>
      <c r="KT68" s="38"/>
      <c r="KU68" s="38"/>
      <c r="KV68" s="38"/>
      <c r="KW68" s="38"/>
      <c r="KX68" s="38"/>
      <c r="KY68" s="38"/>
      <c r="KZ68" s="38"/>
      <c r="LA68" s="38"/>
      <c r="LB68" s="38"/>
      <c r="LC68" s="38"/>
    </row>
    <row r="69" spans="1:315" s="5" customFormat="1" ht="13.15" thickBot="1" x14ac:dyDescent="0.4">
      <c r="A69" s="23"/>
      <c r="G69" s="4"/>
      <c r="H69" s="31"/>
      <c r="I69" s="31"/>
      <c r="J69" s="31"/>
      <c r="K69" s="31"/>
      <c r="L69" s="31"/>
      <c r="M69" s="31"/>
      <c r="N69" s="38"/>
      <c r="O69" s="38"/>
      <c r="P69" s="38"/>
      <c r="Q69" s="38"/>
      <c r="R69" s="38"/>
      <c r="S69" s="14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8"/>
      <c r="BA69" s="38"/>
      <c r="BB69" s="38"/>
      <c r="BC69" s="38"/>
      <c r="BD69" s="38"/>
      <c r="BE69" s="38"/>
      <c r="BF69" s="38"/>
      <c r="BG69" s="38"/>
      <c r="BH69" s="38"/>
      <c r="BI69" s="38"/>
      <c r="BJ69" s="38"/>
      <c r="BK69" s="38"/>
      <c r="BL69" s="38"/>
      <c r="BM69" s="38"/>
      <c r="BN69" s="38"/>
      <c r="BO69" s="38"/>
      <c r="BP69" s="38"/>
      <c r="BQ69" s="38"/>
      <c r="BR69" s="38"/>
      <c r="BS69" s="38"/>
      <c r="BT69" s="38"/>
      <c r="BU69" s="38"/>
      <c r="BV69" s="38"/>
      <c r="BW69" s="38"/>
      <c r="BX69" s="38"/>
      <c r="BY69" s="38"/>
      <c r="BZ69" s="38"/>
      <c r="CA69" s="38"/>
      <c r="CB69" s="38"/>
      <c r="CC69" s="38"/>
      <c r="CD69" s="38"/>
      <c r="CE69" s="38"/>
      <c r="CF69" s="38"/>
      <c r="CG69" s="38"/>
      <c r="CH69" s="38"/>
      <c r="CI69" s="38"/>
      <c r="CJ69" s="38"/>
      <c r="CK69" s="38"/>
      <c r="CL69" s="38"/>
      <c r="CM69" s="38"/>
      <c r="CN69" s="38"/>
      <c r="CO69" s="38"/>
      <c r="CP69" s="38"/>
      <c r="CQ69" s="38"/>
      <c r="CR69" s="38"/>
      <c r="CS69" s="38"/>
      <c r="CT69" s="38"/>
      <c r="CU69" s="38"/>
      <c r="CV69" s="38"/>
      <c r="CW69" s="38"/>
      <c r="CX69" s="38"/>
      <c r="CY69" s="38"/>
      <c r="CZ69" s="38"/>
      <c r="DA69" s="38"/>
      <c r="DB69" s="38"/>
      <c r="DC69" s="38"/>
      <c r="DD69" s="38"/>
      <c r="DE69" s="38"/>
      <c r="DF69" s="38"/>
      <c r="DG69" s="38"/>
      <c r="DH69" s="38"/>
      <c r="DI69" s="38"/>
      <c r="DJ69" s="38"/>
      <c r="DK69" s="38"/>
      <c r="DL69" s="38"/>
      <c r="DM69" s="38"/>
      <c r="DN69" s="38"/>
      <c r="DO69" s="38"/>
      <c r="DP69" s="38"/>
      <c r="DQ69" s="38"/>
      <c r="DR69" s="38"/>
      <c r="DS69" s="38"/>
      <c r="DT69" s="38"/>
      <c r="DU69" s="38"/>
      <c r="DV69" s="38"/>
      <c r="DW69" s="38"/>
      <c r="DX69" s="38"/>
      <c r="DY69" s="38"/>
      <c r="DZ69" s="38"/>
      <c r="EA69" s="38"/>
      <c r="EB69" s="38"/>
      <c r="EC69" s="38"/>
      <c r="ED69" s="38"/>
      <c r="EE69" s="38"/>
      <c r="EF69" s="38"/>
      <c r="EG69" s="38"/>
      <c r="EH69" s="38"/>
      <c r="EI69" s="38"/>
      <c r="EJ69" s="38"/>
      <c r="EK69" s="38"/>
      <c r="EL69" s="38"/>
      <c r="EM69" s="38"/>
      <c r="EN69" s="38"/>
      <c r="EO69" s="38"/>
      <c r="EP69" s="38"/>
      <c r="EQ69" s="38"/>
      <c r="ER69" s="38"/>
      <c r="ES69" s="38"/>
      <c r="ET69" s="38"/>
      <c r="EU69" s="38"/>
      <c r="EV69" s="38"/>
      <c r="EW69" s="38"/>
      <c r="EX69" s="38"/>
      <c r="EY69" s="38"/>
      <c r="EZ69" s="38"/>
      <c r="FA69" s="38"/>
      <c r="FB69" s="38"/>
      <c r="FC69" s="38"/>
      <c r="FD69" s="38"/>
      <c r="FE69" s="38"/>
      <c r="FF69" s="38"/>
      <c r="FG69" s="38"/>
      <c r="FH69" s="38"/>
      <c r="FI69" s="38"/>
      <c r="FJ69" s="38"/>
      <c r="FK69" s="38"/>
      <c r="FL69" s="38"/>
      <c r="FM69" s="38"/>
      <c r="FN69" s="38"/>
      <c r="FO69" s="38"/>
      <c r="FP69" s="38"/>
      <c r="FQ69" s="38"/>
      <c r="FR69" s="38"/>
      <c r="FS69" s="38"/>
      <c r="FT69" s="38"/>
      <c r="FU69" s="38"/>
      <c r="FV69" s="38"/>
      <c r="FW69" s="38"/>
      <c r="FX69" s="38"/>
      <c r="FY69" s="38"/>
      <c r="FZ69" s="38"/>
      <c r="GA69" s="38"/>
      <c r="GB69" s="38"/>
      <c r="GC69" s="38"/>
      <c r="GD69" s="38"/>
      <c r="GE69" s="38"/>
      <c r="GF69" s="38"/>
      <c r="GG69" s="38"/>
      <c r="GH69" s="38"/>
      <c r="GI69" s="38"/>
      <c r="GJ69" s="38"/>
      <c r="GK69" s="38"/>
      <c r="GL69" s="38"/>
      <c r="GM69" s="38"/>
      <c r="GN69" s="38"/>
      <c r="GO69" s="38"/>
      <c r="GP69" s="38"/>
      <c r="GQ69" s="38"/>
      <c r="GR69" s="38"/>
      <c r="GS69" s="38"/>
      <c r="GT69" s="38"/>
      <c r="GU69" s="38"/>
      <c r="GV69" s="38"/>
      <c r="GW69" s="38"/>
      <c r="GX69" s="38"/>
      <c r="GY69" s="38"/>
      <c r="GZ69" s="38"/>
      <c r="HA69" s="38"/>
      <c r="HB69" s="38"/>
      <c r="HC69" s="38"/>
      <c r="HD69" s="38"/>
      <c r="HE69" s="38"/>
      <c r="HF69" s="38"/>
      <c r="HG69" s="38"/>
      <c r="HH69" s="38"/>
      <c r="HI69" s="38"/>
      <c r="HJ69" s="38"/>
      <c r="HK69" s="38"/>
      <c r="HL69" s="38"/>
      <c r="HM69" s="38"/>
      <c r="HN69" s="38"/>
      <c r="HO69" s="38"/>
      <c r="HP69" s="38"/>
      <c r="HQ69" s="38"/>
      <c r="HR69" s="38"/>
      <c r="HS69" s="38"/>
      <c r="HT69" s="38"/>
      <c r="HU69" s="38"/>
      <c r="HV69" s="38"/>
      <c r="HW69" s="38"/>
      <c r="HX69" s="38"/>
      <c r="HY69" s="38"/>
      <c r="HZ69" s="38"/>
      <c r="IA69" s="38"/>
      <c r="IB69" s="38"/>
      <c r="IC69" s="38"/>
      <c r="ID69" s="38"/>
      <c r="IE69" s="38"/>
      <c r="IF69" s="38"/>
      <c r="IG69" s="38"/>
      <c r="IH69" s="38"/>
      <c r="II69" s="38"/>
      <c r="IJ69" s="38"/>
      <c r="IK69" s="38"/>
      <c r="IL69" s="38"/>
      <c r="IM69" s="38"/>
      <c r="IN69" s="38"/>
      <c r="IO69" s="38"/>
      <c r="IP69" s="38"/>
      <c r="IQ69" s="38"/>
      <c r="IR69" s="38"/>
      <c r="IS69" s="38"/>
      <c r="IT69" s="38"/>
      <c r="IU69" s="38"/>
      <c r="IV69" s="38"/>
      <c r="IW69" s="38"/>
      <c r="IX69" s="38"/>
      <c r="IY69" s="38"/>
      <c r="IZ69" s="38"/>
      <c r="JA69" s="38"/>
      <c r="JB69" s="38"/>
      <c r="JC69" s="38"/>
      <c r="JD69" s="38"/>
      <c r="JE69" s="38"/>
      <c r="JF69" s="38"/>
      <c r="JG69" s="38"/>
      <c r="JH69" s="38"/>
      <c r="JI69" s="38"/>
      <c r="JJ69" s="38"/>
      <c r="JK69" s="38"/>
      <c r="JL69" s="38"/>
      <c r="JM69" s="38"/>
      <c r="JN69" s="38"/>
      <c r="JO69" s="38"/>
      <c r="JP69" s="38"/>
      <c r="JQ69" s="38"/>
      <c r="JR69" s="38"/>
      <c r="JS69" s="38"/>
      <c r="JT69" s="38"/>
      <c r="JU69" s="38"/>
      <c r="JV69" s="38"/>
      <c r="JW69" s="38"/>
      <c r="JX69" s="38"/>
      <c r="JY69" s="38"/>
      <c r="JZ69" s="38"/>
      <c r="KA69" s="38"/>
      <c r="KB69" s="38"/>
      <c r="KC69" s="38"/>
      <c r="KD69" s="38"/>
      <c r="KE69" s="38"/>
      <c r="KF69" s="38"/>
      <c r="KG69" s="38"/>
      <c r="KH69" s="38"/>
      <c r="KI69" s="38"/>
      <c r="KJ69" s="38"/>
      <c r="KK69" s="38"/>
      <c r="KL69" s="38"/>
      <c r="KM69" s="38"/>
      <c r="KN69" s="38"/>
      <c r="KO69" s="38"/>
      <c r="KP69" s="38"/>
      <c r="KQ69" s="38"/>
      <c r="KR69" s="38"/>
      <c r="KS69" s="38"/>
      <c r="KT69" s="38"/>
      <c r="KU69" s="38"/>
      <c r="KV69" s="38"/>
      <c r="KW69" s="38"/>
      <c r="KX69" s="38"/>
      <c r="KY69" s="38"/>
      <c r="KZ69" s="38"/>
      <c r="LA69" s="38"/>
      <c r="LB69" s="38"/>
      <c r="LC69" s="38"/>
    </row>
    <row r="70" spans="1:315" s="26" customFormat="1" ht="13.9" x14ac:dyDescent="0.4">
      <c r="A70" s="25" t="s">
        <v>102</v>
      </c>
      <c r="G70" s="4"/>
      <c r="H70" s="36"/>
      <c r="I70" s="31"/>
      <c r="J70" s="31"/>
      <c r="K70" s="31"/>
      <c r="L70" s="31"/>
      <c r="M70" s="31"/>
      <c r="N70" s="38"/>
      <c r="O70" s="161"/>
      <c r="P70" s="38"/>
      <c r="Q70" s="38"/>
      <c r="R70" s="162"/>
      <c r="S70" s="14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162"/>
      <c r="AT70" s="148"/>
      <c r="AU70" s="38"/>
      <c r="AV70" s="38"/>
      <c r="AW70" s="38"/>
      <c r="AX70" s="38"/>
      <c r="AY70" s="38"/>
      <c r="AZ70" s="38"/>
      <c r="BA70" s="38"/>
      <c r="BB70" s="38"/>
      <c r="BC70" s="38"/>
      <c r="BD70" s="38"/>
      <c r="BE70" s="38"/>
      <c r="BF70" s="38"/>
      <c r="BG70" s="38"/>
      <c r="BH70" s="38"/>
      <c r="BI70" s="38"/>
      <c r="BJ70" s="38"/>
      <c r="BK70" s="38"/>
      <c r="BL70" s="38"/>
      <c r="BM70" s="38"/>
      <c r="BN70" s="38"/>
      <c r="BO70" s="38"/>
      <c r="BP70" s="38"/>
      <c r="BQ70" s="38"/>
      <c r="BR70" s="38"/>
      <c r="BS70" s="38"/>
      <c r="BT70" s="38"/>
      <c r="BU70" s="38">
        <f>B77</f>
        <v>1</v>
      </c>
      <c r="BV70" s="38">
        <f>B78</f>
        <v>2</v>
      </c>
      <c r="BW70" s="38">
        <f>B79</f>
        <v>1</v>
      </c>
      <c r="BX70" s="38">
        <f>B80</f>
        <v>2</v>
      </c>
      <c r="BY70" s="38">
        <f>B81</f>
        <v>1</v>
      </c>
      <c r="BZ70" s="38">
        <f>B82</f>
        <v>1</v>
      </c>
      <c r="CA70" s="38">
        <f>B83</f>
        <v>1</v>
      </c>
      <c r="CB70" s="38">
        <f>C72</f>
        <v>1</v>
      </c>
      <c r="CC70" s="38">
        <f>C73</f>
        <v>1</v>
      </c>
      <c r="CD70" s="38">
        <f>C74</f>
        <v>2</v>
      </c>
      <c r="CE70" s="38">
        <f>C75</f>
        <v>1</v>
      </c>
      <c r="CF70" s="38">
        <f>C76</f>
        <v>1</v>
      </c>
      <c r="CG70" s="38">
        <f>C77</f>
        <v>1</v>
      </c>
      <c r="CH70" s="38">
        <f>C78</f>
        <v>1</v>
      </c>
      <c r="CI70" s="38">
        <f>C79</f>
        <v>1</v>
      </c>
      <c r="CJ70" s="38">
        <f>C80</f>
        <v>1</v>
      </c>
      <c r="CK70" s="38">
        <f>C81</f>
        <v>1</v>
      </c>
      <c r="CL70" s="38">
        <f>C82</f>
        <v>2</v>
      </c>
      <c r="CM70" s="38">
        <f>C83</f>
        <v>1</v>
      </c>
      <c r="CN70" s="38">
        <f>D72</f>
        <v>1</v>
      </c>
      <c r="CO70" s="38">
        <f>D73</f>
        <v>3</v>
      </c>
      <c r="CP70" s="38">
        <f>D74</f>
        <v>1</v>
      </c>
      <c r="CQ70" s="38">
        <f>D75</f>
        <v>1</v>
      </c>
      <c r="CR70" s="38">
        <f>D76</f>
        <v>1</v>
      </c>
      <c r="CS70" s="38">
        <f>D77</f>
        <v>2</v>
      </c>
      <c r="CT70" s="38">
        <f>D78</f>
        <v>1</v>
      </c>
      <c r="CU70" s="38">
        <f>D79</f>
        <v>1</v>
      </c>
      <c r="CV70" s="38">
        <f>D80</f>
        <v>1</v>
      </c>
      <c r="CW70" s="38">
        <f>D81</f>
        <v>1</v>
      </c>
      <c r="CX70" s="38">
        <f>D82</f>
        <v>1</v>
      </c>
      <c r="CY70" s="38">
        <f>D83</f>
        <v>2</v>
      </c>
      <c r="CZ70" s="38"/>
      <c r="DA70" s="38"/>
      <c r="DB70" s="38"/>
      <c r="DC70" s="38"/>
      <c r="DD70" s="38"/>
      <c r="DE70" s="38"/>
      <c r="DF70" s="38"/>
      <c r="DG70" s="38"/>
      <c r="DH70" s="38"/>
      <c r="DI70" s="38"/>
      <c r="DJ70" s="38"/>
      <c r="DK70" s="38"/>
      <c r="DL70" s="38"/>
      <c r="DM70" s="38"/>
      <c r="DN70" s="38"/>
      <c r="DO70" s="38"/>
      <c r="DP70" s="38"/>
      <c r="DQ70" s="38"/>
      <c r="DR70" s="38"/>
      <c r="DS70" s="38"/>
      <c r="DT70" s="38"/>
      <c r="DU70" s="38"/>
      <c r="DV70" s="38"/>
      <c r="DW70" s="38"/>
      <c r="DX70" s="38"/>
      <c r="DY70" s="38"/>
      <c r="DZ70" s="38"/>
      <c r="EA70" s="38"/>
      <c r="EB70" s="38"/>
      <c r="EC70" s="38"/>
      <c r="ED70" s="38"/>
      <c r="EE70" s="38"/>
      <c r="EF70" s="38"/>
      <c r="EG70" s="38"/>
      <c r="EH70" s="38"/>
      <c r="EI70" s="38"/>
      <c r="EJ70" s="38"/>
      <c r="EK70" s="38"/>
      <c r="EL70" s="38"/>
      <c r="EM70" s="38"/>
      <c r="EN70" s="38"/>
      <c r="EO70" s="38"/>
      <c r="EP70" s="38"/>
      <c r="EQ70" s="38"/>
      <c r="ER70" s="38"/>
      <c r="ES70" s="38"/>
      <c r="ET70" s="38"/>
      <c r="EU70" s="38"/>
      <c r="EV70" s="38"/>
      <c r="EW70" s="38"/>
      <c r="EX70" s="38"/>
      <c r="EY70" s="38"/>
      <c r="EZ70" s="38"/>
      <c r="FA70" s="38"/>
      <c r="FB70" s="38"/>
      <c r="FC70" s="38"/>
      <c r="FD70" s="38"/>
      <c r="FE70" s="38"/>
      <c r="FF70" s="38"/>
      <c r="FG70" s="38"/>
      <c r="FH70" s="38"/>
      <c r="FI70" s="38"/>
      <c r="FJ70" s="38"/>
      <c r="FK70" s="38"/>
      <c r="FL70" s="38"/>
      <c r="FM70" s="38"/>
      <c r="FN70" s="38"/>
      <c r="FO70" s="38"/>
      <c r="FP70" s="38"/>
      <c r="FQ70" s="38"/>
      <c r="FR70" s="38"/>
      <c r="FS70" s="38"/>
      <c r="FT70" s="38"/>
      <c r="FU70" s="38"/>
      <c r="FV70" s="38"/>
      <c r="FW70" s="38"/>
      <c r="FX70" s="38"/>
      <c r="FY70" s="38"/>
      <c r="FZ70" s="38"/>
      <c r="GA70" s="38"/>
      <c r="GB70" s="38"/>
      <c r="GC70" s="38"/>
      <c r="GD70" s="38"/>
      <c r="GE70" s="38"/>
      <c r="GF70" s="38"/>
      <c r="GG70" s="38"/>
      <c r="GH70" s="38"/>
      <c r="GI70" s="38"/>
      <c r="GJ70" s="38"/>
      <c r="GK70" s="38"/>
      <c r="GL70" s="38"/>
      <c r="GM70" s="38"/>
      <c r="GN70" s="38"/>
      <c r="GO70" s="38"/>
      <c r="GP70" s="38"/>
      <c r="GQ70" s="38"/>
      <c r="GR70" s="38"/>
      <c r="GS70" s="38"/>
      <c r="GT70" s="38"/>
      <c r="GU70" s="38"/>
      <c r="GV70" s="38"/>
      <c r="GW70" s="38"/>
      <c r="GX70" s="38"/>
      <c r="GY70" s="38"/>
      <c r="GZ70" s="38"/>
      <c r="HA70" s="38"/>
      <c r="HB70" s="38"/>
      <c r="HC70" s="38"/>
      <c r="HD70" s="38"/>
      <c r="HE70" s="38"/>
      <c r="HF70" s="38"/>
      <c r="HG70" s="38"/>
      <c r="HH70" s="38"/>
      <c r="HI70" s="38"/>
      <c r="HJ70" s="38"/>
      <c r="HK70" s="38"/>
      <c r="HL70" s="38"/>
      <c r="HM70" s="38"/>
      <c r="HN70" s="38"/>
      <c r="HO70" s="38"/>
      <c r="HP70" s="38"/>
      <c r="HQ70" s="38"/>
      <c r="HR70" s="38"/>
      <c r="HS70" s="38"/>
      <c r="HT70" s="38"/>
      <c r="HU70" s="38"/>
      <c r="HV70" s="38"/>
      <c r="HW70" s="38"/>
      <c r="HX70" s="38"/>
      <c r="HY70" s="38"/>
      <c r="HZ70" s="38"/>
      <c r="IA70" s="38"/>
      <c r="IB70" s="38"/>
      <c r="IC70" s="38"/>
      <c r="ID70" s="38"/>
      <c r="IE70" s="38"/>
      <c r="IF70" s="38"/>
      <c r="IG70" s="38"/>
      <c r="IH70" s="38"/>
      <c r="II70" s="38"/>
      <c r="IJ70" s="38"/>
      <c r="IK70" s="38"/>
      <c r="IL70" s="38"/>
      <c r="IM70" s="38"/>
      <c r="IN70" s="38"/>
      <c r="IO70" s="38"/>
      <c r="IP70" s="38"/>
      <c r="IQ70" s="38"/>
      <c r="IR70" s="38"/>
      <c r="IS70" s="38"/>
      <c r="IT70" s="38"/>
      <c r="IU70" s="38"/>
      <c r="IV70" s="38"/>
      <c r="IW70" s="38"/>
      <c r="IX70" s="38"/>
      <c r="IY70" s="38"/>
      <c r="IZ70" s="38"/>
      <c r="JA70" s="38"/>
      <c r="JB70" s="38"/>
      <c r="JC70" s="38"/>
      <c r="JD70" s="38"/>
      <c r="JE70" s="38"/>
      <c r="JF70" s="38"/>
      <c r="JG70" s="38"/>
      <c r="JH70" s="38"/>
      <c r="JI70" s="38"/>
      <c r="JJ70" s="38"/>
      <c r="JK70" s="38"/>
      <c r="JL70" s="38"/>
      <c r="JM70" s="38"/>
      <c r="JN70" s="38"/>
      <c r="JO70" s="38"/>
      <c r="JP70" s="38"/>
      <c r="JQ70" s="38"/>
      <c r="JR70" s="38"/>
      <c r="JS70" s="38"/>
      <c r="JT70" s="38"/>
      <c r="JU70" s="38"/>
      <c r="JV70" s="38"/>
      <c r="JW70" s="38"/>
      <c r="JX70" s="38"/>
      <c r="JY70" s="38"/>
      <c r="JZ70" s="38"/>
      <c r="KA70" s="38"/>
      <c r="KB70" s="38"/>
      <c r="KC70" s="38"/>
      <c r="KD70" s="38"/>
      <c r="KE70" s="38"/>
      <c r="KF70" s="38"/>
      <c r="KG70" s="38"/>
      <c r="KH70" s="38"/>
      <c r="KI70" s="38"/>
      <c r="KJ70" s="38"/>
      <c r="KK70" s="38"/>
      <c r="KL70" s="38"/>
      <c r="KM70" s="38"/>
      <c r="KN70" s="38"/>
      <c r="KO70" s="38"/>
      <c r="KP70" s="38"/>
      <c r="KQ70" s="38"/>
      <c r="KR70" s="38"/>
      <c r="KS70" s="38"/>
      <c r="KT70" s="38"/>
      <c r="KU70" s="38"/>
      <c r="KV70" s="38"/>
      <c r="KW70" s="38"/>
      <c r="KX70" s="38"/>
      <c r="KY70" s="38"/>
      <c r="KZ70" s="38"/>
      <c r="LA70" s="38"/>
      <c r="LB70" s="38"/>
      <c r="LC70" s="38"/>
    </row>
    <row r="71" spans="1:315" customFormat="1" ht="13.15" x14ac:dyDescent="0.4">
      <c r="A71" s="22" t="s">
        <v>1</v>
      </c>
      <c r="B71" t="s">
        <v>2</v>
      </c>
      <c r="C71" t="s">
        <v>3</v>
      </c>
      <c r="D71" t="s">
        <v>4</v>
      </c>
      <c r="G71" s="4"/>
      <c r="H71" s="31"/>
      <c r="I71" s="31"/>
      <c r="J71" s="31"/>
      <c r="K71" s="31"/>
      <c r="L71" s="31"/>
      <c r="M71" s="31"/>
      <c r="N71" s="38"/>
      <c r="O71" s="163"/>
      <c r="P71" s="38"/>
      <c r="Q71" s="38"/>
      <c r="R71" s="164"/>
      <c r="S71" s="148"/>
      <c r="T71" s="38"/>
      <c r="U71" s="37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165"/>
      <c r="AT71" s="148"/>
      <c r="AU71" s="38"/>
      <c r="AV71" s="37"/>
      <c r="AW71" s="38"/>
      <c r="AX71" s="38"/>
      <c r="AY71" s="38"/>
      <c r="AZ71" s="38"/>
      <c r="BA71" s="38"/>
      <c r="BB71" s="38"/>
      <c r="BC71" s="38"/>
      <c r="BD71" s="38"/>
      <c r="BE71" s="38"/>
      <c r="BF71" s="38"/>
      <c r="BG71" s="38"/>
      <c r="BH71" s="38"/>
      <c r="BI71" s="38"/>
      <c r="BJ71" s="38"/>
      <c r="BK71" s="38"/>
      <c r="BL71" s="38"/>
      <c r="BM71" s="38"/>
      <c r="BN71" s="38"/>
      <c r="BO71" s="38"/>
      <c r="BP71" s="38"/>
      <c r="BQ71" s="38"/>
      <c r="BR71" s="38"/>
      <c r="BS71" s="38"/>
      <c r="BT71" s="38"/>
      <c r="BU71" s="38"/>
      <c r="BV71" s="38"/>
      <c r="BW71" s="38"/>
      <c r="BX71" s="38"/>
      <c r="BY71" s="38"/>
      <c r="BZ71" s="38"/>
      <c r="CA71" s="38"/>
      <c r="CB71" s="38"/>
      <c r="CC71" s="38"/>
      <c r="CD71" s="38"/>
      <c r="CE71" s="38"/>
      <c r="CF71" s="38"/>
      <c r="CG71" s="38"/>
      <c r="CH71" s="38"/>
      <c r="CI71" s="38"/>
      <c r="CJ71" s="38"/>
      <c r="CK71" s="38"/>
      <c r="CL71" s="38"/>
      <c r="CM71" s="38"/>
      <c r="CN71" s="38"/>
      <c r="CO71" s="38"/>
      <c r="CP71" s="38"/>
      <c r="CQ71" s="38"/>
      <c r="CR71" s="38"/>
      <c r="CS71" s="38"/>
      <c r="CT71" s="38"/>
      <c r="CU71" s="38"/>
      <c r="CV71" s="38"/>
      <c r="CW71" s="38"/>
      <c r="CX71" s="38"/>
      <c r="CY71" s="38"/>
      <c r="CZ71" s="38"/>
      <c r="DA71" s="38"/>
      <c r="DB71" s="38"/>
      <c r="DC71" s="38"/>
      <c r="DD71" s="38"/>
      <c r="DE71" s="38"/>
      <c r="DF71" s="38"/>
      <c r="DG71" s="38"/>
      <c r="DH71" s="38"/>
      <c r="DI71" s="38"/>
      <c r="DJ71" s="38"/>
      <c r="DK71" s="38"/>
      <c r="DL71" s="38"/>
      <c r="DM71" s="38"/>
      <c r="DN71" s="38"/>
      <c r="DO71" s="38"/>
      <c r="DP71" s="38"/>
      <c r="DQ71" s="38"/>
      <c r="DR71" s="38"/>
      <c r="DS71" s="38"/>
      <c r="DT71" s="38"/>
      <c r="DU71" s="38"/>
      <c r="DV71" s="38"/>
      <c r="DW71" s="38"/>
      <c r="DX71" s="38"/>
      <c r="DY71" s="38"/>
      <c r="DZ71" s="38"/>
      <c r="EA71" s="38"/>
      <c r="EB71" s="38"/>
      <c r="EC71" s="38"/>
      <c r="ED71" s="38"/>
      <c r="EE71" s="38"/>
      <c r="EF71" s="38"/>
      <c r="EG71" s="38"/>
      <c r="EH71" s="38"/>
      <c r="EI71" s="38"/>
      <c r="EJ71" s="38"/>
      <c r="EK71" s="38"/>
      <c r="EL71" s="38"/>
      <c r="EM71" s="38"/>
      <c r="EN71" s="38"/>
      <c r="EO71" s="38"/>
      <c r="EP71" s="38"/>
      <c r="EQ71" s="38"/>
      <c r="ER71" s="38"/>
      <c r="ES71" s="38"/>
      <c r="ET71" s="38"/>
      <c r="EU71" s="38"/>
      <c r="EV71" s="38"/>
      <c r="EW71" s="38"/>
      <c r="EX71" s="38"/>
      <c r="EY71" s="38"/>
      <c r="EZ71" s="38"/>
      <c r="FA71" s="38"/>
      <c r="FB71" s="38"/>
      <c r="FC71" s="38"/>
      <c r="FD71" s="38"/>
      <c r="FE71" s="38"/>
      <c r="FF71" s="38"/>
      <c r="FG71" s="38"/>
      <c r="FH71" s="38"/>
      <c r="FI71" s="38"/>
      <c r="FJ71" s="38"/>
      <c r="FK71" s="38"/>
      <c r="FL71" s="38"/>
      <c r="FM71" s="38"/>
      <c r="FN71" s="38"/>
      <c r="FO71" s="38"/>
      <c r="FP71" s="38"/>
      <c r="FQ71" s="38"/>
      <c r="FR71" s="38"/>
      <c r="FS71" s="38"/>
      <c r="FT71" s="38"/>
      <c r="FU71" s="38"/>
      <c r="FV71" s="38"/>
      <c r="FW71" s="38"/>
      <c r="FX71" s="38"/>
      <c r="FY71" s="38"/>
      <c r="FZ71" s="38"/>
      <c r="GA71" s="38"/>
      <c r="GB71" s="38"/>
      <c r="GC71" s="38"/>
      <c r="GD71" s="38"/>
      <c r="GE71" s="38"/>
      <c r="GF71" s="38"/>
      <c r="GG71" s="38"/>
      <c r="GH71" s="38"/>
      <c r="GI71" s="38"/>
      <c r="GJ71" s="38"/>
      <c r="GK71" s="38"/>
      <c r="GL71" s="38"/>
      <c r="GM71" s="38"/>
      <c r="GN71" s="38"/>
      <c r="GO71" s="38"/>
      <c r="GP71" s="38"/>
      <c r="GQ71" s="38"/>
      <c r="GR71" s="38"/>
      <c r="GS71" s="38"/>
      <c r="GT71" s="38"/>
      <c r="GU71" s="38"/>
      <c r="GV71" s="38"/>
      <c r="GW71" s="38"/>
      <c r="GX71" s="38"/>
      <c r="GY71" s="38"/>
      <c r="GZ71" s="38"/>
      <c r="HA71" s="38"/>
      <c r="HB71" s="38"/>
      <c r="HC71" s="38"/>
      <c r="HD71" s="38"/>
      <c r="HE71" s="38"/>
      <c r="HF71" s="38"/>
      <c r="HG71" s="38"/>
      <c r="HH71" s="38"/>
      <c r="HI71" s="38"/>
      <c r="HJ71" s="38"/>
      <c r="HK71" s="38"/>
      <c r="HL71" s="38"/>
      <c r="HM71" s="38"/>
      <c r="HN71" s="38"/>
      <c r="HO71" s="38"/>
      <c r="HP71" s="38"/>
      <c r="HQ71" s="38"/>
      <c r="HR71" s="38"/>
      <c r="HS71" s="38"/>
      <c r="HT71" s="38"/>
      <c r="HU71" s="38"/>
      <c r="HV71" s="38"/>
      <c r="HW71" s="38"/>
      <c r="HX71" s="38"/>
      <c r="HY71" s="38"/>
      <c r="HZ71" s="38"/>
      <c r="IA71" s="38"/>
      <c r="IB71" s="38"/>
      <c r="IC71" s="38"/>
      <c r="ID71" s="38"/>
      <c r="IE71" s="38"/>
      <c r="IF71" s="38"/>
      <c r="IG71" s="38"/>
      <c r="IH71" s="38"/>
      <c r="II71" s="38"/>
      <c r="IJ71" s="38"/>
      <c r="IK71" s="38"/>
      <c r="IL71" s="38"/>
      <c r="IM71" s="38"/>
      <c r="IN71" s="38"/>
      <c r="IO71" s="38"/>
      <c r="IP71" s="38"/>
      <c r="IQ71" s="38"/>
      <c r="IR71" s="38"/>
      <c r="IS71" s="38"/>
      <c r="IT71" s="38"/>
      <c r="IU71" s="38"/>
      <c r="IV71" s="38"/>
      <c r="IW71" s="38"/>
      <c r="IX71" s="38"/>
      <c r="IY71" s="38"/>
      <c r="IZ71" s="38"/>
      <c r="JA71" s="38"/>
      <c r="JB71" s="38"/>
      <c r="JC71" s="38"/>
      <c r="JD71" s="38"/>
      <c r="JE71" s="38"/>
      <c r="JF71" s="38"/>
      <c r="JG71" s="38"/>
      <c r="JH71" s="38"/>
      <c r="JI71" s="38"/>
      <c r="JJ71" s="38"/>
      <c r="JK71" s="38"/>
      <c r="JL71" s="38"/>
      <c r="JM71" s="38"/>
      <c r="JN71" s="38"/>
      <c r="JO71" s="38"/>
      <c r="JP71" s="38"/>
      <c r="JQ71" s="38"/>
      <c r="JR71" s="38"/>
      <c r="JS71" s="38"/>
      <c r="JT71" s="38"/>
      <c r="JU71" s="38"/>
      <c r="JV71" s="38"/>
      <c r="JW71" s="38"/>
      <c r="JX71" s="38"/>
      <c r="JY71" s="38"/>
      <c r="JZ71" s="38"/>
      <c r="KA71" s="38"/>
      <c r="KB71" s="38"/>
      <c r="KC71" s="38"/>
      <c r="KD71" s="38"/>
      <c r="KE71" s="38"/>
      <c r="KF71" s="38"/>
      <c r="KG71" s="38"/>
      <c r="KH71" s="38"/>
      <c r="KI71" s="38"/>
      <c r="KJ71" s="38"/>
      <c r="KK71" s="38"/>
      <c r="KL71" s="38"/>
      <c r="KM71" s="38"/>
      <c r="KN71" s="38"/>
      <c r="KO71" s="38"/>
      <c r="KP71" s="38"/>
      <c r="KQ71" s="38"/>
      <c r="KR71" s="38"/>
      <c r="KS71" s="38"/>
      <c r="KT71" s="38"/>
      <c r="KU71" s="38"/>
      <c r="KV71" s="38"/>
      <c r="KW71" s="38"/>
      <c r="KX71" s="38"/>
      <c r="KY71" s="38"/>
      <c r="KZ71" s="38"/>
      <c r="LA71" s="38"/>
      <c r="LB71" s="38"/>
      <c r="LC71" s="38"/>
    </row>
    <row r="72" spans="1:315" customFormat="1" ht="13.15" x14ac:dyDescent="0.4">
      <c r="A72" s="31">
        <v>1</v>
      </c>
      <c r="B72" s="31">
        <v>1</v>
      </c>
      <c r="C72" s="31">
        <v>1</v>
      </c>
      <c r="D72" s="31">
        <v>1</v>
      </c>
      <c r="G72" s="4"/>
      <c r="H72" s="31"/>
      <c r="I72" s="31"/>
      <c r="J72" s="31"/>
      <c r="K72" s="31"/>
      <c r="L72" s="31"/>
      <c r="M72" s="31"/>
      <c r="N72" s="38"/>
      <c r="O72" s="163"/>
      <c r="P72" s="38"/>
      <c r="Q72" s="38"/>
      <c r="R72" s="164"/>
      <c r="S72" s="148"/>
      <c r="T72" s="38"/>
      <c r="U72" s="38"/>
      <c r="V72" s="37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2"/>
      <c r="AL72" s="32"/>
      <c r="AM72" s="32"/>
      <c r="AN72" s="32"/>
      <c r="AO72" s="32"/>
      <c r="AP72" s="38"/>
      <c r="AQ72" s="38"/>
      <c r="AR72" s="32"/>
      <c r="AS72" s="164"/>
      <c r="AT72" s="148"/>
      <c r="AU72" s="38"/>
      <c r="AV72" s="38"/>
      <c r="AW72" s="37"/>
      <c r="AX72" s="38"/>
      <c r="AY72" s="38"/>
      <c r="AZ72" s="38"/>
      <c r="BA72" s="38"/>
      <c r="BB72" s="38"/>
      <c r="BC72" s="38"/>
      <c r="BD72" s="38"/>
      <c r="BE72" s="38"/>
      <c r="BF72" s="38"/>
      <c r="BG72" s="38"/>
      <c r="BH72" s="38"/>
      <c r="BI72" s="38"/>
      <c r="BJ72" s="38"/>
      <c r="BK72" s="38"/>
      <c r="BL72" s="38"/>
      <c r="BM72" s="38"/>
      <c r="BN72" s="38"/>
      <c r="BO72" s="38"/>
      <c r="BP72" s="38"/>
      <c r="BQ72" s="38"/>
      <c r="BR72" s="38"/>
      <c r="BS72" s="38"/>
      <c r="BT72" s="38"/>
      <c r="BU72" s="38"/>
      <c r="BV72" s="38"/>
      <c r="BW72" s="38"/>
      <c r="BX72" s="38"/>
      <c r="BY72" s="38"/>
      <c r="BZ72" s="38"/>
      <c r="CA72" s="38"/>
      <c r="CB72" s="38"/>
      <c r="CC72" s="38"/>
      <c r="CD72" s="38"/>
      <c r="CE72" s="38"/>
      <c r="CF72" s="38"/>
      <c r="CG72" s="38"/>
      <c r="CH72" s="38"/>
      <c r="CI72" s="38"/>
      <c r="CJ72" s="38"/>
      <c r="CK72" s="38"/>
      <c r="CL72" s="38"/>
      <c r="CM72" s="38"/>
      <c r="CN72" s="38"/>
      <c r="CO72" s="38"/>
      <c r="CP72" s="38"/>
      <c r="CQ72" s="38"/>
      <c r="CR72" s="38"/>
      <c r="CS72" s="38"/>
      <c r="CT72" s="38"/>
      <c r="CU72" s="38"/>
      <c r="CV72" s="38"/>
      <c r="CW72" s="38"/>
      <c r="CX72" s="38"/>
      <c r="CY72" s="38"/>
      <c r="CZ72" s="38"/>
      <c r="DA72" s="38"/>
      <c r="DB72" s="38"/>
      <c r="DC72" s="38"/>
      <c r="DD72" s="38"/>
      <c r="DE72" s="38"/>
      <c r="DF72" s="38"/>
      <c r="DG72" s="38"/>
      <c r="DH72" s="38"/>
      <c r="DI72" s="38"/>
      <c r="DJ72" s="38"/>
      <c r="DK72" s="38"/>
      <c r="DL72" s="38"/>
      <c r="DM72" s="38"/>
      <c r="DN72" s="38"/>
      <c r="DO72" s="38"/>
      <c r="DP72" s="38"/>
      <c r="DQ72" s="38"/>
      <c r="DR72" s="38"/>
      <c r="DS72" s="38"/>
      <c r="DT72" s="38"/>
      <c r="DU72" s="38"/>
      <c r="DV72" s="38"/>
      <c r="DW72" s="38"/>
      <c r="DX72" s="38"/>
      <c r="DY72" s="38"/>
      <c r="DZ72" s="38"/>
      <c r="EA72" s="38"/>
      <c r="EB72" s="38"/>
      <c r="EC72" s="38"/>
      <c r="ED72" s="38"/>
      <c r="EE72" s="38"/>
      <c r="EF72" s="38"/>
      <c r="EG72" s="38"/>
      <c r="EH72" s="38"/>
      <c r="EI72" s="38"/>
      <c r="EJ72" s="38"/>
      <c r="EK72" s="38"/>
      <c r="EL72" s="38"/>
      <c r="EM72" s="38"/>
      <c r="EN72" s="38"/>
      <c r="EO72" s="38"/>
      <c r="EP72" s="38"/>
      <c r="EQ72" s="38"/>
      <c r="ER72" s="38"/>
      <c r="ES72" s="38"/>
      <c r="ET72" s="38"/>
      <c r="EU72" s="38"/>
      <c r="EV72" s="38"/>
      <c r="EW72" s="38"/>
      <c r="EX72" s="38"/>
      <c r="EY72" s="38"/>
      <c r="EZ72" s="38"/>
      <c r="FA72" s="38"/>
      <c r="FB72" s="38"/>
      <c r="FC72" s="38"/>
      <c r="FD72" s="38"/>
      <c r="FE72" s="38"/>
      <c r="FF72" s="38"/>
      <c r="FG72" s="38"/>
      <c r="FH72" s="38"/>
      <c r="FI72" s="38"/>
      <c r="FJ72" s="38"/>
      <c r="FK72" s="38"/>
      <c r="FL72" s="38"/>
      <c r="FM72" s="38"/>
      <c r="FN72" s="38"/>
      <c r="FO72" s="38"/>
      <c r="FP72" s="38"/>
      <c r="FQ72" s="38"/>
      <c r="FR72" s="38"/>
      <c r="FS72" s="38"/>
      <c r="FT72" s="38"/>
      <c r="FU72" s="38"/>
      <c r="FV72" s="38"/>
      <c r="FW72" s="38"/>
      <c r="FX72" s="38"/>
      <c r="FY72" s="38"/>
      <c r="FZ72" s="38"/>
      <c r="GA72" s="38"/>
      <c r="GB72" s="38"/>
      <c r="GC72" s="38"/>
      <c r="GD72" s="38"/>
      <c r="GE72" s="38"/>
      <c r="GF72" s="38"/>
      <c r="GG72" s="38"/>
      <c r="GH72" s="38"/>
      <c r="GI72" s="38"/>
      <c r="GJ72" s="38"/>
      <c r="GK72" s="38"/>
      <c r="GL72" s="38"/>
      <c r="GM72" s="38"/>
      <c r="GN72" s="38"/>
      <c r="GO72" s="38"/>
      <c r="GP72" s="38"/>
      <c r="GQ72" s="38"/>
      <c r="GR72" s="38"/>
      <c r="GS72" s="38"/>
      <c r="GT72" s="38"/>
      <c r="GU72" s="38"/>
      <c r="GV72" s="38"/>
      <c r="GW72" s="38"/>
      <c r="GX72" s="38"/>
      <c r="GY72" s="38"/>
      <c r="GZ72" s="38"/>
      <c r="HA72" s="38"/>
      <c r="HB72" s="38"/>
      <c r="HC72" s="38"/>
      <c r="HD72" s="38"/>
      <c r="HE72" s="38"/>
      <c r="HF72" s="38"/>
      <c r="HG72" s="38"/>
      <c r="HH72" s="38"/>
      <c r="HI72" s="38"/>
      <c r="HJ72" s="38"/>
      <c r="HK72" s="38"/>
      <c r="HL72" s="38"/>
      <c r="HM72" s="38"/>
      <c r="HN72" s="38"/>
      <c r="HO72" s="38"/>
      <c r="HP72" s="38"/>
      <c r="HQ72" s="38"/>
      <c r="HR72" s="38"/>
      <c r="HS72" s="38"/>
      <c r="HT72" s="38"/>
      <c r="HU72" s="38"/>
      <c r="HV72" s="38"/>
      <c r="HW72" s="38"/>
      <c r="HX72" s="38"/>
      <c r="HY72" s="38"/>
      <c r="HZ72" s="38"/>
      <c r="IA72" s="38"/>
      <c r="IB72" s="38"/>
      <c r="IC72" s="38"/>
      <c r="ID72" s="38"/>
      <c r="IE72" s="38"/>
      <c r="IF72" s="38"/>
      <c r="IG72" s="38"/>
      <c r="IH72" s="38"/>
      <c r="II72" s="38"/>
      <c r="IJ72" s="38"/>
      <c r="IK72" s="38"/>
      <c r="IL72" s="38"/>
      <c r="IM72" s="38"/>
      <c r="IN72" s="38"/>
      <c r="IO72" s="38"/>
      <c r="IP72" s="38"/>
      <c r="IQ72" s="38"/>
      <c r="IR72" s="38"/>
      <c r="IS72" s="38"/>
      <c r="IT72" s="38"/>
      <c r="IU72" s="38"/>
      <c r="IV72" s="38"/>
      <c r="IW72" s="38"/>
      <c r="IX72" s="38"/>
      <c r="IY72" s="38"/>
      <c r="IZ72" s="38"/>
      <c r="JA72" s="38"/>
      <c r="JB72" s="38"/>
      <c r="JC72" s="38"/>
      <c r="JD72" s="38"/>
      <c r="JE72" s="38"/>
      <c r="JF72" s="38"/>
      <c r="JG72" s="38"/>
      <c r="JH72" s="38"/>
      <c r="JI72" s="38"/>
      <c r="JJ72" s="38"/>
      <c r="JK72" s="38"/>
      <c r="JL72" s="38"/>
      <c r="JM72" s="38"/>
      <c r="JN72" s="38"/>
      <c r="JO72" s="38"/>
      <c r="JP72" s="38"/>
      <c r="JQ72" s="38"/>
      <c r="JR72" s="38"/>
      <c r="JS72" s="38"/>
      <c r="JT72" s="38"/>
      <c r="JU72" s="38"/>
      <c r="JV72" s="38"/>
      <c r="JW72" s="38"/>
      <c r="JX72" s="38"/>
      <c r="JY72" s="38"/>
      <c r="JZ72" s="38"/>
      <c r="KA72" s="38"/>
      <c r="KB72" s="38"/>
      <c r="KC72" s="38"/>
      <c r="KD72" s="38"/>
      <c r="KE72" s="38"/>
      <c r="KF72" s="38"/>
      <c r="KG72" s="38"/>
      <c r="KH72" s="38"/>
      <c r="KI72" s="38"/>
      <c r="KJ72" s="38"/>
      <c r="KK72" s="38"/>
      <c r="KL72" s="38"/>
      <c r="KM72" s="38"/>
      <c r="KN72" s="38"/>
      <c r="KO72" s="38"/>
      <c r="KP72" s="38"/>
      <c r="KQ72" s="38"/>
      <c r="KR72" s="38"/>
      <c r="KS72" s="38"/>
      <c r="KT72" s="38"/>
      <c r="KU72" s="38"/>
      <c r="KV72" s="38"/>
      <c r="KW72" s="38"/>
      <c r="KX72" s="38"/>
      <c r="KY72" s="38"/>
      <c r="KZ72" s="38"/>
      <c r="LA72" s="38"/>
      <c r="LB72" s="38"/>
      <c r="LC72" s="38"/>
    </row>
    <row r="73" spans="1:315" customFormat="1" ht="13.15" x14ac:dyDescent="0.4">
      <c r="A73" s="31">
        <v>1</v>
      </c>
      <c r="B73" s="31">
        <v>3</v>
      </c>
      <c r="C73" s="31">
        <v>1</v>
      </c>
      <c r="D73" s="31">
        <v>3</v>
      </c>
      <c r="G73" s="4"/>
      <c r="H73" s="31"/>
      <c r="I73" s="31"/>
      <c r="J73" s="31"/>
      <c r="K73" s="31"/>
      <c r="L73" s="31"/>
      <c r="M73" s="31"/>
      <c r="N73" s="38"/>
      <c r="O73" s="163"/>
      <c r="P73" s="38"/>
      <c r="Q73" s="38"/>
      <c r="R73" s="109"/>
      <c r="S73" s="148"/>
      <c r="T73" s="38"/>
      <c r="U73" s="38"/>
      <c r="V73" s="38"/>
      <c r="W73" s="37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109"/>
      <c r="AT73" s="148"/>
      <c r="AU73" s="38"/>
      <c r="AV73" s="38"/>
      <c r="AW73" s="38"/>
      <c r="AX73" s="37"/>
      <c r="AY73" s="38"/>
      <c r="AZ73" s="38"/>
      <c r="BA73" s="38"/>
      <c r="BB73" s="38"/>
      <c r="BC73" s="38"/>
      <c r="BD73" s="38"/>
      <c r="BE73" s="38"/>
      <c r="BF73" s="38"/>
      <c r="BG73" s="38"/>
      <c r="BH73" s="38"/>
      <c r="BI73" s="38"/>
      <c r="BJ73" s="38"/>
      <c r="BK73" s="38"/>
      <c r="BL73" s="38"/>
      <c r="BM73" s="38"/>
      <c r="BN73" s="38"/>
      <c r="BO73" s="38"/>
      <c r="BP73" s="38"/>
      <c r="BQ73" s="38"/>
      <c r="BR73" s="38"/>
      <c r="BS73" s="38"/>
      <c r="BT73" s="38"/>
      <c r="BU73" s="38"/>
      <c r="BV73" s="38"/>
      <c r="BW73" s="38"/>
      <c r="BX73" s="38"/>
      <c r="BY73" s="38"/>
      <c r="BZ73" s="38"/>
      <c r="CA73" s="38"/>
      <c r="CB73" s="38"/>
      <c r="CC73" s="38"/>
      <c r="CD73" s="38"/>
      <c r="CE73" s="38"/>
      <c r="CF73" s="38"/>
      <c r="CG73" s="38"/>
      <c r="CH73" s="38"/>
      <c r="CI73" s="38"/>
      <c r="CJ73" s="38"/>
      <c r="CK73" s="38"/>
      <c r="CL73" s="38"/>
      <c r="CM73" s="38"/>
      <c r="CN73" s="38"/>
      <c r="CO73" s="38"/>
      <c r="CP73" s="38"/>
      <c r="CQ73" s="38"/>
      <c r="CR73" s="38"/>
      <c r="CS73" s="38"/>
      <c r="CT73" s="38"/>
      <c r="CU73" s="38"/>
      <c r="CV73" s="38"/>
      <c r="CW73" s="38"/>
      <c r="CX73" s="38"/>
      <c r="CY73" s="38"/>
      <c r="CZ73" s="38"/>
      <c r="DA73" s="38"/>
      <c r="DB73" s="38"/>
      <c r="DC73" s="38"/>
      <c r="DD73" s="38"/>
      <c r="DE73" s="38"/>
      <c r="DF73" s="38"/>
      <c r="DG73" s="38"/>
      <c r="DH73" s="38"/>
      <c r="DI73" s="38"/>
      <c r="DJ73" s="38"/>
      <c r="DK73" s="38"/>
      <c r="DL73" s="38"/>
      <c r="DM73" s="38"/>
      <c r="DN73" s="38"/>
      <c r="DO73" s="38"/>
      <c r="DP73" s="38"/>
      <c r="DQ73" s="38"/>
      <c r="DR73" s="38"/>
      <c r="DS73" s="38"/>
      <c r="DT73" s="38"/>
      <c r="DU73" s="38"/>
      <c r="DV73" s="38"/>
      <c r="DW73" s="38"/>
      <c r="DX73" s="38"/>
      <c r="DY73" s="38"/>
      <c r="DZ73" s="38"/>
      <c r="EA73" s="38"/>
      <c r="EB73" s="38"/>
      <c r="EC73" s="38"/>
      <c r="ED73" s="38"/>
      <c r="EE73" s="38"/>
      <c r="EF73" s="38"/>
      <c r="EG73" s="38"/>
      <c r="EH73" s="38"/>
      <c r="EI73" s="38"/>
      <c r="EJ73" s="38"/>
      <c r="EK73" s="38"/>
      <c r="EL73" s="38"/>
      <c r="EM73" s="38"/>
      <c r="EN73" s="38"/>
      <c r="EO73" s="38"/>
      <c r="EP73" s="38"/>
      <c r="EQ73" s="38"/>
      <c r="ER73" s="38"/>
      <c r="ES73" s="38"/>
      <c r="ET73" s="38"/>
      <c r="EU73" s="38"/>
      <c r="EV73" s="38"/>
      <c r="EW73" s="38"/>
      <c r="EX73" s="38"/>
      <c r="EY73" s="38"/>
      <c r="EZ73" s="38"/>
      <c r="FA73" s="38"/>
      <c r="FB73" s="38"/>
      <c r="FC73" s="38"/>
      <c r="FD73" s="38"/>
      <c r="FE73" s="38"/>
      <c r="FF73" s="38"/>
      <c r="FG73" s="38"/>
      <c r="FH73" s="38"/>
      <c r="FI73" s="38"/>
      <c r="FJ73" s="38"/>
      <c r="FK73" s="38"/>
      <c r="FL73" s="38"/>
      <c r="FM73" s="38"/>
      <c r="FN73" s="38"/>
      <c r="FO73" s="38"/>
      <c r="FP73" s="38"/>
      <c r="FQ73" s="38"/>
      <c r="FR73" s="38"/>
      <c r="FS73" s="38"/>
      <c r="FT73" s="38"/>
      <c r="FU73" s="38"/>
      <c r="FV73" s="38"/>
      <c r="FW73" s="38"/>
      <c r="FX73" s="38"/>
      <c r="FY73" s="38"/>
      <c r="FZ73" s="38"/>
      <c r="GA73" s="38"/>
      <c r="GB73" s="38"/>
      <c r="GC73" s="38"/>
      <c r="GD73" s="38"/>
      <c r="GE73" s="38"/>
      <c r="GF73" s="38"/>
      <c r="GG73" s="38"/>
      <c r="GH73" s="38"/>
      <c r="GI73" s="38"/>
      <c r="GJ73" s="38"/>
      <c r="GK73" s="38"/>
      <c r="GL73" s="38"/>
      <c r="GM73" s="38"/>
      <c r="GN73" s="38"/>
      <c r="GO73" s="38"/>
      <c r="GP73" s="38"/>
      <c r="GQ73" s="38"/>
      <c r="GR73" s="38"/>
      <c r="GS73" s="38"/>
      <c r="GT73" s="38"/>
      <c r="GU73" s="38"/>
      <c r="GV73" s="38"/>
      <c r="GW73" s="38"/>
      <c r="GX73" s="38"/>
      <c r="GY73" s="38"/>
      <c r="GZ73" s="38"/>
      <c r="HA73" s="38"/>
      <c r="HB73" s="38"/>
      <c r="HC73" s="38"/>
      <c r="HD73" s="38"/>
      <c r="HE73" s="38"/>
      <c r="HF73" s="38"/>
      <c r="HG73" s="38"/>
      <c r="HH73" s="38"/>
      <c r="HI73" s="38"/>
      <c r="HJ73" s="38"/>
      <c r="HK73" s="38"/>
      <c r="HL73" s="38"/>
      <c r="HM73" s="38"/>
      <c r="HN73" s="38"/>
      <c r="HO73" s="38"/>
      <c r="HP73" s="38"/>
      <c r="HQ73" s="38"/>
      <c r="HR73" s="38"/>
      <c r="HS73" s="38"/>
      <c r="HT73" s="38"/>
      <c r="HU73" s="38"/>
      <c r="HV73" s="38"/>
      <c r="HW73" s="38"/>
      <c r="HX73" s="38"/>
      <c r="HY73" s="38"/>
      <c r="HZ73" s="38"/>
      <c r="IA73" s="38"/>
      <c r="IB73" s="38"/>
      <c r="IC73" s="38"/>
      <c r="ID73" s="38"/>
      <c r="IE73" s="38"/>
      <c r="IF73" s="38"/>
      <c r="IG73" s="38"/>
      <c r="IH73" s="38"/>
      <c r="II73" s="38"/>
      <c r="IJ73" s="38"/>
      <c r="IK73" s="38"/>
      <c r="IL73" s="38"/>
      <c r="IM73" s="38"/>
      <c r="IN73" s="38"/>
      <c r="IO73" s="38"/>
      <c r="IP73" s="38"/>
      <c r="IQ73" s="38"/>
      <c r="IR73" s="38"/>
      <c r="IS73" s="38"/>
      <c r="IT73" s="38"/>
      <c r="IU73" s="38"/>
      <c r="IV73" s="38"/>
      <c r="IW73" s="38"/>
      <c r="IX73" s="38"/>
      <c r="IY73" s="38"/>
      <c r="IZ73" s="38"/>
      <c r="JA73" s="38"/>
      <c r="JB73" s="38"/>
      <c r="JC73" s="38"/>
      <c r="JD73" s="38"/>
      <c r="JE73" s="38"/>
      <c r="JF73" s="38"/>
      <c r="JG73" s="38"/>
      <c r="JH73" s="38"/>
      <c r="JI73" s="38"/>
      <c r="JJ73" s="38"/>
      <c r="JK73" s="38"/>
      <c r="JL73" s="38"/>
      <c r="JM73" s="38"/>
      <c r="JN73" s="38"/>
      <c r="JO73" s="38"/>
      <c r="JP73" s="38"/>
      <c r="JQ73" s="38"/>
      <c r="JR73" s="38"/>
      <c r="JS73" s="38"/>
      <c r="JT73" s="38"/>
      <c r="JU73" s="38"/>
      <c r="JV73" s="38"/>
      <c r="JW73" s="38"/>
      <c r="JX73" s="38"/>
      <c r="JY73" s="38"/>
      <c r="JZ73" s="38"/>
      <c r="KA73" s="38"/>
      <c r="KB73" s="38"/>
      <c r="KC73" s="38"/>
      <c r="KD73" s="38"/>
      <c r="KE73" s="38"/>
      <c r="KF73" s="38"/>
      <c r="KG73" s="38"/>
      <c r="KH73" s="38"/>
      <c r="KI73" s="38"/>
      <c r="KJ73" s="38"/>
      <c r="KK73" s="38"/>
      <c r="KL73" s="38"/>
      <c r="KM73" s="38"/>
      <c r="KN73" s="38"/>
      <c r="KO73" s="38"/>
      <c r="KP73" s="38"/>
      <c r="KQ73" s="38"/>
      <c r="KR73" s="38"/>
      <c r="KS73" s="38"/>
      <c r="KT73" s="38"/>
      <c r="KU73" s="38"/>
      <c r="KV73" s="38"/>
      <c r="KW73" s="38"/>
      <c r="KX73" s="38"/>
      <c r="KY73" s="38"/>
      <c r="KZ73" s="38"/>
      <c r="LA73" s="38"/>
      <c r="LB73" s="38"/>
      <c r="LC73" s="38"/>
    </row>
    <row r="74" spans="1:315" customFormat="1" ht="13.15" x14ac:dyDescent="0.4">
      <c r="A74" s="31">
        <v>1</v>
      </c>
      <c r="B74" s="31">
        <v>1</v>
      </c>
      <c r="C74" s="31">
        <v>2</v>
      </c>
      <c r="D74" s="31">
        <v>1</v>
      </c>
      <c r="G74" s="4"/>
      <c r="H74" s="32"/>
      <c r="I74" s="32"/>
      <c r="J74" s="32"/>
      <c r="K74" s="32"/>
      <c r="L74" s="32"/>
      <c r="M74" s="31"/>
      <c r="N74" s="38"/>
      <c r="O74" s="163"/>
      <c r="P74" s="38"/>
      <c r="Q74" s="38"/>
      <c r="R74" s="109"/>
      <c r="S74" s="148"/>
      <c r="T74" s="38"/>
      <c r="U74" s="38"/>
      <c r="V74" s="38"/>
      <c r="W74" s="38"/>
      <c r="X74" s="37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109"/>
      <c r="AT74" s="148"/>
      <c r="AU74" s="38"/>
      <c r="AV74" s="38"/>
      <c r="AW74" s="38"/>
      <c r="AX74" s="38"/>
      <c r="AY74" s="37"/>
      <c r="AZ74" s="38"/>
      <c r="BA74" s="40"/>
      <c r="BB74" s="38"/>
      <c r="BC74" s="38"/>
      <c r="BD74" s="38"/>
      <c r="BE74" s="38"/>
      <c r="BF74" s="38"/>
      <c r="BG74" s="38"/>
      <c r="BH74" s="38"/>
      <c r="BI74" s="38"/>
      <c r="BJ74" s="38"/>
      <c r="BK74" s="38"/>
      <c r="BL74" s="38"/>
      <c r="BM74" s="38"/>
      <c r="BN74" s="38"/>
      <c r="BO74" s="38"/>
      <c r="BP74" s="38"/>
      <c r="BQ74" s="38"/>
      <c r="BR74" s="38"/>
      <c r="BS74" s="38"/>
      <c r="BT74" s="38"/>
      <c r="BU74" s="38"/>
      <c r="BV74" s="38"/>
      <c r="BW74" s="38"/>
      <c r="BX74" s="38"/>
      <c r="BY74" s="38"/>
      <c r="BZ74" s="38"/>
      <c r="CA74" s="38"/>
      <c r="CB74" s="38"/>
      <c r="CC74" s="38"/>
      <c r="CD74" s="38"/>
      <c r="CE74" s="38"/>
      <c r="CF74" s="38"/>
      <c r="CG74" s="38"/>
      <c r="CH74" s="38"/>
      <c r="CI74" s="38"/>
      <c r="CJ74" s="38"/>
      <c r="CK74" s="38"/>
      <c r="CL74" s="38"/>
      <c r="CM74" s="38"/>
      <c r="CN74" s="38"/>
      <c r="CO74" s="38"/>
      <c r="CP74" s="38"/>
      <c r="CQ74" s="38"/>
      <c r="CR74" s="38"/>
      <c r="CS74" s="38"/>
      <c r="CT74" s="38"/>
      <c r="CU74" s="38"/>
      <c r="CV74" s="38"/>
      <c r="CW74" s="38"/>
      <c r="CX74" s="38"/>
      <c r="CY74" s="38"/>
      <c r="CZ74" s="38"/>
      <c r="DA74" s="38"/>
      <c r="DB74" s="38"/>
      <c r="DC74" s="38"/>
      <c r="DD74" s="38"/>
      <c r="DE74" s="38"/>
      <c r="DF74" s="38"/>
      <c r="DG74" s="38"/>
      <c r="DH74" s="38"/>
      <c r="DI74" s="38"/>
      <c r="DJ74" s="38"/>
      <c r="DK74" s="38"/>
      <c r="DL74" s="38"/>
      <c r="DM74" s="38"/>
      <c r="DN74" s="38"/>
      <c r="DO74" s="38"/>
      <c r="DP74" s="38"/>
      <c r="DQ74" s="38"/>
      <c r="DR74" s="38"/>
      <c r="DS74" s="38"/>
      <c r="DT74" s="38"/>
      <c r="DU74" s="38"/>
      <c r="DV74" s="38"/>
      <c r="DW74" s="38"/>
      <c r="DX74" s="38"/>
      <c r="DY74" s="38"/>
      <c r="DZ74" s="38"/>
      <c r="EA74" s="38"/>
      <c r="EB74" s="38"/>
      <c r="EC74" s="38"/>
      <c r="ED74" s="38"/>
      <c r="EE74" s="38"/>
      <c r="EF74" s="38"/>
      <c r="EG74" s="38"/>
      <c r="EH74" s="38"/>
      <c r="EI74" s="38"/>
      <c r="EJ74" s="38"/>
      <c r="EK74" s="38"/>
      <c r="EL74" s="38"/>
      <c r="EM74" s="38"/>
      <c r="EN74" s="38"/>
      <c r="EO74" s="38"/>
      <c r="EP74" s="38"/>
      <c r="EQ74" s="38"/>
      <c r="ER74" s="38"/>
      <c r="ES74" s="38"/>
      <c r="ET74" s="38"/>
      <c r="EU74" s="38"/>
      <c r="EV74" s="38"/>
      <c r="EW74" s="38"/>
      <c r="EX74" s="38"/>
      <c r="EY74" s="38"/>
      <c r="EZ74" s="38"/>
      <c r="FA74" s="38"/>
      <c r="FB74" s="38"/>
      <c r="FC74" s="38"/>
      <c r="FD74" s="38"/>
      <c r="FE74" s="38"/>
      <c r="FF74" s="38"/>
      <c r="FG74" s="38"/>
      <c r="FH74" s="38"/>
      <c r="FI74" s="38"/>
      <c r="FJ74" s="38"/>
      <c r="FK74" s="38"/>
      <c r="FL74" s="38"/>
      <c r="FM74" s="38"/>
      <c r="FN74" s="38"/>
      <c r="FO74" s="38"/>
      <c r="FP74" s="38"/>
      <c r="FQ74" s="38"/>
      <c r="FR74" s="38"/>
      <c r="FS74" s="38"/>
      <c r="FT74" s="38"/>
      <c r="FU74" s="38"/>
      <c r="FV74" s="38"/>
      <c r="FW74" s="38"/>
      <c r="FX74" s="38"/>
      <c r="FY74" s="38"/>
      <c r="FZ74" s="38"/>
      <c r="GA74" s="38"/>
      <c r="GB74" s="38"/>
      <c r="GC74" s="38"/>
      <c r="GD74" s="38"/>
      <c r="GE74" s="38"/>
      <c r="GF74" s="38"/>
      <c r="GG74" s="38"/>
      <c r="GH74" s="38"/>
      <c r="GI74" s="38"/>
      <c r="GJ74" s="38"/>
      <c r="GK74" s="38"/>
      <c r="GL74" s="38"/>
      <c r="GM74" s="38"/>
      <c r="GN74" s="38"/>
      <c r="GO74" s="38"/>
      <c r="GP74" s="38"/>
      <c r="GQ74" s="38"/>
      <c r="GR74" s="38"/>
      <c r="GS74" s="38"/>
      <c r="GT74" s="38"/>
      <c r="GU74" s="38"/>
      <c r="GV74" s="38"/>
      <c r="GW74" s="38"/>
      <c r="GX74" s="38"/>
      <c r="GY74" s="38"/>
      <c r="GZ74" s="38"/>
      <c r="HA74" s="38"/>
      <c r="HB74" s="38"/>
      <c r="HC74" s="38"/>
      <c r="HD74" s="38"/>
      <c r="HE74" s="38"/>
      <c r="HF74" s="38"/>
      <c r="HG74" s="38"/>
      <c r="HH74" s="38"/>
      <c r="HI74" s="38"/>
      <c r="HJ74" s="38"/>
      <c r="HK74" s="38"/>
      <c r="HL74" s="38"/>
      <c r="HM74" s="38"/>
      <c r="HN74" s="38"/>
      <c r="HO74" s="38"/>
      <c r="HP74" s="38"/>
      <c r="HQ74" s="38"/>
      <c r="HR74" s="38"/>
      <c r="HS74" s="38"/>
      <c r="HT74" s="38"/>
      <c r="HU74" s="38"/>
      <c r="HV74" s="38"/>
      <c r="HW74" s="38"/>
      <c r="HX74" s="38"/>
      <c r="HY74" s="38"/>
      <c r="HZ74" s="38"/>
      <c r="IA74" s="38"/>
      <c r="IB74" s="38"/>
      <c r="IC74" s="38"/>
      <c r="ID74" s="38"/>
      <c r="IE74" s="38"/>
      <c r="IF74" s="38"/>
      <c r="IG74" s="38"/>
      <c r="IH74" s="38"/>
      <c r="II74" s="38"/>
      <c r="IJ74" s="38"/>
      <c r="IK74" s="38"/>
      <c r="IL74" s="38"/>
      <c r="IM74" s="38"/>
      <c r="IN74" s="38"/>
      <c r="IO74" s="38"/>
      <c r="IP74" s="38"/>
      <c r="IQ74" s="38"/>
      <c r="IR74" s="38"/>
      <c r="IS74" s="38"/>
      <c r="IT74" s="38"/>
      <c r="IU74" s="38"/>
      <c r="IV74" s="38"/>
      <c r="IW74" s="38"/>
      <c r="IX74" s="38"/>
      <c r="IY74" s="38"/>
      <c r="IZ74" s="38"/>
      <c r="JA74" s="38"/>
      <c r="JB74" s="38"/>
      <c r="JC74" s="38"/>
      <c r="JD74" s="38"/>
      <c r="JE74" s="38"/>
      <c r="JF74" s="38"/>
      <c r="JG74" s="38"/>
      <c r="JH74" s="38"/>
      <c r="JI74" s="38"/>
      <c r="JJ74" s="38"/>
      <c r="JK74" s="38"/>
      <c r="JL74" s="38"/>
      <c r="JM74" s="38"/>
      <c r="JN74" s="38"/>
      <c r="JO74" s="38"/>
      <c r="JP74" s="38"/>
      <c r="JQ74" s="38"/>
      <c r="JR74" s="38"/>
      <c r="JS74" s="38"/>
      <c r="JT74" s="38"/>
      <c r="JU74" s="38"/>
      <c r="JV74" s="38"/>
      <c r="JW74" s="38"/>
      <c r="JX74" s="38"/>
      <c r="JY74" s="38"/>
      <c r="JZ74" s="38"/>
      <c r="KA74" s="38"/>
      <c r="KB74" s="38"/>
      <c r="KC74" s="38"/>
      <c r="KD74" s="38"/>
      <c r="KE74" s="38"/>
      <c r="KF74" s="38"/>
      <c r="KG74" s="38"/>
      <c r="KH74" s="38"/>
      <c r="KI74" s="38"/>
      <c r="KJ74" s="38"/>
      <c r="KK74" s="38"/>
      <c r="KL74" s="38"/>
      <c r="KM74" s="38"/>
      <c r="KN74" s="38"/>
      <c r="KO74" s="38"/>
      <c r="KP74" s="38"/>
      <c r="KQ74" s="38"/>
      <c r="KR74" s="38"/>
      <c r="KS74" s="38"/>
      <c r="KT74" s="38"/>
      <c r="KU74" s="38"/>
      <c r="KV74" s="38"/>
      <c r="KW74" s="38"/>
      <c r="KX74" s="38"/>
      <c r="KY74" s="38"/>
      <c r="KZ74" s="38"/>
      <c r="LA74" s="38"/>
      <c r="LB74" s="38"/>
      <c r="LC74" s="38"/>
    </row>
    <row r="75" spans="1:315" customFormat="1" ht="13.15" x14ac:dyDescent="0.4">
      <c r="A75" s="31">
        <v>1</v>
      </c>
      <c r="B75" s="31">
        <v>2</v>
      </c>
      <c r="C75" s="31">
        <v>1</v>
      </c>
      <c r="D75" s="31">
        <v>1</v>
      </c>
      <c r="G75" s="4"/>
      <c r="H75" s="33"/>
      <c r="I75" s="33"/>
      <c r="J75" s="33"/>
      <c r="K75" s="33"/>
      <c r="L75" s="33"/>
      <c r="M75" s="31"/>
      <c r="N75" s="38"/>
      <c r="O75" s="38"/>
      <c r="P75" s="38"/>
      <c r="Q75" s="38"/>
      <c r="R75" s="109"/>
      <c r="S75" s="148"/>
      <c r="T75" s="38"/>
      <c r="U75" s="38"/>
      <c r="V75" s="38"/>
      <c r="W75" s="38"/>
      <c r="X75" s="38"/>
      <c r="Y75" s="37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109"/>
      <c r="AT75" s="148"/>
      <c r="AU75" s="38"/>
      <c r="AV75" s="38"/>
      <c r="AW75" s="38"/>
      <c r="AX75" s="38"/>
      <c r="AY75" s="38"/>
      <c r="AZ75" s="37"/>
      <c r="BA75" s="38"/>
      <c r="BB75" s="38"/>
      <c r="BC75" s="38"/>
      <c r="BD75" s="38"/>
      <c r="BE75" s="38"/>
      <c r="BF75" s="38"/>
      <c r="BG75" s="38"/>
      <c r="BH75" s="38"/>
      <c r="BI75" s="38"/>
      <c r="BJ75" s="38"/>
      <c r="BK75" s="38"/>
      <c r="BL75" s="38"/>
      <c r="BM75" s="38"/>
      <c r="BN75" s="38"/>
      <c r="BO75" s="38"/>
      <c r="BP75" s="38"/>
      <c r="BQ75" s="38"/>
      <c r="BR75" s="38"/>
      <c r="BS75" s="38"/>
      <c r="BT75" s="38"/>
      <c r="BU75" s="38"/>
      <c r="BV75" s="38"/>
      <c r="BW75" s="38"/>
      <c r="BX75" s="38"/>
      <c r="BY75" s="38"/>
      <c r="BZ75" s="38"/>
      <c r="CA75" s="38"/>
      <c r="CB75" s="38"/>
      <c r="CC75" s="38"/>
      <c r="CD75" s="38"/>
      <c r="CE75" s="38"/>
      <c r="CF75" s="38"/>
      <c r="CG75" s="38"/>
      <c r="CH75" s="38"/>
      <c r="CI75" s="38"/>
      <c r="CJ75" s="38"/>
      <c r="CK75" s="38"/>
      <c r="CL75" s="38"/>
      <c r="CM75" s="38"/>
      <c r="CN75" s="38"/>
      <c r="CO75" s="38"/>
      <c r="CP75" s="38"/>
      <c r="CQ75" s="38"/>
      <c r="CR75" s="38"/>
      <c r="CS75" s="38"/>
      <c r="CT75" s="38"/>
      <c r="CU75" s="38"/>
      <c r="CV75" s="38"/>
      <c r="CW75" s="38"/>
      <c r="CX75" s="38"/>
      <c r="CY75" s="38"/>
      <c r="CZ75" s="38"/>
      <c r="DA75" s="38"/>
      <c r="DB75" s="38"/>
      <c r="DC75" s="38"/>
      <c r="DD75" s="38"/>
      <c r="DE75" s="38"/>
      <c r="DF75" s="38"/>
      <c r="DG75" s="38"/>
      <c r="DH75" s="38"/>
      <c r="DI75" s="38"/>
      <c r="DJ75" s="38"/>
      <c r="DK75" s="38"/>
      <c r="DL75" s="38"/>
      <c r="DM75" s="38"/>
      <c r="DN75" s="38"/>
      <c r="DO75" s="38"/>
      <c r="DP75" s="38"/>
      <c r="DQ75" s="38"/>
      <c r="DR75" s="38"/>
      <c r="DS75" s="38"/>
      <c r="DT75" s="38"/>
      <c r="DU75" s="38"/>
      <c r="DV75" s="38"/>
      <c r="DW75" s="38"/>
      <c r="DX75" s="38"/>
      <c r="DY75" s="38"/>
      <c r="DZ75" s="38"/>
      <c r="EA75" s="38"/>
      <c r="EB75" s="38"/>
      <c r="EC75" s="38"/>
      <c r="ED75" s="38"/>
      <c r="EE75" s="38"/>
      <c r="EF75" s="38"/>
      <c r="EG75" s="38"/>
      <c r="EH75" s="38"/>
      <c r="EI75" s="38"/>
      <c r="EJ75" s="38"/>
      <c r="EK75" s="38"/>
      <c r="EL75" s="38"/>
      <c r="EM75" s="38"/>
      <c r="EN75" s="38"/>
      <c r="EO75" s="38"/>
      <c r="EP75" s="38"/>
      <c r="EQ75" s="38"/>
      <c r="ER75" s="38"/>
      <c r="ES75" s="38"/>
      <c r="ET75" s="38"/>
      <c r="EU75" s="38"/>
      <c r="EV75" s="38"/>
      <c r="EW75" s="38"/>
      <c r="EX75" s="38"/>
      <c r="EY75" s="38"/>
      <c r="EZ75" s="38"/>
      <c r="FA75" s="38"/>
      <c r="FB75" s="38"/>
      <c r="FC75" s="38"/>
      <c r="FD75" s="38"/>
      <c r="FE75" s="38"/>
      <c r="FF75" s="38"/>
      <c r="FG75" s="38"/>
      <c r="FH75" s="38"/>
      <c r="FI75" s="38"/>
      <c r="FJ75" s="38"/>
      <c r="FK75" s="38"/>
      <c r="FL75" s="38"/>
      <c r="FM75" s="38"/>
      <c r="FN75" s="38"/>
      <c r="FO75" s="38"/>
      <c r="FP75" s="38"/>
      <c r="FQ75" s="38"/>
      <c r="FR75" s="38"/>
      <c r="FS75" s="38"/>
      <c r="FT75" s="38"/>
      <c r="FU75" s="38"/>
      <c r="FV75" s="38"/>
      <c r="FW75" s="38"/>
      <c r="FX75" s="38"/>
      <c r="FY75" s="38"/>
      <c r="FZ75" s="38"/>
      <c r="GA75" s="38"/>
      <c r="GB75" s="38"/>
      <c r="GC75" s="38"/>
      <c r="GD75" s="38"/>
      <c r="GE75" s="38"/>
      <c r="GF75" s="38"/>
      <c r="GG75" s="38"/>
      <c r="GH75" s="38"/>
      <c r="GI75" s="38"/>
      <c r="GJ75" s="38"/>
      <c r="GK75" s="38"/>
      <c r="GL75" s="38"/>
      <c r="GM75" s="38"/>
      <c r="GN75" s="38"/>
      <c r="GO75" s="38"/>
      <c r="GP75" s="38"/>
      <c r="GQ75" s="38"/>
      <c r="GR75" s="38"/>
      <c r="GS75" s="38"/>
      <c r="GT75" s="38"/>
      <c r="GU75" s="38"/>
      <c r="GV75" s="38"/>
      <c r="GW75" s="38"/>
      <c r="GX75" s="38"/>
      <c r="GY75" s="38"/>
      <c r="GZ75" s="38"/>
      <c r="HA75" s="38"/>
      <c r="HB75" s="38"/>
      <c r="HC75" s="38"/>
      <c r="HD75" s="38"/>
      <c r="HE75" s="38"/>
      <c r="HF75" s="38"/>
      <c r="HG75" s="38"/>
      <c r="HH75" s="38"/>
      <c r="HI75" s="38"/>
      <c r="HJ75" s="38"/>
      <c r="HK75" s="38"/>
      <c r="HL75" s="38"/>
      <c r="HM75" s="38"/>
      <c r="HN75" s="38"/>
      <c r="HO75" s="38"/>
      <c r="HP75" s="38"/>
      <c r="HQ75" s="38"/>
      <c r="HR75" s="38"/>
      <c r="HS75" s="38"/>
      <c r="HT75" s="38"/>
      <c r="HU75" s="38"/>
      <c r="HV75" s="38"/>
      <c r="HW75" s="38"/>
      <c r="HX75" s="38"/>
      <c r="HY75" s="38"/>
      <c r="HZ75" s="38"/>
      <c r="IA75" s="38"/>
      <c r="IB75" s="38"/>
      <c r="IC75" s="38"/>
      <c r="ID75" s="38"/>
      <c r="IE75" s="38"/>
      <c r="IF75" s="38"/>
      <c r="IG75" s="38"/>
      <c r="IH75" s="38"/>
      <c r="II75" s="38"/>
      <c r="IJ75" s="38"/>
      <c r="IK75" s="38"/>
      <c r="IL75" s="38"/>
      <c r="IM75" s="38"/>
      <c r="IN75" s="38"/>
      <c r="IO75" s="38"/>
      <c r="IP75" s="38"/>
      <c r="IQ75" s="38"/>
      <c r="IR75" s="38"/>
      <c r="IS75" s="38"/>
      <c r="IT75" s="38"/>
      <c r="IU75" s="38"/>
      <c r="IV75" s="38"/>
      <c r="IW75" s="38"/>
      <c r="IX75" s="38"/>
      <c r="IY75" s="38"/>
      <c r="IZ75" s="38"/>
      <c r="JA75" s="38"/>
      <c r="JB75" s="38"/>
      <c r="JC75" s="38"/>
      <c r="JD75" s="38"/>
      <c r="JE75" s="38"/>
      <c r="JF75" s="38"/>
      <c r="JG75" s="38"/>
      <c r="JH75" s="38"/>
      <c r="JI75" s="38"/>
      <c r="JJ75" s="38"/>
      <c r="JK75" s="38"/>
      <c r="JL75" s="38"/>
      <c r="JM75" s="38"/>
      <c r="JN75" s="38"/>
      <c r="JO75" s="38"/>
      <c r="JP75" s="38"/>
      <c r="JQ75" s="38"/>
      <c r="JR75" s="38"/>
      <c r="JS75" s="38"/>
      <c r="JT75" s="38"/>
      <c r="JU75" s="38"/>
      <c r="JV75" s="38"/>
      <c r="JW75" s="38"/>
      <c r="JX75" s="38"/>
      <c r="JY75" s="38"/>
      <c r="JZ75" s="38"/>
      <c r="KA75" s="38"/>
      <c r="KB75" s="38"/>
      <c r="KC75" s="38"/>
      <c r="KD75" s="38"/>
      <c r="KE75" s="38"/>
      <c r="KF75" s="38"/>
      <c r="KG75" s="38"/>
      <c r="KH75" s="38"/>
      <c r="KI75" s="38"/>
      <c r="KJ75" s="38"/>
      <c r="KK75" s="38"/>
      <c r="KL75" s="38"/>
      <c r="KM75" s="38"/>
      <c r="KN75" s="38"/>
      <c r="KO75" s="38"/>
      <c r="KP75" s="38"/>
      <c r="KQ75" s="38"/>
      <c r="KR75" s="38"/>
      <c r="KS75" s="38"/>
      <c r="KT75" s="38"/>
      <c r="KU75" s="38"/>
      <c r="KV75" s="38"/>
      <c r="KW75" s="38"/>
      <c r="KX75" s="38"/>
      <c r="KY75" s="38"/>
      <c r="KZ75" s="38"/>
      <c r="LA75" s="38"/>
      <c r="LB75" s="38"/>
      <c r="LC75" s="38"/>
    </row>
    <row r="76" spans="1:315" customFormat="1" ht="13.15" x14ac:dyDescent="0.4">
      <c r="A76" s="31">
        <v>2</v>
      </c>
      <c r="B76" s="31">
        <v>1</v>
      </c>
      <c r="C76" s="31">
        <v>1</v>
      </c>
      <c r="D76" s="31">
        <v>1</v>
      </c>
      <c r="G76" s="4"/>
      <c r="H76" s="33"/>
      <c r="I76" s="33"/>
      <c r="J76" s="33"/>
      <c r="K76" s="33"/>
      <c r="L76" s="33"/>
      <c r="M76" s="31"/>
      <c r="N76" s="38"/>
      <c r="O76" s="38"/>
      <c r="P76" s="38"/>
      <c r="Q76" s="38"/>
      <c r="R76" s="109"/>
      <c r="S76" s="148"/>
      <c r="T76" s="38"/>
      <c r="U76" s="38"/>
      <c r="V76" s="38"/>
      <c r="W76" s="38"/>
      <c r="X76" s="38"/>
      <c r="Y76" s="38"/>
      <c r="Z76" s="37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109"/>
      <c r="AT76" s="166"/>
      <c r="AU76" s="38"/>
      <c r="AV76" s="38"/>
      <c r="AW76" s="38"/>
      <c r="AX76" s="38"/>
      <c r="AY76" s="38"/>
      <c r="AZ76" s="38"/>
      <c r="BA76" s="37"/>
      <c r="BB76" s="38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  <c r="CA76" s="38"/>
      <c r="CB76" s="38"/>
      <c r="CC76" s="38"/>
      <c r="CD76" s="38"/>
      <c r="CE76" s="38"/>
      <c r="CF76" s="38"/>
      <c r="CG76" s="38"/>
      <c r="CH76" s="38"/>
      <c r="CI76" s="38"/>
      <c r="CJ76" s="38"/>
      <c r="CK76" s="38"/>
      <c r="CL76" s="38"/>
      <c r="CM76" s="38"/>
      <c r="CN76" s="38"/>
      <c r="CO76" s="38"/>
      <c r="CP76" s="38"/>
      <c r="CQ76" s="38"/>
      <c r="CR76" s="38"/>
      <c r="CS76" s="38"/>
      <c r="CT76" s="38"/>
      <c r="CU76" s="38"/>
      <c r="CV76" s="38"/>
      <c r="CW76" s="38"/>
      <c r="CX76" s="38"/>
      <c r="CY76" s="38"/>
      <c r="CZ76" s="38"/>
      <c r="DA76" s="38"/>
      <c r="DB76" s="38"/>
      <c r="DC76" s="38"/>
      <c r="DD76" s="38"/>
      <c r="DE76" s="38"/>
      <c r="DF76" s="38"/>
      <c r="DG76" s="38"/>
      <c r="DH76" s="38"/>
      <c r="DI76" s="38"/>
      <c r="DJ76" s="38"/>
      <c r="DK76" s="38"/>
      <c r="DL76" s="38"/>
      <c r="DM76" s="38"/>
      <c r="DN76" s="38"/>
      <c r="DO76" s="38"/>
      <c r="DP76" s="38"/>
      <c r="DQ76" s="38"/>
      <c r="DR76" s="38"/>
      <c r="DS76" s="38"/>
      <c r="DT76" s="38"/>
      <c r="DU76" s="38"/>
      <c r="DV76" s="38"/>
      <c r="DW76" s="38"/>
      <c r="DX76" s="38"/>
      <c r="DY76" s="38"/>
      <c r="DZ76" s="38"/>
      <c r="EA76" s="38"/>
      <c r="EB76" s="38"/>
      <c r="EC76" s="38"/>
      <c r="ED76" s="38"/>
      <c r="EE76" s="38"/>
      <c r="EF76" s="38"/>
      <c r="EG76" s="38"/>
      <c r="EH76" s="38"/>
      <c r="EI76" s="38"/>
      <c r="EJ76" s="38"/>
      <c r="EK76" s="38"/>
      <c r="EL76" s="38"/>
      <c r="EM76" s="38"/>
      <c r="EN76" s="38"/>
      <c r="EO76" s="38"/>
      <c r="EP76" s="38"/>
      <c r="EQ76" s="38"/>
      <c r="ER76" s="38"/>
      <c r="ES76" s="38"/>
      <c r="ET76" s="38"/>
      <c r="EU76" s="38"/>
      <c r="EV76" s="38"/>
      <c r="EW76" s="38"/>
      <c r="EX76" s="38"/>
      <c r="EY76" s="38"/>
      <c r="EZ76" s="38"/>
      <c r="FA76" s="38"/>
      <c r="FB76" s="38"/>
      <c r="FC76" s="38"/>
      <c r="FD76" s="38"/>
      <c r="FE76" s="38"/>
      <c r="FF76" s="38"/>
      <c r="FG76" s="38"/>
      <c r="FH76" s="38"/>
      <c r="FI76" s="38"/>
      <c r="FJ76" s="38"/>
      <c r="FK76" s="38"/>
      <c r="FL76" s="38"/>
      <c r="FM76" s="38"/>
      <c r="FN76" s="38"/>
      <c r="FO76" s="38"/>
      <c r="FP76" s="38"/>
      <c r="FQ76" s="38"/>
      <c r="FR76" s="38"/>
      <c r="FS76" s="38"/>
      <c r="FT76" s="38"/>
      <c r="FU76" s="38"/>
      <c r="FV76" s="38"/>
      <c r="FW76" s="38"/>
      <c r="FX76" s="38"/>
      <c r="FY76" s="38"/>
      <c r="FZ76" s="38"/>
      <c r="GA76" s="38"/>
      <c r="GB76" s="38"/>
      <c r="GC76" s="38"/>
      <c r="GD76" s="38"/>
      <c r="GE76" s="38"/>
      <c r="GF76" s="38"/>
      <c r="GG76" s="38"/>
      <c r="GH76" s="38"/>
      <c r="GI76" s="38"/>
      <c r="GJ76" s="38"/>
      <c r="GK76" s="38"/>
      <c r="GL76" s="38"/>
      <c r="GM76" s="38"/>
      <c r="GN76" s="38"/>
      <c r="GO76" s="38"/>
      <c r="GP76" s="38"/>
      <c r="GQ76" s="38"/>
      <c r="GR76" s="38"/>
      <c r="GS76" s="38"/>
      <c r="GT76" s="38"/>
      <c r="GU76" s="38"/>
      <c r="GV76" s="38"/>
      <c r="GW76" s="38"/>
      <c r="GX76" s="38"/>
      <c r="GY76" s="38"/>
      <c r="GZ76" s="38"/>
      <c r="HA76" s="38"/>
      <c r="HB76" s="38"/>
      <c r="HC76" s="38"/>
      <c r="HD76" s="38"/>
      <c r="HE76" s="38"/>
      <c r="HF76" s="38"/>
      <c r="HG76" s="38"/>
      <c r="HH76" s="38"/>
      <c r="HI76" s="38"/>
      <c r="HJ76" s="38"/>
      <c r="HK76" s="38"/>
      <c r="HL76" s="38"/>
      <c r="HM76" s="38"/>
      <c r="HN76" s="38"/>
      <c r="HO76" s="38"/>
      <c r="HP76" s="38"/>
      <c r="HQ76" s="38"/>
      <c r="HR76" s="38"/>
      <c r="HS76" s="38"/>
      <c r="HT76" s="38"/>
      <c r="HU76" s="38"/>
      <c r="HV76" s="38"/>
      <c r="HW76" s="38"/>
      <c r="HX76" s="38"/>
      <c r="HY76" s="38"/>
      <c r="HZ76" s="38"/>
      <c r="IA76" s="38"/>
      <c r="IB76" s="38"/>
      <c r="IC76" s="38"/>
      <c r="ID76" s="38"/>
      <c r="IE76" s="38"/>
      <c r="IF76" s="38"/>
      <c r="IG76" s="38"/>
      <c r="IH76" s="38"/>
      <c r="II76" s="38"/>
      <c r="IJ76" s="38"/>
      <c r="IK76" s="38"/>
      <c r="IL76" s="38"/>
      <c r="IM76" s="38"/>
      <c r="IN76" s="38"/>
      <c r="IO76" s="38"/>
      <c r="IP76" s="38"/>
      <c r="IQ76" s="38"/>
      <c r="IR76" s="38"/>
      <c r="IS76" s="38"/>
      <c r="IT76" s="38"/>
      <c r="IU76" s="38"/>
      <c r="IV76" s="38"/>
      <c r="IW76" s="38"/>
      <c r="IX76" s="38"/>
      <c r="IY76" s="38"/>
      <c r="IZ76" s="38"/>
      <c r="JA76" s="38"/>
      <c r="JB76" s="38"/>
      <c r="JC76" s="38"/>
      <c r="JD76" s="38"/>
      <c r="JE76" s="38"/>
      <c r="JF76" s="38"/>
      <c r="JG76" s="38"/>
      <c r="JH76" s="38"/>
      <c r="JI76" s="38"/>
      <c r="JJ76" s="38"/>
      <c r="JK76" s="38"/>
      <c r="JL76" s="38"/>
      <c r="JM76" s="38"/>
      <c r="JN76" s="38"/>
      <c r="JO76" s="38"/>
      <c r="JP76" s="38"/>
      <c r="JQ76" s="38"/>
      <c r="JR76" s="38"/>
      <c r="JS76" s="38"/>
      <c r="JT76" s="38"/>
      <c r="JU76" s="38"/>
      <c r="JV76" s="38"/>
      <c r="JW76" s="38"/>
      <c r="JX76" s="38"/>
      <c r="JY76" s="38"/>
      <c r="JZ76" s="38"/>
      <c r="KA76" s="38"/>
      <c r="KB76" s="38"/>
      <c r="KC76" s="38"/>
      <c r="KD76" s="38"/>
      <c r="KE76" s="38"/>
      <c r="KF76" s="38"/>
      <c r="KG76" s="38"/>
      <c r="KH76" s="38"/>
      <c r="KI76" s="38"/>
      <c r="KJ76" s="38"/>
      <c r="KK76" s="38"/>
      <c r="KL76" s="38"/>
      <c r="KM76" s="38"/>
      <c r="KN76" s="38"/>
      <c r="KO76" s="38"/>
      <c r="KP76" s="38"/>
      <c r="KQ76" s="38"/>
      <c r="KR76" s="38"/>
      <c r="KS76" s="38"/>
      <c r="KT76" s="38"/>
      <c r="KU76" s="38"/>
      <c r="KV76" s="38"/>
      <c r="KW76" s="38"/>
      <c r="KX76" s="38"/>
      <c r="KY76" s="38"/>
      <c r="KZ76" s="38"/>
      <c r="LA76" s="38"/>
      <c r="LB76" s="38"/>
      <c r="LC76" s="38"/>
    </row>
    <row r="77" spans="1:315" customFormat="1" ht="13.15" x14ac:dyDescent="0.4">
      <c r="A77" s="31">
        <v>1</v>
      </c>
      <c r="B77" s="31">
        <v>1</v>
      </c>
      <c r="C77" s="31">
        <v>1</v>
      </c>
      <c r="D77" s="31">
        <v>2</v>
      </c>
      <c r="G77" s="4"/>
      <c r="H77" s="33"/>
      <c r="I77" s="33"/>
      <c r="J77" s="33"/>
      <c r="K77" s="33"/>
      <c r="L77" s="33"/>
      <c r="M77" s="31"/>
      <c r="N77" s="38"/>
      <c r="O77" s="38"/>
      <c r="P77" s="38"/>
      <c r="Q77" s="38"/>
      <c r="R77" s="109"/>
      <c r="S77" s="14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109"/>
      <c r="AT77" s="148"/>
      <c r="AU77" s="38"/>
      <c r="AV77" s="38"/>
      <c r="AW77" s="38"/>
      <c r="AX77" s="38"/>
      <c r="AY77" s="38"/>
      <c r="AZ77" s="38"/>
      <c r="BA77" s="38"/>
      <c r="BB77" s="38"/>
      <c r="BC77" s="38"/>
      <c r="BD77" s="38"/>
      <c r="BE77" s="38"/>
      <c r="BF77" s="38"/>
      <c r="BG77" s="38"/>
      <c r="BH77" s="38"/>
      <c r="BI77" s="38"/>
      <c r="BJ77" s="38"/>
      <c r="BK77" s="38"/>
      <c r="BL77" s="38"/>
      <c r="BM77" s="38"/>
      <c r="BN77" s="38"/>
      <c r="BO77" s="38"/>
      <c r="BP77" s="38"/>
      <c r="BQ77" s="38"/>
      <c r="BR77" s="38"/>
      <c r="BS77" s="38"/>
      <c r="BT77" s="38"/>
      <c r="BU77" s="38"/>
      <c r="BV77" s="38"/>
      <c r="BW77" s="38"/>
      <c r="BX77" s="38"/>
      <c r="BY77" s="38"/>
      <c r="BZ77" s="38"/>
      <c r="CA77" s="38"/>
      <c r="CB77" s="38"/>
      <c r="CC77" s="38"/>
      <c r="CD77" s="38"/>
      <c r="CE77" s="38"/>
      <c r="CF77" s="38"/>
      <c r="CG77" s="38"/>
      <c r="CH77" s="38"/>
      <c r="CI77" s="38"/>
      <c r="CJ77" s="38"/>
      <c r="CK77" s="38"/>
      <c r="CL77" s="38"/>
      <c r="CM77" s="38"/>
      <c r="CN77" s="38"/>
      <c r="CO77" s="38"/>
      <c r="CP77" s="38"/>
      <c r="CQ77" s="38"/>
      <c r="CR77" s="38"/>
      <c r="CS77" s="38"/>
      <c r="CT77" s="38"/>
      <c r="CU77" s="38"/>
      <c r="CV77" s="38"/>
      <c r="CW77" s="38"/>
      <c r="CX77" s="38"/>
      <c r="CY77" s="38"/>
      <c r="CZ77" s="38"/>
      <c r="DA77" s="38"/>
      <c r="DB77" s="38"/>
      <c r="DC77" s="38"/>
      <c r="DD77" s="38"/>
      <c r="DE77" s="38"/>
      <c r="DF77" s="38"/>
      <c r="DG77" s="38"/>
      <c r="DH77" s="38"/>
      <c r="DI77" s="38"/>
      <c r="DJ77" s="38"/>
      <c r="DK77" s="38"/>
      <c r="DL77" s="38"/>
      <c r="DM77" s="38"/>
      <c r="DN77" s="38"/>
      <c r="DO77" s="38"/>
      <c r="DP77" s="38"/>
      <c r="DQ77" s="38"/>
      <c r="DR77" s="38"/>
      <c r="DS77" s="38"/>
      <c r="DT77" s="38"/>
      <c r="DU77" s="38"/>
      <c r="DV77" s="38"/>
      <c r="DW77" s="38"/>
      <c r="DX77" s="38"/>
      <c r="DY77" s="38"/>
      <c r="DZ77" s="38"/>
      <c r="EA77" s="38"/>
      <c r="EB77" s="38"/>
      <c r="EC77" s="38"/>
      <c r="ED77" s="38"/>
      <c r="EE77" s="38"/>
      <c r="EF77" s="38"/>
      <c r="EG77" s="38"/>
      <c r="EH77" s="38"/>
      <c r="EI77" s="38"/>
      <c r="EJ77" s="38"/>
      <c r="EK77" s="38"/>
      <c r="EL77" s="38"/>
      <c r="EM77" s="38"/>
      <c r="EN77" s="38"/>
      <c r="EO77" s="38"/>
      <c r="EP77" s="38"/>
      <c r="EQ77" s="38"/>
      <c r="ER77" s="38"/>
      <c r="ES77" s="38"/>
      <c r="ET77" s="38"/>
      <c r="EU77" s="38"/>
      <c r="EV77" s="38"/>
      <c r="EW77" s="38"/>
      <c r="EX77" s="38"/>
      <c r="EY77" s="38"/>
      <c r="EZ77" s="38"/>
      <c r="FA77" s="38"/>
      <c r="FB77" s="38"/>
      <c r="FC77" s="38"/>
      <c r="FD77" s="38"/>
      <c r="FE77" s="38"/>
      <c r="FF77" s="38"/>
      <c r="FG77" s="38"/>
      <c r="FH77" s="38"/>
      <c r="FI77" s="38"/>
      <c r="FJ77" s="38"/>
      <c r="FK77" s="38"/>
      <c r="FL77" s="38"/>
      <c r="FM77" s="38"/>
      <c r="FN77" s="38"/>
      <c r="FO77" s="38"/>
      <c r="FP77" s="38"/>
      <c r="FQ77" s="38"/>
      <c r="FR77" s="38"/>
      <c r="FS77" s="38"/>
      <c r="FT77" s="38"/>
      <c r="FU77" s="38"/>
      <c r="FV77" s="38"/>
      <c r="FW77" s="38"/>
      <c r="FX77" s="38"/>
      <c r="FY77" s="38"/>
      <c r="FZ77" s="38"/>
      <c r="GA77" s="38"/>
      <c r="GB77" s="38"/>
      <c r="GC77" s="38"/>
      <c r="GD77" s="38"/>
      <c r="GE77" s="38"/>
      <c r="GF77" s="38"/>
      <c r="GG77" s="38"/>
      <c r="GH77" s="38"/>
      <c r="GI77" s="38"/>
      <c r="GJ77" s="38"/>
      <c r="GK77" s="38"/>
      <c r="GL77" s="38"/>
      <c r="GM77" s="38"/>
      <c r="GN77" s="38"/>
      <c r="GO77" s="38"/>
      <c r="GP77" s="38"/>
      <c r="GQ77" s="38"/>
      <c r="GR77" s="38"/>
      <c r="GS77" s="38"/>
      <c r="GT77" s="38"/>
      <c r="GU77" s="38"/>
      <c r="GV77" s="38"/>
      <c r="GW77" s="38"/>
      <c r="GX77" s="38"/>
      <c r="GY77" s="38"/>
      <c r="GZ77" s="38"/>
      <c r="HA77" s="38"/>
      <c r="HB77" s="38"/>
      <c r="HC77" s="38"/>
      <c r="HD77" s="38"/>
      <c r="HE77" s="38"/>
      <c r="HF77" s="38"/>
      <c r="HG77" s="38"/>
      <c r="HH77" s="38"/>
      <c r="HI77" s="38"/>
      <c r="HJ77" s="38"/>
      <c r="HK77" s="38"/>
      <c r="HL77" s="38"/>
      <c r="HM77" s="38"/>
      <c r="HN77" s="38"/>
      <c r="HO77" s="38"/>
      <c r="HP77" s="38"/>
      <c r="HQ77" s="38"/>
      <c r="HR77" s="38"/>
      <c r="HS77" s="38"/>
      <c r="HT77" s="38"/>
      <c r="HU77" s="38"/>
      <c r="HV77" s="38"/>
      <c r="HW77" s="38"/>
      <c r="HX77" s="38"/>
      <c r="HY77" s="38"/>
      <c r="HZ77" s="38"/>
      <c r="IA77" s="38"/>
      <c r="IB77" s="38"/>
      <c r="IC77" s="38"/>
      <c r="ID77" s="38"/>
      <c r="IE77" s="38"/>
      <c r="IF77" s="38"/>
      <c r="IG77" s="38"/>
      <c r="IH77" s="38"/>
      <c r="II77" s="38"/>
      <c r="IJ77" s="38"/>
      <c r="IK77" s="38"/>
      <c r="IL77" s="38"/>
      <c r="IM77" s="38"/>
      <c r="IN77" s="38"/>
      <c r="IO77" s="38"/>
      <c r="IP77" s="38"/>
      <c r="IQ77" s="38"/>
      <c r="IR77" s="38"/>
      <c r="IS77" s="38"/>
      <c r="IT77" s="38"/>
      <c r="IU77" s="38"/>
      <c r="IV77" s="38"/>
      <c r="IW77" s="38"/>
      <c r="IX77" s="38"/>
      <c r="IY77" s="38"/>
      <c r="IZ77" s="38"/>
      <c r="JA77" s="38"/>
      <c r="JB77" s="38"/>
      <c r="JC77" s="38"/>
      <c r="JD77" s="38"/>
      <c r="JE77" s="38"/>
      <c r="JF77" s="38"/>
      <c r="JG77" s="38"/>
      <c r="JH77" s="38"/>
      <c r="JI77" s="38"/>
      <c r="JJ77" s="38"/>
      <c r="JK77" s="38"/>
      <c r="JL77" s="38"/>
      <c r="JM77" s="38"/>
      <c r="JN77" s="38"/>
      <c r="JO77" s="38"/>
      <c r="JP77" s="38"/>
      <c r="JQ77" s="38"/>
      <c r="JR77" s="38"/>
      <c r="JS77" s="38"/>
      <c r="JT77" s="38"/>
      <c r="JU77" s="38"/>
      <c r="JV77" s="38"/>
      <c r="JW77" s="38"/>
      <c r="JX77" s="38"/>
      <c r="JY77" s="38"/>
      <c r="JZ77" s="38"/>
      <c r="KA77" s="38"/>
      <c r="KB77" s="38"/>
      <c r="KC77" s="38"/>
      <c r="KD77" s="38"/>
      <c r="KE77" s="38"/>
      <c r="KF77" s="38"/>
      <c r="KG77" s="38"/>
      <c r="KH77" s="38"/>
      <c r="KI77" s="38"/>
      <c r="KJ77" s="38"/>
      <c r="KK77" s="38"/>
      <c r="KL77" s="38"/>
      <c r="KM77" s="38"/>
      <c r="KN77" s="38"/>
      <c r="KO77" s="38"/>
      <c r="KP77" s="38"/>
      <c r="KQ77" s="38"/>
      <c r="KR77" s="38"/>
      <c r="KS77" s="38"/>
      <c r="KT77" s="38"/>
      <c r="KU77" s="38"/>
      <c r="KV77" s="38"/>
      <c r="KW77" s="38"/>
      <c r="KX77" s="38"/>
      <c r="KY77" s="38"/>
      <c r="KZ77" s="38"/>
      <c r="LA77" s="38"/>
      <c r="LB77" s="38"/>
      <c r="LC77" s="38"/>
    </row>
    <row r="78" spans="1:315" customFormat="1" ht="13.15" x14ac:dyDescent="0.4">
      <c r="A78" s="31">
        <v>1</v>
      </c>
      <c r="B78" s="31">
        <v>2</v>
      </c>
      <c r="C78" s="31">
        <v>1</v>
      </c>
      <c r="D78" s="31">
        <v>1</v>
      </c>
      <c r="G78" s="4"/>
      <c r="H78" s="33"/>
      <c r="I78" s="33"/>
      <c r="J78" s="33"/>
      <c r="K78" s="33"/>
      <c r="L78" s="33"/>
      <c r="M78" s="31"/>
      <c r="N78" s="38"/>
      <c r="O78" s="38"/>
      <c r="P78" s="72"/>
      <c r="Q78" s="38"/>
      <c r="R78" s="109"/>
      <c r="S78" s="148"/>
      <c r="T78" s="38"/>
      <c r="U78" s="38"/>
      <c r="V78" s="38"/>
      <c r="W78" s="38"/>
      <c r="X78" s="38"/>
      <c r="Y78" s="38"/>
      <c r="Z78" s="38"/>
      <c r="AA78" s="38"/>
      <c r="AB78" s="40"/>
      <c r="AC78" s="40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109"/>
      <c r="AT78" s="148"/>
      <c r="AU78" s="38"/>
      <c r="AV78" s="38"/>
      <c r="AW78" s="38"/>
      <c r="AX78" s="38"/>
      <c r="AY78" s="38"/>
      <c r="AZ78" s="38"/>
      <c r="BA78" s="38"/>
      <c r="BB78" s="38"/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  <c r="CA78" s="38"/>
      <c r="CB78" s="38"/>
      <c r="CC78" s="38"/>
      <c r="CD78" s="38"/>
      <c r="CE78" s="38"/>
      <c r="CF78" s="38"/>
      <c r="CG78" s="38"/>
      <c r="CH78" s="38"/>
      <c r="CI78" s="38"/>
      <c r="CJ78" s="38"/>
      <c r="CK78" s="38"/>
      <c r="CL78" s="38"/>
      <c r="CM78" s="38"/>
      <c r="CN78" s="38"/>
      <c r="CO78" s="38"/>
      <c r="CP78" s="38"/>
      <c r="CQ78" s="38"/>
      <c r="CR78" s="38"/>
      <c r="CS78" s="38"/>
      <c r="CT78" s="38"/>
      <c r="CU78" s="38"/>
      <c r="CV78" s="38"/>
      <c r="CW78" s="38"/>
      <c r="CX78" s="38"/>
      <c r="CY78" s="38"/>
      <c r="CZ78" s="38"/>
      <c r="DA78" s="38"/>
      <c r="DB78" s="38"/>
      <c r="DC78" s="38"/>
      <c r="DD78" s="38"/>
      <c r="DE78" s="38"/>
      <c r="DF78" s="38"/>
      <c r="DG78" s="38"/>
      <c r="DH78" s="38"/>
      <c r="DI78" s="38"/>
      <c r="DJ78" s="38"/>
      <c r="DK78" s="38"/>
      <c r="DL78" s="38"/>
      <c r="DM78" s="38"/>
      <c r="DN78" s="38"/>
      <c r="DO78" s="38"/>
      <c r="DP78" s="38"/>
      <c r="DQ78" s="38"/>
      <c r="DR78" s="38"/>
      <c r="DS78" s="38"/>
      <c r="DT78" s="38"/>
      <c r="DU78" s="38"/>
      <c r="DV78" s="38"/>
      <c r="DW78" s="38"/>
      <c r="DX78" s="38"/>
      <c r="DY78" s="38"/>
      <c r="DZ78" s="38"/>
      <c r="EA78" s="38"/>
      <c r="EB78" s="38"/>
      <c r="EC78" s="38"/>
      <c r="ED78" s="38"/>
      <c r="EE78" s="38"/>
      <c r="EF78" s="38"/>
      <c r="EG78" s="38"/>
      <c r="EH78" s="38"/>
      <c r="EI78" s="38"/>
      <c r="EJ78" s="38"/>
      <c r="EK78" s="38"/>
      <c r="EL78" s="38"/>
      <c r="EM78" s="38"/>
      <c r="EN78" s="38"/>
      <c r="EO78" s="38"/>
      <c r="EP78" s="38"/>
      <c r="EQ78" s="38"/>
      <c r="ER78" s="38"/>
      <c r="ES78" s="38"/>
      <c r="ET78" s="38"/>
      <c r="EU78" s="38"/>
      <c r="EV78" s="38"/>
      <c r="EW78" s="38"/>
      <c r="EX78" s="38"/>
      <c r="EY78" s="38"/>
      <c r="EZ78" s="38"/>
      <c r="FA78" s="38"/>
      <c r="FB78" s="38"/>
      <c r="FC78" s="38"/>
      <c r="FD78" s="38"/>
      <c r="FE78" s="38"/>
      <c r="FF78" s="38"/>
      <c r="FG78" s="38"/>
      <c r="FH78" s="38"/>
      <c r="FI78" s="38"/>
      <c r="FJ78" s="38"/>
      <c r="FK78" s="38"/>
      <c r="FL78" s="38"/>
      <c r="FM78" s="38"/>
      <c r="FN78" s="38"/>
      <c r="FO78" s="38"/>
      <c r="FP78" s="38"/>
      <c r="FQ78" s="38"/>
      <c r="FR78" s="38"/>
      <c r="FS78" s="38"/>
      <c r="FT78" s="38"/>
      <c r="FU78" s="38"/>
      <c r="FV78" s="38"/>
      <c r="FW78" s="38"/>
      <c r="FX78" s="38"/>
      <c r="FY78" s="38"/>
      <c r="FZ78" s="38"/>
      <c r="GA78" s="38"/>
      <c r="GB78" s="38"/>
      <c r="GC78" s="38"/>
      <c r="GD78" s="38"/>
      <c r="GE78" s="38"/>
      <c r="GF78" s="38"/>
      <c r="GG78" s="38"/>
      <c r="GH78" s="38"/>
      <c r="GI78" s="38"/>
      <c r="GJ78" s="38"/>
      <c r="GK78" s="38"/>
      <c r="GL78" s="38"/>
      <c r="GM78" s="38"/>
      <c r="GN78" s="38"/>
      <c r="GO78" s="38"/>
      <c r="GP78" s="38"/>
      <c r="GQ78" s="38"/>
      <c r="GR78" s="38"/>
      <c r="GS78" s="38"/>
      <c r="GT78" s="38"/>
      <c r="GU78" s="38"/>
      <c r="GV78" s="38"/>
      <c r="GW78" s="38"/>
      <c r="GX78" s="38"/>
      <c r="GY78" s="38"/>
      <c r="GZ78" s="38"/>
      <c r="HA78" s="38"/>
      <c r="HB78" s="38"/>
      <c r="HC78" s="38"/>
      <c r="HD78" s="38"/>
      <c r="HE78" s="38"/>
      <c r="HF78" s="38"/>
      <c r="HG78" s="38"/>
      <c r="HH78" s="38"/>
      <c r="HI78" s="38"/>
      <c r="HJ78" s="38"/>
      <c r="HK78" s="38"/>
      <c r="HL78" s="38"/>
      <c r="HM78" s="38"/>
      <c r="HN78" s="38"/>
      <c r="HO78" s="38"/>
      <c r="HP78" s="38"/>
      <c r="HQ78" s="38"/>
      <c r="HR78" s="38"/>
      <c r="HS78" s="38"/>
      <c r="HT78" s="38"/>
      <c r="HU78" s="38"/>
      <c r="HV78" s="38"/>
      <c r="HW78" s="38"/>
      <c r="HX78" s="38"/>
      <c r="HY78" s="38"/>
      <c r="HZ78" s="38"/>
      <c r="IA78" s="38"/>
      <c r="IB78" s="38"/>
      <c r="IC78" s="38"/>
      <c r="ID78" s="38"/>
      <c r="IE78" s="38"/>
      <c r="IF78" s="38"/>
      <c r="IG78" s="38"/>
      <c r="IH78" s="38"/>
      <c r="II78" s="38"/>
      <c r="IJ78" s="38"/>
      <c r="IK78" s="38"/>
      <c r="IL78" s="38"/>
      <c r="IM78" s="38"/>
      <c r="IN78" s="38"/>
      <c r="IO78" s="38"/>
      <c r="IP78" s="38"/>
      <c r="IQ78" s="38"/>
      <c r="IR78" s="38"/>
      <c r="IS78" s="38"/>
      <c r="IT78" s="38"/>
      <c r="IU78" s="38"/>
      <c r="IV78" s="38"/>
      <c r="IW78" s="38"/>
      <c r="IX78" s="38"/>
      <c r="IY78" s="38"/>
      <c r="IZ78" s="38"/>
      <c r="JA78" s="38"/>
      <c r="JB78" s="38"/>
      <c r="JC78" s="38"/>
      <c r="JD78" s="38"/>
      <c r="JE78" s="38"/>
      <c r="JF78" s="38"/>
      <c r="JG78" s="38"/>
      <c r="JH78" s="38"/>
      <c r="JI78" s="38"/>
      <c r="JJ78" s="38"/>
      <c r="JK78" s="38"/>
      <c r="JL78" s="38"/>
      <c r="JM78" s="38"/>
      <c r="JN78" s="38"/>
      <c r="JO78" s="38"/>
      <c r="JP78" s="38"/>
      <c r="JQ78" s="38"/>
      <c r="JR78" s="38"/>
      <c r="JS78" s="38"/>
      <c r="JT78" s="38"/>
      <c r="JU78" s="38"/>
      <c r="JV78" s="38"/>
      <c r="JW78" s="38"/>
      <c r="JX78" s="38"/>
      <c r="JY78" s="38"/>
      <c r="JZ78" s="38"/>
      <c r="KA78" s="38"/>
      <c r="KB78" s="38"/>
      <c r="KC78" s="38"/>
      <c r="KD78" s="38"/>
      <c r="KE78" s="38"/>
      <c r="KF78" s="38"/>
      <c r="KG78" s="38"/>
      <c r="KH78" s="38"/>
      <c r="KI78" s="38"/>
      <c r="KJ78" s="38"/>
      <c r="KK78" s="38"/>
      <c r="KL78" s="38"/>
      <c r="KM78" s="38"/>
      <c r="KN78" s="38"/>
      <c r="KO78" s="38"/>
      <c r="KP78" s="38"/>
      <c r="KQ78" s="38"/>
      <c r="KR78" s="38"/>
      <c r="KS78" s="38"/>
      <c r="KT78" s="38"/>
      <c r="KU78" s="38"/>
      <c r="KV78" s="38"/>
      <c r="KW78" s="38"/>
      <c r="KX78" s="38"/>
      <c r="KY78" s="38"/>
      <c r="KZ78" s="38"/>
      <c r="LA78" s="38"/>
      <c r="LB78" s="38"/>
      <c r="LC78" s="38"/>
    </row>
    <row r="79" spans="1:315" customFormat="1" ht="13.15" x14ac:dyDescent="0.4">
      <c r="A79" s="31">
        <v>1</v>
      </c>
      <c r="B79" s="31">
        <v>1</v>
      </c>
      <c r="C79" s="31">
        <v>1</v>
      </c>
      <c r="D79" s="31">
        <v>1</v>
      </c>
      <c r="G79" s="4"/>
      <c r="H79" s="31"/>
      <c r="I79" s="31"/>
      <c r="J79" s="31"/>
      <c r="K79" s="31"/>
      <c r="L79" s="31"/>
      <c r="M79" s="31"/>
      <c r="N79" s="38"/>
      <c r="O79" s="109"/>
      <c r="P79" s="72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2"/>
      <c r="AL79" s="32"/>
      <c r="AM79" s="32"/>
      <c r="AN79" s="32"/>
      <c r="AO79" s="32"/>
      <c r="AP79" s="32"/>
      <c r="AQ79" s="32"/>
      <c r="AR79" s="32"/>
      <c r="AS79" s="38"/>
      <c r="AT79" s="38"/>
      <c r="AU79" s="38"/>
      <c r="AV79" s="38"/>
      <c r="AW79" s="40"/>
      <c r="AX79" s="38"/>
      <c r="AY79" s="38"/>
      <c r="AZ79" s="38"/>
      <c r="BA79" s="38"/>
      <c r="BB79" s="38"/>
      <c r="BC79" s="38"/>
      <c r="BD79" s="38"/>
      <c r="BE79" s="38"/>
      <c r="BF79" s="38"/>
      <c r="BG79" s="38"/>
      <c r="BH79" s="38"/>
      <c r="BI79" s="38"/>
      <c r="BJ79" s="38"/>
      <c r="BK79" s="38"/>
      <c r="BL79" s="38"/>
      <c r="BM79" s="38"/>
      <c r="BN79" s="38"/>
      <c r="BO79" s="38"/>
      <c r="BP79" s="38"/>
      <c r="BQ79" s="38"/>
      <c r="BR79" s="38"/>
      <c r="BS79" s="38"/>
      <c r="BT79" s="38"/>
      <c r="BU79" s="38"/>
      <c r="BV79" s="38"/>
      <c r="BW79" s="38"/>
      <c r="BX79" s="38"/>
      <c r="BY79" s="38"/>
      <c r="BZ79" s="38"/>
      <c r="CA79" s="38"/>
      <c r="CB79" s="38"/>
      <c r="CC79" s="38"/>
      <c r="CD79" s="38"/>
      <c r="CE79" s="38"/>
      <c r="CF79" s="38"/>
      <c r="CG79" s="38"/>
      <c r="CH79" s="38"/>
      <c r="CI79" s="38"/>
      <c r="CJ79" s="38"/>
      <c r="CK79" s="38"/>
      <c r="CL79" s="38"/>
      <c r="CM79" s="38"/>
      <c r="CN79" s="38"/>
      <c r="CO79" s="38"/>
      <c r="CP79" s="38"/>
      <c r="CQ79" s="38"/>
      <c r="CR79" s="38"/>
      <c r="CS79" s="38"/>
      <c r="CT79" s="38"/>
      <c r="CU79" s="38"/>
      <c r="CV79" s="38"/>
      <c r="CW79" s="38"/>
      <c r="CX79" s="38"/>
      <c r="CY79" s="38"/>
      <c r="CZ79" s="38"/>
      <c r="DA79" s="38"/>
      <c r="DB79" s="38"/>
      <c r="DC79" s="38"/>
      <c r="DD79" s="38"/>
      <c r="DE79" s="38"/>
      <c r="DF79" s="38"/>
      <c r="DG79" s="38"/>
      <c r="DH79" s="38"/>
      <c r="DI79" s="38"/>
      <c r="DJ79" s="38"/>
      <c r="DK79" s="38"/>
      <c r="DL79" s="38"/>
      <c r="DM79" s="38"/>
      <c r="DN79" s="38"/>
      <c r="DO79" s="38"/>
      <c r="DP79" s="38"/>
      <c r="DQ79" s="38"/>
      <c r="DR79" s="38"/>
      <c r="DS79" s="38"/>
      <c r="DT79" s="38"/>
      <c r="DU79" s="38"/>
      <c r="DV79" s="38"/>
      <c r="DW79" s="38"/>
      <c r="DX79" s="38"/>
      <c r="DY79" s="38"/>
      <c r="DZ79" s="38"/>
      <c r="EA79" s="38"/>
      <c r="EB79" s="38"/>
      <c r="EC79" s="38"/>
      <c r="ED79" s="38"/>
      <c r="EE79" s="38"/>
      <c r="EF79" s="38"/>
      <c r="EG79" s="38"/>
      <c r="EH79" s="38"/>
      <c r="EI79" s="38"/>
      <c r="EJ79" s="38"/>
      <c r="EK79" s="38"/>
      <c r="EL79" s="38"/>
      <c r="EM79" s="38"/>
      <c r="EN79" s="38"/>
      <c r="EO79" s="38"/>
      <c r="EP79" s="38"/>
      <c r="EQ79" s="38"/>
      <c r="ER79" s="38"/>
      <c r="ES79" s="38"/>
      <c r="ET79" s="38"/>
      <c r="EU79" s="38"/>
      <c r="EV79" s="38"/>
      <c r="EW79" s="38"/>
      <c r="EX79" s="38"/>
      <c r="EY79" s="38"/>
      <c r="EZ79" s="38"/>
      <c r="FA79" s="38"/>
      <c r="FB79" s="38"/>
      <c r="FC79" s="38"/>
      <c r="FD79" s="38"/>
      <c r="FE79" s="38"/>
      <c r="FF79" s="38"/>
      <c r="FG79" s="38"/>
      <c r="FH79" s="38"/>
      <c r="FI79" s="38"/>
      <c r="FJ79" s="38"/>
      <c r="FK79" s="38"/>
      <c r="FL79" s="38"/>
      <c r="FM79" s="38"/>
      <c r="FN79" s="38"/>
      <c r="FO79" s="38"/>
      <c r="FP79" s="38"/>
      <c r="FQ79" s="38"/>
      <c r="FR79" s="38"/>
      <c r="FS79" s="38"/>
      <c r="FT79" s="38"/>
      <c r="FU79" s="38"/>
      <c r="FV79" s="38"/>
      <c r="FW79" s="38"/>
      <c r="FX79" s="38"/>
      <c r="FY79" s="38"/>
      <c r="FZ79" s="38"/>
      <c r="GA79" s="38"/>
      <c r="GB79" s="38"/>
      <c r="GC79" s="38"/>
      <c r="GD79" s="38"/>
      <c r="GE79" s="38"/>
      <c r="GF79" s="38"/>
      <c r="GG79" s="38"/>
      <c r="GH79" s="38"/>
      <c r="GI79" s="38"/>
      <c r="GJ79" s="38"/>
      <c r="GK79" s="38"/>
      <c r="GL79" s="38"/>
      <c r="GM79" s="38"/>
      <c r="GN79" s="38"/>
      <c r="GO79" s="38"/>
      <c r="GP79" s="38"/>
      <c r="GQ79" s="38"/>
      <c r="GR79" s="38"/>
      <c r="GS79" s="38"/>
      <c r="GT79" s="38"/>
      <c r="GU79" s="38"/>
      <c r="GV79" s="38"/>
      <c r="GW79" s="38"/>
      <c r="GX79" s="38"/>
      <c r="GY79" s="38"/>
      <c r="GZ79" s="38"/>
      <c r="HA79" s="38"/>
      <c r="HB79" s="38"/>
      <c r="HC79" s="38"/>
      <c r="HD79" s="38"/>
      <c r="HE79" s="38"/>
      <c r="HF79" s="38"/>
      <c r="HG79" s="38"/>
      <c r="HH79" s="38"/>
      <c r="HI79" s="38"/>
      <c r="HJ79" s="38"/>
      <c r="HK79" s="38"/>
      <c r="HL79" s="38"/>
      <c r="HM79" s="38"/>
      <c r="HN79" s="38"/>
      <c r="HO79" s="38"/>
      <c r="HP79" s="38"/>
      <c r="HQ79" s="38"/>
      <c r="HR79" s="38"/>
      <c r="HS79" s="38"/>
      <c r="HT79" s="38"/>
      <c r="HU79" s="38"/>
      <c r="HV79" s="38"/>
      <c r="HW79" s="38"/>
      <c r="HX79" s="38"/>
      <c r="HY79" s="38"/>
      <c r="HZ79" s="38"/>
      <c r="IA79" s="38"/>
      <c r="IB79" s="38"/>
      <c r="IC79" s="38"/>
      <c r="ID79" s="38"/>
      <c r="IE79" s="38"/>
      <c r="IF79" s="38"/>
      <c r="IG79" s="38"/>
      <c r="IH79" s="38"/>
      <c r="II79" s="38"/>
      <c r="IJ79" s="38"/>
      <c r="IK79" s="38"/>
      <c r="IL79" s="38"/>
      <c r="IM79" s="38"/>
      <c r="IN79" s="38"/>
      <c r="IO79" s="38"/>
      <c r="IP79" s="38"/>
      <c r="IQ79" s="38"/>
      <c r="IR79" s="38"/>
      <c r="IS79" s="38"/>
      <c r="IT79" s="38"/>
      <c r="IU79" s="38"/>
      <c r="IV79" s="38"/>
      <c r="IW79" s="38"/>
      <c r="IX79" s="38"/>
      <c r="IY79" s="38"/>
      <c r="IZ79" s="38"/>
      <c r="JA79" s="38"/>
      <c r="JB79" s="38"/>
      <c r="JC79" s="38"/>
      <c r="JD79" s="38"/>
      <c r="JE79" s="38"/>
      <c r="JF79" s="38"/>
      <c r="JG79" s="38"/>
      <c r="JH79" s="38"/>
      <c r="JI79" s="38"/>
      <c r="JJ79" s="38"/>
      <c r="JK79" s="38"/>
      <c r="JL79" s="38"/>
      <c r="JM79" s="38"/>
      <c r="JN79" s="38"/>
      <c r="JO79" s="38"/>
      <c r="JP79" s="38"/>
      <c r="JQ79" s="38"/>
      <c r="JR79" s="38"/>
      <c r="JS79" s="38"/>
      <c r="JT79" s="38"/>
      <c r="JU79" s="38"/>
      <c r="JV79" s="38"/>
      <c r="JW79" s="38"/>
      <c r="JX79" s="38"/>
      <c r="JY79" s="38"/>
      <c r="JZ79" s="38"/>
      <c r="KA79" s="38"/>
      <c r="KB79" s="38"/>
      <c r="KC79" s="38"/>
      <c r="KD79" s="38"/>
      <c r="KE79" s="38"/>
      <c r="KF79" s="38"/>
      <c r="KG79" s="38"/>
      <c r="KH79" s="38"/>
      <c r="KI79" s="38"/>
      <c r="KJ79" s="38"/>
      <c r="KK79" s="38"/>
      <c r="KL79" s="38"/>
      <c r="KM79" s="38"/>
      <c r="KN79" s="38"/>
      <c r="KO79" s="38"/>
      <c r="KP79" s="38"/>
      <c r="KQ79" s="38"/>
      <c r="KR79" s="38"/>
      <c r="KS79" s="38"/>
      <c r="KT79" s="38"/>
      <c r="KU79" s="38"/>
      <c r="KV79" s="38"/>
      <c r="KW79" s="38"/>
      <c r="KX79" s="38"/>
      <c r="KY79" s="38"/>
      <c r="KZ79" s="38"/>
      <c r="LA79" s="38"/>
      <c r="LB79" s="38"/>
      <c r="LC79" s="38"/>
    </row>
    <row r="80" spans="1:315" customFormat="1" ht="13.15" x14ac:dyDescent="0.4">
      <c r="A80" s="31">
        <v>1</v>
      </c>
      <c r="B80" s="31">
        <v>2</v>
      </c>
      <c r="C80" s="31">
        <v>1</v>
      </c>
      <c r="D80" s="31">
        <v>1</v>
      </c>
      <c r="G80" s="4"/>
      <c r="H80" s="31"/>
      <c r="I80" s="31"/>
      <c r="J80" s="31"/>
      <c r="K80" s="31"/>
      <c r="L80" s="31"/>
      <c r="M80" s="31"/>
      <c r="N80" s="38"/>
      <c r="O80" s="109"/>
      <c r="P80" s="72"/>
      <c r="Q80" s="38"/>
      <c r="R80" s="109"/>
      <c r="S80" s="14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109"/>
      <c r="AT80" s="148"/>
      <c r="AU80" s="38"/>
      <c r="AV80" s="38"/>
      <c r="AW80" s="38"/>
      <c r="AX80" s="38"/>
      <c r="AY80" s="38"/>
      <c r="AZ80" s="38"/>
      <c r="BA80" s="38"/>
      <c r="BB80" s="38"/>
      <c r="BC80" s="38"/>
      <c r="BD80" s="38"/>
      <c r="BE80" s="38"/>
      <c r="BF80" s="38"/>
      <c r="BG80" s="38"/>
      <c r="BH80" s="38"/>
      <c r="BI80" s="38"/>
      <c r="BJ80" s="38"/>
      <c r="BK80" s="38"/>
      <c r="BL80" s="38"/>
      <c r="BM80" s="38"/>
      <c r="BN80" s="38"/>
      <c r="BO80" s="38"/>
      <c r="BP80" s="38"/>
      <c r="BQ80" s="38"/>
      <c r="BR80" s="38"/>
      <c r="BS80" s="38"/>
      <c r="BT80" s="38"/>
      <c r="BU80" s="38"/>
      <c r="BV80" s="38"/>
      <c r="BW80" s="38"/>
      <c r="BX80" s="38"/>
      <c r="BY80" s="38"/>
      <c r="BZ80" s="38"/>
      <c r="CA80" s="38"/>
      <c r="CB80" s="38"/>
      <c r="CC80" s="38"/>
      <c r="CD80" s="38"/>
      <c r="CE80" s="38"/>
      <c r="CF80" s="38"/>
      <c r="CG80" s="38"/>
      <c r="CH80" s="38"/>
      <c r="CI80" s="38"/>
      <c r="CJ80" s="38"/>
      <c r="CK80" s="38"/>
      <c r="CL80" s="38"/>
      <c r="CM80" s="38"/>
      <c r="CN80" s="38"/>
      <c r="CO80" s="38"/>
      <c r="CP80" s="38"/>
      <c r="CQ80" s="38"/>
      <c r="CR80" s="38"/>
      <c r="CS80" s="38"/>
      <c r="CT80" s="38"/>
      <c r="CU80" s="38"/>
      <c r="CV80" s="38"/>
      <c r="CW80" s="38"/>
      <c r="CX80" s="38"/>
      <c r="CY80" s="38"/>
      <c r="CZ80" s="38"/>
      <c r="DA80" s="38"/>
      <c r="DB80" s="38"/>
      <c r="DC80" s="38"/>
      <c r="DD80" s="38"/>
      <c r="DE80" s="38"/>
      <c r="DF80" s="38"/>
      <c r="DG80" s="38"/>
      <c r="DH80" s="38"/>
      <c r="DI80" s="38"/>
      <c r="DJ80" s="38"/>
      <c r="DK80" s="38"/>
      <c r="DL80" s="38"/>
      <c r="DM80" s="38"/>
      <c r="DN80" s="38"/>
      <c r="DO80" s="38"/>
      <c r="DP80" s="38"/>
      <c r="DQ80" s="38"/>
      <c r="DR80" s="38"/>
      <c r="DS80" s="38"/>
      <c r="DT80" s="38"/>
      <c r="DU80" s="38"/>
      <c r="DV80" s="38"/>
      <c r="DW80" s="38"/>
      <c r="DX80" s="38"/>
      <c r="DY80" s="38"/>
      <c r="DZ80" s="38"/>
      <c r="EA80" s="38"/>
      <c r="EB80" s="38"/>
      <c r="EC80" s="38"/>
      <c r="ED80" s="38"/>
      <c r="EE80" s="38"/>
      <c r="EF80" s="38"/>
      <c r="EG80" s="38"/>
      <c r="EH80" s="38"/>
      <c r="EI80" s="38"/>
      <c r="EJ80" s="38"/>
      <c r="EK80" s="38"/>
      <c r="EL80" s="38"/>
      <c r="EM80" s="38"/>
      <c r="EN80" s="38"/>
      <c r="EO80" s="38"/>
      <c r="EP80" s="38"/>
      <c r="EQ80" s="38"/>
      <c r="ER80" s="38"/>
      <c r="ES80" s="38"/>
      <c r="ET80" s="38"/>
      <c r="EU80" s="38"/>
      <c r="EV80" s="38"/>
      <c r="EW80" s="38"/>
      <c r="EX80" s="38"/>
      <c r="EY80" s="38"/>
      <c r="EZ80" s="38"/>
      <c r="FA80" s="38"/>
      <c r="FB80" s="38"/>
      <c r="FC80" s="38"/>
      <c r="FD80" s="38"/>
      <c r="FE80" s="38"/>
      <c r="FF80" s="38"/>
      <c r="FG80" s="38"/>
      <c r="FH80" s="38"/>
      <c r="FI80" s="38"/>
      <c r="FJ80" s="38"/>
      <c r="FK80" s="38"/>
      <c r="FL80" s="38"/>
      <c r="FM80" s="38"/>
      <c r="FN80" s="38"/>
      <c r="FO80" s="38"/>
      <c r="FP80" s="38"/>
      <c r="FQ80" s="38"/>
      <c r="FR80" s="38"/>
      <c r="FS80" s="38"/>
      <c r="FT80" s="38"/>
      <c r="FU80" s="38"/>
      <c r="FV80" s="38"/>
      <c r="FW80" s="38"/>
      <c r="FX80" s="38"/>
      <c r="FY80" s="38"/>
      <c r="FZ80" s="38"/>
      <c r="GA80" s="38"/>
      <c r="GB80" s="38"/>
      <c r="GC80" s="38"/>
      <c r="GD80" s="38"/>
      <c r="GE80" s="38"/>
      <c r="GF80" s="38"/>
      <c r="GG80" s="38"/>
      <c r="GH80" s="38"/>
      <c r="GI80" s="38"/>
      <c r="GJ80" s="38"/>
      <c r="GK80" s="38"/>
      <c r="GL80" s="38"/>
      <c r="GM80" s="38"/>
      <c r="GN80" s="38"/>
      <c r="GO80" s="38"/>
      <c r="GP80" s="38"/>
      <c r="GQ80" s="38"/>
      <c r="GR80" s="38"/>
      <c r="GS80" s="38"/>
      <c r="GT80" s="38"/>
      <c r="GU80" s="38"/>
      <c r="GV80" s="38"/>
      <c r="GW80" s="38"/>
      <c r="GX80" s="38"/>
      <c r="GY80" s="38"/>
      <c r="GZ80" s="38"/>
      <c r="HA80" s="38"/>
      <c r="HB80" s="38"/>
      <c r="HC80" s="38"/>
      <c r="HD80" s="38"/>
      <c r="HE80" s="38"/>
      <c r="HF80" s="38"/>
      <c r="HG80" s="38"/>
      <c r="HH80" s="38"/>
      <c r="HI80" s="38"/>
      <c r="HJ80" s="38"/>
      <c r="HK80" s="38"/>
      <c r="HL80" s="38"/>
      <c r="HM80" s="38"/>
      <c r="HN80" s="38"/>
      <c r="HO80" s="38"/>
      <c r="HP80" s="38"/>
      <c r="HQ80" s="38"/>
      <c r="HR80" s="38"/>
      <c r="HS80" s="38"/>
      <c r="HT80" s="38"/>
      <c r="HU80" s="38"/>
      <c r="HV80" s="38"/>
      <c r="HW80" s="38"/>
      <c r="HX80" s="38"/>
      <c r="HY80" s="38"/>
      <c r="HZ80" s="38"/>
      <c r="IA80" s="38"/>
      <c r="IB80" s="38"/>
      <c r="IC80" s="38"/>
      <c r="ID80" s="38"/>
      <c r="IE80" s="38"/>
      <c r="IF80" s="38"/>
      <c r="IG80" s="38"/>
      <c r="IH80" s="38"/>
      <c r="II80" s="38"/>
      <c r="IJ80" s="38"/>
      <c r="IK80" s="38"/>
      <c r="IL80" s="38"/>
      <c r="IM80" s="38"/>
      <c r="IN80" s="38"/>
      <c r="IO80" s="38"/>
      <c r="IP80" s="38"/>
      <c r="IQ80" s="38"/>
      <c r="IR80" s="38"/>
      <c r="IS80" s="38"/>
      <c r="IT80" s="38"/>
      <c r="IU80" s="38"/>
      <c r="IV80" s="38"/>
      <c r="IW80" s="38"/>
      <c r="IX80" s="38"/>
      <c r="IY80" s="38"/>
      <c r="IZ80" s="38"/>
      <c r="JA80" s="38"/>
      <c r="JB80" s="38"/>
      <c r="JC80" s="38"/>
      <c r="JD80" s="38"/>
      <c r="JE80" s="38"/>
      <c r="JF80" s="38"/>
      <c r="JG80" s="38"/>
      <c r="JH80" s="38"/>
      <c r="JI80" s="38"/>
      <c r="JJ80" s="38"/>
      <c r="JK80" s="38"/>
      <c r="JL80" s="38"/>
      <c r="JM80" s="38"/>
      <c r="JN80" s="38"/>
      <c r="JO80" s="38"/>
      <c r="JP80" s="38"/>
      <c r="JQ80" s="38"/>
      <c r="JR80" s="38"/>
      <c r="JS80" s="38"/>
      <c r="JT80" s="38"/>
      <c r="JU80" s="38"/>
      <c r="JV80" s="38"/>
      <c r="JW80" s="38"/>
      <c r="JX80" s="38"/>
      <c r="JY80" s="38"/>
      <c r="JZ80" s="38"/>
      <c r="KA80" s="38"/>
      <c r="KB80" s="38"/>
      <c r="KC80" s="38"/>
      <c r="KD80" s="38"/>
      <c r="KE80" s="38"/>
      <c r="KF80" s="38"/>
      <c r="KG80" s="38"/>
      <c r="KH80" s="38"/>
      <c r="KI80" s="38"/>
      <c r="KJ80" s="38"/>
      <c r="KK80" s="38"/>
      <c r="KL80" s="38"/>
      <c r="KM80" s="38"/>
      <c r="KN80" s="38"/>
      <c r="KO80" s="38"/>
      <c r="KP80" s="38"/>
      <c r="KQ80" s="38"/>
      <c r="KR80" s="38"/>
      <c r="KS80" s="38"/>
      <c r="KT80" s="38"/>
      <c r="KU80" s="38"/>
      <c r="KV80" s="38"/>
      <c r="KW80" s="38"/>
      <c r="KX80" s="38"/>
      <c r="KY80" s="38"/>
      <c r="KZ80" s="38"/>
      <c r="LA80" s="38"/>
      <c r="LB80" s="38"/>
      <c r="LC80" s="38"/>
    </row>
    <row r="81" spans="1:315" customFormat="1" ht="13.15" x14ac:dyDescent="0.4">
      <c r="A81" s="31">
        <v>1</v>
      </c>
      <c r="B81" s="31">
        <v>1</v>
      </c>
      <c r="C81" s="31">
        <v>1</v>
      </c>
      <c r="D81" s="31">
        <v>1</v>
      </c>
      <c r="G81" s="4"/>
      <c r="H81" s="31"/>
      <c r="I81" s="31"/>
      <c r="J81" s="31"/>
      <c r="K81" s="31"/>
      <c r="L81" s="31"/>
      <c r="M81" s="31"/>
      <c r="N81" s="38"/>
      <c r="O81" s="109"/>
      <c r="P81" s="72"/>
      <c r="Q81" s="38"/>
      <c r="R81" s="109"/>
      <c r="S81" s="14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109"/>
      <c r="AT81" s="148"/>
      <c r="AU81" s="38"/>
      <c r="AV81" s="38"/>
      <c r="AW81" s="38"/>
      <c r="AX81" s="38"/>
      <c r="AY81" s="38"/>
      <c r="AZ81" s="38"/>
      <c r="BA81" s="38"/>
      <c r="BB81" s="38"/>
      <c r="BC81" s="38"/>
      <c r="BD81" s="38"/>
      <c r="BE81" s="38"/>
      <c r="BF81" s="38"/>
      <c r="BG81" s="38"/>
      <c r="BH81" s="38"/>
      <c r="BI81" s="38"/>
      <c r="BJ81" s="38"/>
      <c r="BK81" s="38"/>
      <c r="BL81" s="38"/>
      <c r="BM81" s="38"/>
      <c r="BN81" s="38"/>
      <c r="BO81" s="38"/>
      <c r="BP81" s="38"/>
      <c r="BQ81" s="38"/>
      <c r="BR81" s="38"/>
      <c r="BS81" s="38"/>
      <c r="BT81" s="38"/>
      <c r="BU81" s="38"/>
      <c r="BV81" s="38"/>
      <c r="BW81" s="38"/>
      <c r="BX81" s="38"/>
      <c r="BY81" s="38"/>
      <c r="BZ81" s="38"/>
      <c r="CA81" s="38"/>
      <c r="CB81" s="38"/>
      <c r="CC81" s="38"/>
      <c r="CD81" s="38"/>
      <c r="CE81" s="38"/>
      <c r="CF81" s="38"/>
      <c r="CG81" s="38"/>
      <c r="CH81" s="38"/>
      <c r="CI81" s="38"/>
      <c r="CJ81" s="38"/>
      <c r="CK81" s="38"/>
      <c r="CL81" s="38"/>
      <c r="CM81" s="38"/>
      <c r="CN81" s="38"/>
      <c r="CO81" s="38"/>
      <c r="CP81" s="38"/>
      <c r="CQ81" s="38"/>
      <c r="CR81" s="38"/>
      <c r="CS81" s="38"/>
      <c r="CT81" s="38"/>
      <c r="CU81" s="38"/>
      <c r="CV81" s="38"/>
      <c r="CW81" s="38"/>
      <c r="CX81" s="38"/>
      <c r="CY81" s="38"/>
      <c r="CZ81" s="38"/>
      <c r="DA81" s="38"/>
      <c r="DB81" s="38"/>
      <c r="DC81" s="38"/>
      <c r="DD81" s="38"/>
      <c r="DE81" s="38"/>
      <c r="DF81" s="38"/>
      <c r="DG81" s="38"/>
      <c r="DH81" s="38"/>
      <c r="DI81" s="38"/>
      <c r="DJ81" s="38"/>
      <c r="DK81" s="38"/>
      <c r="DL81" s="38"/>
      <c r="DM81" s="38"/>
      <c r="DN81" s="38"/>
      <c r="DO81" s="38"/>
      <c r="DP81" s="38"/>
      <c r="DQ81" s="38"/>
      <c r="DR81" s="38"/>
      <c r="DS81" s="38"/>
      <c r="DT81" s="38"/>
      <c r="DU81" s="38"/>
      <c r="DV81" s="38"/>
      <c r="DW81" s="38"/>
      <c r="DX81" s="38"/>
      <c r="DY81" s="38"/>
      <c r="DZ81" s="38"/>
      <c r="EA81" s="38"/>
      <c r="EB81" s="38"/>
      <c r="EC81" s="38"/>
      <c r="ED81" s="38"/>
      <c r="EE81" s="38"/>
      <c r="EF81" s="38"/>
      <c r="EG81" s="38"/>
      <c r="EH81" s="38"/>
      <c r="EI81" s="38"/>
      <c r="EJ81" s="38"/>
      <c r="EK81" s="38"/>
      <c r="EL81" s="38"/>
      <c r="EM81" s="38"/>
      <c r="EN81" s="38"/>
      <c r="EO81" s="38"/>
      <c r="EP81" s="38"/>
      <c r="EQ81" s="38"/>
      <c r="ER81" s="38"/>
      <c r="ES81" s="38"/>
      <c r="ET81" s="38"/>
      <c r="EU81" s="38"/>
      <c r="EV81" s="38"/>
      <c r="EW81" s="38"/>
      <c r="EX81" s="38"/>
      <c r="EY81" s="38"/>
      <c r="EZ81" s="38"/>
      <c r="FA81" s="38"/>
      <c r="FB81" s="38"/>
      <c r="FC81" s="38"/>
      <c r="FD81" s="38"/>
      <c r="FE81" s="38"/>
      <c r="FF81" s="38"/>
      <c r="FG81" s="38"/>
      <c r="FH81" s="38"/>
      <c r="FI81" s="38"/>
      <c r="FJ81" s="38"/>
      <c r="FK81" s="38"/>
      <c r="FL81" s="38"/>
      <c r="FM81" s="38"/>
      <c r="FN81" s="38"/>
      <c r="FO81" s="38"/>
      <c r="FP81" s="38"/>
      <c r="FQ81" s="38"/>
      <c r="FR81" s="38"/>
      <c r="FS81" s="38"/>
      <c r="FT81" s="38"/>
      <c r="FU81" s="38"/>
      <c r="FV81" s="38"/>
      <c r="FW81" s="38"/>
      <c r="FX81" s="38"/>
      <c r="FY81" s="38"/>
      <c r="FZ81" s="38"/>
      <c r="GA81" s="38"/>
      <c r="GB81" s="38"/>
      <c r="GC81" s="38"/>
      <c r="GD81" s="38"/>
      <c r="GE81" s="38"/>
      <c r="GF81" s="38"/>
      <c r="GG81" s="38"/>
      <c r="GH81" s="38"/>
      <c r="GI81" s="38"/>
      <c r="GJ81" s="38"/>
      <c r="GK81" s="38"/>
      <c r="GL81" s="38"/>
      <c r="GM81" s="38"/>
      <c r="GN81" s="38"/>
      <c r="GO81" s="38"/>
      <c r="GP81" s="38"/>
      <c r="GQ81" s="38"/>
      <c r="GR81" s="38"/>
      <c r="GS81" s="38"/>
      <c r="GT81" s="38"/>
      <c r="GU81" s="38"/>
      <c r="GV81" s="38"/>
      <c r="GW81" s="38"/>
      <c r="GX81" s="38"/>
      <c r="GY81" s="38"/>
      <c r="GZ81" s="38"/>
      <c r="HA81" s="38"/>
      <c r="HB81" s="38"/>
      <c r="HC81" s="38"/>
      <c r="HD81" s="38"/>
      <c r="HE81" s="38"/>
      <c r="HF81" s="38"/>
      <c r="HG81" s="38"/>
      <c r="HH81" s="38"/>
      <c r="HI81" s="38"/>
      <c r="HJ81" s="38"/>
      <c r="HK81" s="38"/>
      <c r="HL81" s="38"/>
      <c r="HM81" s="38"/>
      <c r="HN81" s="38"/>
      <c r="HO81" s="38"/>
      <c r="HP81" s="38"/>
      <c r="HQ81" s="38"/>
      <c r="HR81" s="38"/>
      <c r="HS81" s="38"/>
      <c r="HT81" s="38"/>
      <c r="HU81" s="38"/>
      <c r="HV81" s="38"/>
      <c r="HW81" s="38"/>
      <c r="HX81" s="38"/>
      <c r="HY81" s="38"/>
      <c r="HZ81" s="38"/>
      <c r="IA81" s="38"/>
      <c r="IB81" s="38"/>
      <c r="IC81" s="38"/>
      <c r="ID81" s="38"/>
      <c r="IE81" s="38"/>
      <c r="IF81" s="38"/>
      <c r="IG81" s="38"/>
      <c r="IH81" s="38"/>
      <c r="II81" s="38"/>
      <c r="IJ81" s="38"/>
      <c r="IK81" s="38"/>
      <c r="IL81" s="38"/>
      <c r="IM81" s="38"/>
      <c r="IN81" s="38"/>
      <c r="IO81" s="38"/>
      <c r="IP81" s="38"/>
      <c r="IQ81" s="38"/>
      <c r="IR81" s="38"/>
      <c r="IS81" s="38"/>
      <c r="IT81" s="38"/>
      <c r="IU81" s="38"/>
      <c r="IV81" s="38"/>
      <c r="IW81" s="38"/>
      <c r="IX81" s="38"/>
      <c r="IY81" s="38"/>
      <c r="IZ81" s="38"/>
      <c r="JA81" s="38"/>
      <c r="JB81" s="38"/>
      <c r="JC81" s="38"/>
      <c r="JD81" s="38"/>
      <c r="JE81" s="38"/>
      <c r="JF81" s="38"/>
      <c r="JG81" s="38"/>
      <c r="JH81" s="38"/>
      <c r="JI81" s="38"/>
      <c r="JJ81" s="38"/>
      <c r="JK81" s="38"/>
      <c r="JL81" s="38"/>
      <c r="JM81" s="38"/>
      <c r="JN81" s="38"/>
      <c r="JO81" s="38"/>
      <c r="JP81" s="38"/>
      <c r="JQ81" s="38"/>
      <c r="JR81" s="38"/>
      <c r="JS81" s="38"/>
      <c r="JT81" s="38"/>
      <c r="JU81" s="38"/>
      <c r="JV81" s="38"/>
      <c r="JW81" s="38"/>
      <c r="JX81" s="38"/>
      <c r="JY81" s="38"/>
      <c r="JZ81" s="38"/>
      <c r="KA81" s="38"/>
      <c r="KB81" s="38"/>
      <c r="KC81" s="38"/>
      <c r="KD81" s="38"/>
      <c r="KE81" s="38"/>
      <c r="KF81" s="38"/>
      <c r="KG81" s="38"/>
      <c r="KH81" s="38"/>
      <c r="KI81" s="38"/>
      <c r="KJ81" s="38"/>
      <c r="KK81" s="38"/>
      <c r="KL81" s="38"/>
      <c r="KM81" s="38"/>
      <c r="KN81" s="38"/>
      <c r="KO81" s="38"/>
      <c r="KP81" s="38"/>
      <c r="KQ81" s="38"/>
      <c r="KR81" s="38"/>
      <c r="KS81" s="38"/>
      <c r="KT81" s="38"/>
      <c r="KU81" s="38"/>
      <c r="KV81" s="38"/>
      <c r="KW81" s="38"/>
      <c r="KX81" s="38"/>
      <c r="KY81" s="38"/>
      <c r="KZ81" s="38"/>
      <c r="LA81" s="38"/>
      <c r="LB81" s="38"/>
      <c r="LC81" s="38"/>
    </row>
    <row r="82" spans="1:315" customFormat="1" ht="13.15" x14ac:dyDescent="0.4">
      <c r="A82" s="31">
        <v>1</v>
      </c>
      <c r="B82" s="31">
        <v>1</v>
      </c>
      <c r="C82" s="31">
        <v>2</v>
      </c>
      <c r="D82" s="31">
        <v>1</v>
      </c>
      <c r="G82" s="4"/>
      <c r="H82" s="32"/>
      <c r="I82" s="32"/>
      <c r="J82" s="32"/>
      <c r="K82" s="32"/>
      <c r="L82" s="32"/>
      <c r="M82" s="32"/>
      <c r="N82" s="32"/>
      <c r="O82" s="109"/>
      <c r="P82" s="72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8"/>
      <c r="BA82" s="38"/>
      <c r="BB82" s="38"/>
      <c r="BC82" s="38"/>
      <c r="BD82" s="38"/>
      <c r="BE82" s="38"/>
      <c r="BF82" s="38"/>
      <c r="BG82" s="38"/>
      <c r="BH82" s="38"/>
      <c r="BI82" s="38"/>
      <c r="BJ82" s="38"/>
      <c r="BK82" s="38"/>
      <c r="BL82" s="38"/>
      <c r="BM82" s="38"/>
      <c r="BN82" s="38"/>
      <c r="BO82" s="38"/>
      <c r="BP82" s="38"/>
      <c r="BQ82" s="38"/>
      <c r="BR82" s="38"/>
      <c r="BS82" s="38"/>
      <c r="BT82" s="38"/>
      <c r="BU82" s="38"/>
      <c r="BV82" s="38"/>
      <c r="BW82" s="38"/>
      <c r="BX82" s="38"/>
      <c r="BY82" s="38"/>
      <c r="BZ82" s="38"/>
      <c r="CA82" s="38"/>
      <c r="CB82" s="38"/>
      <c r="CC82" s="38"/>
      <c r="CD82" s="38"/>
      <c r="CE82" s="38"/>
      <c r="CF82" s="38"/>
      <c r="CG82" s="38"/>
      <c r="CH82" s="38"/>
      <c r="CI82" s="38"/>
      <c r="CJ82" s="38"/>
      <c r="CK82" s="38"/>
      <c r="CL82" s="38"/>
      <c r="CM82" s="38"/>
      <c r="CN82" s="38"/>
      <c r="CO82" s="38"/>
      <c r="CP82" s="38"/>
      <c r="CQ82" s="38"/>
      <c r="CR82" s="38"/>
      <c r="CS82" s="38"/>
      <c r="CT82" s="38"/>
      <c r="CU82" s="38"/>
      <c r="CV82" s="38"/>
      <c r="CW82" s="38"/>
      <c r="CX82" s="38"/>
      <c r="CY82" s="38"/>
      <c r="CZ82" s="38"/>
      <c r="DA82" s="38"/>
      <c r="DB82" s="38"/>
      <c r="DC82" s="38"/>
      <c r="DD82" s="38"/>
      <c r="DE82" s="38"/>
      <c r="DF82" s="38"/>
      <c r="DG82" s="38"/>
      <c r="DH82" s="38"/>
      <c r="DI82" s="38"/>
      <c r="DJ82" s="38"/>
      <c r="DK82" s="38"/>
      <c r="DL82" s="38"/>
      <c r="DM82" s="38"/>
      <c r="DN82" s="38"/>
      <c r="DO82" s="38"/>
      <c r="DP82" s="38"/>
      <c r="DQ82" s="38"/>
      <c r="DR82" s="38"/>
      <c r="DS82" s="38"/>
      <c r="DT82" s="38"/>
      <c r="DU82" s="38"/>
      <c r="DV82" s="38"/>
      <c r="DW82" s="38"/>
      <c r="DX82" s="38"/>
      <c r="DY82" s="38"/>
      <c r="DZ82" s="38"/>
      <c r="EA82" s="38"/>
      <c r="EB82" s="38"/>
      <c r="EC82" s="38"/>
      <c r="ED82" s="38"/>
      <c r="EE82" s="38"/>
      <c r="EF82" s="38"/>
      <c r="EG82" s="38"/>
      <c r="EH82" s="38"/>
      <c r="EI82" s="38"/>
      <c r="EJ82" s="38"/>
      <c r="EK82" s="38"/>
      <c r="EL82" s="38"/>
      <c r="EM82" s="38"/>
      <c r="EN82" s="38"/>
      <c r="EO82" s="38"/>
      <c r="EP82" s="38"/>
      <c r="EQ82" s="38"/>
      <c r="ER82" s="38"/>
      <c r="ES82" s="38"/>
      <c r="ET82" s="38"/>
      <c r="EU82" s="38"/>
      <c r="EV82" s="38"/>
      <c r="EW82" s="38"/>
      <c r="EX82" s="38"/>
      <c r="EY82" s="38"/>
      <c r="EZ82" s="38"/>
      <c r="FA82" s="38"/>
      <c r="FB82" s="38"/>
      <c r="FC82" s="38"/>
      <c r="FD82" s="38"/>
      <c r="FE82" s="38"/>
      <c r="FF82" s="38"/>
      <c r="FG82" s="38"/>
      <c r="FH82" s="38"/>
      <c r="FI82" s="38"/>
      <c r="FJ82" s="38"/>
      <c r="FK82" s="38"/>
      <c r="FL82" s="38"/>
      <c r="FM82" s="38"/>
      <c r="FN82" s="38"/>
      <c r="FO82" s="38"/>
      <c r="FP82" s="38"/>
      <c r="FQ82" s="38"/>
      <c r="FR82" s="38"/>
      <c r="FS82" s="38"/>
      <c r="FT82" s="38"/>
      <c r="FU82" s="38"/>
      <c r="FV82" s="38"/>
      <c r="FW82" s="38"/>
      <c r="FX82" s="38"/>
      <c r="FY82" s="38"/>
      <c r="FZ82" s="38"/>
      <c r="GA82" s="38"/>
      <c r="GB82" s="38"/>
      <c r="GC82" s="38"/>
      <c r="GD82" s="38"/>
      <c r="GE82" s="38"/>
      <c r="GF82" s="38"/>
      <c r="GG82" s="38"/>
      <c r="GH82" s="38"/>
      <c r="GI82" s="38"/>
      <c r="GJ82" s="38"/>
      <c r="GK82" s="38"/>
      <c r="GL82" s="38"/>
      <c r="GM82" s="38"/>
      <c r="GN82" s="38"/>
      <c r="GO82" s="38"/>
      <c r="GP82" s="38"/>
      <c r="GQ82" s="38"/>
      <c r="GR82" s="38"/>
      <c r="GS82" s="38"/>
      <c r="GT82" s="38"/>
      <c r="GU82" s="38"/>
      <c r="GV82" s="38"/>
      <c r="GW82" s="38"/>
      <c r="GX82" s="38"/>
      <c r="GY82" s="38"/>
      <c r="GZ82" s="38"/>
      <c r="HA82" s="38"/>
      <c r="HB82" s="38"/>
      <c r="HC82" s="38"/>
      <c r="HD82" s="38"/>
      <c r="HE82" s="38"/>
      <c r="HF82" s="38"/>
      <c r="HG82" s="38"/>
      <c r="HH82" s="38"/>
      <c r="HI82" s="38"/>
      <c r="HJ82" s="38"/>
      <c r="HK82" s="38"/>
      <c r="HL82" s="38"/>
      <c r="HM82" s="38"/>
      <c r="HN82" s="38"/>
      <c r="HO82" s="38"/>
      <c r="HP82" s="38"/>
      <c r="HQ82" s="38"/>
      <c r="HR82" s="38"/>
      <c r="HS82" s="38"/>
      <c r="HT82" s="38"/>
      <c r="HU82" s="38"/>
      <c r="HV82" s="38"/>
      <c r="HW82" s="38"/>
      <c r="HX82" s="38"/>
      <c r="HY82" s="38"/>
      <c r="HZ82" s="38"/>
      <c r="IA82" s="38"/>
      <c r="IB82" s="38"/>
      <c r="IC82" s="38"/>
      <c r="ID82" s="38"/>
      <c r="IE82" s="38"/>
      <c r="IF82" s="38"/>
      <c r="IG82" s="38"/>
      <c r="IH82" s="38"/>
      <c r="II82" s="38"/>
      <c r="IJ82" s="38"/>
      <c r="IK82" s="38"/>
      <c r="IL82" s="38"/>
      <c r="IM82" s="38"/>
      <c r="IN82" s="38"/>
      <c r="IO82" s="38"/>
      <c r="IP82" s="38"/>
      <c r="IQ82" s="38"/>
      <c r="IR82" s="38"/>
      <c r="IS82" s="38"/>
      <c r="IT82" s="38"/>
      <c r="IU82" s="38"/>
      <c r="IV82" s="38"/>
      <c r="IW82" s="38"/>
      <c r="IX82" s="38"/>
      <c r="IY82" s="38"/>
      <c r="IZ82" s="38"/>
      <c r="JA82" s="38"/>
      <c r="JB82" s="38"/>
      <c r="JC82" s="38"/>
      <c r="JD82" s="38"/>
      <c r="JE82" s="38"/>
      <c r="JF82" s="38"/>
      <c r="JG82" s="38"/>
      <c r="JH82" s="38"/>
      <c r="JI82" s="38"/>
      <c r="JJ82" s="38"/>
      <c r="JK82" s="38"/>
      <c r="JL82" s="38"/>
      <c r="JM82" s="38"/>
      <c r="JN82" s="38"/>
      <c r="JO82" s="38"/>
      <c r="JP82" s="38"/>
      <c r="JQ82" s="38"/>
      <c r="JR82" s="38"/>
      <c r="JS82" s="38"/>
      <c r="JT82" s="38"/>
      <c r="JU82" s="38"/>
      <c r="JV82" s="38"/>
      <c r="JW82" s="38"/>
      <c r="JX82" s="38"/>
      <c r="JY82" s="38"/>
      <c r="JZ82" s="38"/>
      <c r="KA82" s="38"/>
      <c r="KB82" s="38"/>
      <c r="KC82" s="38"/>
      <c r="KD82" s="38"/>
      <c r="KE82" s="38"/>
      <c r="KF82" s="38"/>
      <c r="KG82" s="38"/>
      <c r="KH82" s="38"/>
      <c r="KI82" s="38"/>
      <c r="KJ82" s="38"/>
      <c r="KK82" s="38"/>
      <c r="KL82" s="38"/>
      <c r="KM82" s="38"/>
      <c r="KN82" s="38"/>
      <c r="KO82" s="38"/>
      <c r="KP82" s="38"/>
      <c r="KQ82" s="38"/>
      <c r="KR82" s="38"/>
      <c r="KS82" s="38"/>
      <c r="KT82" s="38"/>
      <c r="KU82" s="38"/>
      <c r="KV82" s="38"/>
      <c r="KW82" s="38"/>
      <c r="KX82" s="38"/>
      <c r="KY82" s="38"/>
      <c r="KZ82" s="38"/>
      <c r="LA82" s="38"/>
      <c r="LB82" s="38"/>
      <c r="LC82" s="38"/>
    </row>
    <row r="83" spans="1:315" customFormat="1" ht="13.15" x14ac:dyDescent="0.4">
      <c r="A83" s="31">
        <v>2</v>
      </c>
      <c r="B83" s="31">
        <v>1</v>
      </c>
      <c r="C83" s="31">
        <v>1</v>
      </c>
      <c r="D83" s="31">
        <v>2</v>
      </c>
      <c r="G83" s="4"/>
      <c r="H83" s="33"/>
      <c r="I83" s="33"/>
      <c r="J83" s="33"/>
      <c r="K83" s="33"/>
      <c r="L83" s="33"/>
      <c r="M83" s="33"/>
      <c r="N83" s="33"/>
      <c r="O83" s="109"/>
      <c r="P83" s="72"/>
      <c r="Q83" s="38"/>
      <c r="R83" s="109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164"/>
      <c r="AJ83" s="38"/>
      <c r="AK83" s="38"/>
      <c r="AL83" s="38"/>
      <c r="AM83" s="38"/>
      <c r="AN83" s="38"/>
      <c r="AO83" s="38"/>
      <c r="AP83" s="38"/>
      <c r="AQ83" s="38"/>
      <c r="AR83" s="38"/>
      <c r="AS83" s="109"/>
      <c r="AT83" s="38"/>
      <c r="AU83" s="38"/>
      <c r="AV83" s="38"/>
      <c r="AW83" s="38"/>
      <c r="AX83" s="38"/>
      <c r="AY83" s="38"/>
      <c r="AZ83" s="38"/>
      <c r="BA83" s="38"/>
      <c r="BB83" s="38"/>
      <c r="BC83" s="38"/>
      <c r="BD83" s="38"/>
      <c r="BE83" s="38"/>
      <c r="BF83" s="38"/>
      <c r="BG83" s="38"/>
      <c r="BH83" s="38"/>
      <c r="BI83" s="38"/>
      <c r="BJ83" s="38"/>
      <c r="BK83" s="38"/>
      <c r="BL83" s="38"/>
      <c r="BM83" s="38"/>
      <c r="BN83" s="38"/>
      <c r="BO83" s="38"/>
      <c r="BP83" s="38"/>
      <c r="BQ83" s="38"/>
      <c r="BR83" s="38"/>
      <c r="BS83" s="38"/>
      <c r="BT83" s="38"/>
      <c r="BU83" s="38"/>
      <c r="BV83" s="38"/>
      <c r="BW83" s="38"/>
      <c r="BX83" s="38"/>
      <c r="BY83" s="38"/>
      <c r="BZ83" s="38"/>
      <c r="CA83" s="38"/>
      <c r="CB83" s="38"/>
      <c r="CC83" s="38"/>
      <c r="CD83" s="38"/>
      <c r="CE83" s="38"/>
      <c r="CF83" s="38"/>
      <c r="CG83" s="38"/>
      <c r="CH83" s="38"/>
      <c r="CI83" s="38"/>
      <c r="CJ83" s="38"/>
      <c r="CK83" s="38"/>
      <c r="CL83" s="38"/>
      <c r="CM83" s="38"/>
      <c r="CN83" s="38"/>
      <c r="CO83" s="38"/>
      <c r="CP83" s="38"/>
      <c r="CQ83" s="38"/>
      <c r="CR83" s="38"/>
      <c r="CS83" s="38"/>
      <c r="CT83" s="38"/>
      <c r="CU83" s="38"/>
      <c r="CV83" s="38"/>
      <c r="CW83" s="38"/>
      <c r="CX83" s="38"/>
      <c r="CY83" s="38"/>
      <c r="CZ83" s="38"/>
      <c r="DA83" s="38"/>
      <c r="DB83" s="38"/>
      <c r="DC83" s="38"/>
      <c r="DD83" s="38"/>
      <c r="DE83" s="38"/>
      <c r="DF83" s="38"/>
      <c r="DG83" s="38"/>
      <c r="DH83" s="38"/>
      <c r="DI83" s="38"/>
      <c r="DJ83" s="38"/>
      <c r="DK83" s="38"/>
      <c r="DL83" s="38"/>
      <c r="DM83" s="38"/>
      <c r="DN83" s="38"/>
      <c r="DO83" s="38"/>
      <c r="DP83" s="38"/>
      <c r="DQ83" s="38"/>
      <c r="DR83" s="38"/>
      <c r="DS83" s="38"/>
      <c r="DT83" s="38"/>
      <c r="DU83" s="38"/>
      <c r="DV83" s="38"/>
      <c r="DW83" s="38"/>
      <c r="DX83" s="38"/>
      <c r="DY83" s="38"/>
      <c r="DZ83" s="38"/>
      <c r="EA83" s="38"/>
      <c r="EB83" s="38"/>
      <c r="EC83" s="38"/>
      <c r="ED83" s="38"/>
      <c r="EE83" s="38"/>
      <c r="EF83" s="38"/>
      <c r="EG83" s="38"/>
      <c r="EH83" s="38"/>
      <c r="EI83" s="38"/>
      <c r="EJ83" s="38"/>
      <c r="EK83" s="38"/>
      <c r="EL83" s="38"/>
      <c r="EM83" s="38"/>
      <c r="EN83" s="38"/>
      <c r="EO83" s="38"/>
      <c r="EP83" s="38"/>
      <c r="EQ83" s="38"/>
      <c r="ER83" s="38"/>
      <c r="ES83" s="38"/>
      <c r="ET83" s="38"/>
      <c r="EU83" s="38"/>
      <c r="EV83" s="38"/>
      <c r="EW83" s="38"/>
      <c r="EX83" s="38"/>
      <c r="EY83" s="38"/>
      <c r="EZ83" s="38"/>
      <c r="FA83" s="38"/>
      <c r="FB83" s="38"/>
      <c r="FC83" s="38"/>
      <c r="FD83" s="38"/>
      <c r="FE83" s="38"/>
      <c r="FF83" s="38"/>
      <c r="FG83" s="38"/>
      <c r="FH83" s="38"/>
      <c r="FI83" s="38"/>
      <c r="FJ83" s="38"/>
      <c r="FK83" s="38"/>
      <c r="FL83" s="38"/>
      <c r="FM83" s="38"/>
      <c r="FN83" s="38"/>
      <c r="FO83" s="38"/>
      <c r="FP83" s="38"/>
      <c r="FQ83" s="38"/>
      <c r="FR83" s="38"/>
      <c r="FS83" s="38"/>
      <c r="FT83" s="38"/>
      <c r="FU83" s="38"/>
      <c r="FV83" s="38"/>
      <c r="FW83" s="38"/>
      <c r="FX83" s="38"/>
      <c r="FY83" s="38"/>
      <c r="FZ83" s="38"/>
      <c r="GA83" s="38"/>
      <c r="GB83" s="38"/>
      <c r="GC83" s="38"/>
      <c r="GD83" s="38"/>
      <c r="GE83" s="38"/>
      <c r="GF83" s="38"/>
      <c r="GG83" s="38"/>
      <c r="GH83" s="38"/>
      <c r="GI83" s="38"/>
      <c r="GJ83" s="38"/>
      <c r="GK83" s="38"/>
      <c r="GL83" s="38"/>
      <c r="GM83" s="38"/>
      <c r="GN83" s="38"/>
      <c r="GO83" s="38"/>
      <c r="GP83" s="38"/>
      <c r="GQ83" s="38"/>
      <c r="GR83" s="38"/>
      <c r="GS83" s="38"/>
      <c r="GT83" s="38"/>
      <c r="GU83" s="38"/>
      <c r="GV83" s="38"/>
      <c r="GW83" s="38"/>
      <c r="GX83" s="38"/>
      <c r="GY83" s="38"/>
      <c r="GZ83" s="38"/>
      <c r="HA83" s="38"/>
      <c r="HB83" s="38"/>
      <c r="HC83" s="38"/>
      <c r="HD83" s="38"/>
      <c r="HE83" s="38"/>
      <c r="HF83" s="38"/>
      <c r="HG83" s="38"/>
      <c r="HH83" s="38"/>
      <c r="HI83" s="38"/>
      <c r="HJ83" s="38"/>
      <c r="HK83" s="38"/>
      <c r="HL83" s="38"/>
      <c r="HM83" s="38"/>
      <c r="HN83" s="38"/>
      <c r="HO83" s="38"/>
      <c r="HP83" s="38"/>
      <c r="HQ83" s="38"/>
      <c r="HR83" s="38"/>
      <c r="HS83" s="38"/>
      <c r="HT83" s="38"/>
      <c r="HU83" s="38"/>
      <c r="HV83" s="38"/>
      <c r="HW83" s="38"/>
      <c r="HX83" s="38"/>
      <c r="HY83" s="38"/>
      <c r="HZ83" s="38"/>
      <c r="IA83" s="38"/>
      <c r="IB83" s="38"/>
      <c r="IC83" s="38"/>
      <c r="ID83" s="38"/>
      <c r="IE83" s="38"/>
      <c r="IF83" s="38"/>
      <c r="IG83" s="38"/>
      <c r="IH83" s="38"/>
      <c r="II83" s="38"/>
      <c r="IJ83" s="38"/>
      <c r="IK83" s="38"/>
      <c r="IL83" s="38"/>
      <c r="IM83" s="38"/>
      <c r="IN83" s="38"/>
      <c r="IO83" s="38"/>
      <c r="IP83" s="38"/>
      <c r="IQ83" s="38"/>
      <c r="IR83" s="38"/>
      <c r="IS83" s="38"/>
      <c r="IT83" s="38"/>
      <c r="IU83" s="38"/>
      <c r="IV83" s="38"/>
      <c r="IW83" s="38"/>
      <c r="IX83" s="38"/>
      <c r="IY83" s="38"/>
      <c r="IZ83" s="38"/>
      <c r="JA83" s="38"/>
      <c r="JB83" s="38"/>
      <c r="JC83" s="38"/>
      <c r="JD83" s="38"/>
      <c r="JE83" s="38"/>
      <c r="JF83" s="38"/>
      <c r="JG83" s="38"/>
      <c r="JH83" s="38"/>
      <c r="JI83" s="38"/>
      <c r="JJ83" s="38"/>
      <c r="JK83" s="38"/>
      <c r="JL83" s="38"/>
      <c r="JM83" s="38"/>
      <c r="JN83" s="38"/>
      <c r="JO83" s="38"/>
      <c r="JP83" s="38"/>
      <c r="JQ83" s="38"/>
      <c r="JR83" s="38"/>
      <c r="JS83" s="38"/>
      <c r="JT83" s="38"/>
      <c r="JU83" s="38"/>
      <c r="JV83" s="38"/>
      <c r="JW83" s="38"/>
      <c r="JX83" s="38"/>
      <c r="JY83" s="38"/>
      <c r="JZ83" s="38"/>
      <c r="KA83" s="38"/>
      <c r="KB83" s="38"/>
      <c r="KC83" s="38"/>
      <c r="KD83" s="38"/>
      <c r="KE83" s="38"/>
      <c r="KF83" s="38"/>
      <c r="KG83" s="38"/>
      <c r="KH83" s="38"/>
      <c r="KI83" s="38"/>
      <c r="KJ83" s="38"/>
      <c r="KK83" s="38"/>
      <c r="KL83" s="38"/>
      <c r="KM83" s="38"/>
      <c r="KN83" s="38"/>
      <c r="KO83" s="38"/>
      <c r="KP83" s="38"/>
      <c r="KQ83" s="38"/>
      <c r="KR83" s="38"/>
      <c r="KS83" s="38"/>
      <c r="KT83" s="38"/>
      <c r="KU83" s="38"/>
      <c r="KV83" s="38"/>
      <c r="KW83" s="38"/>
      <c r="KX83" s="38"/>
      <c r="KY83" s="38"/>
      <c r="KZ83" s="38"/>
      <c r="LA83" s="38"/>
      <c r="LB83" s="38"/>
      <c r="LC83" s="38"/>
    </row>
    <row r="84" spans="1:315" customFormat="1" x14ac:dyDescent="0.35">
      <c r="A84" s="22"/>
      <c r="G84" s="4"/>
      <c r="H84" s="33"/>
      <c r="I84" s="33"/>
      <c r="J84" s="33"/>
      <c r="K84" s="33"/>
      <c r="L84" s="33"/>
      <c r="M84" s="33"/>
      <c r="N84" s="33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164"/>
      <c r="AS84" s="164"/>
      <c r="AT84" s="164"/>
      <c r="AU84" s="38"/>
      <c r="AV84" s="38"/>
      <c r="AW84" s="38"/>
      <c r="AX84" s="38"/>
      <c r="AY84" s="38"/>
      <c r="AZ84" s="38"/>
      <c r="BA84" s="38"/>
      <c r="BB84" s="38"/>
      <c r="BC84" s="38"/>
      <c r="BD84" s="38"/>
      <c r="BE84" s="38"/>
      <c r="BF84" s="38"/>
      <c r="BG84" s="38"/>
      <c r="BH84" s="38"/>
      <c r="BI84" s="38"/>
      <c r="BJ84" s="38"/>
      <c r="BK84" s="38"/>
      <c r="BL84" s="38"/>
      <c r="BM84" s="38"/>
      <c r="BN84" s="38"/>
      <c r="BO84" s="38"/>
      <c r="BP84" s="38"/>
      <c r="BQ84" s="38"/>
      <c r="BR84" s="38"/>
      <c r="BS84" s="38"/>
      <c r="BT84" s="38"/>
      <c r="BU84" s="38"/>
      <c r="BV84" s="38"/>
      <c r="BW84" s="38"/>
      <c r="BX84" s="38"/>
      <c r="BY84" s="38"/>
      <c r="BZ84" s="38"/>
      <c r="CA84" s="38"/>
      <c r="CB84" s="38"/>
      <c r="CC84" s="38"/>
      <c r="CD84" s="38"/>
      <c r="CE84" s="38"/>
      <c r="CF84" s="38"/>
      <c r="CG84" s="38"/>
      <c r="CH84" s="38"/>
      <c r="CI84" s="38"/>
      <c r="CJ84" s="38"/>
      <c r="CK84" s="38"/>
      <c r="CL84" s="38"/>
      <c r="CM84" s="38"/>
      <c r="CN84" s="38"/>
      <c r="CO84" s="38"/>
      <c r="CP84" s="38"/>
      <c r="CQ84" s="38"/>
      <c r="CR84" s="38"/>
      <c r="CS84" s="38"/>
      <c r="CT84" s="38"/>
      <c r="CU84" s="38"/>
      <c r="CV84" s="38"/>
      <c r="CW84" s="38"/>
      <c r="CX84" s="38"/>
      <c r="CY84" s="38"/>
      <c r="CZ84" s="38"/>
      <c r="DA84" s="38"/>
      <c r="DB84" s="38"/>
      <c r="DC84" s="38"/>
      <c r="DD84" s="38"/>
      <c r="DE84" s="38"/>
      <c r="DF84" s="38"/>
      <c r="DG84" s="38"/>
      <c r="DH84" s="38"/>
      <c r="DI84" s="38"/>
      <c r="DJ84" s="38"/>
      <c r="DK84" s="38"/>
      <c r="DL84" s="38"/>
      <c r="DM84" s="38"/>
      <c r="DN84" s="38"/>
      <c r="DO84" s="38"/>
      <c r="DP84" s="38"/>
      <c r="DQ84" s="38"/>
      <c r="DR84" s="38"/>
      <c r="DS84" s="38"/>
      <c r="DT84" s="38"/>
      <c r="DU84" s="38"/>
      <c r="DV84" s="38"/>
      <c r="DW84" s="38"/>
      <c r="DX84" s="38"/>
      <c r="DY84" s="38"/>
      <c r="DZ84" s="38"/>
      <c r="EA84" s="38"/>
      <c r="EB84" s="38"/>
      <c r="EC84" s="38"/>
      <c r="ED84" s="38"/>
      <c r="EE84" s="38"/>
      <c r="EF84" s="38"/>
      <c r="EG84" s="38"/>
      <c r="EH84" s="38"/>
      <c r="EI84" s="38"/>
      <c r="EJ84" s="38"/>
      <c r="EK84" s="38"/>
      <c r="EL84" s="38"/>
      <c r="EM84" s="38"/>
      <c r="EN84" s="38"/>
      <c r="EO84" s="38"/>
      <c r="EP84" s="38"/>
      <c r="EQ84" s="38"/>
      <c r="ER84" s="38"/>
      <c r="ES84" s="38"/>
      <c r="ET84" s="38"/>
      <c r="EU84" s="38"/>
      <c r="EV84" s="38"/>
      <c r="EW84" s="38"/>
      <c r="EX84" s="38"/>
      <c r="EY84" s="38"/>
      <c r="EZ84" s="38"/>
      <c r="FA84" s="38"/>
      <c r="FB84" s="38"/>
      <c r="FC84" s="38"/>
      <c r="FD84" s="38"/>
      <c r="FE84" s="38"/>
      <c r="FF84" s="38"/>
      <c r="FG84" s="38"/>
      <c r="FH84" s="38"/>
      <c r="FI84" s="38"/>
      <c r="FJ84" s="38"/>
      <c r="FK84" s="38"/>
      <c r="FL84" s="38"/>
      <c r="FM84" s="38"/>
      <c r="FN84" s="38"/>
      <c r="FO84" s="38"/>
      <c r="FP84" s="38"/>
      <c r="FQ84" s="38"/>
      <c r="FR84" s="38"/>
      <c r="FS84" s="38"/>
      <c r="FT84" s="38"/>
      <c r="FU84" s="38"/>
      <c r="FV84" s="38"/>
      <c r="FW84" s="38"/>
      <c r="FX84" s="38"/>
      <c r="FY84" s="38"/>
      <c r="FZ84" s="38"/>
      <c r="GA84" s="38"/>
      <c r="GB84" s="38"/>
      <c r="GC84" s="38"/>
      <c r="GD84" s="38"/>
      <c r="GE84" s="38"/>
      <c r="GF84" s="38"/>
      <c r="GG84" s="38"/>
      <c r="GH84" s="38"/>
      <c r="GI84" s="38"/>
      <c r="GJ84" s="38"/>
      <c r="GK84" s="38"/>
      <c r="GL84" s="38"/>
      <c r="GM84" s="38"/>
      <c r="GN84" s="38"/>
      <c r="GO84" s="38"/>
      <c r="GP84" s="38"/>
      <c r="GQ84" s="38"/>
      <c r="GR84" s="38"/>
      <c r="GS84" s="38"/>
      <c r="GT84" s="38"/>
      <c r="GU84" s="38"/>
      <c r="GV84" s="38"/>
      <c r="GW84" s="38"/>
      <c r="GX84" s="38"/>
      <c r="GY84" s="38"/>
      <c r="GZ84" s="38"/>
      <c r="HA84" s="38"/>
      <c r="HB84" s="38"/>
      <c r="HC84" s="38"/>
      <c r="HD84" s="38"/>
      <c r="HE84" s="38"/>
      <c r="HF84" s="38"/>
      <c r="HG84" s="38"/>
      <c r="HH84" s="38"/>
      <c r="HI84" s="38"/>
      <c r="HJ84" s="38"/>
      <c r="HK84" s="38"/>
      <c r="HL84" s="38"/>
      <c r="HM84" s="38"/>
      <c r="HN84" s="38"/>
      <c r="HO84" s="38"/>
      <c r="HP84" s="38"/>
      <c r="HQ84" s="38"/>
      <c r="HR84" s="38"/>
      <c r="HS84" s="38"/>
      <c r="HT84" s="38"/>
      <c r="HU84" s="38"/>
      <c r="HV84" s="38"/>
      <c r="HW84" s="38"/>
      <c r="HX84" s="38"/>
      <c r="HY84" s="38"/>
      <c r="HZ84" s="38"/>
      <c r="IA84" s="38"/>
      <c r="IB84" s="38"/>
      <c r="IC84" s="38"/>
      <c r="ID84" s="38"/>
      <c r="IE84" s="38"/>
      <c r="IF84" s="38"/>
      <c r="IG84" s="38"/>
      <c r="IH84" s="38"/>
      <c r="II84" s="38"/>
      <c r="IJ84" s="38"/>
      <c r="IK84" s="38"/>
      <c r="IL84" s="38"/>
      <c r="IM84" s="38"/>
      <c r="IN84" s="38"/>
      <c r="IO84" s="38"/>
      <c r="IP84" s="38"/>
      <c r="IQ84" s="38"/>
      <c r="IR84" s="38"/>
      <c r="IS84" s="38"/>
      <c r="IT84" s="38"/>
      <c r="IU84" s="38"/>
      <c r="IV84" s="38"/>
      <c r="IW84" s="38"/>
      <c r="IX84" s="38"/>
      <c r="IY84" s="38"/>
      <c r="IZ84" s="38"/>
      <c r="JA84" s="38"/>
      <c r="JB84" s="38"/>
      <c r="JC84" s="38"/>
      <c r="JD84" s="38"/>
      <c r="JE84" s="38"/>
      <c r="JF84" s="38"/>
      <c r="JG84" s="38"/>
      <c r="JH84" s="38"/>
      <c r="JI84" s="38"/>
      <c r="JJ84" s="38"/>
      <c r="JK84" s="38"/>
      <c r="JL84" s="38"/>
      <c r="JM84" s="38"/>
      <c r="JN84" s="38"/>
      <c r="JO84" s="38"/>
      <c r="JP84" s="38"/>
      <c r="JQ84" s="38"/>
      <c r="JR84" s="38"/>
      <c r="JS84" s="38"/>
      <c r="JT84" s="38"/>
      <c r="JU84" s="38"/>
      <c r="JV84" s="38"/>
      <c r="JW84" s="38"/>
      <c r="JX84" s="38"/>
      <c r="JY84" s="38"/>
      <c r="JZ84" s="38"/>
      <c r="KA84" s="38"/>
      <c r="KB84" s="38"/>
      <c r="KC84" s="38"/>
      <c r="KD84" s="38"/>
      <c r="KE84" s="38"/>
      <c r="KF84" s="38"/>
      <c r="KG84" s="38"/>
      <c r="KH84" s="38"/>
      <c r="KI84" s="38"/>
      <c r="KJ84" s="38"/>
      <c r="KK84" s="38"/>
      <c r="KL84" s="38"/>
      <c r="KM84" s="38"/>
      <c r="KN84" s="38"/>
      <c r="KO84" s="38"/>
      <c r="KP84" s="38"/>
      <c r="KQ84" s="38"/>
      <c r="KR84" s="38"/>
      <c r="KS84" s="38"/>
      <c r="KT84" s="38"/>
      <c r="KU84" s="38"/>
      <c r="KV84" s="38"/>
      <c r="KW84" s="38"/>
      <c r="KX84" s="38"/>
      <c r="KY84" s="38"/>
      <c r="KZ84" s="38"/>
      <c r="LA84" s="38"/>
      <c r="LB84" s="38"/>
      <c r="LC84" s="38"/>
    </row>
    <row r="85" spans="1:315" customFormat="1" x14ac:dyDescent="0.35">
      <c r="A85" s="22">
        <f>AVERAGE(A72:A83)</f>
        <v>1.1666666666666667</v>
      </c>
      <c r="B85">
        <f>AVERAGE(B72:B83)</f>
        <v>1.4166666666666667</v>
      </c>
      <c r="C85">
        <f>AVERAGE(C72:C83)</f>
        <v>1.1666666666666667</v>
      </c>
      <c r="D85">
        <f>AVERAGE(D72:D83)</f>
        <v>1.3333333333333333</v>
      </c>
      <c r="G85" s="4"/>
      <c r="H85" s="33"/>
      <c r="I85" s="33"/>
      <c r="J85" s="33"/>
      <c r="K85" s="33"/>
      <c r="L85" s="33"/>
      <c r="M85" s="33"/>
      <c r="N85" s="33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  <c r="BD85" s="38"/>
      <c r="BE85" s="38"/>
      <c r="BF85" s="38"/>
      <c r="BG85" s="38"/>
      <c r="BH85" s="38"/>
      <c r="BI85" s="38"/>
      <c r="BJ85" s="38"/>
      <c r="BK85" s="38"/>
      <c r="BL85" s="38"/>
      <c r="BM85" s="38"/>
      <c r="BN85" s="38"/>
      <c r="BO85" s="38"/>
      <c r="BP85" s="38"/>
      <c r="BQ85" s="38"/>
      <c r="BR85" s="38"/>
      <c r="BS85" s="38"/>
      <c r="BT85" s="38"/>
      <c r="BU85" s="38"/>
      <c r="BV85" s="38"/>
      <c r="BW85" s="38"/>
      <c r="BX85" s="38"/>
      <c r="BY85" s="38"/>
      <c r="BZ85" s="38"/>
      <c r="CA85" s="38"/>
      <c r="CB85" s="38"/>
      <c r="CC85" s="38"/>
      <c r="CD85" s="38"/>
      <c r="CE85" s="38"/>
      <c r="CF85" s="38"/>
      <c r="CG85" s="38"/>
      <c r="CH85" s="38"/>
      <c r="CI85" s="38"/>
      <c r="CJ85" s="38"/>
      <c r="CK85" s="38"/>
      <c r="CL85" s="38"/>
      <c r="CM85" s="38"/>
      <c r="CN85" s="38"/>
      <c r="CO85" s="38"/>
      <c r="CP85" s="38"/>
      <c r="CQ85" s="38"/>
      <c r="CR85" s="38"/>
      <c r="CS85" s="38"/>
      <c r="CT85" s="38"/>
      <c r="CU85" s="38"/>
      <c r="CV85" s="38"/>
      <c r="CW85" s="38"/>
      <c r="CX85" s="38"/>
      <c r="CY85" s="38"/>
      <c r="CZ85" s="38"/>
      <c r="DA85" s="38"/>
      <c r="DB85" s="38"/>
      <c r="DC85" s="38"/>
      <c r="DD85" s="38"/>
      <c r="DE85" s="38"/>
      <c r="DF85" s="38"/>
      <c r="DG85" s="38"/>
      <c r="DH85" s="38"/>
      <c r="DI85" s="38"/>
      <c r="DJ85" s="38"/>
      <c r="DK85" s="38"/>
      <c r="DL85" s="38"/>
      <c r="DM85" s="38"/>
      <c r="DN85" s="38"/>
      <c r="DO85" s="38"/>
      <c r="DP85" s="38"/>
      <c r="DQ85" s="38"/>
      <c r="DR85" s="38"/>
      <c r="DS85" s="38"/>
      <c r="DT85" s="38"/>
      <c r="DU85" s="38"/>
      <c r="DV85" s="38"/>
      <c r="DW85" s="38"/>
      <c r="DX85" s="38"/>
      <c r="DY85" s="38"/>
      <c r="DZ85" s="38"/>
      <c r="EA85" s="38"/>
      <c r="EB85" s="38"/>
      <c r="EC85" s="38"/>
      <c r="ED85" s="38"/>
      <c r="EE85" s="38"/>
      <c r="EF85" s="38"/>
      <c r="EG85" s="38"/>
      <c r="EH85" s="38"/>
      <c r="EI85" s="38"/>
      <c r="EJ85" s="38"/>
      <c r="EK85" s="38"/>
      <c r="EL85" s="38"/>
      <c r="EM85" s="38"/>
      <c r="EN85" s="38"/>
      <c r="EO85" s="38"/>
      <c r="EP85" s="38"/>
      <c r="EQ85" s="38"/>
      <c r="ER85" s="38"/>
      <c r="ES85" s="38"/>
      <c r="ET85" s="38"/>
      <c r="EU85" s="38"/>
      <c r="EV85" s="38"/>
      <c r="EW85" s="38"/>
      <c r="EX85" s="38"/>
      <c r="EY85" s="38"/>
      <c r="EZ85" s="38"/>
      <c r="FA85" s="38"/>
      <c r="FB85" s="38"/>
      <c r="FC85" s="38"/>
      <c r="FD85" s="38"/>
      <c r="FE85" s="38"/>
      <c r="FF85" s="38"/>
      <c r="FG85" s="38"/>
      <c r="FH85" s="38"/>
      <c r="FI85" s="38"/>
      <c r="FJ85" s="38"/>
      <c r="FK85" s="38"/>
      <c r="FL85" s="38"/>
      <c r="FM85" s="38"/>
      <c r="FN85" s="38"/>
      <c r="FO85" s="38"/>
      <c r="FP85" s="38"/>
      <c r="FQ85" s="38"/>
      <c r="FR85" s="38"/>
      <c r="FS85" s="38"/>
      <c r="FT85" s="38"/>
      <c r="FU85" s="38"/>
      <c r="FV85" s="38"/>
      <c r="FW85" s="38"/>
      <c r="FX85" s="38"/>
      <c r="FY85" s="38"/>
      <c r="FZ85" s="38"/>
      <c r="GA85" s="38"/>
      <c r="GB85" s="38"/>
      <c r="GC85" s="38"/>
      <c r="GD85" s="38"/>
      <c r="GE85" s="38"/>
      <c r="GF85" s="38"/>
      <c r="GG85" s="38"/>
      <c r="GH85" s="38"/>
      <c r="GI85" s="38"/>
      <c r="GJ85" s="38"/>
      <c r="GK85" s="38"/>
      <c r="GL85" s="38"/>
      <c r="GM85" s="38"/>
      <c r="GN85" s="38"/>
      <c r="GO85" s="38"/>
      <c r="GP85" s="38"/>
      <c r="GQ85" s="38"/>
      <c r="GR85" s="38"/>
      <c r="GS85" s="38"/>
      <c r="GT85" s="38"/>
      <c r="GU85" s="38"/>
      <c r="GV85" s="38"/>
      <c r="GW85" s="38"/>
      <c r="GX85" s="38"/>
      <c r="GY85" s="38"/>
      <c r="GZ85" s="38"/>
      <c r="HA85" s="38"/>
      <c r="HB85" s="38"/>
      <c r="HC85" s="38"/>
      <c r="HD85" s="38"/>
      <c r="HE85" s="38"/>
      <c r="HF85" s="38"/>
      <c r="HG85" s="38"/>
      <c r="HH85" s="38"/>
      <c r="HI85" s="38"/>
      <c r="HJ85" s="38"/>
      <c r="HK85" s="38"/>
      <c r="HL85" s="38"/>
      <c r="HM85" s="38"/>
      <c r="HN85" s="38"/>
      <c r="HO85" s="38"/>
      <c r="HP85" s="38"/>
      <c r="HQ85" s="38"/>
      <c r="HR85" s="38"/>
      <c r="HS85" s="38"/>
      <c r="HT85" s="38"/>
      <c r="HU85" s="38"/>
      <c r="HV85" s="38"/>
      <c r="HW85" s="38"/>
      <c r="HX85" s="38"/>
      <c r="HY85" s="38"/>
      <c r="HZ85" s="38"/>
      <c r="IA85" s="38"/>
      <c r="IB85" s="38"/>
      <c r="IC85" s="38"/>
      <c r="ID85" s="38"/>
      <c r="IE85" s="38"/>
      <c r="IF85" s="38"/>
      <c r="IG85" s="38"/>
      <c r="IH85" s="38"/>
      <c r="II85" s="38"/>
      <c r="IJ85" s="38"/>
      <c r="IK85" s="38"/>
      <c r="IL85" s="38"/>
      <c r="IM85" s="38"/>
      <c r="IN85" s="38"/>
      <c r="IO85" s="38"/>
      <c r="IP85" s="38"/>
      <c r="IQ85" s="38"/>
      <c r="IR85" s="38"/>
      <c r="IS85" s="38"/>
      <c r="IT85" s="38"/>
      <c r="IU85" s="38"/>
      <c r="IV85" s="38"/>
      <c r="IW85" s="38"/>
      <c r="IX85" s="38"/>
      <c r="IY85" s="38"/>
      <c r="IZ85" s="38"/>
      <c r="JA85" s="38"/>
      <c r="JB85" s="38"/>
      <c r="JC85" s="38"/>
      <c r="JD85" s="38"/>
      <c r="JE85" s="38"/>
      <c r="JF85" s="38"/>
      <c r="JG85" s="38"/>
      <c r="JH85" s="38"/>
      <c r="JI85" s="38"/>
      <c r="JJ85" s="38"/>
      <c r="JK85" s="38"/>
      <c r="JL85" s="38"/>
      <c r="JM85" s="38"/>
      <c r="JN85" s="38"/>
      <c r="JO85" s="38"/>
      <c r="JP85" s="38"/>
      <c r="JQ85" s="38"/>
      <c r="JR85" s="38"/>
      <c r="JS85" s="38"/>
      <c r="JT85" s="38"/>
      <c r="JU85" s="38"/>
      <c r="JV85" s="38"/>
      <c r="JW85" s="38"/>
      <c r="JX85" s="38"/>
      <c r="JY85" s="38"/>
      <c r="JZ85" s="38"/>
      <c r="KA85" s="38"/>
      <c r="KB85" s="38"/>
      <c r="KC85" s="38"/>
      <c r="KD85" s="38"/>
      <c r="KE85" s="38"/>
      <c r="KF85" s="38"/>
      <c r="KG85" s="38"/>
      <c r="KH85" s="38"/>
      <c r="KI85" s="38"/>
      <c r="KJ85" s="38"/>
      <c r="KK85" s="38"/>
      <c r="KL85" s="38"/>
      <c r="KM85" s="38"/>
      <c r="KN85" s="38"/>
      <c r="KO85" s="38"/>
      <c r="KP85" s="38"/>
      <c r="KQ85" s="38"/>
      <c r="KR85" s="38"/>
      <c r="KS85" s="38"/>
      <c r="KT85" s="38"/>
      <c r="KU85" s="38"/>
      <c r="KV85" s="38"/>
      <c r="KW85" s="38"/>
      <c r="KX85" s="38"/>
      <c r="KY85" s="38"/>
      <c r="KZ85" s="38"/>
      <c r="LA85" s="38"/>
      <c r="LB85" s="38"/>
      <c r="LC85" s="38"/>
    </row>
    <row r="86" spans="1:315" customFormat="1" x14ac:dyDescent="0.35">
      <c r="A86" s="22"/>
      <c r="G86" s="4"/>
      <c r="H86" s="33"/>
      <c r="I86" s="33"/>
      <c r="J86" s="33"/>
      <c r="K86" s="33"/>
      <c r="L86" s="33"/>
      <c r="M86" s="33"/>
      <c r="N86" s="33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  <c r="BS86" s="38"/>
      <c r="BT86" s="38"/>
      <c r="BU86" s="38"/>
      <c r="BV86" s="38"/>
      <c r="BW86" s="38"/>
      <c r="BX86" s="38"/>
      <c r="BY86" s="38"/>
      <c r="BZ86" s="38"/>
      <c r="CA86" s="38"/>
      <c r="CB86" s="38"/>
      <c r="CC86" s="38"/>
      <c r="CD86" s="38"/>
      <c r="CE86" s="38"/>
      <c r="CF86" s="38"/>
      <c r="CG86" s="38"/>
      <c r="CH86" s="38"/>
      <c r="CI86" s="38"/>
      <c r="CJ86" s="38"/>
      <c r="CK86" s="38"/>
      <c r="CL86" s="38"/>
      <c r="CM86" s="38"/>
      <c r="CN86" s="38"/>
      <c r="CO86" s="38"/>
      <c r="CP86" s="38"/>
      <c r="CQ86" s="38"/>
      <c r="CR86" s="38"/>
      <c r="CS86" s="38"/>
      <c r="CT86" s="38"/>
      <c r="CU86" s="38"/>
      <c r="CV86" s="38"/>
      <c r="CW86" s="38"/>
      <c r="CX86" s="38"/>
      <c r="CY86" s="38"/>
      <c r="CZ86" s="38"/>
      <c r="DA86" s="38"/>
      <c r="DB86" s="38"/>
      <c r="DC86" s="38"/>
      <c r="DD86" s="38"/>
      <c r="DE86" s="38"/>
      <c r="DF86" s="38"/>
      <c r="DG86" s="38"/>
      <c r="DH86" s="38"/>
      <c r="DI86" s="38"/>
      <c r="DJ86" s="38"/>
      <c r="DK86" s="38"/>
      <c r="DL86" s="38"/>
      <c r="DM86" s="38"/>
      <c r="DN86" s="38"/>
      <c r="DO86" s="38"/>
      <c r="DP86" s="38"/>
      <c r="DQ86" s="38"/>
      <c r="DR86" s="38"/>
      <c r="DS86" s="38"/>
      <c r="DT86" s="38"/>
      <c r="DU86" s="38"/>
      <c r="DV86" s="38"/>
      <c r="DW86" s="38"/>
      <c r="DX86" s="38"/>
      <c r="DY86" s="38"/>
      <c r="DZ86" s="38"/>
      <c r="EA86" s="38"/>
      <c r="EB86" s="38"/>
      <c r="EC86" s="38"/>
      <c r="ED86" s="38"/>
      <c r="EE86" s="38"/>
      <c r="EF86" s="38"/>
      <c r="EG86" s="38"/>
      <c r="EH86" s="38"/>
      <c r="EI86" s="38"/>
      <c r="EJ86" s="38"/>
      <c r="EK86" s="38"/>
      <c r="EL86" s="38"/>
      <c r="EM86" s="38"/>
      <c r="EN86" s="38"/>
      <c r="EO86" s="38"/>
      <c r="EP86" s="38"/>
      <c r="EQ86" s="38"/>
      <c r="ER86" s="38"/>
      <c r="ES86" s="38"/>
      <c r="ET86" s="38"/>
      <c r="EU86" s="38"/>
      <c r="EV86" s="38"/>
      <c r="EW86" s="38"/>
      <c r="EX86" s="38"/>
      <c r="EY86" s="38"/>
      <c r="EZ86" s="38"/>
      <c r="FA86" s="38"/>
      <c r="FB86" s="38"/>
      <c r="FC86" s="38"/>
      <c r="FD86" s="38"/>
      <c r="FE86" s="38"/>
      <c r="FF86" s="38"/>
      <c r="FG86" s="38"/>
      <c r="FH86" s="38"/>
      <c r="FI86" s="38"/>
      <c r="FJ86" s="38"/>
      <c r="FK86" s="38"/>
      <c r="FL86" s="38"/>
      <c r="FM86" s="38"/>
      <c r="FN86" s="38"/>
      <c r="FO86" s="38"/>
      <c r="FP86" s="38"/>
      <c r="FQ86" s="38"/>
      <c r="FR86" s="38"/>
      <c r="FS86" s="38"/>
      <c r="FT86" s="38"/>
      <c r="FU86" s="38"/>
      <c r="FV86" s="38"/>
      <c r="FW86" s="38"/>
      <c r="FX86" s="38"/>
      <c r="FY86" s="38"/>
      <c r="FZ86" s="38"/>
      <c r="GA86" s="38"/>
      <c r="GB86" s="38"/>
      <c r="GC86" s="38"/>
      <c r="GD86" s="38"/>
      <c r="GE86" s="38"/>
      <c r="GF86" s="38"/>
      <c r="GG86" s="38"/>
      <c r="GH86" s="38"/>
      <c r="GI86" s="38"/>
      <c r="GJ86" s="38"/>
      <c r="GK86" s="38"/>
      <c r="GL86" s="38"/>
      <c r="GM86" s="38"/>
      <c r="GN86" s="38"/>
      <c r="GO86" s="38"/>
      <c r="GP86" s="38"/>
      <c r="GQ86" s="38"/>
      <c r="GR86" s="38"/>
      <c r="GS86" s="38"/>
      <c r="GT86" s="38"/>
      <c r="GU86" s="38"/>
      <c r="GV86" s="38"/>
      <c r="GW86" s="38"/>
      <c r="GX86" s="38"/>
      <c r="GY86" s="38"/>
      <c r="GZ86" s="38"/>
      <c r="HA86" s="38"/>
      <c r="HB86" s="38"/>
      <c r="HC86" s="38"/>
      <c r="HD86" s="38"/>
      <c r="HE86" s="38"/>
      <c r="HF86" s="38"/>
      <c r="HG86" s="38"/>
      <c r="HH86" s="38"/>
      <c r="HI86" s="38"/>
      <c r="HJ86" s="38"/>
      <c r="HK86" s="38"/>
      <c r="HL86" s="38"/>
      <c r="HM86" s="38"/>
      <c r="HN86" s="38"/>
      <c r="HO86" s="38"/>
      <c r="HP86" s="38"/>
      <c r="HQ86" s="38"/>
      <c r="HR86" s="38"/>
      <c r="HS86" s="38"/>
      <c r="HT86" s="38"/>
      <c r="HU86" s="38"/>
      <c r="HV86" s="38"/>
      <c r="HW86" s="38"/>
      <c r="HX86" s="38"/>
      <c r="HY86" s="38"/>
      <c r="HZ86" s="38"/>
      <c r="IA86" s="38"/>
      <c r="IB86" s="38"/>
      <c r="IC86" s="38"/>
      <c r="ID86" s="38"/>
      <c r="IE86" s="38"/>
      <c r="IF86" s="38"/>
      <c r="IG86" s="38"/>
      <c r="IH86" s="38"/>
      <c r="II86" s="38"/>
      <c r="IJ86" s="38"/>
      <c r="IK86" s="38"/>
      <c r="IL86" s="38"/>
      <c r="IM86" s="38"/>
      <c r="IN86" s="38"/>
      <c r="IO86" s="38"/>
      <c r="IP86" s="38"/>
      <c r="IQ86" s="38"/>
      <c r="IR86" s="38"/>
      <c r="IS86" s="38"/>
      <c r="IT86" s="38"/>
      <c r="IU86" s="38"/>
      <c r="IV86" s="38"/>
      <c r="IW86" s="38"/>
      <c r="IX86" s="38"/>
      <c r="IY86" s="38"/>
      <c r="IZ86" s="38"/>
      <c r="JA86" s="38"/>
      <c r="JB86" s="38"/>
      <c r="JC86" s="38"/>
      <c r="JD86" s="38"/>
      <c r="JE86" s="38"/>
      <c r="JF86" s="38"/>
      <c r="JG86" s="38"/>
      <c r="JH86" s="38"/>
      <c r="JI86" s="38"/>
      <c r="JJ86" s="38"/>
      <c r="JK86" s="38"/>
      <c r="JL86" s="38"/>
      <c r="JM86" s="38"/>
      <c r="JN86" s="38"/>
      <c r="JO86" s="38"/>
      <c r="JP86" s="38"/>
      <c r="JQ86" s="38"/>
      <c r="JR86" s="38"/>
      <c r="JS86" s="38"/>
      <c r="JT86" s="38"/>
      <c r="JU86" s="38"/>
      <c r="JV86" s="38"/>
      <c r="JW86" s="38"/>
      <c r="JX86" s="38"/>
      <c r="JY86" s="38"/>
      <c r="JZ86" s="38"/>
      <c r="KA86" s="38"/>
      <c r="KB86" s="38"/>
      <c r="KC86" s="38"/>
      <c r="KD86" s="38"/>
      <c r="KE86" s="38"/>
      <c r="KF86" s="38"/>
      <c r="KG86" s="38"/>
      <c r="KH86" s="38"/>
      <c r="KI86" s="38"/>
      <c r="KJ86" s="38"/>
      <c r="KK86" s="38"/>
      <c r="KL86" s="38"/>
      <c r="KM86" s="38"/>
      <c r="KN86" s="38"/>
      <c r="KO86" s="38"/>
      <c r="KP86" s="38"/>
      <c r="KQ86" s="38"/>
      <c r="KR86" s="38"/>
      <c r="KS86" s="38"/>
      <c r="KT86" s="38"/>
      <c r="KU86" s="38"/>
      <c r="KV86" s="38"/>
      <c r="KW86" s="38"/>
      <c r="KX86" s="38"/>
      <c r="KY86" s="38"/>
      <c r="KZ86" s="38"/>
      <c r="LA86" s="38"/>
      <c r="LB86" s="38"/>
      <c r="LC86" s="38"/>
    </row>
    <row r="87" spans="1:315" customFormat="1" x14ac:dyDescent="0.35">
      <c r="A87" s="31">
        <f>COUNTIF(A72:A83,1)</f>
        <v>10</v>
      </c>
      <c r="B87" s="31">
        <f t="shared" ref="B87:D87" si="15">COUNTIF(B72:B83,1)</f>
        <v>8</v>
      </c>
      <c r="C87" s="31">
        <f t="shared" si="15"/>
        <v>10</v>
      </c>
      <c r="D87" s="31">
        <f t="shared" si="15"/>
        <v>9</v>
      </c>
      <c r="E87" s="167">
        <f>SUM(A87:D87)/48</f>
        <v>0.77083333333333337</v>
      </c>
      <c r="G87" s="4"/>
      <c r="H87" s="31"/>
      <c r="I87" s="31"/>
      <c r="J87" s="31"/>
      <c r="K87" s="31"/>
      <c r="L87" s="31"/>
      <c r="M87" s="31"/>
      <c r="N87" s="38"/>
      <c r="O87" s="38"/>
      <c r="P87" s="38"/>
      <c r="Q87" s="38"/>
      <c r="R87" s="38"/>
      <c r="S87" s="14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  <c r="BD87" s="38"/>
      <c r="BE87" s="38"/>
      <c r="BF87" s="38"/>
      <c r="BG87" s="38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  <c r="CA87" s="38"/>
      <c r="CB87" s="38"/>
      <c r="CC87" s="38"/>
      <c r="CD87" s="38"/>
      <c r="CE87" s="38"/>
      <c r="CF87" s="38"/>
      <c r="CG87" s="38"/>
      <c r="CH87" s="38"/>
      <c r="CI87" s="38"/>
      <c r="CJ87" s="38"/>
      <c r="CK87" s="38"/>
      <c r="CL87" s="38"/>
      <c r="CM87" s="38"/>
      <c r="CN87" s="38"/>
      <c r="CO87" s="38"/>
      <c r="CP87" s="38"/>
      <c r="CQ87" s="38"/>
      <c r="CR87" s="38"/>
      <c r="CS87" s="38"/>
      <c r="CT87" s="38"/>
      <c r="CU87" s="38"/>
      <c r="CV87" s="38"/>
      <c r="CW87" s="38"/>
      <c r="CX87" s="38"/>
      <c r="CY87" s="38"/>
      <c r="CZ87" s="38"/>
      <c r="DA87" s="38"/>
      <c r="DB87" s="38"/>
      <c r="DC87" s="38"/>
      <c r="DD87" s="38"/>
      <c r="DE87" s="38"/>
      <c r="DF87" s="38"/>
      <c r="DG87" s="38"/>
      <c r="DH87" s="38"/>
      <c r="DI87" s="38"/>
      <c r="DJ87" s="38"/>
      <c r="DK87" s="38"/>
      <c r="DL87" s="38"/>
      <c r="DM87" s="38"/>
      <c r="DN87" s="38"/>
      <c r="DO87" s="38"/>
      <c r="DP87" s="38"/>
      <c r="DQ87" s="38"/>
      <c r="DR87" s="38"/>
      <c r="DS87" s="38"/>
      <c r="DT87" s="38"/>
      <c r="DU87" s="38"/>
      <c r="DV87" s="38"/>
      <c r="DW87" s="38"/>
      <c r="DX87" s="38"/>
      <c r="DY87" s="38"/>
      <c r="DZ87" s="38"/>
      <c r="EA87" s="38"/>
      <c r="EB87" s="38"/>
      <c r="EC87" s="38"/>
      <c r="ED87" s="38"/>
      <c r="EE87" s="38"/>
      <c r="EF87" s="38"/>
      <c r="EG87" s="38"/>
      <c r="EH87" s="38"/>
      <c r="EI87" s="38"/>
      <c r="EJ87" s="38"/>
      <c r="EK87" s="38"/>
      <c r="EL87" s="38"/>
      <c r="EM87" s="38"/>
      <c r="EN87" s="38"/>
      <c r="EO87" s="38"/>
      <c r="EP87" s="38"/>
      <c r="EQ87" s="38"/>
      <c r="ER87" s="38"/>
      <c r="ES87" s="38"/>
      <c r="ET87" s="38"/>
      <c r="EU87" s="38"/>
      <c r="EV87" s="38"/>
      <c r="EW87" s="38"/>
      <c r="EX87" s="38"/>
      <c r="EY87" s="38"/>
      <c r="EZ87" s="38"/>
      <c r="FA87" s="38"/>
      <c r="FB87" s="38"/>
      <c r="FC87" s="38"/>
      <c r="FD87" s="38"/>
      <c r="FE87" s="38"/>
      <c r="FF87" s="38"/>
      <c r="FG87" s="38"/>
      <c r="FH87" s="38"/>
      <c r="FI87" s="38"/>
      <c r="FJ87" s="38"/>
      <c r="FK87" s="38"/>
      <c r="FL87" s="38"/>
      <c r="FM87" s="38"/>
      <c r="FN87" s="38"/>
      <c r="FO87" s="38"/>
      <c r="FP87" s="38"/>
      <c r="FQ87" s="38"/>
      <c r="FR87" s="38"/>
      <c r="FS87" s="38"/>
      <c r="FT87" s="38"/>
      <c r="FU87" s="38"/>
      <c r="FV87" s="38"/>
      <c r="FW87" s="38"/>
      <c r="FX87" s="38"/>
      <c r="FY87" s="38"/>
      <c r="FZ87" s="38"/>
      <c r="GA87" s="38"/>
      <c r="GB87" s="38"/>
      <c r="GC87" s="38"/>
      <c r="GD87" s="38"/>
      <c r="GE87" s="38"/>
      <c r="GF87" s="38"/>
      <c r="GG87" s="38"/>
      <c r="GH87" s="38"/>
      <c r="GI87" s="38"/>
      <c r="GJ87" s="38"/>
      <c r="GK87" s="38"/>
      <c r="GL87" s="38"/>
      <c r="GM87" s="38"/>
      <c r="GN87" s="38"/>
      <c r="GO87" s="38"/>
      <c r="GP87" s="38"/>
      <c r="GQ87" s="38"/>
      <c r="GR87" s="38"/>
      <c r="GS87" s="38"/>
      <c r="GT87" s="38"/>
      <c r="GU87" s="38"/>
      <c r="GV87" s="38"/>
      <c r="GW87" s="38"/>
      <c r="GX87" s="38"/>
      <c r="GY87" s="38"/>
      <c r="GZ87" s="38"/>
      <c r="HA87" s="38"/>
      <c r="HB87" s="38"/>
      <c r="HC87" s="38"/>
      <c r="HD87" s="38"/>
      <c r="HE87" s="38"/>
      <c r="HF87" s="38"/>
      <c r="HG87" s="38"/>
      <c r="HH87" s="38"/>
      <c r="HI87" s="38"/>
      <c r="HJ87" s="38"/>
      <c r="HK87" s="38"/>
      <c r="HL87" s="38"/>
      <c r="HM87" s="38"/>
      <c r="HN87" s="38"/>
      <c r="HO87" s="38"/>
      <c r="HP87" s="38"/>
      <c r="HQ87" s="38"/>
      <c r="HR87" s="38"/>
      <c r="HS87" s="38"/>
      <c r="HT87" s="38"/>
      <c r="HU87" s="38"/>
      <c r="HV87" s="38"/>
      <c r="HW87" s="38"/>
      <c r="HX87" s="38"/>
      <c r="HY87" s="38"/>
      <c r="HZ87" s="38"/>
      <c r="IA87" s="38"/>
      <c r="IB87" s="38"/>
      <c r="IC87" s="38"/>
      <c r="ID87" s="38"/>
      <c r="IE87" s="38"/>
      <c r="IF87" s="38"/>
      <c r="IG87" s="38"/>
      <c r="IH87" s="38"/>
      <c r="II87" s="38"/>
      <c r="IJ87" s="38"/>
      <c r="IK87" s="38"/>
      <c r="IL87" s="38"/>
      <c r="IM87" s="38"/>
      <c r="IN87" s="38"/>
      <c r="IO87" s="38"/>
      <c r="IP87" s="38"/>
      <c r="IQ87" s="38"/>
      <c r="IR87" s="38"/>
      <c r="IS87" s="38"/>
      <c r="IT87" s="38"/>
      <c r="IU87" s="38"/>
      <c r="IV87" s="38"/>
      <c r="IW87" s="38"/>
      <c r="IX87" s="38"/>
      <c r="IY87" s="38"/>
      <c r="IZ87" s="38"/>
      <c r="JA87" s="38"/>
      <c r="JB87" s="38"/>
      <c r="JC87" s="38"/>
      <c r="JD87" s="38"/>
      <c r="JE87" s="38"/>
      <c r="JF87" s="38"/>
      <c r="JG87" s="38"/>
      <c r="JH87" s="38"/>
      <c r="JI87" s="38"/>
      <c r="JJ87" s="38"/>
      <c r="JK87" s="38"/>
      <c r="JL87" s="38"/>
      <c r="JM87" s="38"/>
      <c r="JN87" s="38"/>
      <c r="JO87" s="38"/>
      <c r="JP87" s="38"/>
      <c r="JQ87" s="38"/>
      <c r="JR87" s="38"/>
      <c r="JS87" s="38"/>
      <c r="JT87" s="38"/>
      <c r="JU87" s="38"/>
      <c r="JV87" s="38"/>
      <c r="JW87" s="38"/>
      <c r="JX87" s="38"/>
      <c r="JY87" s="38"/>
      <c r="JZ87" s="38"/>
      <c r="KA87" s="38"/>
      <c r="KB87" s="38"/>
      <c r="KC87" s="38"/>
      <c r="KD87" s="38"/>
      <c r="KE87" s="38"/>
      <c r="KF87" s="38"/>
      <c r="KG87" s="38"/>
      <c r="KH87" s="38"/>
      <c r="KI87" s="38"/>
      <c r="KJ87" s="38"/>
      <c r="KK87" s="38"/>
      <c r="KL87" s="38"/>
      <c r="KM87" s="38"/>
      <c r="KN87" s="38"/>
      <c r="KO87" s="38"/>
      <c r="KP87" s="38"/>
      <c r="KQ87" s="38"/>
      <c r="KR87" s="38"/>
      <c r="KS87" s="38"/>
      <c r="KT87" s="38"/>
      <c r="KU87" s="38"/>
      <c r="KV87" s="38"/>
      <c r="KW87" s="38"/>
      <c r="KX87" s="38"/>
      <c r="KY87" s="38"/>
      <c r="KZ87" s="38"/>
      <c r="LA87" s="38"/>
      <c r="LB87" s="38"/>
      <c r="LC87" s="38"/>
    </row>
    <row r="88" spans="1:315" customFormat="1" x14ac:dyDescent="0.35">
      <c r="A88" s="31">
        <f>COUNTIF(A72:A83,2)</f>
        <v>2</v>
      </c>
      <c r="B88" s="31">
        <f t="shared" ref="B88:D88" si="16">COUNTIF(B72:B83,2)</f>
        <v>3</v>
      </c>
      <c r="C88" s="31">
        <f t="shared" si="16"/>
        <v>2</v>
      </c>
      <c r="D88" s="31">
        <f t="shared" si="16"/>
        <v>2</v>
      </c>
      <c r="E88" s="167">
        <f>SUM(A88:D88)/48</f>
        <v>0.1875</v>
      </c>
      <c r="G88" s="4"/>
      <c r="H88" s="31"/>
      <c r="I88" s="31"/>
      <c r="J88" s="31"/>
      <c r="K88" s="31"/>
      <c r="L88" s="31"/>
      <c r="M88" s="31"/>
      <c r="N88" s="38"/>
      <c r="O88" s="38"/>
      <c r="P88" s="38"/>
      <c r="Q88" s="38"/>
      <c r="R88" s="38"/>
      <c r="S88" s="14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  <c r="BD88" s="38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  <c r="CA88" s="38"/>
      <c r="CB88" s="38"/>
      <c r="CC88" s="38"/>
      <c r="CD88" s="38"/>
      <c r="CE88" s="38"/>
      <c r="CF88" s="38"/>
      <c r="CG88" s="38"/>
      <c r="CH88" s="38"/>
      <c r="CI88" s="38"/>
      <c r="CJ88" s="38"/>
      <c r="CK88" s="38"/>
      <c r="CL88" s="38"/>
      <c r="CM88" s="38"/>
      <c r="CN88" s="38"/>
      <c r="CO88" s="38"/>
      <c r="CP88" s="38"/>
      <c r="CQ88" s="38"/>
      <c r="CR88" s="38"/>
      <c r="CS88" s="38"/>
      <c r="CT88" s="38"/>
      <c r="CU88" s="38"/>
      <c r="CV88" s="38"/>
      <c r="CW88" s="38"/>
      <c r="CX88" s="38"/>
      <c r="CY88" s="38"/>
      <c r="CZ88" s="38"/>
      <c r="DA88" s="38"/>
      <c r="DB88" s="38"/>
      <c r="DC88" s="38"/>
      <c r="DD88" s="38"/>
      <c r="DE88" s="38"/>
      <c r="DF88" s="38"/>
      <c r="DG88" s="38"/>
      <c r="DH88" s="38"/>
      <c r="DI88" s="38"/>
      <c r="DJ88" s="38"/>
      <c r="DK88" s="38"/>
      <c r="DL88" s="38"/>
      <c r="DM88" s="38"/>
      <c r="DN88" s="38"/>
      <c r="DO88" s="38"/>
      <c r="DP88" s="38"/>
      <c r="DQ88" s="38"/>
      <c r="DR88" s="38"/>
      <c r="DS88" s="38"/>
      <c r="DT88" s="38"/>
      <c r="DU88" s="38"/>
      <c r="DV88" s="38"/>
      <c r="DW88" s="38"/>
      <c r="DX88" s="38"/>
      <c r="DY88" s="38"/>
      <c r="DZ88" s="38"/>
      <c r="EA88" s="38"/>
      <c r="EB88" s="38"/>
      <c r="EC88" s="38"/>
      <c r="ED88" s="38"/>
      <c r="EE88" s="38"/>
      <c r="EF88" s="38"/>
      <c r="EG88" s="38"/>
      <c r="EH88" s="38"/>
      <c r="EI88" s="38"/>
      <c r="EJ88" s="38"/>
      <c r="EK88" s="38"/>
      <c r="EL88" s="38"/>
      <c r="EM88" s="38"/>
      <c r="EN88" s="38"/>
      <c r="EO88" s="38"/>
      <c r="EP88" s="38"/>
      <c r="EQ88" s="38"/>
      <c r="ER88" s="38"/>
      <c r="ES88" s="38"/>
      <c r="ET88" s="38"/>
      <c r="EU88" s="38"/>
      <c r="EV88" s="38"/>
      <c r="EW88" s="38"/>
      <c r="EX88" s="38"/>
      <c r="EY88" s="38"/>
      <c r="EZ88" s="38"/>
      <c r="FA88" s="38"/>
      <c r="FB88" s="38"/>
      <c r="FC88" s="38"/>
      <c r="FD88" s="38"/>
      <c r="FE88" s="38"/>
      <c r="FF88" s="38"/>
      <c r="FG88" s="38"/>
      <c r="FH88" s="38"/>
      <c r="FI88" s="38"/>
      <c r="FJ88" s="38"/>
      <c r="FK88" s="38"/>
      <c r="FL88" s="38"/>
      <c r="FM88" s="38"/>
      <c r="FN88" s="38"/>
      <c r="FO88" s="38"/>
      <c r="FP88" s="38"/>
      <c r="FQ88" s="38"/>
      <c r="FR88" s="38"/>
      <c r="FS88" s="38"/>
      <c r="FT88" s="38"/>
      <c r="FU88" s="38"/>
      <c r="FV88" s="38"/>
      <c r="FW88" s="38"/>
      <c r="FX88" s="38"/>
      <c r="FY88" s="38"/>
      <c r="FZ88" s="38"/>
      <c r="GA88" s="38"/>
      <c r="GB88" s="38"/>
      <c r="GC88" s="38"/>
      <c r="GD88" s="38"/>
      <c r="GE88" s="38"/>
      <c r="GF88" s="38"/>
      <c r="GG88" s="38"/>
      <c r="GH88" s="38"/>
      <c r="GI88" s="38"/>
      <c r="GJ88" s="38"/>
      <c r="GK88" s="38"/>
      <c r="GL88" s="38"/>
      <c r="GM88" s="38"/>
      <c r="GN88" s="38"/>
      <c r="GO88" s="38"/>
      <c r="GP88" s="38"/>
      <c r="GQ88" s="38"/>
      <c r="GR88" s="38"/>
      <c r="GS88" s="38"/>
      <c r="GT88" s="38"/>
      <c r="GU88" s="38"/>
      <c r="GV88" s="38"/>
      <c r="GW88" s="38"/>
      <c r="GX88" s="38"/>
      <c r="GY88" s="38"/>
      <c r="GZ88" s="38"/>
      <c r="HA88" s="38"/>
      <c r="HB88" s="38"/>
      <c r="HC88" s="38"/>
      <c r="HD88" s="38"/>
      <c r="HE88" s="38"/>
      <c r="HF88" s="38"/>
      <c r="HG88" s="38"/>
      <c r="HH88" s="38"/>
      <c r="HI88" s="38"/>
      <c r="HJ88" s="38"/>
      <c r="HK88" s="38"/>
      <c r="HL88" s="38"/>
      <c r="HM88" s="38"/>
      <c r="HN88" s="38"/>
      <c r="HO88" s="38"/>
      <c r="HP88" s="38"/>
      <c r="HQ88" s="38"/>
      <c r="HR88" s="38"/>
      <c r="HS88" s="38"/>
      <c r="HT88" s="38"/>
      <c r="HU88" s="38"/>
      <c r="HV88" s="38"/>
      <c r="HW88" s="38"/>
      <c r="HX88" s="38"/>
      <c r="HY88" s="38"/>
      <c r="HZ88" s="38"/>
      <c r="IA88" s="38"/>
      <c r="IB88" s="38"/>
      <c r="IC88" s="38"/>
      <c r="ID88" s="38"/>
      <c r="IE88" s="38"/>
      <c r="IF88" s="38"/>
      <c r="IG88" s="38"/>
      <c r="IH88" s="38"/>
      <c r="II88" s="38"/>
      <c r="IJ88" s="38"/>
      <c r="IK88" s="38"/>
      <c r="IL88" s="38"/>
      <c r="IM88" s="38"/>
      <c r="IN88" s="38"/>
      <c r="IO88" s="38"/>
      <c r="IP88" s="38"/>
      <c r="IQ88" s="38"/>
      <c r="IR88" s="38"/>
      <c r="IS88" s="38"/>
      <c r="IT88" s="38"/>
      <c r="IU88" s="38"/>
      <c r="IV88" s="38"/>
      <c r="IW88" s="38"/>
      <c r="IX88" s="38"/>
      <c r="IY88" s="38"/>
      <c r="IZ88" s="38"/>
      <c r="JA88" s="38"/>
      <c r="JB88" s="38"/>
      <c r="JC88" s="38"/>
      <c r="JD88" s="38"/>
      <c r="JE88" s="38"/>
      <c r="JF88" s="38"/>
      <c r="JG88" s="38"/>
      <c r="JH88" s="38"/>
      <c r="JI88" s="38"/>
      <c r="JJ88" s="38"/>
      <c r="JK88" s="38"/>
      <c r="JL88" s="38"/>
      <c r="JM88" s="38"/>
      <c r="JN88" s="38"/>
      <c r="JO88" s="38"/>
      <c r="JP88" s="38"/>
      <c r="JQ88" s="38"/>
      <c r="JR88" s="38"/>
      <c r="JS88" s="38"/>
      <c r="JT88" s="38"/>
      <c r="JU88" s="38"/>
      <c r="JV88" s="38"/>
      <c r="JW88" s="38"/>
      <c r="JX88" s="38"/>
      <c r="JY88" s="38"/>
      <c r="JZ88" s="38"/>
      <c r="KA88" s="38"/>
      <c r="KB88" s="38"/>
      <c r="KC88" s="38"/>
      <c r="KD88" s="38"/>
      <c r="KE88" s="38"/>
      <c r="KF88" s="38"/>
      <c r="KG88" s="38"/>
      <c r="KH88" s="38"/>
      <c r="KI88" s="38"/>
      <c r="KJ88" s="38"/>
      <c r="KK88" s="38"/>
      <c r="KL88" s="38"/>
      <c r="KM88" s="38"/>
      <c r="KN88" s="38"/>
      <c r="KO88" s="38"/>
      <c r="KP88" s="38"/>
      <c r="KQ88" s="38"/>
      <c r="KR88" s="38"/>
      <c r="KS88" s="38"/>
      <c r="KT88" s="38"/>
      <c r="KU88" s="38"/>
      <c r="KV88" s="38"/>
      <c r="KW88" s="38"/>
      <c r="KX88" s="38"/>
      <c r="KY88" s="38"/>
      <c r="KZ88" s="38"/>
      <c r="LA88" s="38"/>
      <c r="LB88" s="38"/>
      <c r="LC88" s="38"/>
    </row>
    <row r="89" spans="1:315" customFormat="1" x14ac:dyDescent="0.35">
      <c r="A89" s="31">
        <f>COUNTIF(A72:A83,3)</f>
        <v>0</v>
      </c>
      <c r="B89" s="31">
        <f t="shared" ref="B89:D89" si="17">COUNTIF(B72:B83,3)</f>
        <v>1</v>
      </c>
      <c r="C89" s="31">
        <f t="shared" si="17"/>
        <v>0</v>
      </c>
      <c r="D89" s="31">
        <f t="shared" si="17"/>
        <v>1</v>
      </c>
      <c r="E89" s="167">
        <f>SUM(A89:D89)/48</f>
        <v>4.1666666666666664E-2</v>
      </c>
      <c r="G89" s="4"/>
      <c r="H89" s="31"/>
      <c r="I89" s="31"/>
      <c r="J89" s="31"/>
      <c r="K89" s="31"/>
      <c r="L89" s="31"/>
      <c r="M89" s="31"/>
      <c r="N89" s="38"/>
      <c r="O89" s="38"/>
      <c r="P89" s="38"/>
      <c r="Q89" s="38"/>
      <c r="R89" s="38"/>
      <c r="S89" s="14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  <c r="BD89" s="38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8"/>
      <c r="BX89" s="38"/>
      <c r="BY89" s="38"/>
      <c r="BZ89" s="38"/>
      <c r="CA89" s="38"/>
      <c r="CB89" s="38"/>
      <c r="CC89" s="38"/>
      <c r="CD89" s="38"/>
      <c r="CE89" s="38"/>
      <c r="CF89" s="38"/>
      <c r="CG89" s="38"/>
      <c r="CH89" s="38"/>
      <c r="CI89" s="38"/>
      <c r="CJ89" s="38"/>
      <c r="CK89" s="38"/>
      <c r="CL89" s="38"/>
      <c r="CM89" s="38"/>
      <c r="CN89" s="38"/>
      <c r="CO89" s="38"/>
      <c r="CP89" s="38"/>
      <c r="CQ89" s="38"/>
      <c r="CR89" s="38"/>
      <c r="CS89" s="38"/>
      <c r="CT89" s="38"/>
      <c r="CU89" s="38"/>
      <c r="CV89" s="38"/>
      <c r="CW89" s="38"/>
      <c r="CX89" s="38"/>
      <c r="CY89" s="38"/>
      <c r="CZ89" s="38"/>
      <c r="DA89" s="38"/>
      <c r="DB89" s="38"/>
      <c r="DC89" s="38"/>
      <c r="DD89" s="38"/>
      <c r="DE89" s="38"/>
      <c r="DF89" s="38"/>
      <c r="DG89" s="38"/>
      <c r="DH89" s="38"/>
      <c r="DI89" s="38"/>
      <c r="DJ89" s="38"/>
      <c r="DK89" s="38"/>
      <c r="DL89" s="38"/>
      <c r="DM89" s="38"/>
      <c r="DN89" s="38"/>
      <c r="DO89" s="38"/>
      <c r="DP89" s="38"/>
      <c r="DQ89" s="38"/>
      <c r="DR89" s="38"/>
      <c r="DS89" s="38"/>
      <c r="DT89" s="38"/>
      <c r="DU89" s="38"/>
      <c r="DV89" s="38"/>
      <c r="DW89" s="38"/>
      <c r="DX89" s="38"/>
      <c r="DY89" s="38"/>
      <c r="DZ89" s="38"/>
      <c r="EA89" s="38"/>
      <c r="EB89" s="38"/>
      <c r="EC89" s="38"/>
      <c r="ED89" s="38"/>
      <c r="EE89" s="38"/>
      <c r="EF89" s="38"/>
      <c r="EG89" s="38"/>
      <c r="EH89" s="38"/>
      <c r="EI89" s="38"/>
      <c r="EJ89" s="38"/>
      <c r="EK89" s="38"/>
      <c r="EL89" s="38"/>
      <c r="EM89" s="38"/>
      <c r="EN89" s="38"/>
      <c r="EO89" s="38"/>
      <c r="EP89" s="38"/>
      <c r="EQ89" s="38"/>
      <c r="ER89" s="38"/>
      <c r="ES89" s="38"/>
      <c r="ET89" s="38"/>
      <c r="EU89" s="38"/>
      <c r="EV89" s="38"/>
      <c r="EW89" s="38"/>
      <c r="EX89" s="38"/>
      <c r="EY89" s="38"/>
      <c r="EZ89" s="38"/>
      <c r="FA89" s="38"/>
      <c r="FB89" s="38"/>
      <c r="FC89" s="38"/>
      <c r="FD89" s="38"/>
      <c r="FE89" s="38"/>
      <c r="FF89" s="38"/>
      <c r="FG89" s="38"/>
      <c r="FH89" s="38"/>
      <c r="FI89" s="38"/>
      <c r="FJ89" s="38"/>
      <c r="FK89" s="38"/>
      <c r="FL89" s="38"/>
      <c r="FM89" s="38"/>
      <c r="FN89" s="38"/>
      <c r="FO89" s="38"/>
      <c r="FP89" s="38"/>
      <c r="FQ89" s="38"/>
      <c r="FR89" s="38"/>
      <c r="FS89" s="38"/>
      <c r="FT89" s="38"/>
      <c r="FU89" s="38"/>
      <c r="FV89" s="38"/>
      <c r="FW89" s="38"/>
      <c r="FX89" s="38"/>
      <c r="FY89" s="38"/>
      <c r="FZ89" s="38"/>
      <c r="GA89" s="38"/>
      <c r="GB89" s="38"/>
      <c r="GC89" s="38"/>
      <c r="GD89" s="38"/>
      <c r="GE89" s="38"/>
      <c r="GF89" s="38"/>
      <c r="GG89" s="38"/>
      <c r="GH89" s="38"/>
      <c r="GI89" s="38"/>
      <c r="GJ89" s="38"/>
      <c r="GK89" s="38"/>
      <c r="GL89" s="38"/>
      <c r="GM89" s="38"/>
      <c r="GN89" s="38"/>
      <c r="GO89" s="38"/>
      <c r="GP89" s="38"/>
      <c r="GQ89" s="38"/>
      <c r="GR89" s="38"/>
      <c r="GS89" s="38"/>
      <c r="GT89" s="38"/>
      <c r="GU89" s="38"/>
      <c r="GV89" s="38"/>
      <c r="GW89" s="38"/>
      <c r="GX89" s="38"/>
      <c r="GY89" s="38"/>
      <c r="GZ89" s="38"/>
      <c r="HA89" s="38"/>
      <c r="HB89" s="38"/>
      <c r="HC89" s="38"/>
      <c r="HD89" s="38"/>
      <c r="HE89" s="38"/>
      <c r="HF89" s="38"/>
      <c r="HG89" s="38"/>
      <c r="HH89" s="38"/>
      <c r="HI89" s="38"/>
      <c r="HJ89" s="38"/>
      <c r="HK89" s="38"/>
      <c r="HL89" s="38"/>
      <c r="HM89" s="38"/>
      <c r="HN89" s="38"/>
      <c r="HO89" s="38"/>
      <c r="HP89" s="38"/>
      <c r="HQ89" s="38"/>
      <c r="HR89" s="38"/>
      <c r="HS89" s="38"/>
      <c r="HT89" s="38"/>
      <c r="HU89" s="38"/>
      <c r="HV89" s="38"/>
      <c r="HW89" s="38"/>
      <c r="HX89" s="38"/>
      <c r="HY89" s="38"/>
      <c r="HZ89" s="38"/>
      <c r="IA89" s="38"/>
      <c r="IB89" s="38"/>
      <c r="IC89" s="38"/>
      <c r="ID89" s="38"/>
      <c r="IE89" s="38"/>
      <c r="IF89" s="38"/>
      <c r="IG89" s="38"/>
      <c r="IH89" s="38"/>
      <c r="II89" s="38"/>
      <c r="IJ89" s="38"/>
      <c r="IK89" s="38"/>
      <c r="IL89" s="38"/>
      <c r="IM89" s="38"/>
      <c r="IN89" s="38"/>
      <c r="IO89" s="38"/>
      <c r="IP89" s="38"/>
      <c r="IQ89" s="38"/>
      <c r="IR89" s="38"/>
      <c r="IS89" s="38"/>
      <c r="IT89" s="38"/>
      <c r="IU89" s="38"/>
      <c r="IV89" s="38"/>
      <c r="IW89" s="38"/>
      <c r="IX89" s="38"/>
      <c r="IY89" s="38"/>
      <c r="IZ89" s="38"/>
      <c r="JA89" s="38"/>
      <c r="JB89" s="38"/>
      <c r="JC89" s="38"/>
      <c r="JD89" s="38"/>
      <c r="JE89" s="38"/>
      <c r="JF89" s="38"/>
      <c r="JG89" s="38"/>
      <c r="JH89" s="38"/>
      <c r="JI89" s="38"/>
      <c r="JJ89" s="38"/>
      <c r="JK89" s="38"/>
      <c r="JL89" s="38"/>
      <c r="JM89" s="38"/>
      <c r="JN89" s="38"/>
      <c r="JO89" s="38"/>
      <c r="JP89" s="38"/>
      <c r="JQ89" s="38"/>
      <c r="JR89" s="38"/>
      <c r="JS89" s="38"/>
      <c r="JT89" s="38"/>
      <c r="JU89" s="38"/>
      <c r="JV89" s="38"/>
      <c r="JW89" s="38"/>
      <c r="JX89" s="38"/>
      <c r="JY89" s="38"/>
      <c r="JZ89" s="38"/>
      <c r="KA89" s="38"/>
      <c r="KB89" s="38"/>
      <c r="KC89" s="38"/>
      <c r="KD89" s="38"/>
      <c r="KE89" s="38"/>
      <c r="KF89" s="38"/>
      <c r="KG89" s="38"/>
      <c r="KH89" s="38"/>
      <c r="KI89" s="38"/>
      <c r="KJ89" s="38"/>
      <c r="KK89" s="38"/>
      <c r="KL89" s="38"/>
      <c r="KM89" s="38"/>
      <c r="KN89" s="38"/>
      <c r="KO89" s="38"/>
      <c r="KP89" s="38"/>
      <c r="KQ89" s="38"/>
      <c r="KR89" s="38"/>
      <c r="KS89" s="38"/>
      <c r="KT89" s="38"/>
      <c r="KU89" s="38"/>
      <c r="KV89" s="38"/>
      <c r="KW89" s="38"/>
      <c r="KX89" s="38"/>
      <c r="KY89" s="38"/>
      <c r="KZ89" s="38"/>
      <c r="LA89" s="38"/>
      <c r="LB89" s="38"/>
      <c r="LC89" s="38"/>
    </row>
    <row r="90" spans="1:315" customFormat="1" x14ac:dyDescent="0.35">
      <c r="A90" s="31">
        <f>COUNTIF(A72:A83,4)</f>
        <v>0</v>
      </c>
      <c r="B90" s="31">
        <f t="shared" ref="B90:D90" si="18">COUNTIF(B72:B83,4)</f>
        <v>0</v>
      </c>
      <c r="C90" s="31">
        <f t="shared" si="18"/>
        <v>0</v>
      </c>
      <c r="D90" s="31">
        <f t="shared" si="18"/>
        <v>0</v>
      </c>
      <c r="E90" s="167">
        <f>SUM(A90:D90)/48</f>
        <v>0</v>
      </c>
      <c r="G90" s="4"/>
      <c r="H90" s="31"/>
      <c r="I90" s="31"/>
      <c r="J90" s="31"/>
      <c r="K90" s="31"/>
      <c r="L90" s="31"/>
      <c r="M90" s="31"/>
      <c r="N90" s="38"/>
      <c r="O90" s="38"/>
      <c r="P90" s="38"/>
      <c r="Q90" s="38"/>
      <c r="R90" s="38"/>
      <c r="S90" s="14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  <c r="BD90" s="38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  <c r="BS90" s="38"/>
      <c r="BT90" s="38"/>
      <c r="BU90" s="38"/>
      <c r="BV90" s="38"/>
      <c r="BW90" s="38"/>
      <c r="BX90" s="38"/>
      <c r="BY90" s="38"/>
      <c r="BZ90" s="38"/>
      <c r="CA90" s="38"/>
      <c r="CB90" s="38"/>
      <c r="CC90" s="38"/>
      <c r="CD90" s="38"/>
      <c r="CE90" s="38"/>
      <c r="CF90" s="38"/>
      <c r="CG90" s="38"/>
      <c r="CH90" s="38"/>
      <c r="CI90" s="38"/>
      <c r="CJ90" s="38"/>
      <c r="CK90" s="38"/>
      <c r="CL90" s="38"/>
      <c r="CM90" s="38"/>
      <c r="CN90" s="38"/>
      <c r="CO90" s="38"/>
      <c r="CP90" s="38"/>
      <c r="CQ90" s="38"/>
      <c r="CR90" s="38"/>
      <c r="CS90" s="38"/>
      <c r="CT90" s="38"/>
      <c r="CU90" s="38"/>
      <c r="CV90" s="38"/>
      <c r="CW90" s="38"/>
      <c r="CX90" s="38"/>
      <c r="CY90" s="38"/>
      <c r="CZ90" s="38"/>
      <c r="DA90" s="38"/>
      <c r="DB90" s="38"/>
      <c r="DC90" s="38"/>
      <c r="DD90" s="38"/>
      <c r="DE90" s="38"/>
      <c r="DF90" s="38"/>
      <c r="DG90" s="38"/>
      <c r="DH90" s="38"/>
      <c r="DI90" s="38"/>
      <c r="DJ90" s="38"/>
      <c r="DK90" s="38"/>
      <c r="DL90" s="38"/>
      <c r="DM90" s="38"/>
      <c r="DN90" s="38"/>
      <c r="DO90" s="38"/>
      <c r="DP90" s="38"/>
      <c r="DQ90" s="38"/>
      <c r="DR90" s="38"/>
      <c r="DS90" s="38"/>
      <c r="DT90" s="38"/>
      <c r="DU90" s="38"/>
      <c r="DV90" s="38"/>
      <c r="DW90" s="38"/>
      <c r="DX90" s="38"/>
      <c r="DY90" s="38"/>
      <c r="DZ90" s="38"/>
      <c r="EA90" s="38"/>
      <c r="EB90" s="38"/>
      <c r="EC90" s="38"/>
      <c r="ED90" s="38"/>
      <c r="EE90" s="38"/>
      <c r="EF90" s="38"/>
      <c r="EG90" s="38"/>
      <c r="EH90" s="38"/>
      <c r="EI90" s="38"/>
      <c r="EJ90" s="38"/>
      <c r="EK90" s="38"/>
      <c r="EL90" s="38"/>
      <c r="EM90" s="38"/>
      <c r="EN90" s="38"/>
      <c r="EO90" s="38"/>
      <c r="EP90" s="38"/>
      <c r="EQ90" s="38"/>
      <c r="ER90" s="38"/>
      <c r="ES90" s="38"/>
      <c r="ET90" s="38"/>
      <c r="EU90" s="38"/>
      <c r="EV90" s="38"/>
      <c r="EW90" s="38"/>
      <c r="EX90" s="38"/>
      <c r="EY90" s="38"/>
      <c r="EZ90" s="38"/>
      <c r="FA90" s="38"/>
      <c r="FB90" s="38"/>
      <c r="FC90" s="38"/>
      <c r="FD90" s="38"/>
      <c r="FE90" s="38"/>
      <c r="FF90" s="38"/>
      <c r="FG90" s="38"/>
      <c r="FH90" s="38"/>
      <c r="FI90" s="38"/>
      <c r="FJ90" s="38"/>
      <c r="FK90" s="38"/>
      <c r="FL90" s="38"/>
      <c r="FM90" s="38"/>
      <c r="FN90" s="38"/>
      <c r="FO90" s="38"/>
      <c r="FP90" s="38"/>
      <c r="FQ90" s="38"/>
      <c r="FR90" s="38"/>
      <c r="FS90" s="38"/>
      <c r="FT90" s="38"/>
      <c r="FU90" s="38"/>
      <c r="FV90" s="38"/>
      <c r="FW90" s="38"/>
      <c r="FX90" s="38"/>
      <c r="FY90" s="38"/>
      <c r="FZ90" s="38"/>
      <c r="GA90" s="38"/>
      <c r="GB90" s="38"/>
      <c r="GC90" s="38"/>
      <c r="GD90" s="38"/>
      <c r="GE90" s="38"/>
      <c r="GF90" s="38"/>
      <c r="GG90" s="38"/>
      <c r="GH90" s="38"/>
      <c r="GI90" s="38"/>
      <c r="GJ90" s="38"/>
      <c r="GK90" s="38"/>
      <c r="GL90" s="38"/>
      <c r="GM90" s="38"/>
      <c r="GN90" s="38"/>
      <c r="GO90" s="38"/>
      <c r="GP90" s="38"/>
      <c r="GQ90" s="38"/>
      <c r="GR90" s="38"/>
      <c r="GS90" s="38"/>
      <c r="GT90" s="38"/>
      <c r="GU90" s="38"/>
      <c r="GV90" s="38"/>
      <c r="GW90" s="38"/>
      <c r="GX90" s="38"/>
      <c r="GY90" s="38"/>
      <c r="GZ90" s="38"/>
      <c r="HA90" s="38"/>
      <c r="HB90" s="38"/>
      <c r="HC90" s="38"/>
      <c r="HD90" s="38"/>
      <c r="HE90" s="38"/>
      <c r="HF90" s="38"/>
      <c r="HG90" s="38"/>
      <c r="HH90" s="38"/>
      <c r="HI90" s="38"/>
      <c r="HJ90" s="38"/>
      <c r="HK90" s="38"/>
      <c r="HL90" s="38"/>
      <c r="HM90" s="38"/>
      <c r="HN90" s="38"/>
      <c r="HO90" s="38"/>
      <c r="HP90" s="38"/>
      <c r="HQ90" s="38"/>
      <c r="HR90" s="38"/>
      <c r="HS90" s="38"/>
      <c r="HT90" s="38"/>
      <c r="HU90" s="38"/>
      <c r="HV90" s="38"/>
      <c r="HW90" s="38"/>
      <c r="HX90" s="38"/>
      <c r="HY90" s="38"/>
      <c r="HZ90" s="38"/>
      <c r="IA90" s="38"/>
      <c r="IB90" s="38"/>
      <c r="IC90" s="38"/>
      <c r="ID90" s="38"/>
      <c r="IE90" s="38"/>
      <c r="IF90" s="38"/>
      <c r="IG90" s="38"/>
      <c r="IH90" s="38"/>
      <c r="II90" s="38"/>
      <c r="IJ90" s="38"/>
      <c r="IK90" s="38"/>
      <c r="IL90" s="38"/>
      <c r="IM90" s="38"/>
      <c r="IN90" s="38"/>
      <c r="IO90" s="38"/>
      <c r="IP90" s="38"/>
      <c r="IQ90" s="38"/>
      <c r="IR90" s="38"/>
      <c r="IS90" s="38"/>
      <c r="IT90" s="38"/>
      <c r="IU90" s="38"/>
      <c r="IV90" s="38"/>
      <c r="IW90" s="38"/>
      <c r="IX90" s="38"/>
      <c r="IY90" s="38"/>
      <c r="IZ90" s="38"/>
      <c r="JA90" s="38"/>
      <c r="JB90" s="38"/>
      <c r="JC90" s="38"/>
      <c r="JD90" s="38"/>
      <c r="JE90" s="38"/>
      <c r="JF90" s="38"/>
      <c r="JG90" s="38"/>
      <c r="JH90" s="38"/>
      <c r="JI90" s="38"/>
      <c r="JJ90" s="38"/>
      <c r="JK90" s="38"/>
      <c r="JL90" s="38"/>
      <c r="JM90" s="38"/>
      <c r="JN90" s="38"/>
      <c r="JO90" s="38"/>
      <c r="JP90" s="38"/>
      <c r="JQ90" s="38"/>
      <c r="JR90" s="38"/>
      <c r="JS90" s="38"/>
      <c r="JT90" s="38"/>
      <c r="JU90" s="38"/>
      <c r="JV90" s="38"/>
      <c r="JW90" s="38"/>
      <c r="JX90" s="38"/>
      <c r="JY90" s="38"/>
      <c r="JZ90" s="38"/>
      <c r="KA90" s="38"/>
      <c r="KB90" s="38"/>
      <c r="KC90" s="38"/>
      <c r="KD90" s="38"/>
      <c r="KE90" s="38"/>
      <c r="KF90" s="38"/>
      <c r="KG90" s="38"/>
      <c r="KH90" s="38"/>
      <c r="KI90" s="38"/>
      <c r="KJ90" s="38"/>
      <c r="KK90" s="38"/>
      <c r="KL90" s="38"/>
      <c r="KM90" s="38"/>
      <c r="KN90" s="38"/>
      <c r="KO90" s="38"/>
      <c r="KP90" s="38"/>
      <c r="KQ90" s="38"/>
      <c r="KR90" s="38"/>
      <c r="KS90" s="38"/>
      <c r="KT90" s="38"/>
      <c r="KU90" s="38"/>
      <c r="KV90" s="38"/>
      <c r="KW90" s="38"/>
      <c r="KX90" s="38"/>
      <c r="KY90" s="38"/>
      <c r="KZ90" s="38"/>
      <c r="LA90" s="38"/>
      <c r="LB90" s="38"/>
      <c r="LC90" s="38"/>
    </row>
    <row r="91" spans="1:315" customFormat="1" x14ac:dyDescent="0.35">
      <c r="A91" s="31">
        <f>COUNTIF(A72:A83,5)</f>
        <v>0</v>
      </c>
      <c r="B91" s="31">
        <f t="shared" ref="B91:D91" si="19">COUNTIF(B72:B83,5)</f>
        <v>0</v>
      </c>
      <c r="C91" s="31">
        <f t="shared" si="19"/>
        <v>0</v>
      </c>
      <c r="D91" s="31">
        <f t="shared" si="19"/>
        <v>0</v>
      </c>
      <c r="E91" s="167">
        <f>SUM(A91:D91)/48</f>
        <v>0</v>
      </c>
      <c r="G91" s="4"/>
      <c r="H91" s="31"/>
      <c r="I91" s="31"/>
      <c r="J91" s="31"/>
      <c r="K91" s="31"/>
      <c r="L91" s="31"/>
      <c r="M91" s="31"/>
      <c r="N91" s="38"/>
      <c r="O91" s="38"/>
      <c r="P91" s="38"/>
      <c r="Q91" s="38"/>
      <c r="R91" s="38"/>
      <c r="S91" s="14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/>
      <c r="BD91" s="38"/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8"/>
      <c r="BX91" s="38"/>
      <c r="BY91" s="38"/>
      <c r="BZ91" s="38"/>
      <c r="CA91" s="38"/>
      <c r="CB91" s="38"/>
      <c r="CC91" s="38"/>
      <c r="CD91" s="38"/>
      <c r="CE91" s="38"/>
      <c r="CF91" s="38"/>
      <c r="CG91" s="38"/>
      <c r="CH91" s="38"/>
      <c r="CI91" s="38"/>
      <c r="CJ91" s="38"/>
      <c r="CK91" s="38"/>
      <c r="CL91" s="38"/>
      <c r="CM91" s="38"/>
      <c r="CN91" s="38"/>
      <c r="CO91" s="38"/>
      <c r="CP91" s="38"/>
      <c r="CQ91" s="38"/>
      <c r="CR91" s="38"/>
      <c r="CS91" s="38"/>
      <c r="CT91" s="38"/>
      <c r="CU91" s="38"/>
      <c r="CV91" s="38"/>
      <c r="CW91" s="38"/>
      <c r="CX91" s="38"/>
      <c r="CY91" s="38"/>
      <c r="CZ91" s="38"/>
      <c r="DA91" s="38"/>
      <c r="DB91" s="38"/>
      <c r="DC91" s="38"/>
      <c r="DD91" s="38"/>
      <c r="DE91" s="38"/>
      <c r="DF91" s="38"/>
      <c r="DG91" s="38"/>
      <c r="DH91" s="38"/>
      <c r="DI91" s="38"/>
      <c r="DJ91" s="38"/>
      <c r="DK91" s="38"/>
      <c r="DL91" s="38"/>
      <c r="DM91" s="38"/>
      <c r="DN91" s="38"/>
      <c r="DO91" s="38"/>
      <c r="DP91" s="38"/>
      <c r="DQ91" s="38"/>
      <c r="DR91" s="38"/>
      <c r="DS91" s="38"/>
      <c r="DT91" s="38"/>
      <c r="DU91" s="38"/>
      <c r="DV91" s="38"/>
      <c r="DW91" s="38"/>
      <c r="DX91" s="38"/>
      <c r="DY91" s="38"/>
      <c r="DZ91" s="38"/>
      <c r="EA91" s="38"/>
      <c r="EB91" s="38"/>
      <c r="EC91" s="38"/>
      <c r="ED91" s="38"/>
      <c r="EE91" s="38"/>
      <c r="EF91" s="38"/>
      <c r="EG91" s="38"/>
      <c r="EH91" s="38"/>
      <c r="EI91" s="38"/>
      <c r="EJ91" s="38"/>
      <c r="EK91" s="38"/>
      <c r="EL91" s="38"/>
      <c r="EM91" s="38"/>
      <c r="EN91" s="38"/>
      <c r="EO91" s="38"/>
      <c r="EP91" s="38"/>
      <c r="EQ91" s="38"/>
      <c r="ER91" s="38"/>
      <c r="ES91" s="38"/>
      <c r="ET91" s="38"/>
      <c r="EU91" s="38"/>
      <c r="EV91" s="38"/>
      <c r="EW91" s="38"/>
      <c r="EX91" s="38"/>
      <c r="EY91" s="38"/>
      <c r="EZ91" s="38"/>
      <c r="FA91" s="38"/>
      <c r="FB91" s="38"/>
      <c r="FC91" s="38"/>
      <c r="FD91" s="38"/>
      <c r="FE91" s="38"/>
      <c r="FF91" s="38"/>
      <c r="FG91" s="38"/>
      <c r="FH91" s="38"/>
      <c r="FI91" s="38"/>
      <c r="FJ91" s="38"/>
      <c r="FK91" s="38"/>
      <c r="FL91" s="38"/>
      <c r="FM91" s="38"/>
      <c r="FN91" s="38"/>
      <c r="FO91" s="38"/>
      <c r="FP91" s="38"/>
      <c r="FQ91" s="38"/>
      <c r="FR91" s="38"/>
      <c r="FS91" s="38"/>
      <c r="FT91" s="38"/>
      <c r="FU91" s="38"/>
      <c r="FV91" s="38"/>
      <c r="FW91" s="38"/>
      <c r="FX91" s="38"/>
      <c r="FY91" s="38"/>
      <c r="FZ91" s="38"/>
      <c r="GA91" s="38"/>
      <c r="GB91" s="38"/>
      <c r="GC91" s="38"/>
      <c r="GD91" s="38"/>
      <c r="GE91" s="38"/>
      <c r="GF91" s="38"/>
      <c r="GG91" s="38"/>
      <c r="GH91" s="38"/>
      <c r="GI91" s="38"/>
      <c r="GJ91" s="38"/>
      <c r="GK91" s="38"/>
      <c r="GL91" s="38"/>
      <c r="GM91" s="38"/>
      <c r="GN91" s="38"/>
      <c r="GO91" s="38"/>
      <c r="GP91" s="38"/>
      <c r="GQ91" s="38"/>
      <c r="GR91" s="38"/>
      <c r="GS91" s="38"/>
      <c r="GT91" s="38"/>
      <c r="GU91" s="38"/>
      <c r="GV91" s="38"/>
      <c r="GW91" s="38"/>
      <c r="GX91" s="38"/>
      <c r="GY91" s="38"/>
      <c r="GZ91" s="38"/>
      <c r="HA91" s="38"/>
      <c r="HB91" s="38"/>
      <c r="HC91" s="38"/>
      <c r="HD91" s="38"/>
      <c r="HE91" s="38"/>
      <c r="HF91" s="38"/>
      <c r="HG91" s="38"/>
      <c r="HH91" s="38"/>
      <c r="HI91" s="38"/>
      <c r="HJ91" s="38"/>
      <c r="HK91" s="38"/>
      <c r="HL91" s="38"/>
      <c r="HM91" s="38"/>
      <c r="HN91" s="38"/>
      <c r="HO91" s="38"/>
      <c r="HP91" s="38"/>
      <c r="HQ91" s="38"/>
      <c r="HR91" s="38"/>
      <c r="HS91" s="38"/>
      <c r="HT91" s="38"/>
      <c r="HU91" s="38"/>
      <c r="HV91" s="38"/>
      <c r="HW91" s="38"/>
      <c r="HX91" s="38"/>
      <c r="HY91" s="38"/>
      <c r="HZ91" s="38"/>
      <c r="IA91" s="38"/>
      <c r="IB91" s="38"/>
      <c r="IC91" s="38"/>
      <c r="ID91" s="38"/>
      <c r="IE91" s="38"/>
      <c r="IF91" s="38"/>
      <c r="IG91" s="38"/>
      <c r="IH91" s="38"/>
      <c r="II91" s="38"/>
      <c r="IJ91" s="38"/>
      <c r="IK91" s="38"/>
      <c r="IL91" s="38"/>
      <c r="IM91" s="38"/>
      <c r="IN91" s="38"/>
      <c r="IO91" s="38"/>
      <c r="IP91" s="38"/>
      <c r="IQ91" s="38"/>
      <c r="IR91" s="38"/>
      <c r="IS91" s="38"/>
      <c r="IT91" s="38"/>
      <c r="IU91" s="38"/>
      <c r="IV91" s="38"/>
      <c r="IW91" s="38"/>
      <c r="IX91" s="38"/>
      <c r="IY91" s="38"/>
      <c r="IZ91" s="38"/>
      <c r="JA91" s="38"/>
      <c r="JB91" s="38"/>
      <c r="JC91" s="38"/>
      <c r="JD91" s="38"/>
      <c r="JE91" s="38"/>
      <c r="JF91" s="38"/>
      <c r="JG91" s="38"/>
      <c r="JH91" s="38"/>
      <c r="JI91" s="38"/>
      <c r="JJ91" s="38"/>
      <c r="JK91" s="38"/>
      <c r="JL91" s="38"/>
      <c r="JM91" s="38"/>
      <c r="JN91" s="38"/>
      <c r="JO91" s="38"/>
      <c r="JP91" s="38"/>
      <c r="JQ91" s="38"/>
      <c r="JR91" s="38"/>
      <c r="JS91" s="38"/>
      <c r="JT91" s="38"/>
      <c r="JU91" s="38"/>
      <c r="JV91" s="38"/>
      <c r="JW91" s="38"/>
      <c r="JX91" s="38"/>
      <c r="JY91" s="38"/>
      <c r="JZ91" s="38"/>
      <c r="KA91" s="38"/>
      <c r="KB91" s="38"/>
      <c r="KC91" s="38"/>
      <c r="KD91" s="38"/>
      <c r="KE91" s="38"/>
      <c r="KF91" s="38"/>
      <c r="KG91" s="38"/>
      <c r="KH91" s="38"/>
      <c r="KI91" s="38"/>
      <c r="KJ91" s="38"/>
      <c r="KK91" s="38"/>
      <c r="KL91" s="38"/>
      <c r="KM91" s="38"/>
      <c r="KN91" s="38"/>
      <c r="KO91" s="38"/>
      <c r="KP91" s="38"/>
      <c r="KQ91" s="38"/>
      <c r="KR91" s="38"/>
      <c r="KS91" s="38"/>
      <c r="KT91" s="38"/>
      <c r="KU91" s="38"/>
      <c r="KV91" s="38"/>
      <c r="KW91" s="38"/>
      <c r="KX91" s="38"/>
      <c r="KY91" s="38"/>
      <c r="KZ91" s="38"/>
      <c r="LA91" s="38"/>
      <c r="LB91" s="38"/>
      <c r="LC91" s="38"/>
    </row>
    <row r="92" spans="1:315" s="5" customFormat="1" ht="13.15" thickBot="1" x14ac:dyDescent="0.4">
      <c r="A92" s="23"/>
      <c r="G92" s="4"/>
      <c r="H92" s="31"/>
      <c r="I92" s="31"/>
      <c r="J92" s="31"/>
      <c r="K92" s="31"/>
      <c r="L92" s="31"/>
      <c r="M92" s="31"/>
      <c r="N92" s="38"/>
      <c r="O92" s="38"/>
      <c r="P92" s="38"/>
      <c r="Q92" s="38"/>
      <c r="R92" s="38"/>
      <c r="S92" s="14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  <c r="BB92" s="38"/>
      <c r="BC92" s="38"/>
      <c r="BD92" s="38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38"/>
      <c r="BX92" s="38"/>
      <c r="BY92" s="38"/>
      <c r="BZ92" s="38"/>
      <c r="CA92" s="38"/>
      <c r="CB92" s="38"/>
      <c r="CC92" s="38"/>
      <c r="CD92" s="38"/>
      <c r="CE92" s="38"/>
      <c r="CF92" s="38"/>
      <c r="CG92" s="38"/>
      <c r="CH92" s="38"/>
      <c r="CI92" s="38"/>
      <c r="CJ92" s="38"/>
      <c r="CK92" s="38"/>
      <c r="CL92" s="38"/>
      <c r="CM92" s="38"/>
      <c r="CN92" s="38"/>
      <c r="CO92" s="38"/>
      <c r="CP92" s="38"/>
      <c r="CQ92" s="38"/>
      <c r="CR92" s="38"/>
      <c r="CS92" s="38"/>
      <c r="CT92" s="38"/>
      <c r="CU92" s="38"/>
      <c r="CV92" s="38"/>
      <c r="CW92" s="38"/>
      <c r="CX92" s="38"/>
      <c r="CY92" s="38"/>
      <c r="CZ92" s="38"/>
      <c r="DA92" s="38"/>
      <c r="DB92" s="38"/>
      <c r="DC92" s="38"/>
      <c r="DD92" s="38"/>
      <c r="DE92" s="38"/>
      <c r="DF92" s="38"/>
      <c r="DG92" s="38"/>
      <c r="DH92" s="38"/>
      <c r="DI92" s="38"/>
      <c r="DJ92" s="38"/>
      <c r="DK92" s="38"/>
      <c r="DL92" s="38"/>
      <c r="DM92" s="38"/>
      <c r="DN92" s="38"/>
      <c r="DO92" s="38"/>
      <c r="DP92" s="38"/>
      <c r="DQ92" s="38"/>
      <c r="DR92" s="38"/>
      <c r="DS92" s="38"/>
      <c r="DT92" s="38"/>
      <c r="DU92" s="38"/>
      <c r="DV92" s="38"/>
      <c r="DW92" s="38"/>
      <c r="DX92" s="38"/>
      <c r="DY92" s="38"/>
      <c r="DZ92" s="38"/>
      <c r="EA92" s="38"/>
      <c r="EB92" s="38"/>
      <c r="EC92" s="38"/>
      <c r="ED92" s="38"/>
      <c r="EE92" s="38"/>
      <c r="EF92" s="38"/>
      <c r="EG92" s="38"/>
      <c r="EH92" s="38"/>
      <c r="EI92" s="38"/>
      <c r="EJ92" s="38"/>
      <c r="EK92" s="38"/>
      <c r="EL92" s="38"/>
      <c r="EM92" s="38"/>
      <c r="EN92" s="38"/>
      <c r="EO92" s="38"/>
      <c r="EP92" s="38"/>
      <c r="EQ92" s="38"/>
      <c r="ER92" s="38"/>
      <c r="ES92" s="38"/>
      <c r="ET92" s="38"/>
      <c r="EU92" s="38"/>
      <c r="EV92" s="38"/>
      <c r="EW92" s="38"/>
      <c r="EX92" s="38"/>
      <c r="EY92" s="38"/>
      <c r="EZ92" s="38"/>
      <c r="FA92" s="38"/>
      <c r="FB92" s="38"/>
      <c r="FC92" s="38"/>
      <c r="FD92" s="38"/>
      <c r="FE92" s="38"/>
      <c r="FF92" s="38"/>
      <c r="FG92" s="38"/>
      <c r="FH92" s="38"/>
      <c r="FI92" s="38"/>
      <c r="FJ92" s="38"/>
      <c r="FK92" s="38"/>
      <c r="FL92" s="38"/>
      <c r="FM92" s="38"/>
      <c r="FN92" s="38"/>
      <c r="FO92" s="38"/>
      <c r="FP92" s="38"/>
      <c r="FQ92" s="38"/>
      <c r="FR92" s="38"/>
      <c r="FS92" s="38"/>
      <c r="FT92" s="38"/>
      <c r="FU92" s="38"/>
      <c r="FV92" s="38"/>
      <c r="FW92" s="38"/>
      <c r="FX92" s="38"/>
      <c r="FY92" s="38"/>
      <c r="FZ92" s="38"/>
      <c r="GA92" s="38"/>
      <c r="GB92" s="38"/>
      <c r="GC92" s="38"/>
      <c r="GD92" s="38"/>
      <c r="GE92" s="38"/>
      <c r="GF92" s="38"/>
      <c r="GG92" s="38"/>
      <c r="GH92" s="38"/>
      <c r="GI92" s="38"/>
      <c r="GJ92" s="38"/>
      <c r="GK92" s="38"/>
      <c r="GL92" s="38"/>
      <c r="GM92" s="38"/>
      <c r="GN92" s="38"/>
      <c r="GO92" s="38"/>
      <c r="GP92" s="38"/>
      <c r="GQ92" s="38"/>
      <c r="GR92" s="38"/>
      <c r="GS92" s="38"/>
      <c r="GT92" s="38"/>
      <c r="GU92" s="38"/>
      <c r="GV92" s="38"/>
      <c r="GW92" s="38"/>
      <c r="GX92" s="38"/>
      <c r="GY92" s="38"/>
      <c r="GZ92" s="38"/>
      <c r="HA92" s="38"/>
      <c r="HB92" s="38"/>
      <c r="HC92" s="38"/>
      <c r="HD92" s="38"/>
      <c r="HE92" s="38"/>
      <c r="HF92" s="38"/>
      <c r="HG92" s="38"/>
      <c r="HH92" s="38"/>
      <c r="HI92" s="38"/>
      <c r="HJ92" s="38"/>
      <c r="HK92" s="38"/>
      <c r="HL92" s="38"/>
      <c r="HM92" s="38"/>
      <c r="HN92" s="38"/>
      <c r="HO92" s="38"/>
      <c r="HP92" s="38"/>
      <c r="HQ92" s="38"/>
      <c r="HR92" s="38"/>
      <c r="HS92" s="38"/>
      <c r="HT92" s="38"/>
      <c r="HU92" s="38"/>
      <c r="HV92" s="38"/>
      <c r="HW92" s="38"/>
      <c r="HX92" s="38"/>
      <c r="HY92" s="38"/>
      <c r="HZ92" s="38"/>
      <c r="IA92" s="38"/>
      <c r="IB92" s="38"/>
      <c r="IC92" s="38"/>
      <c r="ID92" s="38"/>
      <c r="IE92" s="38"/>
      <c r="IF92" s="38"/>
      <c r="IG92" s="38"/>
      <c r="IH92" s="38"/>
      <c r="II92" s="38"/>
      <c r="IJ92" s="38"/>
      <c r="IK92" s="38"/>
      <c r="IL92" s="38"/>
      <c r="IM92" s="38"/>
      <c r="IN92" s="38"/>
      <c r="IO92" s="38"/>
      <c r="IP92" s="38"/>
      <c r="IQ92" s="38"/>
      <c r="IR92" s="38"/>
      <c r="IS92" s="38"/>
      <c r="IT92" s="38"/>
      <c r="IU92" s="38"/>
      <c r="IV92" s="38"/>
      <c r="IW92" s="38"/>
      <c r="IX92" s="38"/>
      <c r="IY92" s="38"/>
      <c r="IZ92" s="38"/>
      <c r="JA92" s="38"/>
      <c r="JB92" s="38"/>
      <c r="JC92" s="38"/>
      <c r="JD92" s="38"/>
      <c r="JE92" s="38"/>
      <c r="JF92" s="38"/>
      <c r="JG92" s="38"/>
      <c r="JH92" s="38"/>
      <c r="JI92" s="38"/>
      <c r="JJ92" s="38"/>
      <c r="JK92" s="38"/>
      <c r="JL92" s="38"/>
      <c r="JM92" s="38"/>
      <c r="JN92" s="38"/>
      <c r="JO92" s="38"/>
      <c r="JP92" s="38"/>
      <c r="JQ92" s="38"/>
      <c r="JR92" s="38"/>
      <c r="JS92" s="38"/>
      <c r="JT92" s="38"/>
      <c r="JU92" s="38"/>
      <c r="JV92" s="38"/>
      <c r="JW92" s="38"/>
      <c r="JX92" s="38"/>
      <c r="JY92" s="38"/>
      <c r="JZ92" s="38"/>
      <c r="KA92" s="38"/>
      <c r="KB92" s="38"/>
      <c r="KC92" s="38"/>
      <c r="KD92" s="38"/>
      <c r="KE92" s="38"/>
      <c r="KF92" s="38"/>
      <c r="KG92" s="38"/>
      <c r="KH92" s="38"/>
      <c r="KI92" s="38"/>
      <c r="KJ92" s="38"/>
      <c r="KK92" s="38"/>
      <c r="KL92" s="38"/>
      <c r="KM92" s="38"/>
      <c r="KN92" s="38"/>
      <c r="KO92" s="38"/>
      <c r="KP92" s="38"/>
      <c r="KQ92" s="38"/>
      <c r="KR92" s="38"/>
      <c r="KS92" s="38"/>
      <c r="KT92" s="38"/>
      <c r="KU92" s="38"/>
      <c r="KV92" s="38"/>
      <c r="KW92" s="38"/>
      <c r="KX92" s="38"/>
      <c r="KY92" s="38"/>
      <c r="KZ92" s="38"/>
      <c r="LA92" s="38"/>
      <c r="LB92" s="38"/>
      <c r="LC92" s="38"/>
    </row>
    <row r="93" spans="1:315" x14ac:dyDescent="0.35">
      <c r="A93" s="30" t="s">
        <v>284</v>
      </c>
      <c r="B93" s="44"/>
      <c r="C93" s="44"/>
      <c r="D93" s="44"/>
      <c r="E93" s="44"/>
      <c r="F93" s="168"/>
      <c r="O93"/>
      <c r="R93"/>
      <c r="S93"/>
      <c r="T93"/>
      <c r="U93"/>
      <c r="V93"/>
      <c r="W93"/>
      <c r="X93"/>
      <c r="Y93"/>
    </row>
    <row r="94" spans="1:315" x14ac:dyDescent="0.35">
      <c r="A94" s="45" t="s">
        <v>1</v>
      </c>
      <c r="B94" s="38" t="s">
        <v>2</v>
      </c>
      <c r="C94" s="38" t="s">
        <v>3</v>
      </c>
      <c r="D94" s="38" t="s">
        <v>4</v>
      </c>
      <c r="E94" s="38"/>
      <c r="F94" s="169"/>
      <c r="O94"/>
      <c r="R94"/>
      <c r="S94"/>
      <c r="T94"/>
      <c r="U94"/>
      <c r="V94"/>
      <c r="W94"/>
      <c r="X94"/>
      <c r="Y94"/>
    </row>
    <row r="95" spans="1:315" x14ac:dyDescent="0.35">
      <c r="A95" s="45">
        <v>1</v>
      </c>
      <c r="B95" s="38">
        <v>1</v>
      </c>
      <c r="C95" s="38">
        <v>1</v>
      </c>
      <c r="D95" s="38">
        <v>2</v>
      </c>
      <c r="E95" s="38"/>
      <c r="F95" s="169"/>
      <c r="O95"/>
      <c r="R95"/>
      <c r="S95"/>
      <c r="T95"/>
      <c r="U95"/>
      <c r="V95"/>
      <c r="W95"/>
      <c r="X95"/>
      <c r="Y95"/>
      <c r="AK95" s="32"/>
      <c r="AL95" s="32"/>
      <c r="AM95" s="32"/>
      <c r="AN95" s="32"/>
      <c r="AO95" s="32"/>
    </row>
    <row r="96" spans="1:315" x14ac:dyDescent="0.35">
      <c r="A96" s="45">
        <v>1</v>
      </c>
      <c r="B96" s="38">
        <v>2</v>
      </c>
      <c r="C96" s="38">
        <v>1</v>
      </c>
      <c r="D96" s="38">
        <v>3</v>
      </c>
      <c r="E96" s="38"/>
      <c r="F96" s="169"/>
      <c r="O96"/>
      <c r="R96"/>
      <c r="S96"/>
      <c r="T96"/>
      <c r="U96"/>
      <c r="V96"/>
      <c r="W96"/>
      <c r="X96"/>
      <c r="Y96"/>
    </row>
    <row r="97" spans="1:43" s="41" customFormat="1" x14ac:dyDescent="0.35">
      <c r="A97" s="45">
        <v>1</v>
      </c>
      <c r="B97" s="38">
        <v>1</v>
      </c>
      <c r="C97" s="38">
        <v>1</v>
      </c>
      <c r="D97" s="38">
        <v>2</v>
      </c>
      <c r="E97" s="38"/>
      <c r="F97" s="169"/>
      <c r="O97"/>
      <c r="R97"/>
      <c r="S97"/>
      <c r="T97"/>
      <c r="U97"/>
      <c r="V97"/>
      <c r="W97"/>
      <c r="X97"/>
      <c r="Y97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</row>
    <row r="98" spans="1:43" s="41" customFormat="1" x14ac:dyDescent="0.35">
      <c r="A98" s="45">
        <v>2</v>
      </c>
      <c r="B98" s="38">
        <v>1</v>
      </c>
      <c r="C98" s="38">
        <v>1</v>
      </c>
      <c r="D98" s="38">
        <v>2</v>
      </c>
      <c r="E98" s="38"/>
      <c r="F98" s="169"/>
      <c r="O98"/>
      <c r="R98"/>
      <c r="S98"/>
      <c r="T98"/>
      <c r="U98"/>
      <c r="V98"/>
      <c r="W98"/>
      <c r="X98"/>
      <c r="Y9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</row>
    <row r="99" spans="1:43" s="41" customFormat="1" x14ac:dyDescent="0.35">
      <c r="A99" s="45">
        <v>2</v>
      </c>
      <c r="B99" s="38">
        <v>2</v>
      </c>
      <c r="C99" s="38">
        <v>2</v>
      </c>
      <c r="D99" s="38">
        <v>1</v>
      </c>
      <c r="E99" s="38"/>
      <c r="F99" s="169"/>
      <c r="O99"/>
      <c r="R99"/>
      <c r="S99"/>
      <c r="T99"/>
      <c r="U99"/>
      <c r="V99"/>
      <c r="W99"/>
      <c r="X99"/>
      <c r="Y99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</row>
    <row r="100" spans="1:43" s="41" customFormat="1" x14ac:dyDescent="0.35">
      <c r="A100" s="45">
        <v>1</v>
      </c>
      <c r="B100" s="38">
        <v>1</v>
      </c>
      <c r="C100" s="38">
        <v>1</v>
      </c>
      <c r="D100" s="38">
        <v>1</v>
      </c>
      <c r="E100" s="38"/>
      <c r="F100" s="169"/>
      <c r="O100"/>
      <c r="R100"/>
      <c r="S100"/>
      <c r="T100"/>
      <c r="U100"/>
      <c r="V100"/>
      <c r="W100"/>
      <c r="X100"/>
      <c r="Y100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</row>
    <row r="101" spans="1:43" s="41" customFormat="1" x14ac:dyDescent="0.35">
      <c r="A101" s="45">
        <v>2</v>
      </c>
      <c r="B101" s="38">
        <v>1</v>
      </c>
      <c r="C101" s="38">
        <v>1</v>
      </c>
      <c r="D101" s="38">
        <v>3</v>
      </c>
      <c r="E101" s="38"/>
      <c r="F101" s="169"/>
      <c r="O101"/>
      <c r="P101"/>
      <c r="R101"/>
      <c r="S101"/>
      <c r="T101"/>
      <c r="U101"/>
      <c r="V101"/>
      <c r="W101"/>
      <c r="X101"/>
      <c r="Y101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</row>
    <row r="102" spans="1:43" s="41" customFormat="1" x14ac:dyDescent="0.35">
      <c r="A102" s="45">
        <v>1</v>
      </c>
      <c r="B102" s="38">
        <v>1</v>
      </c>
      <c r="C102" s="38">
        <v>1</v>
      </c>
      <c r="D102" s="38">
        <v>1</v>
      </c>
      <c r="E102" s="38"/>
      <c r="F102" s="169"/>
      <c r="O102"/>
      <c r="P102"/>
      <c r="R102"/>
      <c r="S102"/>
      <c r="T102"/>
      <c r="U102"/>
      <c r="V102"/>
      <c r="W102"/>
      <c r="X102"/>
      <c r="Y102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2"/>
      <c r="AL102" s="32"/>
      <c r="AM102" s="32"/>
      <c r="AN102" s="32"/>
      <c r="AO102" s="32"/>
      <c r="AP102" s="32"/>
      <c r="AQ102" s="32"/>
    </row>
    <row r="103" spans="1:43" s="41" customFormat="1" x14ac:dyDescent="0.35">
      <c r="A103" s="45">
        <v>1</v>
      </c>
      <c r="B103" s="38">
        <v>1</v>
      </c>
      <c r="C103" s="38">
        <v>1</v>
      </c>
      <c r="D103" s="38">
        <v>1</v>
      </c>
      <c r="E103" s="38"/>
      <c r="F103" s="169"/>
      <c r="O103"/>
      <c r="P103"/>
      <c r="R103"/>
      <c r="S103"/>
      <c r="T103"/>
      <c r="U103"/>
      <c r="V103"/>
      <c r="W103"/>
      <c r="X103"/>
      <c r="Y103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</row>
    <row r="104" spans="1:43" s="41" customFormat="1" x14ac:dyDescent="0.35">
      <c r="A104" s="45">
        <v>1</v>
      </c>
      <c r="B104" s="38">
        <v>1</v>
      </c>
      <c r="C104" s="38">
        <v>1</v>
      </c>
      <c r="D104" s="38">
        <v>2</v>
      </c>
      <c r="E104" s="38"/>
      <c r="F104" s="169"/>
      <c r="O104"/>
      <c r="P104"/>
      <c r="R104"/>
      <c r="S104"/>
      <c r="T104"/>
      <c r="U104"/>
      <c r="V104"/>
      <c r="W104"/>
      <c r="X104"/>
      <c r="Y104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</row>
    <row r="105" spans="1:43" s="41" customFormat="1" x14ac:dyDescent="0.35">
      <c r="A105" s="45">
        <v>1</v>
      </c>
      <c r="B105" s="38">
        <v>1</v>
      </c>
      <c r="C105" s="38">
        <v>1</v>
      </c>
      <c r="D105" s="38">
        <v>3</v>
      </c>
      <c r="E105" s="38"/>
      <c r="F105" s="169"/>
      <c r="O105"/>
      <c r="P105"/>
      <c r="R105"/>
      <c r="S105"/>
      <c r="T105"/>
      <c r="U105"/>
      <c r="V105"/>
      <c r="W105"/>
      <c r="X105"/>
      <c r="Y105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</row>
    <row r="106" spans="1:43" s="41" customFormat="1" x14ac:dyDescent="0.35">
      <c r="A106" s="45">
        <v>3</v>
      </c>
      <c r="B106" s="38">
        <v>1</v>
      </c>
      <c r="C106" s="38">
        <v>1</v>
      </c>
      <c r="D106" s="38">
        <v>1</v>
      </c>
      <c r="E106" s="38"/>
      <c r="F106" s="169"/>
      <c r="O106"/>
      <c r="P106"/>
      <c r="R106"/>
      <c r="S106"/>
      <c r="T106"/>
      <c r="U106"/>
      <c r="V106"/>
      <c r="W106"/>
      <c r="X106"/>
      <c r="Y106"/>
      <c r="Z106" s="38"/>
      <c r="AA106" s="38"/>
      <c r="AB106" s="38"/>
      <c r="AC106" s="38"/>
      <c r="AD106" s="38"/>
      <c r="AE106" s="38"/>
      <c r="AF106" s="38"/>
      <c r="AG106" s="38"/>
      <c r="AH106" s="38"/>
      <c r="AI106" s="164"/>
      <c r="AJ106" s="38"/>
      <c r="AK106" s="38"/>
      <c r="AL106" s="38"/>
      <c r="AM106" s="38"/>
      <c r="AN106" s="38"/>
      <c r="AO106" s="38"/>
      <c r="AP106" s="38"/>
      <c r="AQ106" s="38"/>
    </row>
    <row r="107" spans="1:43" s="41" customFormat="1" x14ac:dyDescent="0.35">
      <c r="A107" s="45"/>
      <c r="B107" s="38"/>
      <c r="C107" s="38"/>
      <c r="D107" s="38"/>
      <c r="E107" s="38"/>
      <c r="F107" s="169"/>
      <c r="O107"/>
      <c r="R107"/>
      <c r="S107"/>
      <c r="T107"/>
      <c r="U107"/>
      <c r="V107"/>
      <c r="W107"/>
      <c r="X107"/>
      <c r="Y107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</row>
    <row r="108" spans="1:43" s="41" customFormat="1" x14ac:dyDescent="0.35">
      <c r="A108" s="22">
        <f>AVERAGE(A95:A106)</f>
        <v>1.4166666666666667</v>
      </c>
      <c r="B108" s="31">
        <f t="shared" ref="B108:D108" si="20">AVERAGE(B95:B106)</f>
        <v>1.1666666666666667</v>
      </c>
      <c r="C108" s="31">
        <f t="shared" si="20"/>
        <v>1.0833333333333333</v>
      </c>
      <c r="D108" s="31">
        <f t="shared" si="20"/>
        <v>1.8333333333333333</v>
      </c>
      <c r="E108" s="38"/>
      <c r="F108" s="169"/>
      <c r="O108"/>
      <c r="R108"/>
      <c r="S108"/>
      <c r="T108"/>
      <c r="U108"/>
      <c r="V108"/>
      <c r="W108"/>
      <c r="X108"/>
      <c r="Y10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</row>
    <row r="109" spans="1:43" s="41" customFormat="1" x14ac:dyDescent="0.35">
      <c r="A109" s="45"/>
      <c r="B109" s="38"/>
      <c r="C109" s="38"/>
      <c r="D109" s="38"/>
      <c r="E109" s="38"/>
      <c r="F109" s="169"/>
      <c r="O109"/>
      <c r="R109"/>
      <c r="S109"/>
      <c r="T109"/>
      <c r="U109"/>
      <c r="V109"/>
      <c r="W109"/>
      <c r="X109"/>
      <c r="Y109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</row>
    <row r="110" spans="1:43" s="41" customFormat="1" x14ac:dyDescent="0.35">
      <c r="A110" s="22">
        <f>COUNTIF(A95:A106,1)</f>
        <v>8</v>
      </c>
      <c r="B110" s="31">
        <f t="shared" ref="B110:D110" si="21">COUNTIF(B95:B106,1)</f>
        <v>10</v>
      </c>
      <c r="C110" s="31">
        <f t="shared" si="21"/>
        <v>11</v>
      </c>
      <c r="D110" s="31">
        <f t="shared" si="21"/>
        <v>5</v>
      </c>
      <c r="E110" s="167">
        <f>SUM(A110:D110)/48</f>
        <v>0.70833333333333337</v>
      </c>
      <c r="F110" s="171"/>
      <c r="O110"/>
      <c r="R110"/>
      <c r="S110"/>
      <c r="T110"/>
      <c r="U110"/>
      <c r="V110"/>
      <c r="W110"/>
      <c r="X110"/>
      <c r="Y110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</row>
    <row r="111" spans="1:43" s="41" customFormat="1" x14ac:dyDescent="0.35">
      <c r="A111" s="22">
        <f>COUNTIF(A95:A106,2)</f>
        <v>3</v>
      </c>
      <c r="B111" s="31">
        <f t="shared" ref="B111:D111" si="22">COUNTIF(B95:B106,2)</f>
        <v>2</v>
      </c>
      <c r="C111" s="31">
        <f t="shared" si="22"/>
        <v>1</v>
      </c>
      <c r="D111" s="31">
        <f t="shared" si="22"/>
        <v>4</v>
      </c>
      <c r="E111" s="167">
        <f>SUM(A111:D111)/48</f>
        <v>0.20833333333333334</v>
      </c>
      <c r="F111" s="171"/>
      <c r="O111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</row>
    <row r="112" spans="1:43" s="41" customFormat="1" x14ac:dyDescent="0.35">
      <c r="A112" s="22">
        <f>COUNTIF(A95:A106,3)</f>
        <v>1</v>
      </c>
      <c r="B112" s="31">
        <f t="shared" ref="B112:D112" si="23">COUNTIF(B95:B106,3)</f>
        <v>0</v>
      </c>
      <c r="C112" s="31">
        <f t="shared" si="23"/>
        <v>0</v>
      </c>
      <c r="D112" s="31">
        <f t="shared" si="23"/>
        <v>3</v>
      </c>
      <c r="E112" s="167">
        <f>SUM(A112:D112)/48</f>
        <v>8.3333333333333329E-2</v>
      </c>
      <c r="F112" s="171"/>
      <c r="O112"/>
      <c r="R112"/>
      <c r="S112"/>
      <c r="T112"/>
      <c r="U112"/>
      <c r="V112"/>
      <c r="W112"/>
      <c r="X112"/>
      <c r="Y112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</row>
    <row r="113" spans="1:25" s="41" customFormat="1" x14ac:dyDescent="0.35">
      <c r="A113" s="22">
        <f>COUNTIF(A95:A106,4)</f>
        <v>0</v>
      </c>
      <c r="B113" s="31">
        <f t="shared" ref="B113:D113" si="24">COUNTIF(B95:B106,4)</f>
        <v>0</v>
      </c>
      <c r="C113" s="31">
        <f t="shared" si="24"/>
        <v>0</v>
      </c>
      <c r="D113" s="31">
        <f t="shared" si="24"/>
        <v>0</v>
      </c>
      <c r="E113" s="167">
        <f>SUM(A113:D113)/48</f>
        <v>0</v>
      </c>
      <c r="F113" s="171"/>
      <c r="O113"/>
      <c r="R113"/>
      <c r="S113"/>
      <c r="T113"/>
      <c r="U113"/>
      <c r="V113"/>
      <c r="W113"/>
      <c r="X113"/>
      <c r="Y113"/>
    </row>
    <row r="114" spans="1:25" s="41" customFormat="1" x14ac:dyDescent="0.35">
      <c r="A114" s="22">
        <f>COUNTIF(A95:A106,5)</f>
        <v>0</v>
      </c>
      <c r="B114" s="31">
        <f t="shared" ref="B114:D114" si="25">COUNTIF(B95:B106,5)</f>
        <v>0</v>
      </c>
      <c r="C114" s="31">
        <f t="shared" si="25"/>
        <v>0</v>
      </c>
      <c r="D114" s="31">
        <f t="shared" si="25"/>
        <v>0</v>
      </c>
      <c r="E114" s="167">
        <f>SUM(A114:D114)/48</f>
        <v>0</v>
      </c>
      <c r="F114" s="169"/>
      <c r="O114"/>
      <c r="R114"/>
      <c r="S114"/>
      <c r="T114"/>
      <c r="U114"/>
      <c r="V114"/>
      <c r="W114"/>
      <c r="X114"/>
      <c r="Y114"/>
    </row>
    <row r="115" spans="1:25" s="41" customFormat="1" ht="13.15" thickBot="1" x14ac:dyDescent="0.4">
      <c r="A115" s="46"/>
      <c r="B115" s="42"/>
      <c r="C115" s="42"/>
      <c r="D115" s="42"/>
      <c r="E115" s="42"/>
      <c r="F115" s="170"/>
      <c r="O115"/>
      <c r="R115"/>
      <c r="S115"/>
      <c r="T115"/>
      <c r="U115"/>
      <c r="V115"/>
      <c r="W115"/>
      <c r="X115"/>
      <c r="Y115"/>
    </row>
    <row r="116" spans="1:25" s="41" customFormat="1" x14ac:dyDescent="0.35">
      <c r="A116" s="167"/>
      <c r="B116" s="167"/>
      <c r="C116" s="167"/>
      <c r="D116" s="167"/>
      <c r="O116"/>
      <c r="R116"/>
      <c r="S116"/>
      <c r="T116"/>
      <c r="U116"/>
      <c r="V116"/>
      <c r="W116"/>
      <c r="X116"/>
      <c r="Y116"/>
    </row>
    <row r="117" spans="1:25" s="41" customFormat="1" x14ac:dyDescent="0.35">
      <c r="A117" s="167"/>
      <c r="B117" s="167"/>
      <c r="C117" s="167"/>
      <c r="D117" s="167"/>
      <c r="O117"/>
      <c r="R117"/>
      <c r="S117"/>
      <c r="T117"/>
      <c r="U117"/>
      <c r="V117"/>
      <c r="W117"/>
      <c r="X117"/>
      <c r="Y117"/>
    </row>
    <row r="118" spans="1:25" s="41" customFormat="1" x14ac:dyDescent="0.35">
      <c r="A118" s="167"/>
      <c r="B118" s="167"/>
      <c r="C118" s="167"/>
      <c r="D118" s="167"/>
      <c r="O118"/>
      <c r="R118"/>
      <c r="S118"/>
      <c r="T118"/>
      <c r="U118"/>
      <c r="V118"/>
      <c r="W118"/>
      <c r="X118"/>
      <c r="Y118"/>
    </row>
    <row r="119" spans="1:25" s="41" customFormat="1" x14ac:dyDescent="0.35">
      <c r="A119" s="167"/>
      <c r="B119" s="167"/>
      <c r="C119" s="167"/>
      <c r="D119" s="167"/>
      <c r="O119"/>
      <c r="R119"/>
      <c r="S119"/>
      <c r="T119"/>
      <c r="U119"/>
      <c r="V119"/>
      <c r="W119"/>
      <c r="X119"/>
      <c r="Y119"/>
    </row>
    <row r="120" spans="1:25" s="41" customFormat="1" x14ac:dyDescent="0.35">
      <c r="A120" s="167"/>
      <c r="B120" s="167"/>
      <c r="C120" s="167"/>
      <c r="D120" s="167"/>
      <c r="O120"/>
      <c r="R120"/>
      <c r="S120"/>
      <c r="T120"/>
      <c r="U120"/>
      <c r="V120"/>
      <c r="W120"/>
      <c r="X120"/>
      <c r="Y120"/>
    </row>
    <row r="121" spans="1:25" s="41" customFormat="1" x14ac:dyDescent="0.35">
      <c r="O121"/>
      <c r="R121"/>
      <c r="S121"/>
      <c r="T121"/>
      <c r="U121"/>
      <c r="V121"/>
      <c r="W121"/>
      <c r="X121"/>
      <c r="Y121"/>
    </row>
    <row r="122" spans="1:25" s="41" customFormat="1" x14ac:dyDescent="0.35">
      <c r="O122"/>
      <c r="R122"/>
      <c r="S122"/>
      <c r="T122"/>
      <c r="U122"/>
      <c r="V122"/>
      <c r="W122"/>
      <c r="X122"/>
      <c r="Y122"/>
    </row>
    <row r="123" spans="1:25" s="41" customFormat="1" x14ac:dyDescent="0.35">
      <c r="O123"/>
      <c r="R123"/>
      <c r="S123"/>
      <c r="T123"/>
      <c r="U123"/>
      <c r="V123"/>
      <c r="W123"/>
      <c r="X123"/>
      <c r="Y123"/>
    </row>
    <row r="124" spans="1:25" s="41" customFormat="1" x14ac:dyDescent="0.35">
      <c r="O124"/>
      <c r="R124"/>
      <c r="S124"/>
      <c r="T124"/>
      <c r="U124"/>
      <c r="V124"/>
      <c r="W124"/>
      <c r="X124"/>
      <c r="Y124"/>
    </row>
    <row r="125" spans="1:25" s="41" customFormat="1" x14ac:dyDescent="0.35">
      <c r="O125"/>
      <c r="R125"/>
      <c r="S125"/>
      <c r="T125"/>
      <c r="U125"/>
      <c r="V125"/>
      <c r="W125"/>
      <c r="X125"/>
      <c r="Y125"/>
    </row>
    <row r="126" spans="1:25" s="41" customFormat="1" x14ac:dyDescent="0.35">
      <c r="O126"/>
      <c r="R126"/>
      <c r="S126"/>
      <c r="T126"/>
      <c r="U126"/>
      <c r="V126"/>
      <c r="W126"/>
      <c r="X126"/>
      <c r="Y126"/>
    </row>
    <row r="127" spans="1:25" s="41" customFormat="1" x14ac:dyDescent="0.35">
      <c r="O127"/>
      <c r="R127"/>
      <c r="S127"/>
      <c r="T127"/>
      <c r="U127"/>
      <c r="V127"/>
      <c r="W127"/>
      <c r="X127"/>
      <c r="Y127"/>
    </row>
    <row r="128" spans="1:25" s="41" customFormat="1" x14ac:dyDescent="0.35">
      <c r="O128"/>
      <c r="R128"/>
      <c r="S128"/>
      <c r="T128"/>
      <c r="U128"/>
      <c r="V128"/>
      <c r="W128"/>
      <c r="X128"/>
      <c r="Y128"/>
    </row>
    <row r="129" spans="15:25" s="41" customFormat="1" x14ac:dyDescent="0.35">
      <c r="O129"/>
      <c r="R129"/>
      <c r="S129"/>
      <c r="T129"/>
      <c r="U129"/>
      <c r="V129"/>
      <c r="W129"/>
      <c r="X129"/>
      <c r="Y129"/>
    </row>
    <row r="130" spans="15:25" s="41" customFormat="1" x14ac:dyDescent="0.35">
      <c r="O130"/>
    </row>
    <row r="131" spans="15:25" s="41" customFormat="1" x14ac:dyDescent="0.35">
      <c r="O131"/>
    </row>
    <row r="132" spans="15:25" s="41" customFormat="1" x14ac:dyDescent="0.35">
      <c r="O132"/>
    </row>
    <row r="133" spans="15:25" s="41" customFormat="1" x14ac:dyDescent="0.35">
      <c r="O133"/>
    </row>
    <row r="134" spans="15:25" s="41" customFormat="1" x14ac:dyDescent="0.35">
      <c r="O134"/>
    </row>
    <row r="135" spans="15:25" s="41" customFormat="1" x14ac:dyDescent="0.35">
      <c r="O135"/>
    </row>
    <row r="136" spans="15:25" s="41" customFormat="1" x14ac:dyDescent="0.35">
      <c r="O136"/>
    </row>
    <row r="137" spans="15:25" s="41" customFormat="1" x14ac:dyDescent="0.35">
      <c r="O137"/>
    </row>
    <row r="138" spans="15:25" s="41" customFormat="1" x14ac:dyDescent="0.35">
      <c r="O138"/>
    </row>
    <row r="139" spans="15:25" s="41" customFormat="1" x14ac:dyDescent="0.35">
      <c r="O139"/>
    </row>
    <row r="140" spans="15:25" s="41" customFormat="1" x14ac:dyDescent="0.35">
      <c r="O140"/>
    </row>
    <row r="141" spans="15:25" s="41" customFormat="1" x14ac:dyDescent="0.35">
      <c r="O141"/>
    </row>
    <row r="142" spans="15:25" s="41" customFormat="1" x14ac:dyDescent="0.35">
      <c r="O142"/>
    </row>
    <row r="143" spans="15:25" s="41" customFormat="1" x14ac:dyDescent="0.35">
      <c r="O143"/>
    </row>
    <row r="144" spans="15:25" s="41" customFormat="1" x14ac:dyDescent="0.35">
      <c r="O144"/>
    </row>
    <row r="145" spans="15:15" s="41" customFormat="1" x14ac:dyDescent="0.35">
      <c r="O145"/>
    </row>
    <row r="146" spans="15:15" s="41" customFormat="1" x14ac:dyDescent="0.35">
      <c r="O146"/>
    </row>
    <row r="147" spans="15:15" s="41" customFormat="1" x14ac:dyDescent="0.35">
      <c r="O147"/>
    </row>
    <row r="148" spans="15:15" s="41" customFormat="1" x14ac:dyDescent="0.35">
      <c r="O148"/>
    </row>
    <row r="149" spans="15:15" s="41" customFormat="1" x14ac:dyDescent="0.35">
      <c r="O149"/>
    </row>
    <row r="150" spans="15:15" s="41" customFormat="1" x14ac:dyDescent="0.35">
      <c r="O150"/>
    </row>
    <row r="151" spans="15:15" s="41" customFormat="1" x14ac:dyDescent="0.35">
      <c r="O151"/>
    </row>
    <row r="152" spans="15:15" s="41" customFormat="1" x14ac:dyDescent="0.35">
      <c r="O152"/>
    </row>
    <row r="153" spans="15:15" s="41" customFormat="1" x14ac:dyDescent="0.35">
      <c r="O153"/>
    </row>
    <row r="154" spans="15:15" s="41" customFormat="1" x14ac:dyDescent="0.35">
      <c r="O154"/>
    </row>
    <row r="155" spans="15:15" s="41" customFormat="1" x14ac:dyDescent="0.35">
      <c r="O155"/>
    </row>
    <row r="156" spans="15:15" s="41" customFormat="1" x14ac:dyDescent="0.35">
      <c r="O156"/>
    </row>
    <row r="157" spans="15:15" s="41" customFormat="1" x14ac:dyDescent="0.35">
      <c r="O157"/>
    </row>
    <row r="158" spans="15:15" s="41" customFormat="1" x14ac:dyDescent="0.35">
      <c r="O158"/>
    </row>
    <row r="159" spans="15:15" s="41" customFormat="1" x14ac:dyDescent="0.35">
      <c r="O159"/>
    </row>
    <row r="160" spans="15:15" s="41" customFormat="1" x14ac:dyDescent="0.35">
      <c r="O160"/>
    </row>
    <row r="161" spans="15:15" s="41" customFormat="1" x14ac:dyDescent="0.35">
      <c r="O161"/>
    </row>
    <row r="162" spans="15:15" s="41" customFormat="1" x14ac:dyDescent="0.35">
      <c r="O162"/>
    </row>
    <row r="163" spans="15:15" s="41" customFormat="1" x14ac:dyDescent="0.35">
      <c r="O163"/>
    </row>
    <row r="164" spans="15:15" s="41" customFormat="1" x14ac:dyDescent="0.35">
      <c r="O164"/>
    </row>
    <row r="165" spans="15:15" s="41" customFormat="1" x14ac:dyDescent="0.35">
      <c r="O165"/>
    </row>
    <row r="166" spans="15:15" s="41" customFormat="1" x14ac:dyDescent="0.35">
      <c r="O166"/>
    </row>
    <row r="167" spans="15:15" s="41" customFormat="1" x14ac:dyDescent="0.35">
      <c r="O167"/>
    </row>
    <row r="168" spans="15:15" s="41" customFormat="1" x14ac:dyDescent="0.35">
      <c r="O168"/>
    </row>
    <row r="169" spans="15:15" s="41" customFormat="1" x14ac:dyDescent="0.35">
      <c r="O169"/>
    </row>
    <row r="170" spans="15:15" s="41" customFormat="1" x14ac:dyDescent="0.35">
      <c r="O170"/>
    </row>
    <row r="171" spans="15:15" s="41" customFormat="1" x14ac:dyDescent="0.35">
      <c r="O171"/>
    </row>
    <row r="172" spans="15:15" s="41" customFormat="1" x14ac:dyDescent="0.35">
      <c r="O172"/>
    </row>
    <row r="173" spans="15:15" s="41" customFormat="1" x14ac:dyDescent="0.35">
      <c r="O173"/>
    </row>
    <row r="174" spans="15:15" s="41" customFormat="1" x14ac:dyDescent="0.35">
      <c r="O174"/>
    </row>
    <row r="175" spans="15:15" s="41" customFormat="1" x14ac:dyDescent="0.35">
      <c r="O175"/>
    </row>
    <row r="176" spans="15:15" s="41" customFormat="1" x14ac:dyDescent="0.35">
      <c r="O176"/>
    </row>
    <row r="177" spans="15:15" s="41" customFormat="1" x14ac:dyDescent="0.35">
      <c r="O177"/>
    </row>
    <row r="178" spans="15:15" s="41" customFormat="1" x14ac:dyDescent="0.35">
      <c r="O178"/>
    </row>
    <row r="179" spans="15:15" s="41" customFormat="1" x14ac:dyDescent="0.35">
      <c r="O179"/>
    </row>
    <row r="180" spans="15:15" s="41" customFormat="1" x14ac:dyDescent="0.35">
      <c r="O180"/>
    </row>
    <row r="181" spans="15:15" s="41" customFormat="1" x14ac:dyDescent="0.35">
      <c r="O181"/>
    </row>
    <row r="182" spans="15:15" s="41" customFormat="1" x14ac:dyDescent="0.35">
      <c r="O182"/>
    </row>
    <row r="183" spans="15:15" s="41" customFormat="1" x14ac:dyDescent="0.35">
      <c r="O183"/>
    </row>
    <row r="184" spans="15:15" s="41" customFormat="1" x14ac:dyDescent="0.35">
      <c r="O184"/>
    </row>
    <row r="185" spans="15:15" s="41" customFormat="1" x14ac:dyDescent="0.35">
      <c r="O185"/>
    </row>
    <row r="186" spans="15:15" s="41" customFormat="1" x14ac:dyDescent="0.35">
      <c r="O186"/>
    </row>
    <row r="187" spans="15:15" s="41" customFormat="1" x14ac:dyDescent="0.35">
      <c r="O187"/>
    </row>
    <row r="188" spans="15:15" s="41" customFormat="1" x14ac:dyDescent="0.35">
      <c r="O188"/>
    </row>
    <row r="189" spans="15:15" s="41" customFormat="1" x14ac:dyDescent="0.35">
      <c r="O189"/>
    </row>
    <row r="190" spans="15:15" s="41" customFormat="1" x14ac:dyDescent="0.35">
      <c r="O190"/>
    </row>
    <row r="191" spans="15:15" s="41" customFormat="1" x14ac:dyDescent="0.35">
      <c r="O191"/>
    </row>
    <row r="192" spans="15:15" s="41" customFormat="1" x14ac:dyDescent="0.35">
      <c r="O192"/>
    </row>
    <row r="193" spans="15:15" s="41" customFormat="1" x14ac:dyDescent="0.35">
      <c r="O193"/>
    </row>
    <row r="194" spans="15:15" s="41" customFormat="1" x14ac:dyDescent="0.35">
      <c r="O194"/>
    </row>
    <row r="195" spans="15:15" s="41" customFormat="1" x14ac:dyDescent="0.35">
      <c r="O195"/>
    </row>
    <row r="196" spans="15:15" s="41" customFormat="1" x14ac:dyDescent="0.35">
      <c r="O196"/>
    </row>
    <row r="197" spans="15:15" s="41" customFormat="1" x14ac:dyDescent="0.35">
      <c r="O197"/>
    </row>
    <row r="198" spans="15:15" s="41" customFormat="1" x14ac:dyDescent="0.35">
      <c r="O198"/>
    </row>
    <row r="199" spans="15:15" s="41" customFormat="1" x14ac:dyDescent="0.35">
      <c r="O199"/>
    </row>
    <row r="200" spans="15:15" s="41" customFormat="1" x14ac:dyDescent="0.35">
      <c r="O200"/>
    </row>
    <row r="201" spans="15:15" s="41" customFormat="1" x14ac:dyDescent="0.35">
      <c r="O201"/>
    </row>
    <row r="202" spans="15:15" s="41" customFormat="1" x14ac:dyDescent="0.35">
      <c r="O202"/>
    </row>
    <row r="203" spans="15:15" s="41" customFormat="1" x14ac:dyDescent="0.35">
      <c r="O203"/>
    </row>
    <row r="204" spans="15:15" s="41" customFormat="1" x14ac:dyDescent="0.35">
      <c r="O204"/>
    </row>
    <row r="205" spans="15:15" s="41" customFormat="1" x14ac:dyDescent="0.35">
      <c r="O205"/>
    </row>
    <row r="206" spans="15:15" s="41" customFormat="1" x14ac:dyDescent="0.35">
      <c r="O206"/>
    </row>
    <row r="207" spans="15:15" s="41" customFormat="1" x14ac:dyDescent="0.35">
      <c r="O207"/>
    </row>
    <row r="208" spans="15:15" s="41" customFormat="1" x14ac:dyDescent="0.35">
      <c r="O208"/>
    </row>
    <row r="209" spans="15:15" s="41" customFormat="1" x14ac:dyDescent="0.35">
      <c r="O209"/>
    </row>
    <row r="210" spans="15:15" s="41" customFormat="1" x14ac:dyDescent="0.35">
      <c r="O210"/>
    </row>
    <row r="211" spans="15:15" s="41" customFormat="1" x14ac:dyDescent="0.35">
      <c r="O211"/>
    </row>
    <row r="212" spans="15:15" s="41" customFormat="1" x14ac:dyDescent="0.35">
      <c r="O212"/>
    </row>
    <row r="213" spans="15:15" s="41" customFormat="1" x14ac:dyDescent="0.35">
      <c r="O213"/>
    </row>
    <row r="214" spans="15:15" s="41" customFormat="1" x14ac:dyDescent="0.35">
      <c r="O214"/>
    </row>
    <row r="215" spans="15:15" s="41" customFormat="1" x14ac:dyDescent="0.35">
      <c r="O215"/>
    </row>
    <row r="216" spans="15:15" s="41" customFormat="1" x14ac:dyDescent="0.35">
      <c r="O216"/>
    </row>
    <row r="217" spans="15:15" s="41" customFormat="1" x14ac:dyDescent="0.35">
      <c r="O217"/>
    </row>
    <row r="218" spans="15:15" s="41" customFormat="1" x14ac:dyDescent="0.35">
      <c r="O218"/>
    </row>
    <row r="219" spans="15:15" s="41" customFormat="1" x14ac:dyDescent="0.35">
      <c r="O219"/>
    </row>
    <row r="220" spans="15:15" s="41" customFormat="1" x14ac:dyDescent="0.35">
      <c r="O220"/>
    </row>
    <row r="221" spans="15:15" s="41" customFormat="1" x14ac:dyDescent="0.35">
      <c r="O221"/>
    </row>
    <row r="222" spans="15:15" s="41" customFormat="1" x14ac:dyDescent="0.35">
      <c r="O222"/>
    </row>
    <row r="223" spans="15:15" s="41" customFormat="1" x14ac:dyDescent="0.35">
      <c r="O223"/>
    </row>
    <row r="224" spans="15:15" s="41" customFormat="1" x14ac:dyDescent="0.35">
      <c r="O224"/>
    </row>
    <row r="225" spans="15:15" s="41" customFormat="1" x14ac:dyDescent="0.35">
      <c r="O225"/>
    </row>
    <row r="226" spans="15:15" s="41" customFormat="1" x14ac:dyDescent="0.35">
      <c r="O226"/>
    </row>
    <row r="227" spans="15:15" s="41" customFormat="1" x14ac:dyDescent="0.35">
      <c r="O227"/>
    </row>
    <row r="228" spans="15:15" s="41" customFormat="1" x14ac:dyDescent="0.35">
      <c r="O228"/>
    </row>
    <row r="229" spans="15:15" s="41" customFormat="1" x14ac:dyDescent="0.35">
      <c r="O229"/>
    </row>
    <row r="230" spans="15:15" s="41" customFormat="1" x14ac:dyDescent="0.35">
      <c r="O230"/>
    </row>
    <row r="231" spans="15:15" s="41" customFormat="1" x14ac:dyDescent="0.35">
      <c r="O231"/>
    </row>
    <row r="232" spans="15:15" s="41" customFormat="1" x14ac:dyDescent="0.35">
      <c r="O232"/>
    </row>
    <row r="233" spans="15:15" s="41" customFormat="1" x14ac:dyDescent="0.35">
      <c r="O233"/>
    </row>
    <row r="234" spans="15:15" s="41" customFormat="1" x14ac:dyDescent="0.35">
      <c r="O234"/>
    </row>
    <row r="235" spans="15:15" s="41" customFormat="1" x14ac:dyDescent="0.35">
      <c r="O235"/>
    </row>
    <row r="236" spans="15:15" s="41" customFormat="1" x14ac:dyDescent="0.35">
      <c r="O236"/>
    </row>
    <row r="237" spans="15:15" s="41" customFormat="1" x14ac:dyDescent="0.35">
      <c r="O237"/>
    </row>
    <row r="238" spans="15:15" s="41" customFormat="1" x14ac:dyDescent="0.35">
      <c r="O238"/>
    </row>
    <row r="239" spans="15:15" s="41" customFormat="1" x14ac:dyDescent="0.35">
      <c r="O239"/>
    </row>
    <row r="240" spans="15:15" s="41" customFormat="1" x14ac:dyDescent="0.35">
      <c r="O240"/>
    </row>
    <row r="241" spans="15:15" s="41" customFormat="1" x14ac:dyDescent="0.35">
      <c r="O241"/>
    </row>
    <row r="242" spans="15:15" s="41" customFormat="1" x14ac:dyDescent="0.35">
      <c r="O242"/>
    </row>
    <row r="243" spans="15:15" s="41" customFormat="1" x14ac:dyDescent="0.35">
      <c r="O243"/>
    </row>
    <row r="244" spans="15:15" s="41" customFormat="1" x14ac:dyDescent="0.35">
      <c r="O244"/>
    </row>
    <row r="245" spans="15:15" s="41" customFormat="1" x14ac:dyDescent="0.35">
      <c r="O245"/>
    </row>
    <row r="246" spans="15:15" s="41" customFormat="1" x14ac:dyDescent="0.35">
      <c r="O246"/>
    </row>
    <row r="247" spans="15:15" s="41" customFormat="1" x14ac:dyDescent="0.35">
      <c r="O247"/>
    </row>
    <row r="248" spans="15:15" s="41" customFormat="1" x14ac:dyDescent="0.35">
      <c r="O248"/>
    </row>
    <row r="249" spans="15:15" s="41" customFormat="1" x14ac:dyDescent="0.35">
      <c r="O249"/>
    </row>
    <row r="250" spans="15:15" s="41" customFormat="1" x14ac:dyDescent="0.35">
      <c r="O250"/>
    </row>
    <row r="251" spans="15:15" s="41" customFormat="1" x14ac:dyDescent="0.35">
      <c r="O251"/>
    </row>
    <row r="252" spans="15:15" s="41" customFormat="1" x14ac:dyDescent="0.35">
      <c r="O252"/>
    </row>
    <row r="253" spans="15:15" s="41" customFormat="1" x14ac:dyDescent="0.35">
      <c r="O253"/>
    </row>
    <row r="254" spans="15:15" s="41" customFormat="1" x14ac:dyDescent="0.35">
      <c r="O254"/>
    </row>
    <row r="255" spans="15:15" s="41" customFormat="1" x14ac:dyDescent="0.35">
      <c r="O255"/>
    </row>
    <row r="256" spans="15:15" s="41" customFormat="1" x14ac:dyDescent="0.35">
      <c r="O256"/>
    </row>
    <row r="257" spans="15:15" s="41" customFormat="1" x14ac:dyDescent="0.35">
      <c r="O257"/>
    </row>
    <row r="258" spans="15:15" s="41" customFormat="1" x14ac:dyDescent="0.35">
      <c r="O258"/>
    </row>
    <row r="259" spans="15:15" s="41" customFormat="1" x14ac:dyDescent="0.35">
      <c r="O259"/>
    </row>
    <row r="260" spans="15:15" s="41" customFormat="1" x14ac:dyDescent="0.35">
      <c r="O260"/>
    </row>
    <row r="261" spans="15:15" s="41" customFormat="1" x14ac:dyDescent="0.35">
      <c r="O261"/>
    </row>
    <row r="262" spans="15:15" s="41" customFormat="1" x14ac:dyDescent="0.35">
      <c r="O262"/>
    </row>
    <row r="263" spans="15:15" s="41" customFormat="1" x14ac:dyDescent="0.35">
      <c r="O263"/>
    </row>
    <row r="264" spans="15:15" s="41" customFormat="1" x14ac:dyDescent="0.35">
      <c r="O264"/>
    </row>
  </sheetData>
  <sheetProtection sheet="1" objects="1" scenarios="1"/>
  <conditionalFormatting sqref="S93:S1048576">
    <cfRule type="cellIs" dxfId="354" priority="44" operator="equal">
      <formula>TRUE</formula>
    </cfRule>
  </conditionalFormatting>
  <conditionalFormatting sqref="S23">
    <cfRule type="cellIs" dxfId="353" priority="43" operator="equal">
      <formula>TRUE</formula>
    </cfRule>
  </conditionalFormatting>
  <conditionalFormatting sqref="S46">
    <cfRule type="cellIs" dxfId="352" priority="42" operator="equal">
      <formula>TRUE</formula>
    </cfRule>
  </conditionalFormatting>
  <conditionalFormatting sqref="S92">
    <cfRule type="cellIs" dxfId="351" priority="40" operator="equal">
      <formula>TRUE</formula>
    </cfRule>
  </conditionalFormatting>
  <conditionalFormatting sqref="S69">
    <cfRule type="cellIs" dxfId="350" priority="41" operator="equal">
      <formula>TRUE</formula>
    </cfRule>
  </conditionalFormatting>
  <conditionalFormatting sqref="S15:S22">
    <cfRule type="cellIs" dxfId="349" priority="39" operator="equal">
      <formula>TRUE</formula>
    </cfRule>
  </conditionalFormatting>
  <conditionalFormatting sqref="S1:S2 S4:S13">
    <cfRule type="cellIs" dxfId="348" priority="38" operator="equal">
      <formula>TRUE</formula>
    </cfRule>
  </conditionalFormatting>
  <conditionalFormatting sqref="S3">
    <cfRule type="cellIs" dxfId="347" priority="37" operator="equal">
      <formula>TRUE</formula>
    </cfRule>
  </conditionalFormatting>
  <conditionalFormatting sqref="S14">
    <cfRule type="cellIs" dxfId="346" priority="36" operator="equal">
      <formula>TRUE</formula>
    </cfRule>
  </conditionalFormatting>
  <conditionalFormatting sqref="S38:S41">
    <cfRule type="cellIs" dxfId="345" priority="35" operator="equal">
      <formula>TRUE</formula>
    </cfRule>
  </conditionalFormatting>
  <conditionalFormatting sqref="S24:S25 S27:S36">
    <cfRule type="cellIs" dxfId="344" priority="34" operator="equal">
      <formula>TRUE</formula>
    </cfRule>
  </conditionalFormatting>
  <conditionalFormatting sqref="S26">
    <cfRule type="cellIs" dxfId="343" priority="33" operator="equal">
      <formula>TRUE</formula>
    </cfRule>
  </conditionalFormatting>
  <conditionalFormatting sqref="S37">
    <cfRule type="cellIs" dxfId="342" priority="32" operator="equal">
      <formula>TRUE</formula>
    </cfRule>
  </conditionalFormatting>
  <conditionalFormatting sqref="S61:S64">
    <cfRule type="cellIs" dxfId="341" priority="31" operator="equal">
      <formula>TRUE</formula>
    </cfRule>
  </conditionalFormatting>
  <conditionalFormatting sqref="S47:S48 S50:S59">
    <cfRule type="cellIs" dxfId="340" priority="30" operator="equal">
      <formula>TRUE</formula>
    </cfRule>
  </conditionalFormatting>
  <conditionalFormatting sqref="S49">
    <cfRule type="cellIs" dxfId="339" priority="29" operator="equal">
      <formula>TRUE</formula>
    </cfRule>
  </conditionalFormatting>
  <conditionalFormatting sqref="S60">
    <cfRule type="cellIs" dxfId="338" priority="28" operator="equal">
      <formula>TRUE</formula>
    </cfRule>
  </conditionalFormatting>
  <conditionalFormatting sqref="S84:S87">
    <cfRule type="cellIs" dxfId="337" priority="27" operator="equal">
      <formula>TRUE</formula>
    </cfRule>
  </conditionalFormatting>
  <conditionalFormatting sqref="S70:S71 S73:S82">
    <cfRule type="cellIs" dxfId="336" priority="26" operator="equal">
      <formula>TRUE</formula>
    </cfRule>
  </conditionalFormatting>
  <conditionalFormatting sqref="S72">
    <cfRule type="cellIs" dxfId="335" priority="25" operator="equal">
      <formula>TRUE</formula>
    </cfRule>
  </conditionalFormatting>
  <conditionalFormatting sqref="S83">
    <cfRule type="cellIs" dxfId="334" priority="24" operator="equal">
      <formula>TRUE</formula>
    </cfRule>
  </conditionalFormatting>
  <conditionalFormatting sqref="O1:O8 O15:O31 O38:O41 O61:O64 O84:O87 O46:O54 O69:O77 O92:O1048576">
    <cfRule type="cellIs" dxfId="333" priority="23" operator="equal">
      <formula>"NORMAL"</formula>
    </cfRule>
  </conditionalFormatting>
  <conditionalFormatting sqref="AT1:AT2 AT4:AT10">
    <cfRule type="cellIs" dxfId="332" priority="22" operator="equal">
      <formula>TRUE</formula>
    </cfRule>
  </conditionalFormatting>
  <conditionalFormatting sqref="AT3">
    <cfRule type="cellIs" dxfId="331" priority="21" operator="equal">
      <formula>TRUE</formula>
    </cfRule>
  </conditionalFormatting>
  <conditionalFormatting sqref="AT14">
    <cfRule type="cellIs" dxfId="330" priority="20" operator="equal">
      <formula>TRUE</formula>
    </cfRule>
  </conditionalFormatting>
  <conditionalFormatting sqref="AT11:AT13">
    <cfRule type="cellIs" dxfId="329" priority="19" operator="equal">
      <formula>TRUE</formula>
    </cfRule>
  </conditionalFormatting>
  <conditionalFormatting sqref="AT24:AT25 AT27:AT33">
    <cfRule type="cellIs" dxfId="328" priority="18" operator="equal">
      <formula>TRUE</formula>
    </cfRule>
  </conditionalFormatting>
  <conditionalFormatting sqref="AT26">
    <cfRule type="cellIs" dxfId="327" priority="17" operator="equal">
      <formula>TRUE</formula>
    </cfRule>
  </conditionalFormatting>
  <conditionalFormatting sqref="AT37">
    <cfRule type="cellIs" dxfId="326" priority="16" operator="equal">
      <formula>TRUE</formula>
    </cfRule>
  </conditionalFormatting>
  <conditionalFormatting sqref="AT34:AT36">
    <cfRule type="cellIs" dxfId="325" priority="15" operator="equal">
      <formula>TRUE</formula>
    </cfRule>
  </conditionalFormatting>
  <conditionalFormatting sqref="AT47:AT48 AT50:AT56">
    <cfRule type="cellIs" dxfId="324" priority="14" operator="equal">
      <formula>TRUE</formula>
    </cfRule>
  </conditionalFormatting>
  <conditionalFormatting sqref="AT49">
    <cfRule type="cellIs" dxfId="323" priority="13" operator="equal">
      <formula>TRUE</formula>
    </cfRule>
  </conditionalFormatting>
  <conditionalFormatting sqref="AT60">
    <cfRule type="cellIs" dxfId="322" priority="12" operator="equal">
      <formula>TRUE</formula>
    </cfRule>
  </conditionalFormatting>
  <conditionalFormatting sqref="AT57:AT59">
    <cfRule type="cellIs" dxfId="321" priority="11" operator="equal">
      <formula>TRUE</formula>
    </cfRule>
  </conditionalFormatting>
  <conditionalFormatting sqref="AT70:AT71 AT73:AT79">
    <cfRule type="cellIs" dxfId="320" priority="10" operator="equal">
      <formula>TRUE</formula>
    </cfRule>
  </conditionalFormatting>
  <conditionalFormatting sqref="AT72">
    <cfRule type="cellIs" dxfId="319" priority="9" operator="equal">
      <formula>TRUE</formula>
    </cfRule>
  </conditionalFormatting>
  <conditionalFormatting sqref="AT83">
    <cfRule type="cellIs" dxfId="318" priority="8" operator="equal">
      <formula>TRUE</formula>
    </cfRule>
  </conditionalFormatting>
  <conditionalFormatting sqref="AT80:AT82">
    <cfRule type="cellIs" dxfId="317" priority="7" operator="equal">
      <formula>TRUE</formula>
    </cfRule>
  </conditionalFormatting>
  <conditionalFormatting sqref="S42:S45">
    <cfRule type="cellIs" dxfId="316" priority="6" operator="equal">
      <formula>TRUE</formula>
    </cfRule>
  </conditionalFormatting>
  <conditionalFormatting sqref="O42:O45">
    <cfRule type="cellIs" dxfId="315" priority="5" operator="equal">
      <formula>"NORMAL"</formula>
    </cfRule>
  </conditionalFormatting>
  <conditionalFormatting sqref="S65:S68">
    <cfRule type="cellIs" dxfId="314" priority="4" operator="equal">
      <formula>TRUE</formula>
    </cfRule>
  </conditionalFormatting>
  <conditionalFormatting sqref="O65:O68">
    <cfRule type="cellIs" dxfId="313" priority="3" operator="equal">
      <formula>"NORMAL"</formula>
    </cfRule>
  </conditionalFormatting>
  <conditionalFormatting sqref="S88:S91">
    <cfRule type="cellIs" dxfId="312" priority="2" operator="equal">
      <formula>TRUE</formula>
    </cfRule>
  </conditionalFormatting>
  <conditionalFormatting sqref="O88:O91">
    <cfRule type="cellIs" dxfId="311" priority="1" operator="equal">
      <formula>"NORMAL"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A00CA-AC5B-4BD2-A467-219621A534C7}">
  <sheetPr codeName="Foglio1">
    <tabColor theme="5" tint="0.39997558519241921"/>
  </sheetPr>
  <dimension ref="A1:O248"/>
  <sheetViews>
    <sheetView zoomScale="70" zoomScaleNormal="70" workbookViewId="0">
      <selection activeCell="N55" sqref="N55"/>
    </sheetView>
  </sheetViews>
  <sheetFormatPr defaultColWidth="8.86328125" defaultRowHeight="12.75" x14ac:dyDescent="0.35"/>
  <cols>
    <col min="1" max="12" width="8.86328125" style="41"/>
    <col min="13" max="13" width="18.33203125" style="41" bestFit="1" customWidth="1"/>
    <col min="14" max="14" width="12.33203125" style="41" customWidth="1"/>
    <col min="15" max="15" width="8.86328125" style="2"/>
    <col min="16" max="16384" width="8.86328125" style="41"/>
  </cols>
  <sheetData>
    <row r="1" spans="1:15" s="26" customFormat="1" x14ac:dyDescent="0.35">
      <c r="A1" s="299" t="s">
        <v>28</v>
      </c>
      <c r="E1" s="115" t="s">
        <v>226</v>
      </c>
      <c r="F1" s="41">
        <f>Directions!B50</f>
        <v>-1</v>
      </c>
      <c r="O1" s="28"/>
    </row>
    <row r="2" spans="1:15" customFormat="1" ht="13.15" x14ac:dyDescent="0.4">
      <c r="A2" s="22" t="s">
        <v>1</v>
      </c>
      <c r="B2" t="s">
        <v>2</v>
      </c>
      <c r="C2" t="s">
        <v>3</v>
      </c>
      <c r="D2" t="s">
        <v>4</v>
      </c>
      <c r="F2" s="41"/>
      <c r="G2" s="3" t="s">
        <v>220</v>
      </c>
      <c r="H2" t="s">
        <v>1</v>
      </c>
      <c r="I2" t="s">
        <v>2</v>
      </c>
      <c r="J2" t="s">
        <v>3</v>
      </c>
      <c r="K2" t="s">
        <v>4</v>
      </c>
      <c r="O2" s="2"/>
    </row>
    <row r="3" spans="1:15" customFormat="1" ht="13.15" x14ac:dyDescent="0.4">
      <c r="A3" s="31">
        <v>0</v>
      </c>
      <c r="B3" s="31">
        <v>0</v>
      </c>
      <c r="C3" s="31">
        <v>0</v>
      </c>
      <c r="D3" s="31">
        <v>28.619999999999997</v>
      </c>
      <c r="E3" s="31"/>
      <c r="F3" s="41"/>
      <c r="G3" t="s">
        <v>1</v>
      </c>
      <c r="H3" s="3">
        <f>A16</f>
        <v>3.9749999999999996</v>
      </c>
      <c r="I3">
        <f>F1*(H3-I4)</f>
        <v>0</v>
      </c>
      <c r="J3">
        <f>F1*(H3-J5)</f>
        <v>0.79499999999999993</v>
      </c>
      <c r="K3">
        <f>F1*(H3-K6)</f>
        <v>1.5900000000000007</v>
      </c>
      <c r="M3" s="41"/>
      <c r="O3" s="2"/>
    </row>
    <row r="4" spans="1:15" customFormat="1" ht="13.15" x14ac:dyDescent="0.4">
      <c r="A4" s="31">
        <v>0</v>
      </c>
      <c r="B4" s="31">
        <v>28.619999999999997</v>
      </c>
      <c r="C4" s="31">
        <v>0</v>
      </c>
      <c r="D4" s="31">
        <v>0</v>
      </c>
      <c r="E4" s="31"/>
      <c r="F4" s="41"/>
      <c r="G4" t="s">
        <v>2</v>
      </c>
      <c r="H4">
        <f>F1*(I4-H3)</f>
        <v>0</v>
      </c>
      <c r="I4" s="3">
        <f>B16</f>
        <v>3.9749999999999996</v>
      </c>
      <c r="J4">
        <f>F1*(I4-J5)</f>
        <v>0.79499999999999993</v>
      </c>
      <c r="K4">
        <f>F1*(I4-K6)</f>
        <v>1.5900000000000007</v>
      </c>
      <c r="M4" s="41"/>
      <c r="O4" s="2"/>
    </row>
    <row r="5" spans="1:15" customFormat="1" ht="13.15" x14ac:dyDescent="0.4">
      <c r="A5" s="31">
        <v>0</v>
      </c>
      <c r="B5" s="31">
        <v>0</v>
      </c>
      <c r="C5" s="31">
        <v>19.079999999999998</v>
      </c>
      <c r="D5" s="31">
        <v>0</v>
      </c>
      <c r="E5" s="31"/>
      <c r="F5" s="41"/>
      <c r="G5" t="s">
        <v>3</v>
      </c>
      <c r="H5">
        <f>F1*(J5-H3)</f>
        <v>-0.79499999999999993</v>
      </c>
      <c r="I5">
        <f>F1*(J5-I4)</f>
        <v>-0.79499999999999993</v>
      </c>
      <c r="J5" s="3">
        <f>C16</f>
        <v>4.7699999999999996</v>
      </c>
      <c r="K5">
        <f>F1*(J5-K6)</f>
        <v>0.79500000000000082</v>
      </c>
      <c r="M5" s="41"/>
      <c r="O5" s="2"/>
    </row>
    <row r="6" spans="1:15" customFormat="1" ht="13.15" x14ac:dyDescent="0.4">
      <c r="A6" s="31">
        <v>0</v>
      </c>
      <c r="B6" s="31">
        <v>0</v>
      </c>
      <c r="C6" s="31">
        <v>0</v>
      </c>
      <c r="D6" s="31">
        <v>0</v>
      </c>
      <c r="E6" s="31"/>
      <c r="F6" s="41"/>
      <c r="G6" t="s">
        <v>4</v>
      </c>
      <c r="H6">
        <f>F1*(K6-H3)</f>
        <v>-1.5900000000000007</v>
      </c>
      <c r="I6">
        <f>F1*(K6-I4)</f>
        <v>-1.5900000000000007</v>
      </c>
      <c r="J6">
        <f>F1*(K6-J5)</f>
        <v>-0.79500000000000082</v>
      </c>
      <c r="K6" s="3">
        <f>D16</f>
        <v>5.5650000000000004</v>
      </c>
      <c r="O6" s="2"/>
    </row>
    <row r="7" spans="1:15" customFormat="1" x14ac:dyDescent="0.35">
      <c r="A7" s="31">
        <v>28.619999999999997</v>
      </c>
      <c r="B7" s="31">
        <v>0</v>
      </c>
      <c r="C7" s="31">
        <v>0</v>
      </c>
      <c r="D7" s="31">
        <v>0</v>
      </c>
      <c r="E7" s="31"/>
      <c r="F7" s="41"/>
      <c r="O7" s="2"/>
    </row>
    <row r="8" spans="1:15" customFormat="1" ht="13.15" thickBot="1" x14ac:dyDescent="0.4">
      <c r="A8" s="31">
        <v>0</v>
      </c>
      <c r="B8" s="31">
        <v>0</v>
      </c>
      <c r="C8" s="31">
        <v>0</v>
      </c>
      <c r="D8" s="31">
        <v>9.5399999999999991</v>
      </c>
      <c r="E8" s="31"/>
      <c r="F8" s="41"/>
      <c r="H8" s="41"/>
      <c r="I8" s="41"/>
      <c r="J8" s="41"/>
      <c r="K8" s="41"/>
      <c r="O8" s="2"/>
    </row>
    <row r="9" spans="1:15" customFormat="1" ht="13.5" thickBot="1" x14ac:dyDescent="0.45">
      <c r="A9" s="31">
        <v>0</v>
      </c>
      <c r="B9" s="31">
        <v>0</v>
      </c>
      <c r="C9" s="31">
        <v>9.5399999999999991</v>
      </c>
      <c r="D9" s="31">
        <v>0</v>
      </c>
      <c r="E9" s="31"/>
      <c r="F9" s="41"/>
      <c r="H9" t="s">
        <v>1</v>
      </c>
      <c r="I9" t="s">
        <v>2</v>
      </c>
      <c r="J9" t="s">
        <v>3</v>
      </c>
      <c r="K9" t="s">
        <v>4</v>
      </c>
      <c r="M9" s="116"/>
      <c r="N9" s="141" t="s">
        <v>10</v>
      </c>
      <c r="O9" s="2"/>
    </row>
    <row r="10" spans="1:15" customFormat="1" ht="13.15" x14ac:dyDescent="0.4">
      <c r="A10" s="31">
        <v>9.5399999999999991</v>
      </c>
      <c r="B10" s="31">
        <v>9.5399999999999991</v>
      </c>
      <c r="C10" s="31">
        <v>0</v>
      </c>
      <c r="D10" s="31">
        <v>9.5399999999999991</v>
      </c>
      <c r="E10" s="31"/>
      <c r="F10" s="41"/>
      <c r="G10" t="s">
        <v>1</v>
      </c>
      <c r="I10">
        <f>IF(I3&gt;0,I15,0)</f>
        <v>0</v>
      </c>
      <c r="J10">
        <f>IF(J3&gt;0,J15,0)</f>
        <v>0</v>
      </c>
      <c r="K10">
        <f>IF(K3&gt;0,K15,0)</f>
        <v>0</v>
      </c>
      <c r="M10" s="143" t="s">
        <v>1</v>
      </c>
      <c r="N10" s="142">
        <f>Techniques!$D$3*(Techniques!$E$3*I10+Techniques!$F$3*J10+Techniques!$G$3*K10)</f>
        <v>0</v>
      </c>
      <c r="O10" s="2"/>
    </row>
    <row r="11" spans="1:15" customFormat="1" ht="13.15" x14ac:dyDescent="0.4">
      <c r="A11" s="31">
        <v>0</v>
      </c>
      <c r="B11" s="31">
        <v>0</v>
      </c>
      <c r="C11" s="31">
        <v>0</v>
      </c>
      <c r="D11" s="31">
        <v>0</v>
      </c>
      <c r="E11" s="31"/>
      <c r="F11" s="41"/>
      <c r="G11" t="s">
        <v>2</v>
      </c>
      <c r="H11">
        <f>IF(H4&gt;0,H16,0)</f>
        <v>0</v>
      </c>
      <c r="J11">
        <f>IF(J4&gt;0,J16,0)</f>
        <v>0</v>
      </c>
      <c r="K11">
        <f>IF(K4&gt;0,K16,0)</f>
        <v>0</v>
      </c>
      <c r="M11" s="143" t="s">
        <v>2</v>
      </c>
      <c r="N11" s="142">
        <f>Techniques!$E$3*(Techniques!$D$3*H11+Techniques!$F$3*J11+Techniques!$G$3*K11)</f>
        <v>0</v>
      </c>
      <c r="O11" s="2"/>
    </row>
    <row r="12" spans="1:15" customFormat="1" ht="13.15" x14ac:dyDescent="0.4">
      <c r="A12" s="31">
        <v>0</v>
      </c>
      <c r="B12" s="31">
        <v>9.5399999999999991</v>
      </c>
      <c r="C12" s="31">
        <v>19.079999999999998</v>
      </c>
      <c r="D12" s="31">
        <v>0</v>
      </c>
      <c r="E12" s="31"/>
      <c r="F12" s="41"/>
      <c r="G12" t="s">
        <v>3</v>
      </c>
      <c r="H12">
        <f>IF(H5&gt;0,H17,0)</f>
        <v>0</v>
      </c>
      <c r="I12">
        <f>IF(I5&gt;0,I17,0)</f>
        <v>0</v>
      </c>
      <c r="K12">
        <f>IF(K5&gt;0,K17,0)</f>
        <v>0</v>
      </c>
      <c r="M12" s="143" t="s">
        <v>3</v>
      </c>
      <c r="N12" s="142">
        <f>Techniques!$F$3*(Techniques!$D$3*H12+Techniques!$E$3*I12+Techniques!$G$3*K12)</f>
        <v>0</v>
      </c>
      <c r="O12" s="2"/>
    </row>
    <row r="13" spans="1:15" customFormat="1" ht="13.15" x14ac:dyDescent="0.4">
      <c r="A13" s="31">
        <v>9.5399999999999991</v>
      </c>
      <c r="B13" s="31">
        <v>0</v>
      </c>
      <c r="C13" s="31">
        <v>9.5399999999999991</v>
      </c>
      <c r="D13" s="31">
        <v>0</v>
      </c>
      <c r="E13" s="31"/>
      <c r="F13" s="41"/>
      <c r="G13" t="s">
        <v>4</v>
      </c>
      <c r="H13">
        <f>IF(H6&gt;0,H18,0)</f>
        <v>0</v>
      </c>
      <c r="I13">
        <f>IF(I6&gt;0,I18,0)</f>
        <v>0</v>
      </c>
      <c r="J13">
        <f>IF(J6&gt;0,J18,0)</f>
        <v>0</v>
      </c>
      <c r="M13" s="143" t="s">
        <v>4</v>
      </c>
      <c r="N13" s="142">
        <f>Techniques!$G$3*(Techniques!$D$3*H13+Techniques!$E$3*I13+Techniques!$F$3*J13)</f>
        <v>0</v>
      </c>
      <c r="O13" s="2"/>
    </row>
    <row r="14" spans="1:15" customFormat="1" ht="13.15" x14ac:dyDescent="0.4">
      <c r="A14" s="31">
        <v>0</v>
      </c>
      <c r="B14" s="31">
        <v>0</v>
      </c>
      <c r="C14" s="31">
        <v>0</v>
      </c>
      <c r="D14" s="31">
        <v>19.079999999999998</v>
      </c>
      <c r="E14" s="31"/>
      <c r="F14" s="41"/>
      <c r="M14" s="143" t="s">
        <v>94</v>
      </c>
      <c r="N14" s="142" t="b">
        <f>SUM(N10:N13)&gt;0</f>
        <v>0</v>
      </c>
      <c r="O14" s="2"/>
    </row>
    <row r="15" spans="1:15" customFormat="1" ht="13.5" thickBot="1" x14ac:dyDescent="0.45">
      <c r="A15" s="22"/>
      <c r="F15" s="41"/>
      <c r="G15" t="s">
        <v>1</v>
      </c>
      <c r="I15">
        <v>0</v>
      </c>
      <c r="J15">
        <v>0</v>
      </c>
      <c r="K15">
        <v>0</v>
      </c>
      <c r="M15" s="140" t="s">
        <v>103</v>
      </c>
      <c r="N15" s="273">
        <v>0.93642640991915216</v>
      </c>
      <c r="O15" s="2"/>
    </row>
    <row r="16" spans="1:15" customFormat="1" x14ac:dyDescent="0.35">
      <c r="A16" s="22">
        <f>AVERAGE(A3:A14)</f>
        <v>3.9749999999999996</v>
      </c>
      <c r="B16">
        <f>AVERAGE(B3:B14)</f>
        <v>3.9749999999999996</v>
      </c>
      <c r="C16">
        <f>AVERAGE(C3:C14)</f>
        <v>4.7699999999999996</v>
      </c>
      <c r="D16">
        <f>AVERAGE(D3:D14)</f>
        <v>5.5650000000000004</v>
      </c>
      <c r="E16" s="13" t="s">
        <v>237</v>
      </c>
      <c r="F16" s="41"/>
      <c r="G16" t="s">
        <v>2</v>
      </c>
      <c r="H16">
        <v>0</v>
      </c>
      <c r="J16">
        <v>0</v>
      </c>
      <c r="K16">
        <v>0</v>
      </c>
      <c r="O16" s="2"/>
    </row>
    <row r="17" spans="1:15" customFormat="1" x14ac:dyDescent="0.35">
      <c r="A17" s="38">
        <f>STDEV(A3:A14)</f>
        <v>8.5892115205910802</v>
      </c>
      <c r="B17" s="38">
        <f>STDEV(B3:B14)</f>
        <v>8.5892115205910802</v>
      </c>
      <c r="C17" s="38">
        <f>STDEV(C3:C14)</f>
        <v>7.6102872959746231</v>
      </c>
      <c r="D17" s="38">
        <f>STDEV(D3:D14)</f>
        <v>9.5037949358042315</v>
      </c>
      <c r="E17" s="13" t="s">
        <v>238</v>
      </c>
      <c r="F17" s="41"/>
      <c r="G17" t="s">
        <v>3</v>
      </c>
      <c r="H17">
        <v>0</v>
      </c>
      <c r="I17">
        <v>0</v>
      </c>
      <c r="K17">
        <v>0</v>
      </c>
      <c r="O17" s="2"/>
    </row>
    <row r="18" spans="1:15" customFormat="1" x14ac:dyDescent="0.35">
      <c r="A18" s="22"/>
      <c r="F18" s="41"/>
      <c r="G18" t="s">
        <v>4</v>
      </c>
      <c r="H18">
        <v>0</v>
      </c>
      <c r="I18">
        <v>0</v>
      </c>
      <c r="J18">
        <v>0</v>
      </c>
      <c r="O18" s="2"/>
    </row>
    <row r="19" spans="1:15" s="5" customFormat="1" ht="13.15" thickBot="1" x14ac:dyDescent="0.4">
      <c r="A19" s="23"/>
      <c r="F19" s="42"/>
      <c r="O19" s="24"/>
    </row>
    <row r="20" spans="1:15" s="26" customFormat="1" x14ac:dyDescent="0.35">
      <c r="A20" t="s">
        <v>29</v>
      </c>
      <c r="E20" s="115" t="s">
        <v>226</v>
      </c>
      <c r="F20" s="41">
        <f>Directions!B50</f>
        <v>-1</v>
      </c>
      <c r="O20" s="28"/>
    </row>
    <row r="21" spans="1:15" customFormat="1" ht="13.15" x14ac:dyDescent="0.4">
      <c r="A21" s="22" t="s">
        <v>1</v>
      </c>
      <c r="B21" t="s">
        <v>2</v>
      </c>
      <c r="C21" t="s">
        <v>3</v>
      </c>
      <c r="D21" t="s">
        <v>4</v>
      </c>
      <c r="F21" s="41"/>
      <c r="G21" s="3" t="s">
        <v>220</v>
      </c>
      <c r="H21" t="s">
        <v>1</v>
      </c>
      <c r="I21" t="s">
        <v>2</v>
      </c>
      <c r="J21" t="s">
        <v>3</v>
      </c>
      <c r="K21" t="s">
        <v>4</v>
      </c>
      <c r="M21" s="41"/>
      <c r="O21" s="2"/>
    </row>
    <row r="22" spans="1:15" customFormat="1" ht="13.15" x14ac:dyDescent="0.4">
      <c r="A22" s="31">
        <v>0</v>
      </c>
      <c r="B22" s="31">
        <v>0</v>
      </c>
      <c r="C22" s="31">
        <v>7.58</v>
      </c>
      <c r="D22" s="31">
        <v>0</v>
      </c>
      <c r="E22" s="31"/>
      <c r="F22" s="41"/>
      <c r="G22" t="s">
        <v>1</v>
      </c>
      <c r="H22" s="3">
        <f>A35</f>
        <v>6.3166666666666664</v>
      </c>
      <c r="I22">
        <f>F20*(H22-I23)</f>
        <v>0.63166666666666682</v>
      </c>
      <c r="J22">
        <f>F20*(H22-J24)</f>
        <v>-0.63166666666666682</v>
      </c>
      <c r="K22">
        <f>F20*(H22-K25)</f>
        <v>1.2633333333333345</v>
      </c>
      <c r="M22" s="41"/>
      <c r="O22" s="2"/>
    </row>
    <row r="23" spans="1:15" customFormat="1" ht="13.15" x14ac:dyDescent="0.4">
      <c r="A23" s="31">
        <v>0</v>
      </c>
      <c r="B23" s="31">
        <v>53.06</v>
      </c>
      <c r="C23" s="31">
        <v>0</v>
      </c>
      <c r="D23" s="31">
        <v>7.58</v>
      </c>
      <c r="E23" s="31"/>
      <c r="F23" s="41"/>
      <c r="G23" t="s">
        <v>2</v>
      </c>
      <c r="H23">
        <f>F20*(I23-H22)</f>
        <v>-0.63166666666666682</v>
      </c>
      <c r="I23" s="3">
        <f>B35</f>
        <v>6.9483333333333333</v>
      </c>
      <c r="J23">
        <f>F20*(I23-J24)</f>
        <v>-1.2633333333333336</v>
      </c>
      <c r="K23">
        <f>F20*(I23-K25)</f>
        <v>0.63166666666666771</v>
      </c>
      <c r="M23" s="41"/>
      <c r="O23" s="2"/>
    </row>
    <row r="24" spans="1:15" customFormat="1" ht="13.15" x14ac:dyDescent="0.4">
      <c r="A24" s="31">
        <v>0</v>
      </c>
      <c r="B24" s="31">
        <v>0</v>
      </c>
      <c r="C24" s="31">
        <v>0</v>
      </c>
      <c r="D24" s="31">
        <v>0</v>
      </c>
      <c r="E24" s="31"/>
      <c r="F24" s="41"/>
      <c r="G24" t="s">
        <v>3</v>
      </c>
      <c r="H24">
        <f>F20*(J24-H22)</f>
        <v>0.63166666666666682</v>
      </c>
      <c r="I24">
        <f>F20*(J24-I23)</f>
        <v>1.2633333333333336</v>
      </c>
      <c r="J24" s="3">
        <f>C35</f>
        <v>5.6849999999999996</v>
      </c>
      <c r="K24">
        <f>F20*(J24-K25)</f>
        <v>1.8950000000000014</v>
      </c>
      <c r="M24" s="41"/>
      <c r="O24" s="2"/>
    </row>
    <row r="25" spans="1:15" customFormat="1" ht="13.15" x14ac:dyDescent="0.4">
      <c r="A25" s="31">
        <v>15.16</v>
      </c>
      <c r="B25" s="31">
        <v>0</v>
      </c>
      <c r="C25" s="31">
        <v>0</v>
      </c>
      <c r="D25" s="31">
        <v>0</v>
      </c>
      <c r="E25" s="31"/>
      <c r="F25" s="41"/>
      <c r="G25" t="s">
        <v>4</v>
      </c>
      <c r="H25">
        <f>F20*(K25-H22)</f>
        <v>-1.2633333333333345</v>
      </c>
      <c r="I25">
        <f>F20*(K25-I23)</f>
        <v>-0.63166666666666771</v>
      </c>
      <c r="J25">
        <f>F20*(K25-J24)</f>
        <v>-1.8950000000000014</v>
      </c>
      <c r="K25" s="3">
        <f>D35</f>
        <v>7.580000000000001</v>
      </c>
      <c r="O25" s="2"/>
    </row>
    <row r="26" spans="1:15" customFormat="1" x14ac:dyDescent="0.35">
      <c r="A26" s="31">
        <v>30.32</v>
      </c>
      <c r="B26" s="31">
        <v>15.16</v>
      </c>
      <c r="C26" s="31">
        <v>0</v>
      </c>
      <c r="D26" s="31">
        <v>0</v>
      </c>
      <c r="E26" s="31"/>
      <c r="F26" s="41"/>
      <c r="O26" s="2"/>
    </row>
    <row r="27" spans="1:15" customFormat="1" ht="13.15" thickBot="1" x14ac:dyDescent="0.4">
      <c r="A27" s="31">
        <v>7.58</v>
      </c>
      <c r="B27" s="31">
        <v>0</v>
      </c>
      <c r="C27" s="31">
        <v>0</v>
      </c>
      <c r="D27" s="31">
        <v>22.740000000000002</v>
      </c>
      <c r="E27" s="31"/>
      <c r="F27" s="41"/>
      <c r="O27" s="2"/>
    </row>
    <row r="28" spans="1:15" customFormat="1" ht="13.5" thickBot="1" x14ac:dyDescent="0.45">
      <c r="A28" s="31">
        <v>0</v>
      </c>
      <c r="B28" s="31">
        <v>0</v>
      </c>
      <c r="C28" s="31">
        <v>0</v>
      </c>
      <c r="D28" s="31">
        <v>7.58</v>
      </c>
      <c r="E28" s="31"/>
      <c r="F28" s="41"/>
      <c r="H28" t="s">
        <v>1</v>
      </c>
      <c r="I28" t="s">
        <v>2</v>
      </c>
      <c r="J28" t="s">
        <v>3</v>
      </c>
      <c r="K28" t="s">
        <v>4</v>
      </c>
      <c r="M28" s="116"/>
      <c r="N28" s="141" t="s">
        <v>10</v>
      </c>
      <c r="O28" s="2"/>
    </row>
    <row r="29" spans="1:15" customFormat="1" ht="13.15" x14ac:dyDescent="0.4">
      <c r="A29" s="31">
        <v>7.58</v>
      </c>
      <c r="B29" s="31">
        <v>7.58</v>
      </c>
      <c r="C29" s="31">
        <v>0</v>
      </c>
      <c r="D29" s="31">
        <v>15.16</v>
      </c>
      <c r="E29" s="31"/>
      <c r="F29" s="41"/>
      <c r="G29" t="s">
        <v>1</v>
      </c>
      <c r="I29">
        <f>IF(I22&gt;0,I34,0)</f>
        <v>0</v>
      </c>
      <c r="J29">
        <f>IF(J22&gt;0,J34,0)</f>
        <v>0</v>
      </c>
      <c r="K29">
        <f>IF(K22&gt;0,K34,0)</f>
        <v>0</v>
      </c>
      <c r="M29" s="143" t="s">
        <v>1</v>
      </c>
      <c r="N29" s="142">
        <f>Techniques!$D$3*(Techniques!$E$3*I29+Techniques!$F$3*J29+Techniques!$G$3*K29)</f>
        <v>0</v>
      </c>
      <c r="O29" s="2"/>
    </row>
    <row r="30" spans="1:15" customFormat="1" ht="13.15" x14ac:dyDescent="0.4">
      <c r="A30" s="31">
        <v>0</v>
      </c>
      <c r="B30" s="31">
        <v>7.58</v>
      </c>
      <c r="C30" s="31">
        <v>0</v>
      </c>
      <c r="D30" s="31">
        <v>7.58</v>
      </c>
      <c r="E30" s="31"/>
      <c r="F30" s="41"/>
      <c r="G30" t="s">
        <v>2</v>
      </c>
      <c r="H30">
        <f>IF(H23&gt;0,H35,0)</f>
        <v>0</v>
      </c>
      <c r="J30">
        <f>IF(J23&gt;0,J35,0)</f>
        <v>0</v>
      </c>
      <c r="K30">
        <f>IF(K23&gt;0,K35,0)</f>
        <v>0</v>
      </c>
      <c r="M30" s="143" t="s">
        <v>2</v>
      </c>
      <c r="N30" s="142">
        <f>Techniques!$E$3*(Techniques!$D$3*H30+Techniques!$F$3*J30+Techniques!$G$3*K30)</f>
        <v>0</v>
      </c>
      <c r="O30" s="2"/>
    </row>
    <row r="31" spans="1:15" customFormat="1" ht="13.15" x14ac:dyDescent="0.4">
      <c r="A31" s="31">
        <v>7.58</v>
      </c>
      <c r="B31" s="31">
        <v>0</v>
      </c>
      <c r="C31" s="31">
        <v>7.58</v>
      </c>
      <c r="D31" s="31">
        <v>0</v>
      </c>
      <c r="E31" s="31"/>
      <c r="F31" s="41"/>
      <c r="G31" t="s">
        <v>3</v>
      </c>
      <c r="H31">
        <f>IF(H24&gt;0,H36,0)</f>
        <v>0</v>
      </c>
      <c r="I31">
        <f>IF(I24&gt;0,I36,0)</f>
        <v>0</v>
      </c>
      <c r="K31">
        <f>IF(K24&gt;0,K36,0)</f>
        <v>0</v>
      </c>
      <c r="M31" s="143" t="s">
        <v>3</v>
      </c>
      <c r="N31" s="142">
        <f>Techniques!$F$3*(Techniques!$D$3*H31+Techniques!$E$3*I31+Techniques!$G$3*K31)</f>
        <v>0</v>
      </c>
      <c r="O31" s="2"/>
    </row>
    <row r="32" spans="1:15" customFormat="1" ht="13.15" x14ac:dyDescent="0.4">
      <c r="A32" s="31">
        <v>7.58</v>
      </c>
      <c r="B32" s="31">
        <v>0</v>
      </c>
      <c r="C32" s="31">
        <v>53.06</v>
      </c>
      <c r="D32" s="31">
        <v>0</v>
      </c>
      <c r="E32" s="31"/>
      <c r="F32" s="41"/>
      <c r="G32" t="s">
        <v>4</v>
      </c>
      <c r="H32">
        <f>IF(H25&gt;0,H37,0)</f>
        <v>0</v>
      </c>
      <c r="I32">
        <f>IF(I25&gt;0,I37,0)</f>
        <v>0</v>
      </c>
      <c r="J32">
        <f>IF(J25&gt;0,J37,0)</f>
        <v>0</v>
      </c>
      <c r="M32" s="143" t="s">
        <v>4</v>
      </c>
      <c r="N32" s="142">
        <f>Techniques!$G$3*(Techniques!$D$3*H32+Techniques!$E$3*I32+Techniques!$F$3*J32)</f>
        <v>0</v>
      </c>
      <c r="O32" s="2"/>
    </row>
    <row r="33" spans="1:15" customFormat="1" ht="13.15" x14ac:dyDescent="0.4">
      <c r="A33" s="31">
        <v>0</v>
      </c>
      <c r="B33" s="31">
        <v>0</v>
      </c>
      <c r="C33" s="31">
        <v>0</v>
      </c>
      <c r="D33" s="31">
        <v>30.32</v>
      </c>
      <c r="E33" s="31"/>
      <c r="F33" s="41"/>
      <c r="M33" s="143" t="s">
        <v>94</v>
      </c>
      <c r="N33" s="142" t="b">
        <f>SUM(N29:N32)&gt;0</f>
        <v>0</v>
      </c>
      <c r="O33" s="2"/>
    </row>
    <row r="34" spans="1:15" customFormat="1" ht="13.5" thickBot="1" x14ac:dyDescent="0.45">
      <c r="A34" s="22"/>
      <c r="F34" s="41"/>
      <c r="G34" t="s">
        <v>1</v>
      </c>
      <c r="I34">
        <v>0</v>
      </c>
      <c r="J34">
        <v>0</v>
      </c>
      <c r="K34">
        <v>0</v>
      </c>
      <c r="M34" s="140" t="s">
        <v>103</v>
      </c>
      <c r="N34" s="273">
        <v>0.58034476144910974</v>
      </c>
      <c r="O34" s="2"/>
    </row>
    <row r="35" spans="1:15" customFormat="1" x14ac:dyDescent="0.35">
      <c r="A35" s="22">
        <f>AVERAGE(A22:A33)</f>
        <v>6.3166666666666664</v>
      </c>
      <c r="B35">
        <f>AVERAGE(B22:B33)</f>
        <v>6.9483333333333333</v>
      </c>
      <c r="C35">
        <f>AVERAGE(C22:C33)</f>
        <v>5.6849999999999996</v>
      </c>
      <c r="D35">
        <f>AVERAGE(D22:D33)</f>
        <v>7.580000000000001</v>
      </c>
      <c r="E35" s="13" t="s">
        <v>237</v>
      </c>
      <c r="F35" s="41"/>
      <c r="G35" t="s">
        <v>2</v>
      </c>
      <c r="H35">
        <v>0</v>
      </c>
      <c r="J35">
        <v>0</v>
      </c>
      <c r="K35">
        <v>0</v>
      </c>
      <c r="O35" s="2"/>
    </row>
    <row r="36" spans="1:15" customFormat="1" x14ac:dyDescent="0.35">
      <c r="A36">
        <f>STDEV(A22:A33)</f>
        <v>9.0460954242282039</v>
      </c>
      <c r="B36">
        <f>STDEV(B22:B33)</f>
        <v>15.317102641600773</v>
      </c>
      <c r="C36">
        <f>STDEV(C22:C33)</f>
        <v>15.203007178605398</v>
      </c>
      <c r="D36">
        <f>STDEV(D22:D33)</f>
        <v>10.220869914942751</v>
      </c>
      <c r="E36" s="13" t="s">
        <v>238</v>
      </c>
      <c r="F36" s="41"/>
      <c r="G36" t="s">
        <v>3</v>
      </c>
      <c r="H36">
        <v>0</v>
      </c>
      <c r="I36">
        <v>0</v>
      </c>
      <c r="K36">
        <v>0</v>
      </c>
      <c r="O36" s="2"/>
    </row>
    <row r="37" spans="1:15" customFormat="1" x14ac:dyDescent="0.35">
      <c r="A37" s="22"/>
      <c r="F37" s="41"/>
      <c r="G37" t="s">
        <v>4</v>
      </c>
      <c r="H37">
        <v>0</v>
      </c>
      <c r="I37">
        <v>0</v>
      </c>
      <c r="J37">
        <v>0</v>
      </c>
      <c r="O37" s="2"/>
    </row>
    <row r="38" spans="1:15" s="5" customFormat="1" ht="13.15" thickBot="1" x14ac:dyDescent="0.4">
      <c r="A38" s="23"/>
      <c r="F38" s="42"/>
      <c r="O38" s="24"/>
    </row>
    <row r="39" spans="1:15" s="26" customFormat="1" x14ac:dyDescent="0.35">
      <c r="A39" t="s">
        <v>30</v>
      </c>
      <c r="E39" s="115" t="s">
        <v>226</v>
      </c>
      <c r="F39" s="41">
        <f>Directions!B50</f>
        <v>-1</v>
      </c>
      <c r="O39" s="28"/>
    </row>
    <row r="40" spans="1:15" customFormat="1" ht="13.15" x14ac:dyDescent="0.4">
      <c r="A40" s="22" t="s">
        <v>1</v>
      </c>
      <c r="B40" t="s">
        <v>2</v>
      </c>
      <c r="C40" t="s">
        <v>3</v>
      </c>
      <c r="D40" t="s">
        <v>4</v>
      </c>
      <c r="F40" s="41"/>
      <c r="G40" s="3" t="s">
        <v>220</v>
      </c>
      <c r="H40" t="s">
        <v>1</v>
      </c>
      <c r="I40" t="s">
        <v>2</v>
      </c>
      <c r="J40" t="s">
        <v>3</v>
      </c>
      <c r="K40" t="s">
        <v>4</v>
      </c>
      <c r="M40" s="41"/>
      <c r="O40" s="2"/>
    </row>
    <row r="41" spans="1:15" customFormat="1" ht="13.15" x14ac:dyDescent="0.4">
      <c r="A41" s="31">
        <v>0</v>
      </c>
      <c r="B41" s="31">
        <v>0</v>
      </c>
      <c r="C41" s="31">
        <v>0</v>
      </c>
      <c r="D41" s="31">
        <v>0</v>
      </c>
      <c r="E41" s="31"/>
      <c r="F41" s="41"/>
      <c r="G41" t="s">
        <v>1</v>
      </c>
      <c r="H41" s="3">
        <f>A54</f>
        <v>2.3199999999999998</v>
      </c>
      <c r="I41">
        <f>F39*(H41-I42)</f>
        <v>1.1600000000000001</v>
      </c>
      <c r="J41">
        <f>F39*(H41-J43)</f>
        <v>1.1600000000000001</v>
      </c>
      <c r="K41">
        <f>F39*(H41-K44)</f>
        <v>1.1600000000000001</v>
      </c>
      <c r="M41" s="41"/>
      <c r="O41" s="2"/>
    </row>
    <row r="42" spans="1:15" customFormat="1" ht="13.15" x14ac:dyDescent="0.4">
      <c r="A42" s="31">
        <v>0</v>
      </c>
      <c r="B42" s="31">
        <v>27.84</v>
      </c>
      <c r="C42" s="31">
        <v>0</v>
      </c>
      <c r="D42" s="31">
        <v>0</v>
      </c>
      <c r="E42" s="31"/>
      <c r="F42" s="41"/>
      <c r="G42" t="s">
        <v>2</v>
      </c>
      <c r="H42">
        <f>F39*(I42-H41)</f>
        <v>-1.1600000000000001</v>
      </c>
      <c r="I42" s="3">
        <f>B54</f>
        <v>3.48</v>
      </c>
      <c r="J42">
        <f>F39*(I42-J43)</f>
        <v>0</v>
      </c>
      <c r="K42">
        <f>F39*(I42-K44)</f>
        <v>0</v>
      </c>
      <c r="M42" s="41"/>
      <c r="O42" s="2"/>
    </row>
    <row r="43" spans="1:15" customFormat="1" ht="13.15" x14ac:dyDescent="0.4">
      <c r="A43" s="31">
        <v>0</v>
      </c>
      <c r="B43" s="31">
        <v>0</v>
      </c>
      <c r="C43" s="31">
        <v>0</v>
      </c>
      <c r="D43" s="31">
        <v>0</v>
      </c>
      <c r="E43" s="31"/>
      <c r="F43" s="41"/>
      <c r="G43" t="s">
        <v>3</v>
      </c>
      <c r="H43">
        <f>F39*(J43-H41)</f>
        <v>-1.1600000000000001</v>
      </c>
      <c r="I43">
        <f>F39*(J43-I42)</f>
        <v>0</v>
      </c>
      <c r="J43" s="3">
        <f>C54</f>
        <v>3.48</v>
      </c>
      <c r="K43">
        <f>F39*(J43-K44)</f>
        <v>0</v>
      </c>
      <c r="M43" s="41"/>
      <c r="O43" s="2"/>
    </row>
    <row r="44" spans="1:15" customFormat="1" ht="13.15" x14ac:dyDescent="0.4">
      <c r="A44" s="31">
        <v>13.92</v>
      </c>
      <c r="B44" s="31">
        <v>13.92</v>
      </c>
      <c r="C44" s="31">
        <v>0</v>
      </c>
      <c r="D44" s="31">
        <v>0</v>
      </c>
      <c r="E44" s="31"/>
      <c r="F44" s="41"/>
      <c r="G44" t="s">
        <v>4</v>
      </c>
      <c r="H44">
        <f>F39*(K44-H41)</f>
        <v>-1.1600000000000001</v>
      </c>
      <c r="I44">
        <f>F39*(K44-I42)</f>
        <v>0</v>
      </c>
      <c r="J44">
        <f>F39*(K44-J43)</f>
        <v>0</v>
      </c>
      <c r="K44" s="3">
        <f>D54</f>
        <v>3.48</v>
      </c>
      <c r="O44" s="2"/>
    </row>
    <row r="45" spans="1:15" customFormat="1" x14ac:dyDescent="0.35">
      <c r="A45" s="31">
        <v>13.92</v>
      </c>
      <c r="B45" s="31">
        <v>0</v>
      </c>
      <c r="C45" s="31">
        <v>0</v>
      </c>
      <c r="D45" s="31">
        <v>0</v>
      </c>
      <c r="E45" s="31"/>
      <c r="F45" s="41"/>
      <c r="O45" s="2"/>
    </row>
    <row r="46" spans="1:15" customFormat="1" ht="13.15" thickBot="1" x14ac:dyDescent="0.4">
      <c r="A46" s="31">
        <v>0</v>
      </c>
      <c r="B46" s="31">
        <v>0</v>
      </c>
      <c r="C46" s="31">
        <v>0</v>
      </c>
      <c r="D46" s="31">
        <v>0</v>
      </c>
      <c r="E46" s="31"/>
      <c r="F46" s="41"/>
      <c r="O46" s="2"/>
    </row>
    <row r="47" spans="1:15" customFormat="1" ht="13.5" thickBot="1" x14ac:dyDescent="0.45">
      <c r="A47" s="31">
        <v>0</v>
      </c>
      <c r="B47" s="31">
        <v>0</v>
      </c>
      <c r="C47" s="31">
        <v>13.92</v>
      </c>
      <c r="D47" s="31">
        <v>13.92</v>
      </c>
      <c r="E47" s="31"/>
      <c r="F47" s="41"/>
      <c r="H47" t="s">
        <v>1</v>
      </c>
      <c r="I47" t="s">
        <v>2</v>
      </c>
      <c r="J47" t="s">
        <v>3</v>
      </c>
      <c r="K47" t="s">
        <v>4</v>
      </c>
      <c r="M47" s="116"/>
      <c r="N47" s="141" t="s">
        <v>10</v>
      </c>
      <c r="O47" s="2"/>
    </row>
    <row r="48" spans="1:15" customFormat="1" ht="13.15" x14ac:dyDescent="0.4">
      <c r="A48" s="31">
        <v>0</v>
      </c>
      <c r="B48" s="31">
        <v>0</v>
      </c>
      <c r="C48" s="31">
        <v>0</v>
      </c>
      <c r="D48" s="31">
        <v>13.92</v>
      </c>
      <c r="E48" s="31"/>
      <c r="F48" s="41"/>
      <c r="G48" t="s">
        <v>1</v>
      </c>
      <c r="I48">
        <f>IF(I41&gt;0,I53,0)</f>
        <v>0</v>
      </c>
      <c r="J48">
        <f>IF(J41&gt;0,J53,0)</f>
        <v>0</v>
      </c>
      <c r="K48">
        <f>IF(K41&gt;0,K53,0)</f>
        <v>0</v>
      </c>
      <c r="M48" s="143" t="s">
        <v>1</v>
      </c>
      <c r="N48" s="142">
        <f>Techniques!$D$3*(Techniques!$E$3*I48+Techniques!$F$3*J48+Techniques!$G$3*K48)</f>
        <v>0</v>
      </c>
      <c r="O48" s="2"/>
    </row>
    <row r="49" spans="1:15" customFormat="1" ht="13.15" x14ac:dyDescent="0.4">
      <c r="A49" s="31">
        <v>0</v>
      </c>
      <c r="B49" s="31">
        <v>0</v>
      </c>
      <c r="C49" s="31">
        <v>0</v>
      </c>
      <c r="D49" s="31">
        <v>13.92</v>
      </c>
      <c r="E49" s="31"/>
      <c r="F49" s="41"/>
      <c r="G49" t="s">
        <v>2</v>
      </c>
      <c r="H49">
        <f>IF(H42&gt;0,H54,0)</f>
        <v>0</v>
      </c>
      <c r="J49">
        <f>IF(J42&gt;0,J54,0)</f>
        <v>0</v>
      </c>
      <c r="K49">
        <f>IF(K42&gt;0,K54,0)</f>
        <v>0</v>
      </c>
      <c r="M49" s="143" t="s">
        <v>2</v>
      </c>
      <c r="N49" s="142">
        <f>Techniques!$E$3*(Techniques!$D$3*H49+Techniques!$F$3*J49+Techniques!$G$3*K49)</f>
        <v>0</v>
      </c>
      <c r="O49" s="2"/>
    </row>
    <row r="50" spans="1:15" customFormat="1" ht="13.15" x14ac:dyDescent="0.4">
      <c r="A50" s="31">
        <v>0</v>
      </c>
      <c r="B50" s="31">
        <v>0</v>
      </c>
      <c r="C50" s="31">
        <v>13.92</v>
      </c>
      <c r="D50" s="31">
        <v>0</v>
      </c>
      <c r="E50" s="31"/>
      <c r="F50" s="41"/>
      <c r="G50" t="s">
        <v>3</v>
      </c>
      <c r="H50">
        <f>IF(H43&gt;0,H55,0)</f>
        <v>0</v>
      </c>
      <c r="I50">
        <f>IF(I43&gt;0,I55,0)</f>
        <v>0</v>
      </c>
      <c r="K50">
        <f>IF(K43&gt;0,K55,0)</f>
        <v>0</v>
      </c>
      <c r="M50" s="143" t="s">
        <v>3</v>
      </c>
      <c r="N50" s="142">
        <f>Techniques!$F$3*(Techniques!$D$3*H50+Techniques!$E$3*I50+Techniques!$G$3*K50)</f>
        <v>0</v>
      </c>
      <c r="O50" s="2"/>
    </row>
    <row r="51" spans="1:15" customFormat="1" ht="13.15" x14ac:dyDescent="0.4">
      <c r="A51" s="31">
        <v>0</v>
      </c>
      <c r="B51" s="31">
        <v>0</v>
      </c>
      <c r="C51" s="31">
        <v>13.92</v>
      </c>
      <c r="D51" s="31">
        <v>0</v>
      </c>
      <c r="E51" s="31"/>
      <c r="F51" s="41"/>
      <c r="G51" t="s">
        <v>4</v>
      </c>
      <c r="H51">
        <f>IF(H44&gt;0,H56,0)</f>
        <v>0</v>
      </c>
      <c r="I51">
        <f>IF(I44&gt;0,I56,0)</f>
        <v>0</v>
      </c>
      <c r="J51">
        <f>IF(J44&gt;0,J56,0)</f>
        <v>0</v>
      </c>
      <c r="M51" s="143" t="s">
        <v>4</v>
      </c>
      <c r="N51" s="142">
        <f>Techniques!$G$3*(Techniques!$D$3*H51+Techniques!$E$3*I51+Techniques!$F$3*J51)</f>
        <v>0</v>
      </c>
      <c r="O51" s="2"/>
    </row>
    <row r="52" spans="1:15" customFormat="1" ht="13.15" x14ac:dyDescent="0.4">
      <c r="A52" s="31">
        <v>0</v>
      </c>
      <c r="B52" s="31">
        <v>0</v>
      </c>
      <c r="C52" s="31">
        <v>0</v>
      </c>
      <c r="D52" s="31">
        <v>0</v>
      </c>
      <c r="E52" s="31"/>
      <c r="F52" s="41"/>
      <c r="M52" s="143" t="s">
        <v>94</v>
      </c>
      <c r="N52" s="142" t="b">
        <f>SUM(N48:N51)&gt;0</f>
        <v>0</v>
      </c>
      <c r="O52" s="2"/>
    </row>
    <row r="53" spans="1:15" customFormat="1" ht="13.5" thickBot="1" x14ac:dyDescent="0.45">
      <c r="A53" s="22"/>
      <c r="F53" s="41"/>
      <c r="G53" t="s">
        <v>1</v>
      </c>
      <c r="I53">
        <v>0</v>
      </c>
      <c r="J53">
        <v>0</v>
      </c>
      <c r="K53">
        <v>0</v>
      </c>
      <c r="M53" s="140" t="s">
        <v>103</v>
      </c>
      <c r="N53" s="273">
        <v>0.94279056455832133</v>
      </c>
      <c r="O53" s="2"/>
    </row>
    <row r="54" spans="1:15" customFormat="1" x14ac:dyDescent="0.35">
      <c r="A54" s="22">
        <f>AVERAGE(A41:A52)</f>
        <v>2.3199999999999998</v>
      </c>
      <c r="B54">
        <f>AVERAGE(B41:B52)</f>
        <v>3.48</v>
      </c>
      <c r="C54">
        <f>AVERAGE(C41:C52)</f>
        <v>3.48</v>
      </c>
      <c r="D54">
        <f>AVERAGE(D41:D52)</f>
        <v>3.48</v>
      </c>
      <c r="E54" s="13" t="s">
        <v>237</v>
      </c>
      <c r="F54" s="41"/>
      <c r="G54" t="s">
        <v>2</v>
      </c>
      <c r="H54">
        <v>0</v>
      </c>
      <c r="J54">
        <v>0</v>
      </c>
      <c r="K54">
        <v>0</v>
      </c>
      <c r="O54" s="2"/>
    </row>
    <row r="55" spans="1:15" customFormat="1" x14ac:dyDescent="0.35">
      <c r="A55">
        <f>STDEV(A41:A52)</f>
        <v>5.4183526513642004</v>
      </c>
      <c r="B55">
        <f>STDEV(B41:B52)</f>
        <v>8.6524153222722102</v>
      </c>
      <c r="C55">
        <f>STDEV(C41:C52)</f>
        <v>6.2955568747837045</v>
      </c>
      <c r="D55">
        <f>STDEV(D41:D52)</f>
        <v>6.2955568747837045</v>
      </c>
      <c r="E55" s="13" t="s">
        <v>238</v>
      </c>
      <c r="F55" s="41"/>
      <c r="G55" t="s">
        <v>3</v>
      </c>
      <c r="H55">
        <v>0</v>
      </c>
      <c r="I55">
        <v>0</v>
      </c>
      <c r="K55">
        <v>0</v>
      </c>
      <c r="O55" s="2"/>
    </row>
    <row r="56" spans="1:15" customFormat="1" x14ac:dyDescent="0.35">
      <c r="A56" s="22"/>
      <c r="F56" s="41"/>
      <c r="G56" t="s">
        <v>4</v>
      </c>
      <c r="H56">
        <v>0</v>
      </c>
      <c r="I56">
        <v>0</v>
      </c>
      <c r="J56">
        <v>0</v>
      </c>
      <c r="O56" s="2"/>
    </row>
    <row r="57" spans="1:15" s="5" customFormat="1" ht="13.15" thickBot="1" x14ac:dyDescent="0.4">
      <c r="A57" s="23"/>
      <c r="F57" s="42"/>
      <c r="O57" s="24"/>
    </row>
    <row r="58" spans="1:15" s="26" customFormat="1" x14ac:dyDescent="0.35">
      <c r="A58" t="s">
        <v>31</v>
      </c>
      <c r="E58" s="115" t="s">
        <v>226</v>
      </c>
      <c r="F58" s="41">
        <f>Directions!B50</f>
        <v>-1</v>
      </c>
      <c r="O58" s="28"/>
    </row>
    <row r="59" spans="1:15" customFormat="1" ht="13.15" x14ac:dyDescent="0.4">
      <c r="A59" s="22" t="s">
        <v>1</v>
      </c>
      <c r="B59" t="s">
        <v>2</v>
      </c>
      <c r="C59" t="s">
        <v>3</v>
      </c>
      <c r="D59" t="s">
        <v>4</v>
      </c>
      <c r="F59" s="41"/>
      <c r="G59" s="3" t="s">
        <v>220</v>
      </c>
      <c r="H59" t="s">
        <v>1</v>
      </c>
      <c r="I59" t="s">
        <v>2</v>
      </c>
      <c r="J59" t="s">
        <v>3</v>
      </c>
      <c r="K59" t="s">
        <v>4</v>
      </c>
      <c r="M59" s="41"/>
      <c r="O59" s="2"/>
    </row>
    <row r="60" spans="1:15" customFormat="1" ht="13.15" x14ac:dyDescent="0.4">
      <c r="A60" s="31">
        <v>0</v>
      </c>
      <c r="B60" s="31">
        <v>0</v>
      </c>
      <c r="C60" s="31">
        <v>3.74</v>
      </c>
      <c r="D60" s="31">
        <v>11.22</v>
      </c>
      <c r="E60" s="31"/>
      <c r="F60" s="41"/>
      <c r="G60" t="s">
        <v>1</v>
      </c>
      <c r="H60" s="3">
        <f>A73</f>
        <v>5.2983333333333329</v>
      </c>
      <c r="I60">
        <f>F58*(H60-I61)</f>
        <v>0.62333333333333396</v>
      </c>
      <c r="J60">
        <f>F58*(H60-J62)</f>
        <v>0.31166666666666742</v>
      </c>
      <c r="K60">
        <f>F58*(H60-K63)</f>
        <v>1.5583333333333336</v>
      </c>
      <c r="M60" s="41"/>
      <c r="O60" s="2"/>
    </row>
    <row r="61" spans="1:15" customFormat="1" ht="13.15" x14ac:dyDescent="0.4">
      <c r="A61" s="31">
        <v>0</v>
      </c>
      <c r="B61" s="31">
        <v>44.88</v>
      </c>
      <c r="C61" s="31">
        <v>0</v>
      </c>
      <c r="D61" s="31">
        <v>3.74</v>
      </c>
      <c r="E61" s="31"/>
      <c r="F61" s="41"/>
      <c r="G61" t="s">
        <v>2</v>
      </c>
      <c r="H61">
        <f>F58*(I61-H60)</f>
        <v>-0.62333333333333396</v>
      </c>
      <c r="I61" s="3">
        <f>B73</f>
        <v>5.9216666666666669</v>
      </c>
      <c r="J61">
        <f>F58*(I61-J62)</f>
        <v>-0.31166666666666654</v>
      </c>
      <c r="K61">
        <f>F58*(I61-K63)</f>
        <v>0.93499999999999961</v>
      </c>
      <c r="M61" s="41"/>
      <c r="O61" s="2"/>
    </row>
    <row r="62" spans="1:15" customFormat="1" ht="13.15" x14ac:dyDescent="0.4">
      <c r="A62" s="31">
        <v>0</v>
      </c>
      <c r="B62" s="31">
        <v>0</v>
      </c>
      <c r="C62" s="31">
        <v>7.48</v>
      </c>
      <c r="D62" s="31">
        <v>0</v>
      </c>
      <c r="E62" s="31"/>
      <c r="F62" s="41"/>
      <c r="G62" t="s">
        <v>3</v>
      </c>
      <c r="H62">
        <f>F58*(J62-H60)</f>
        <v>-0.31166666666666742</v>
      </c>
      <c r="I62">
        <f>F58*(J62-I61)</f>
        <v>0.31166666666666654</v>
      </c>
      <c r="J62" s="3">
        <f>C73</f>
        <v>5.61</v>
      </c>
      <c r="K62">
        <f>F58*(J62-K63)</f>
        <v>1.2466666666666661</v>
      </c>
      <c r="M62" s="41"/>
      <c r="O62" s="2"/>
    </row>
    <row r="63" spans="1:15" customFormat="1" ht="13.15" x14ac:dyDescent="0.4">
      <c r="A63" s="31">
        <v>11.22</v>
      </c>
      <c r="B63" s="31">
        <v>3.74</v>
      </c>
      <c r="C63" s="31">
        <v>0</v>
      </c>
      <c r="D63" s="31">
        <v>0</v>
      </c>
      <c r="E63" s="31"/>
      <c r="F63" s="41"/>
      <c r="G63" t="s">
        <v>4</v>
      </c>
      <c r="H63">
        <f>F58*(K63-H60)</f>
        <v>-1.5583333333333336</v>
      </c>
      <c r="I63">
        <f>F58*(K63-I61)</f>
        <v>-0.93499999999999961</v>
      </c>
      <c r="J63">
        <f>F58*(K63-J62)</f>
        <v>-1.2466666666666661</v>
      </c>
      <c r="K63" s="3">
        <f>D73</f>
        <v>6.8566666666666665</v>
      </c>
      <c r="O63" s="2"/>
    </row>
    <row r="64" spans="1:15" customFormat="1" x14ac:dyDescent="0.35">
      <c r="A64" s="31">
        <v>29.92</v>
      </c>
      <c r="B64" s="31">
        <v>7.48</v>
      </c>
      <c r="C64" s="31">
        <v>0</v>
      </c>
      <c r="D64" s="31">
        <v>0</v>
      </c>
      <c r="E64" s="31"/>
      <c r="F64" s="41"/>
      <c r="O64" s="2"/>
    </row>
    <row r="65" spans="1:15" customFormat="1" ht="13.15" thickBot="1" x14ac:dyDescent="0.4">
      <c r="A65" s="31">
        <v>3.74</v>
      </c>
      <c r="B65" s="31">
        <v>0</v>
      </c>
      <c r="C65" s="31">
        <v>0</v>
      </c>
      <c r="D65" s="31">
        <v>14.96</v>
      </c>
      <c r="E65" s="31"/>
      <c r="F65" s="41"/>
      <c r="O65" s="2"/>
    </row>
    <row r="66" spans="1:15" customFormat="1" ht="13.5" thickBot="1" x14ac:dyDescent="0.45">
      <c r="A66" s="31">
        <v>0</v>
      </c>
      <c r="B66" s="31">
        <v>0</v>
      </c>
      <c r="C66" s="31">
        <v>7.48</v>
      </c>
      <c r="D66" s="31">
        <v>7.48</v>
      </c>
      <c r="E66" s="31"/>
      <c r="F66" s="41"/>
      <c r="H66" t="s">
        <v>1</v>
      </c>
      <c r="I66" t="s">
        <v>2</v>
      </c>
      <c r="J66" t="s">
        <v>3</v>
      </c>
      <c r="K66" t="s">
        <v>4</v>
      </c>
      <c r="M66" s="116"/>
      <c r="N66" s="141" t="s">
        <v>10</v>
      </c>
      <c r="O66" s="2"/>
    </row>
    <row r="67" spans="1:15" customFormat="1" ht="13.15" x14ac:dyDescent="0.4">
      <c r="A67" s="31">
        <v>7.48</v>
      </c>
      <c r="B67" s="31">
        <v>7.48</v>
      </c>
      <c r="C67" s="31">
        <v>0</v>
      </c>
      <c r="D67" s="31">
        <v>14.96</v>
      </c>
      <c r="E67" s="31"/>
      <c r="F67" s="41"/>
      <c r="G67" t="s">
        <v>1</v>
      </c>
      <c r="I67">
        <f>IF(I60&gt;0,I72,0)</f>
        <v>0</v>
      </c>
      <c r="J67">
        <f>IF(J60&gt;0,J72,0)</f>
        <v>0</v>
      </c>
      <c r="K67">
        <f>IF(K60&gt;0,K72,0)</f>
        <v>0</v>
      </c>
      <c r="M67" s="143" t="s">
        <v>1</v>
      </c>
      <c r="N67" s="142">
        <f>Techniques!$D$3*(Techniques!$E$3*I67+Techniques!$F$3*J67+Techniques!$G$3*K67)</f>
        <v>0</v>
      </c>
      <c r="O67" s="2"/>
    </row>
    <row r="68" spans="1:15" customFormat="1" ht="13.15" x14ac:dyDescent="0.4">
      <c r="A68" s="31">
        <v>0</v>
      </c>
      <c r="B68" s="31">
        <v>3.74</v>
      </c>
      <c r="C68" s="31">
        <v>0</v>
      </c>
      <c r="D68" s="31">
        <v>7.48</v>
      </c>
      <c r="E68" s="31"/>
      <c r="F68" s="41"/>
      <c r="G68" t="s">
        <v>2</v>
      </c>
      <c r="H68">
        <f>IF(H61&gt;0,H73,0)</f>
        <v>0</v>
      </c>
      <c r="J68">
        <f>IF(J61&gt;0,J73,0)</f>
        <v>0</v>
      </c>
      <c r="K68">
        <f>IF(K61&gt;0,K73,0)</f>
        <v>0</v>
      </c>
      <c r="M68" s="143" t="s">
        <v>2</v>
      </c>
      <c r="N68" s="142">
        <f>Techniques!$E$3*(Techniques!$D$3*H68+Techniques!$F$3*J68+Techniques!$G$3*K68)</f>
        <v>0</v>
      </c>
      <c r="O68" s="2"/>
    </row>
    <row r="69" spans="1:15" customFormat="1" ht="13.15" x14ac:dyDescent="0.4">
      <c r="A69" s="31">
        <v>3.74</v>
      </c>
      <c r="B69" s="31">
        <v>3.74</v>
      </c>
      <c r="C69" s="31">
        <v>14.96</v>
      </c>
      <c r="D69" s="31">
        <v>0</v>
      </c>
      <c r="E69" s="31"/>
      <c r="F69" s="41"/>
      <c r="G69" t="s">
        <v>3</v>
      </c>
      <c r="H69">
        <f>IF(H62&gt;0,H74,0)</f>
        <v>0</v>
      </c>
      <c r="I69">
        <f>IF(I62&gt;0,I74,0)</f>
        <v>0</v>
      </c>
      <c r="K69">
        <f>IF(K62&gt;0,K74,0)</f>
        <v>0</v>
      </c>
      <c r="M69" s="143" t="s">
        <v>3</v>
      </c>
      <c r="N69" s="142">
        <f>Techniques!$F$3*(Techniques!$D$3*H69+Techniques!$E$3*I69+Techniques!$G$3*K69)</f>
        <v>0</v>
      </c>
      <c r="O69" s="2"/>
    </row>
    <row r="70" spans="1:15" customFormat="1" ht="13.15" x14ac:dyDescent="0.4">
      <c r="A70" s="31">
        <v>7.48</v>
      </c>
      <c r="B70" s="31">
        <v>0</v>
      </c>
      <c r="C70" s="31">
        <v>33.660000000000004</v>
      </c>
      <c r="D70" s="31">
        <v>0</v>
      </c>
      <c r="E70" s="31"/>
      <c r="F70" s="41"/>
      <c r="G70" t="s">
        <v>4</v>
      </c>
      <c r="H70">
        <f>IF(H63&gt;0,H75,0)</f>
        <v>0</v>
      </c>
      <c r="I70">
        <f>IF(I63&gt;0,I75,0)</f>
        <v>0</v>
      </c>
      <c r="J70">
        <f>IF(J63&gt;0,J75,0)</f>
        <v>0</v>
      </c>
      <c r="M70" s="143" t="s">
        <v>4</v>
      </c>
      <c r="N70" s="142">
        <f>Techniques!$G$3*(Techniques!$D$3*H70+Techniques!$E$3*I70+Techniques!$F$3*J70)</f>
        <v>0</v>
      </c>
      <c r="O70" s="2"/>
    </row>
    <row r="71" spans="1:15" customFormat="1" ht="13.15" x14ac:dyDescent="0.4">
      <c r="A71" s="31">
        <v>0</v>
      </c>
      <c r="B71" s="31">
        <v>0</v>
      </c>
      <c r="C71" s="31">
        <v>0</v>
      </c>
      <c r="D71" s="31">
        <v>22.44</v>
      </c>
      <c r="E71" s="31"/>
      <c r="F71" s="41"/>
      <c r="M71" s="143" t="s">
        <v>94</v>
      </c>
      <c r="N71" s="142" t="b">
        <f>SUM(N67:N70)&gt;0</f>
        <v>0</v>
      </c>
      <c r="O71" s="2"/>
    </row>
    <row r="72" spans="1:15" customFormat="1" ht="13.5" thickBot="1" x14ac:dyDescent="0.45">
      <c r="A72" s="22"/>
      <c r="F72" s="41"/>
      <c r="G72" t="s">
        <v>1</v>
      </c>
      <c r="I72">
        <v>0</v>
      </c>
      <c r="J72">
        <v>0</v>
      </c>
      <c r="K72">
        <v>0</v>
      </c>
      <c r="M72" s="140" t="s">
        <v>103</v>
      </c>
      <c r="N72" s="273">
        <v>0.7925191367431782</v>
      </c>
      <c r="O72" s="2"/>
    </row>
    <row r="73" spans="1:15" customFormat="1" x14ac:dyDescent="0.35">
      <c r="A73" s="22">
        <f>AVERAGE(A60:A71)</f>
        <v>5.2983333333333329</v>
      </c>
      <c r="B73">
        <f>AVERAGE(B60:B71)</f>
        <v>5.9216666666666669</v>
      </c>
      <c r="C73">
        <f>AVERAGE(C60:C71)</f>
        <v>5.61</v>
      </c>
      <c r="D73">
        <f>AVERAGE(D60:D71)</f>
        <v>6.8566666666666665</v>
      </c>
      <c r="E73" s="13" t="s">
        <v>237</v>
      </c>
      <c r="F73" s="41"/>
      <c r="G73" t="s">
        <v>2</v>
      </c>
      <c r="H73">
        <v>0</v>
      </c>
      <c r="J73">
        <v>0</v>
      </c>
      <c r="K73">
        <v>0</v>
      </c>
      <c r="O73" s="2"/>
    </row>
    <row r="74" spans="1:15" customFormat="1" x14ac:dyDescent="0.35">
      <c r="A74">
        <f>STDEV(A60:A71)</f>
        <v>8.6555435030582188</v>
      </c>
      <c r="B74">
        <f>STDEV(B60:B71)</f>
        <v>12.603334214934291</v>
      </c>
      <c r="C74">
        <f>STDEV(C60:C71)</f>
        <v>10.022794021628901</v>
      </c>
      <c r="D74">
        <f>STDEV(D60:D71)</f>
        <v>7.6203499482197898</v>
      </c>
      <c r="E74" s="13" t="s">
        <v>238</v>
      </c>
      <c r="F74" s="41"/>
      <c r="G74" t="s">
        <v>3</v>
      </c>
      <c r="H74">
        <v>0</v>
      </c>
      <c r="I74">
        <v>0</v>
      </c>
      <c r="K74">
        <v>0</v>
      </c>
      <c r="O74" s="2"/>
    </row>
    <row r="75" spans="1:15" customFormat="1" x14ac:dyDescent="0.35">
      <c r="A75" s="22"/>
      <c r="F75" s="41"/>
      <c r="G75" t="s">
        <v>4</v>
      </c>
      <c r="H75">
        <v>0</v>
      </c>
      <c r="I75">
        <v>0</v>
      </c>
      <c r="J75">
        <v>0</v>
      </c>
      <c r="O75" s="2"/>
    </row>
    <row r="76" spans="1:15" s="5" customFormat="1" ht="13.15" thickBot="1" x14ac:dyDescent="0.4">
      <c r="A76" s="23"/>
      <c r="F76" s="42"/>
      <c r="O76" s="24"/>
    </row>
    <row r="77" spans="1:15" x14ac:dyDescent="0.35">
      <c r="M77"/>
    </row>
    <row r="78" spans="1:15" x14ac:dyDescent="0.35">
      <c r="M78"/>
    </row>
    <row r="79" spans="1:15" x14ac:dyDescent="0.35">
      <c r="M79"/>
    </row>
    <row r="80" spans="1:15" x14ac:dyDescent="0.35">
      <c r="M80"/>
    </row>
    <row r="81" spans="13:14" x14ac:dyDescent="0.35">
      <c r="M81"/>
    </row>
    <row r="82" spans="13:14" x14ac:dyDescent="0.35">
      <c r="M82"/>
    </row>
    <row r="83" spans="13:14" x14ac:dyDescent="0.35">
      <c r="M83"/>
    </row>
    <row r="84" spans="13:14" x14ac:dyDescent="0.35">
      <c r="M84"/>
    </row>
    <row r="85" spans="13:14" x14ac:dyDescent="0.35">
      <c r="M85"/>
      <c r="N85"/>
    </row>
    <row r="86" spans="13:14" x14ac:dyDescent="0.35">
      <c r="M86"/>
      <c r="N86"/>
    </row>
    <row r="87" spans="13:14" x14ac:dyDescent="0.35">
      <c r="M87"/>
      <c r="N87"/>
    </row>
    <row r="88" spans="13:14" x14ac:dyDescent="0.35">
      <c r="M88"/>
      <c r="N88"/>
    </row>
    <row r="89" spans="13:14" x14ac:dyDescent="0.35">
      <c r="M89"/>
      <c r="N89"/>
    </row>
    <row r="90" spans="13:14" x14ac:dyDescent="0.35">
      <c r="M90"/>
      <c r="N90"/>
    </row>
    <row r="91" spans="13:14" x14ac:dyDescent="0.35">
      <c r="M91"/>
    </row>
    <row r="92" spans="13:14" x14ac:dyDescent="0.35">
      <c r="M92"/>
    </row>
    <row r="93" spans="13:14" x14ac:dyDescent="0.35">
      <c r="M93"/>
    </row>
    <row r="94" spans="13:14" x14ac:dyDescent="0.35">
      <c r="M94"/>
    </row>
    <row r="95" spans="13:14" x14ac:dyDescent="0.35">
      <c r="M95"/>
    </row>
    <row r="96" spans="13:14" x14ac:dyDescent="0.35">
      <c r="M96"/>
    </row>
    <row r="97" spans="13:13" x14ac:dyDescent="0.35">
      <c r="M97"/>
    </row>
    <row r="98" spans="13:13" x14ac:dyDescent="0.35">
      <c r="M98"/>
    </row>
    <row r="99" spans="13:13" x14ac:dyDescent="0.35">
      <c r="M99"/>
    </row>
    <row r="100" spans="13:13" x14ac:dyDescent="0.35">
      <c r="M100"/>
    </row>
    <row r="101" spans="13:13" x14ac:dyDescent="0.35">
      <c r="M101"/>
    </row>
    <row r="102" spans="13:13" x14ac:dyDescent="0.35">
      <c r="M102"/>
    </row>
    <row r="103" spans="13:13" x14ac:dyDescent="0.35">
      <c r="M103"/>
    </row>
    <row r="104" spans="13:13" x14ac:dyDescent="0.35">
      <c r="M104"/>
    </row>
    <row r="105" spans="13:13" x14ac:dyDescent="0.35">
      <c r="M105"/>
    </row>
    <row r="106" spans="13:13" x14ac:dyDescent="0.35">
      <c r="M106"/>
    </row>
    <row r="107" spans="13:13" x14ac:dyDescent="0.35">
      <c r="M107"/>
    </row>
    <row r="108" spans="13:13" x14ac:dyDescent="0.35">
      <c r="M108"/>
    </row>
    <row r="109" spans="13:13" x14ac:dyDescent="0.35">
      <c r="M109"/>
    </row>
    <row r="110" spans="13:13" x14ac:dyDescent="0.35">
      <c r="M110"/>
    </row>
    <row r="111" spans="13:13" x14ac:dyDescent="0.35">
      <c r="M111"/>
    </row>
    <row r="112" spans="13:13" x14ac:dyDescent="0.35">
      <c r="M112"/>
    </row>
    <row r="113" spans="13:13" x14ac:dyDescent="0.35">
      <c r="M113"/>
    </row>
    <row r="114" spans="13:13" x14ac:dyDescent="0.35">
      <c r="M114"/>
    </row>
    <row r="115" spans="13:13" x14ac:dyDescent="0.35">
      <c r="M115"/>
    </row>
    <row r="116" spans="13:13" x14ac:dyDescent="0.35">
      <c r="M116"/>
    </row>
    <row r="117" spans="13:13" x14ac:dyDescent="0.35">
      <c r="M117"/>
    </row>
    <row r="118" spans="13:13" x14ac:dyDescent="0.35">
      <c r="M118"/>
    </row>
    <row r="119" spans="13:13" x14ac:dyDescent="0.35">
      <c r="M119"/>
    </row>
    <row r="120" spans="13:13" x14ac:dyDescent="0.35">
      <c r="M120"/>
    </row>
    <row r="121" spans="13:13" x14ac:dyDescent="0.35">
      <c r="M121"/>
    </row>
    <row r="122" spans="13:13" x14ac:dyDescent="0.35">
      <c r="M122"/>
    </row>
    <row r="123" spans="13:13" x14ac:dyDescent="0.35">
      <c r="M123"/>
    </row>
    <row r="124" spans="13:13" x14ac:dyDescent="0.35">
      <c r="M124"/>
    </row>
    <row r="125" spans="13:13" x14ac:dyDescent="0.35">
      <c r="M125"/>
    </row>
    <row r="126" spans="13:13" x14ac:dyDescent="0.35">
      <c r="M126"/>
    </row>
    <row r="127" spans="13:13" x14ac:dyDescent="0.35">
      <c r="M127"/>
    </row>
    <row r="128" spans="13:13" x14ac:dyDescent="0.35">
      <c r="M128"/>
    </row>
    <row r="129" spans="13:13" x14ac:dyDescent="0.35">
      <c r="M129"/>
    </row>
    <row r="130" spans="13:13" x14ac:dyDescent="0.35">
      <c r="M130"/>
    </row>
    <row r="131" spans="13:13" x14ac:dyDescent="0.35">
      <c r="M131"/>
    </row>
    <row r="132" spans="13:13" x14ac:dyDescent="0.35">
      <c r="M132"/>
    </row>
    <row r="133" spans="13:13" x14ac:dyDescent="0.35">
      <c r="M133"/>
    </row>
    <row r="134" spans="13:13" x14ac:dyDescent="0.35">
      <c r="M134"/>
    </row>
    <row r="135" spans="13:13" x14ac:dyDescent="0.35">
      <c r="M135"/>
    </row>
    <row r="136" spans="13:13" x14ac:dyDescent="0.35">
      <c r="M136"/>
    </row>
    <row r="137" spans="13:13" x14ac:dyDescent="0.35">
      <c r="M137"/>
    </row>
    <row r="138" spans="13:13" x14ac:dyDescent="0.35">
      <c r="M138"/>
    </row>
    <row r="139" spans="13:13" x14ac:dyDescent="0.35">
      <c r="M139"/>
    </row>
    <row r="140" spans="13:13" x14ac:dyDescent="0.35">
      <c r="M140"/>
    </row>
    <row r="141" spans="13:13" x14ac:dyDescent="0.35">
      <c r="M141"/>
    </row>
    <row r="142" spans="13:13" x14ac:dyDescent="0.35">
      <c r="M142"/>
    </row>
    <row r="143" spans="13:13" x14ac:dyDescent="0.35">
      <c r="M143"/>
    </row>
    <row r="144" spans="13:13" x14ac:dyDescent="0.35">
      <c r="M144"/>
    </row>
    <row r="145" spans="13:13" x14ac:dyDescent="0.35">
      <c r="M145"/>
    </row>
    <row r="146" spans="13:13" x14ac:dyDescent="0.35">
      <c r="M146"/>
    </row>
    <row r="147" spans="13:13" x14ac:dyDescent="0.35">
      <c r="M147"/>
    </row>
    <row r="148" spans="13:13" x14ac:dyDescent="0.35">
      <c r="M148"/>
    </row>
    <row r="149" spans="13:13" x14ac:dyDescent="0.35">
      <c r="M149"/>
    </row>
    <row r="150" spans="13:13" x14ac:dyDescent="0.35">
      <c r="M150"/>
    </row>
    <row r="151" spans="13:13" x14ac:dyDescent="0.35">
      <c r="M151"/>
    </row>
    <row r="152" spans="13:13" x14ac:dyDescent="0.35">
      <c r="M152"/>
    </row>
    <row r="153" spans="13:13" x14ac:dyDescent="0.35">
      <c r="M153"/>
    </row>
    <row r="154" spans="13:13" x14ac:dyDescent="0.35">
      <c r="M154"/>
    </row>
    <row r="155" spans="13:13" x14ac:dyDescent="0.35">
      <c r="M155"/>
    </row>
    <row r="156" spans="13:13" x14ac:dyDescent="0.35">
      <c r="M156"/>
    </row>
    <row r="157" spans="13:13" x14ac:dyDescent="0.35">
      <c r="M157"/>
    </row>
    <row r="158" spans="13:13" x14ac:dyDescent="0.35">
      <c r="M158"/>
    </row>
    <row r="159" spans="13:13" x14ac:dyDescent="0.35">
      <c r="M159"/>
    </row>
    <row r="160" spans="13:13" x14ac:dyDescent="0.35">
      <c r="M160"/>
    </row>
    <row r="161" spans="13:13" x14ac:dyDescent="0.35">
      <c r="M161"/>
    </row>
    <row r="162" spans="13:13" x14ac:dyDescent="0.35">
      <c r="M162"/>
    </row>
    <row r="163" spans="13:13" x14ac:dyDescent="0.35">
      <c r="M163"/>
    </row>
    <row r="164" spans="13:13" x14ac:dyDescent="0.35">
      <c r="M164"/>
    </row>
    <row r="165" spans="13:13" x14ac:dyDescent="0.35">
      <c r="M165"/>
    </row>
    <row r="166" spans="13:13" x14ac:dyDescent="0.35">
      <c r="M166"/>
    </row>
    <row r="167" spans="13:13" x14ac:dyDescent="0.35">
      <c r="M167"/>
    </row>
    <row r="168" spans="13:13" x14ac:dyDescent="0.35">
      <c r="M168"/>
    </row>
    <row r="169" spans="13:13" x14ac:dyDescent="0.35">
      <c r="M169"/>
    </row>
    <row r="170" spans="13:13" x14ac:dyDescent="0.35">
      <c r="M170"/>
    </row>
    <row r="171" spans="13:13" x14ac:dyDescent="0.35">
      <c r="M171"/>
    </row>
    <row r="172" spans="13:13" x14ac:dyDescent="0.35">
      <c r="M172"/>
    </row>
    <row r="173" spans="13:13" x14ac:dyDescent="0.35">
      <c r="M173"/>
    </row>
    <row r="174" spans="13:13" x14ac:dyDescent="0.35">
      <c r="M174"/>
    </row>
    <row r="175" spans="13:13" x14ac:dyDescent="0.35">
      <c r="M175"/>
    </row>
    <row r="176" spans="13:13" x14ac:dyDescent="0.35">
      <c r="M176"/>
    </row>
    <row r="177" spans="13:13" x14ac:dyDescent="0.35">
      <c r="M177"/>
    </row>
    <row r="178" spans="13:13" x14ac:dyDescent="0.35">
      <c r="M178"/>
    </row>
    <row r="179" spans="13:13" x14ac:dyDescent="0.35">
      <c r="M179"/>
    </row>
    <row r="180" spans="13:13" x14ac:dyDescent="0.35">
      <c r="M180"/>
    </row>
    <row r="181" spans="13:13" x14ac:dyDescent="0.35">
      <c r="M181"/>
    </row>
    <row r="182" spans="13:13" x14ac:dyDescent="0.35">
      <c r="M182"/>
    </row>
    <row r="183" spans="13:13" x14ac:dyDescent="0.35">
      <c r="M183"/>
    </row>
    <row r="184" spans="13:13" x14ac:dyDescent="0.35">
      <c r="M184"/>
    </row>
    <row r="185" spans="13:13" x14ac:dyDescent="0.35">
      <c r="M185"/>
    </row>
    <row r="186" spans="13:13" x14ac:dyDescent="0.35">
      <c r="M186"/>
    </row>
    <row r="187" spans="13:13" x14ac:dyDescent="0.35">
      <c r="M187"/>
    </row>
    <row r="188" spans="13:13" x14ac:dyDescent="0.35">
      <c r="M188"/>
    </row>
    <row r="189" spans="13:13" x14ac:dyDescent="0.35">
      <c r="M189"/>
    </row>
    <row r="190" spans="13:13" x14ac:dyDescent="0.35">
      <c r="M190"/>
    </row>
    <row r="191" spans="13:13" x14ac:dyDescent="0.35">
      <c r="M191"/>
    </row>
    <row r="192" spans="13:13" x14ac:dyDescent="0.35">
      <c r="M192"/>
    </row>
    <row r="193" spans="13:13" x14ac:dyDescent="0.35">
      <c r="M193"/>
    </row>
    <row r="194" spans="13:13" x14ac:dyDescent="0.35">
      <c r="M194"/>
    </row>
    <row r="195" spans="13:13" x14ac:dyDescent="0.35">
      <c r="M195"/>
    </row>
    <row r="196" spans="13:13" x14ac:dyDescent="0.35">
      <c r="M196"/>
    </row>
    <row r="197" spans="13:13" x14ac:dyDescent="0.35">
      <c r="M197"/>
    </row>
    <row r="198" spans="13:13" x14ac:dyDescent="0.35">
      <c r="M198"/>
    </row>
    <row r="199" spans="13:13" x14ac:dyDescent="0.35">
      <c r="M199"/>
    </row>
    <row r="200" spans="13:13" x14ac:dyDescent="0.35">
      <c r="M200"/>
    </row>
    <row r="201" spans="13:13" x14ac:dyDescent="0.35">
      <c r="M201"/>
    </row>
    <row r="202" spans="13:13" x14ac:dyDescent="0.35">
      <c r="M202"/>
    </row>
    <row r="203" spans="13:13" x14ac:dyDescent="0.35">
      <c r="M203"/>
    </row>
    <row r="204" spans="13:13" x14ac:dyDescent="0.35">
      <c r="M204"/>
    </row>
    <row r="205" spans="13:13" x14ac:dyDescent="0.35">
      <c r="M205"/>
    </row>
    <row r="206" spans="13:13" x14ac:dyDescent="0.35">
      <c r="M206"/>
    </row>
    <row r="207" spans="13:13" x14ac:dyDescent="0.35">
      <c r="M207"/>
    </row>
    <row r="208" spans="13:13" x14ac:dyDescent="0.35">
      <c r="M208"/>
    </row>
    <row r="209" spans="13:13" x14ac:dyDescent="0.35">
      <c r="M209"/>
    </row>
    <row r="210" spans="13:13" x14ac:dyDescent="0.35">
      <c r="M210"/>
    </row>
    <row r="211" spans="13:13" x14ac:dyDescent="0.35">
      <c r="M211"/>
    </row>
    <row r="212" spans="13:13" x14ac:dyDescent="0.35">
      <c r="M212"/>
    </row>
    <row r="213" spans="13:13" x14ac:dyDescent="0.35">
      <c r="M213"/>
    </row>
    <row r="214" spans="13:13" x14ac:dyDescent="0.35">
      <c r="M214"/>
    </row>
    <row r="215" spans="13:13" x14ac:dyDescent="0.35">
      <c r="M215"/>
    </row>
    <row r="216" spans="13:13" x14ac:dyDescent="0.35">
      <c r="M216"/>
    </row>
    <row r="217" spans="13:13" x14ac:dyDescent="0.35">
      <c r="M217"/>
    </row>
    <row r="218" spans="13:13" x14ac:dyDescent="0.35">
      <c r="M218"/>
    </row>
    <row r="219" spans="13:13" x14ac:dyDescent="0.35">
      <c r="M219"/>
    </row>
    <row r="220" spans="13:13" x14ac:dyDescent="0.35">
      <c r="M220"/>
    </row>
    <row r="221" spans="13:13" x14ac:dyDescent="0.35">
      <c r="M221"/>
    </row>
    <row r="222" spans="13:13" x14ac:dyDescent="0.35">
      <c r="M222"/>
    </row>
    <row r="223" spans="13:13" x14ac:dyDescent="0.35">
      <c r="M223"/>
    </row>
    <row r="224" spans="13:13" x14ac:dyDescent="0.35">
      <c r="M224"/>
    </row>
    <row r="225" spans="13:13" x14ac:dyDescent="0.35">
      <c r="M225"/>
    </row>
    <row r="226" spans="13:13" x14ac:dyDescent="0.35">
      <c r="M226"/>
    </row>
    <row r="227" spans="13:13" x14ac:dyDescent="0.35">
      <c r="M227"/>
    </row>
    <row r="228" spans="13:13" x14ac:dyDescent="0.35">
      <c r="M228"/>
    </row>
    <row r="229" spans="13:13" x14ac:dyDescent="0.35">
      <c r="M229"/>
    </row>
    <row r="230" spans="13:13" x14ac:dyDescent="0.35">
      <c r="M230"/>
    </row>
    <row r="231" spans="13:13" x14ac:dyDescent="0.35">
      <c r="M231"/>
    </row>
    <row r="232" spans="13:13" x14ac:dyDescent="0.35">
      <c r="M232"/>
    </row>
    <row r="233" spans="13:13" x14ac:dyDescent="0.35">
      <c r="M233"/>
    </row>
    <row r="234" spans="13:13" x14ac:dyDescent="0.35">
      <c r="M234"/>
    </row>
    <row r="235" spans="13:13" x14ac:dyDescent="0.35">
      <c r="M235"/>
    </row>
    <row r="236" spans="13:13" x14ac:dyDescent="0.35">
      <c r="M236"/>
    </row>
    <row r="237" spans="13:13" x14ac:dyDescent="0.35">
      <c r="M237"/>
    </row>
    <row r="238" spans="13:13" x14ac:dyDescent="0.35">
      <c r="M238"/>
    </row>
    <row r="239" spans="13:13" x14ac:dyDescent="0.35">
      <c r="M239"/>
    </row>
    <row r="240" spans="13:13" x14ac:dyDescent="0.35">
      <c r="M240"/>
    </row>
    <row r="241" spans="13:13" x14ac:dyDescent="0.35">
      <c r="M241"/>
    </row>
    <row r="242" spans="13:13" x14ac:dyDescent="0.35">
      <c r="M242"/>
    </row>
    <row r="243" spans="13:13" x14ac:dyDescent="0.35">
      <c r="M243"/>
    </row>
    <row r="244" spans="13:13" x14ac:dyDescent="0.35">
      <c r="M244"/>
    </row>
    <row r="245" spans="13:13" x14ac:dyDescent="0.35">
      <c r="M245"/>
    </row>
    <row r="246" spans="13:13" x14ac:dyDescent="0.35">
      <c r="M246"/>
    </row>
    <row r="247" spans="13:13" x14ac:dyDescent="0.35">
      <c r="M247"/>
    </row>
    <row r="248" spans="13:13" x14ac:dyDescent="0.35">
      <c r="M248"/>
    </row>
  </sheetData>
  <conditionalFormatting sqref="M76:M1048576 M6:M8 M16:M19 M25:M27 M38 M44:M46 M57 M63:M65">
    <cfRule type="cellIs" dxfId="310" priority="98" operator="equal">
      <formula>"NORMAL"</formula>
    </cfRule>
  </conditionalFormatting>
  <conditionalFormatting sqref="M35:M37">
    <cfRule type="cellIs" dxfId="309" priority="69" operator="equal">
      <formula>"NORMAL"</formula>
    </cfRule>
  </conditionalFormatting>
  <conditionalFormatting sqref="M54:M56">
    <cfRule type="cellIs" dxfId="308" priority="68" operator="equal">
      <formula>"NORMAL"</formula>
    </cfRule>
  </conditionalFormatting>
  <conditionalFormatting sqref="M73:M75">
    <cfRule type="cellIs" dxfId="307" priority="67" operator="equal">
      <formula>"NORMAL"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61FB3-BC4A-414E-B7CE-5B423478AE91}">
  <sheetPr codeName="Foglio2">
    <tabColor theme="5" tint="0.39997558519241921"/>
  </sheetPr>
  <dimension ref="A1:O920"/>
  <sheetViews>
    <sheetView topLeftCell="A841" zoomScale="70" zoomScaleNormal="70" workbookViewId="0">
      <selection activeCell="A571" sqref="A571"/>
    </sheetView>
  </sheetViews>
  <sheetFormatPr defaultRowHeight="12.75" x14ac:dyDescent="0.35"/>
  <cols>
    <col min="1" max="3" width="10.33203125" bestFit="1" customWidth="1"/>
    <col min="4" max="4" width="11.33203125" bestFit="1" customWidth="1"/>
    <col min="5" max="5" width="11.1328125" customWidth="1"/>
    <col min="6" max="6" width="9.33203125" bestFit="1" customWidth="1"/>
    <col min="7" max="11" width="11.1328125" customWidth="1"/>
    <col min="12" max="12" width="9.33203125" bestFit="1" customWidth="1"/>
    <col min="13" max="13" width="18.33203125" bestFit="1" customWidth="1"/>
    <col min="14" max="14" width="12.33203125" bestFit="1" customWidth="1"/>
    <col min="15" max="15" width="9.1328125" style="2"/>
  </cols>
  <sheetData>
    <row r="1" spans="1:15" s="26" customFormat="1" x14ac:dyDescent="0.35">
      <c r="A1" s="300" t="str">
        <f>Directions!A2</f>
        <v>22) I found the interface easy to use</v>
      </c>
      <c r="E1" s="115" t="s">
        <v>226</v>
      </c>
      <c r="F1">
        <f>Directions!B2</f>
        <v>1</v>
      </c>
      <c r="O1" s="28"/>
    </row>
    <row r="2" spans="1:15" ht="13.15" x14ac:dyDescent="0.4">
      <c r="A2" s="22" t="s">
        <v>1</v>
      </c>
      <c r="B2" t="s">
        <v>2</v>
      </c>
      <c r="C2" t="s">
        <v>3</v>
      </c>
      <c r="D2" t="s">
        <v>4</v>
      </c>
      <c r="G2" s="3" t="s">
        <v>220</v>
      </c>
      <c r="H2" t="s">
        <v>1</v>
      </c>
      <c r="I2" t="s">
        <v>2</v>
      </c>
      <c r="J2" t="s">
        <v>3</v>
      </c>
      <c r="K2" t="s">
        <v>4</v>
      </c>
    </row>
    <row r="3" spans="1:15" ht="13.15" x14ac:dyDescent="0.4">
      <c r="A3" s="22">
        <v>5</v>
      </c>
      <c r="B3">
        <v>4</v>
      </c>
      <c r="C3">
        <v>5</v>
      </c>
      <c r="D3">
        <v>5</v>
      </c>
      <c r="G3" t="s">
        <v>1</v>
      </c>
      <c r="H3" s="3">
        <f>A16</f>
        <v>4.5</v>
      </c>
      <c r="I3">
        <f>F1*(H3-I4)</f>
        <v>0.91666666666666652</v>
      </c>
      <c r="J3">
        <f>F1*(H3-J5)</f>
        <v>0.58333333333333348</v>
      </c>
      <c r="K3">
        <f>F1*(H3-K6)</f>
        <v>0</v>
      </c>
    </row>
    <row r="4" spans="1:15" ht="13.15" x14ac:dyDescent="0.4">
      <c r="A4" s="22">
        <v>5</v>
      </c>
      <c r="B4">
        <v>3</v>
      </c>
      <c r="C4">
        <v>4</v>
      </c>
      <c r="D4">
        <v>4</v>
      </c>
      <c r="G4" t="s">
        <v>2</v>
      </c>
      <c r="H4">
        <f>F1*(I4-H3)</f>
        <v>-0.91666666666666652</v>
      </c>
      <c r="I4" s="3">
        <f>B16</f>
        <v>3.5833333333333335</v>
      </c>
      <c r="J4">
        <f>F1*(I4-J5)</f>
        <v>-0.33333333333333304</v>
      </c>
      <c r="K4">
        <f>F1*(I4-K6)</f>
        <v>-0.91666666666666652</v>
      </c>
    </row>
    <row r="5" spans="1:15" ht="13.15" x14ac:dyDescent="0.4">
      <c r="A5" s="22">
        <v>4</v>
      </c>
      <c r="B5">
        <v>4</v>
      </c>
      <c r="C5">
        <v>3</v>
      </c>
      <c r="D5">
        <v>5</v>
      </c>
      <c r="G5" t="s">
        <v>3</v>
      </c>
      <c r="H5">
        <f>F1*(J5-H3)</f>
        <v>-0.58333333333333348</v>
      </c>
      <c r="I5">
        <f>F1*(J5-I4)</f>
        <v>0.33333333333333304</v>
      </c>
      <c r="J5" s="3">
        <f>C16</f>
        <v>3.9166666666666665</v>
      </c>
      <c r="K5">
        <f>F1*(J5-K6)</f>
        <v>-0.58333333333333348</v>
      </c>
    </row>
    <row r="6" spans="1:15" ht="13.15" x14ac:dyDescent="0.4">
      <c r="A6" s="22">
        <v>4</v>
      </c>
      <c r="B6">
        <v>4</v>
      </c>
      <c r="C6">
        <v>4</v>
      </c>
      <c r="D6">
        <v>5</v>
      </c>
      <c r="G6" t="s">
        <v>4</v>
      </c>
      <c r="H6">
        <f>F1*(K6-H3)</f>
        <v>0</v>
      </c>
      <c r="I6">
        <f>F1*(K6-I4)</f>
        <v>0.91666666666666652</v>
      </c>
      <c r="J6">
        <f>F1*(K6-J5)</f>
        <v>0.58333333333333348</v>
      </c>
      <c r="K6" s="3">
        <f>D16</f>
        <v>4.5</v>
      </c>
    </row>
    <row r="7" spans="1:15" x14ac:dyDescent="0.35">
      <c r="A7" s="22">
        <v>5</v>
      </c>
      <c r="B7">
        <v>4</v>
      </c>
      <c r="C7">
        <v>3</v>
      </c>
      <c r="D7">
        <v>5</v>
      </c>
    </row>
    <row r="8" spans="1:15" ht="13.15" thickBot="1" x14ac:dyDescent="0.4">
      <c r="A8" s="22">
        <v>4</v>
      </c>
      <c r="B8">
        <v>5</v>
      </c>
      <c r="C8">
        <v>4</v>
      </c>
      <c r="D8">
        <v>5</v>
      </c>
      <c r="N8" s="1"/>
    </row>
    <row r="9" spans="1:15" ht="13.5" thickBot="1" x14ac:dyDescent="0.45">
      <c r="A9" s="22">
        <v>4</v>
      </c>
      <c r="B9">
        <v>3</v>
      </c>
      <c r="C9">
        <v>3</v>
      </c>
      <c r="D9">
        <v>4</v>
      </c>
      <c r="H9" t="s">
        <v>1</v>
      </c>
      <c r="I9" t="s">
        <v>2</v>
      </c>
      <c r="J9" t="s">
        <v>3</v>
      </c>
      <c r="K9" t="s">
        <v>4</v>
      </c>
      <c r="M9" s="116"/>
      <c r="N9" s="141" t="s">
        <v>10</v>
      </c>
    </row>
    <row r="10" spans="1:15" ht="13.15" x14ac:dyDescent="0.4">
      <c r="A10" s="22">
        <v>5</v>
      </c>
      <c r="B10">
        <v>3</v>
      </c>
      <c r="C10">
        <v>5</v>
      </c>
      <c r="D10">
        <v>5</v>
      </c>
      <c r="G10" t="s">
        <v>1</v>
      </c>
      <c r="I10">
        <f>IF(I3&gt;0,I15,0)</f>
        <v>1</v>
      </c>
      <c r="J10">
        <f>IF(J3&gt;0,J15,0)</f>
        <v>0</v>
      </c>
      <c r="K10">
        <f>IF(K3&gt;0,K15,0)</f>
        <v>0</v>
      </c>
      <c r="M10" s="143" t="s">
        <v>1</v>
      </c>
      <c r="N10" s="142">
        <f>Techniques!$D$3*(Techniques!$E$3*I10+Techniques!$F$3*J10+Techniques!$G$3*K10)</f>
        <v>1</v>
      </c>
    </row>
    <row r="11" spans="1:15" ht="13.15" x14ac:dyDescent="0.4">
      <c r="A11" s="22">
        <v>4</v>
      </c>
      <c r="B11">
        <v>3</v>
      </c>
      <c r="C11">
        <v>2</v>
      </c>
      <c r="D11">
        <v>4</v>
      </c>
      <c r="G11" t="s">
        <v>2</v>
      </c>
      <c r="H11">
        <f>IF(H4&gt;0,H16,0)</f>
        <v>0</v>
      </c>
      <c r="J11">
        <f>IF(J4&gt;0,J16,0)</f>
        <v>0</v>
      </c>
      <c r="K11">
        <f>IF(K4&gt;0,K16,0)</f>
        <v>0</v>
      </c>
      <c r="M11" s="143" t="s">
        <v>2</v>
      </c>
      <c r="N11" s="142">
        <f>Techniques!$E$3*(Techniques!$D$3*H11+Techniques!$F$3*J11+Techniques!$G$3*K11)</f>
        <v>0</v>
      </c>
    </row>
    <row r="12" spans="1:15" ht="13.15" x14ac:dyDescent="0.4">
      <c r="A12" s="22">
        <v>5</v>
      </c>
      <c r="B12">
        <v>2</v>
      </c>
      <c r="C12">
        <v>4</v>
      </c>
      <c r="D12">
        <v>3</v>
      </c>
      <c r="G12" t="s">
        <v>3</v>
      </c>
      <c r="H12">
        <f>IF(H5&gt;0,H17,0)</f>
        <v>0</v>
      </c>
      <c r="I12">
        <f>IF(I5&gt;0,I17,0)</f>
        <v>0</v>
      </c>
      <c r="K12">
        <f>IF(K5&gt;0,K17,0)</f>
        <v>0</v>
      </c>
      <c r="M12" s="143" t="s">
        <v>3</v>
      </c>
      <c r="N12" s="142">
        <f>Techniques!$F$3*(Techniques!$D$3*H12+Techniques!$E$3*I12+Techniques!$G$3*K12)</f>
        <v>0</v>
      </c>
    </row>
    <row r="13" spans="1:15" ht="13.15" x14ac:dyDescent="0.4">
      <c r="A13" s="22">
        <v>4</v>
      </c>
      <c r="B13">
        <v>4</v>
      </c>
      <c r="C13">
        <v>5</v>
      </c>
      <c r="D13">
        <v>5</v>
      </c>
      <c r="G13" t="s">
        <v>4</v>
      </c>
      <c r="H13">
        <f>IF(H6&gt;0,H18,0)</f>
        <v>0</v>
      </c>
      <c r="I13">
        <f>IF(I6&gt;0,I18,0)</f>
        <v>1</v>
      </c>
      <c r="J13">
        <f>IF(J6&gt;0,J18,0)</f>
        <v>0</v>
      </c>
      <c r="M13" s="143" t="s">
        <v>4</v>
      </c>
      <c r="N13" s="142">
        <f>Techniques!$G$3*(Techniques!$D$3*H13+Techniques!$E$3*I13+Techniques!$F$3*J13)</f>
        <v>1</v>
      </c>
    </row>
    <row r="14" spans="1:15" ht="13.15" x14ac:dyDescent="0.4">
      <c r="A14" s="22">
        <v>5</v>
      </c>
      <c r="B14">
        <v>4</v>
      </c>
      <c r="C14">
        <v>5</v>
      </c>
      <c r="D14">
        <v>4</v>
      </c>
      <c r="F14" s="38"/>
      <c r="M14" s="143" t="s">
        <v>94</v>
      </c>
      <c r="N14" s="142" t="b">
        <f>SUM(N10:N13)&gt;0</f>
        <v>1</v>
      </c>
    </row>
    <row r="15" spans="1:15" ht="13.5" thickBot="1" x14ac:dyDescent="0.45">
      <c r="A15" s="22"/>
      <c r="G15" t="s">
        <v>1</v>
      </c>
      <c r="I15">
        <v>1</v>
      </c>
      <c r="J15">
        <v>0</v>
      </c>
      <c r="K15">
        <v>0</v>
      </c>
      <c r="M15" s="140" t="s">
        <v>103</v>
      </c>
      <c r="N15" s="273">
        <v>1.543286621000888E-2</v>
      </c>
    </row>
    <row r="16" spans="1:15" x14ac:dyDescent="0.35">
      <c r="A16" s="22">
        <f>AVERAGE(A3:A14)</f>
        <v>4.5</v>
      </c>
      <c r="B16">
        <f>AVERAGE(B3:B14)</f>
        <v>3.5833333333333335</v>
      </c>
      <c r="C16">
        <f>AVERAGE(C3:C14)</f>
        <v>3.9166666666666665</v>
      </c>
      <c r="D16">
        <f>AVERAGE(D3:D14)</f>
        <v>4.5</v>
      </c>
      <c r="E16" s="13" t="s">
        <v>237</v>
      </c>
      <c r="G16" t="s">
        <v>2</v>
      </c>
      <c r="H16">
        <v>1</v>
      </c>
      <c r="J16">
        <v>0</v>
      </c>
      <c r="K16">
        <v>1</v>
      </c>
    </row>
    <row r="17" spans="1:15" x14ac:dyDescent="0.35">
      <c r="A17">
        <f>STDEV(A3:A14)</f>
        <v>0.5222329678670935</v>
      </c>
      <c r="B17">
        <f>STDEV(B3:B14)</f>
        <v>0.79296146109875854</v>
      </c>
      <c r="C17">
        <f>STDEV(C3:C14)</f>
        <v>0.99620491989562143</v>
      </c>
      <c r="D17">
        <f>STDEV(D3:D14)</f>
        <v>0.67419986246324204</v>
      </c>
      <c r="E17" s="13" t="s">
        <v>238</v>
      </c>
      <c r="G17" t="s">
        <v>3</v>
      </c>
      <c r="H17">
        <v>0</v>
      </c>
      <c r="I17">
        <v>0</v>
      </c>
      <c r="K17">
        <v>0</v>
      </c>
    </row>
    <row r="18" spans="1:15" x14ac:dyDescent="0.35">
      <c r="A18" s="22"/>
      <c r="G18" t="s">
        <v>4</v>
      </c>
      <c r="H18">
        <v>0</v>
      </c>
      <c r="I18">
        <v>1</v>
      </c>
      <c r="J18">
        <v>0</v>
      </c>
    </row>
    <row r="19" spans="1:15" s="5" customFormat="1" ht="13.15" thickBot="1" x14ac:dyDescent="0.4">
      <c r="A19" s="23"/>
      <c r="O19" s="24"/>
    </row>
    <row r="20" spans="1:15" s="57" customFormat="1" x14ac:dyDescent="0.35">
      <c r="A20" s="56" t="str">
        <f>Directions!A3</f>
        <v>23) It was easy to select and move objects in the virtual environment</v>
      </c>
      <c r="E20" s="115" t="s">
        <v>226</v>
      </c>
      <c r="F20">
        <v>0</v>
      </c>
      <c r="O20" s="242"/>
    </row>
    <row r="21" spans="1:15" s="29" customFormat="1" ht="13.15" x14ac:dyDescent="0.4">
      <c r="A21" s="58" t="s">
        <v>1</v>
      </c>
      <c r="B21" s="29" t="s">
        <v>2</v>
      </c>
      <c r="C21" s="29" t="s">
        <v>3</v>
      </c>
      <c r="D21" s="29" t="s">
        <v>4</v>
      </c>
      <c r="F21"/>
      <c r="G21" s="3" t="s">
        <v>220</v>
      </c>
      <c r="H21" t="s">
        <v>1</v>
      </c>
      <c r="I21" t="s">
        <v>2</v>
      </c>
      <c r="J21" t="s">
        <v>3</v>
      </c>
      <c r="K21" t="s">
        <v>4</v>
      </c>
      <c r="O21" s="62"/>
    </row>
    <row r="22" spans="1:15" s="29" customFormat="1" ht="13.15" x14ac:dyDescent="0.4">
      <c r="A22" s="69" t="s">
        <v>26</v>
      </c>
      <c r="B22" s="69" t="s">
        <v>26</v>
      </c>
      <c r="C22" s="69" t="s">
        <v>26</v>
      </c>
      <c r="D22" s="69" t="s">
        <v>26</v>
      </c>
      <c r="E22" s="248"/>
      <c r="F22"/>
      <c r="G22" t="s">
        <v>1</v>
      </c>
      <c r="H22" s="3" t="e">
        <f>A35</f>
        <v>#DIV/0!</v>
      </c>
      <c r="I22" t="e">
        <f>F20*(H22-I23)</f>
        <v>#DIV/0!</v>
      </c>
      <c r="J22" t="e">
        <f>F20*(H22-J24)</f>
        <v>#DIV/0!</v>
      </c>
      <c r="K22" t="e">
        <f>F20*(H22-K25)</f>
        <v>#DIV/0!</v>
      </c>
      <c r="O22" s="62"/>
    </row>
    <row r="23" spans="1:15" s="29" customFormat="1" ht="13.15" x14ac:dyDescent="0.4">
      <c r="A23" s="69" t="s">
        <v>26</v>
      </c>
      <c r="B23" s="69" t="s">
        <v>26</v>
      </c>
      <c r="C23" s="69" t="s">
        <v>26</v>
      </c>
      <c r="D23" s="69" t="s">
        <v>26</v>
      </c>
      <c r="E23" s="248"/>
      <c r="F23"/>
      <c r="G23" t="s">
        <v>2</v>
      </c>
      <c r="H23" t="e">
        <f>F20*(I23-H22)</f>
        <v>#DIV/0!</v>
      </c>
      <c r="I23" s="3" t="e">
        <f>B35</f>
        <v>#DIV/0!</v>
      </c>
      <c r="J23" t="e">
        <f>F20*(I23-J24)</f>
        <v>#DIV/0!</v>
      </c>
      <c r="K23" t="e">
        <f>F20*(I23-K25)</f>
        <v>#DIV/0!</v>
      </c>
      <c r="O23" s="62"/>
    </row>
    <row r="24" spans="1:15" s="29" customFormat="1" ht="13.15" x14ac:dyDescent="0.4">
      <c r="A24" s="69" t="s">
        <v>26</v>
      </c>
      <c r="B24" s="69" t="s">
        <v>26</v>
      </c>
      <c r="C24" s="69" t="s">
        <v>26</v>
      </c>
      <c r="D24" s="69" t="s">
        <v>26</v>
      </c>
      <c r="E24" s="248"/>
      <c r="F24"/>
      <c r="G24" t="s">
        <v>3</v>
      </c>
      <c r="H24" t="e">
        <f>F20*(J24-H22)</f>
        <v>#DIV/0!</v>
      </c>
      <c r="I24" t="e">
        <f>F20*(J24-I23)</f>
        <v>#DIV/0!</v>
      </c>
      <c r="J24" s="3" t="e">
        <f>C35</f>
        <v>#DIV/0!</v>
      </c>
      <c r="K24" t="e">
        <f>F20*(J24-K25)</f>
        <v>#DIV/0!</v>
      </c>
      <c r="O24" s="62"/>
    </row>
    <row r="25" spans="1:15" s="29" customFormat="1" ht="13.15" x14ac:dyDescent="0.4">
      <c r="A25" s="69" t="s">
        <v>26</v>
      </c>
      <c r="B25" s="69" t="s">
        <v>26</v>
      </c>
      <c r="C25" s="69" t="s">
        <v>26</v>
      </c>
      <c r="D25" s="69" t="s">
        <v>26</v>
      </c>
      <c r="E25" s="248"/>
      <c r="F25"/>
      <c r="G25" t="s">
        <v>4</v>
      </c>
      <c r="H25" t="e">
        <f>F20*(K25-H22)</f>
        <v>#DIV/0!</v>
      </c>
      <c r="I25" t="e">
        <f>F20*(K25-I23)</f>
        <v>#DIV/0!</v>
      </c>
      <c r="J25" t="e">
        <f>F20*(K25-J24)</f>
        <v>#DIV/0!</v>
      </c>
      <c r="K25" s="3" t="e">
        <f>D35</f>
        <v>#DIV/0!</v>
      </c>
      <c r="O25" s="62"/>
    </row>
    <row r="26" spans="1:15" s="29" customFormat="1" x14ac:dyDescent="0.35">
      <c r="A26" s="69" t="s">
        <v>26</v>
      </c>
      <c r="B26" s="69" t="s">
        <v>26</v>
      </c>
      <c r="C26" s="69" t="s">
        <v>26</v>
      </c>
      <c r="D26" s="69" t="s">
        <v>26</v>
      </c>
      <c r="E26" s="248"/>
      <c r="F26"/>
      <c r="G26"/>
      <c r="H26"/>
      <c r="I26"/>
      <c r="J26"/>
      <c r="K26"/>
      <c r="O26" s="62"/>
    </row>
    <row r="27" spans="1:15" s="29" customFormat="1" ht="13.15" thickBot="1" x14ac:dyDescent="0.4">
      <c r="A27" s="69" t="s">
        <v>26</v>
      </c>
      <c r="B27" s="69" t="s">
        <v>26</v>
      </c>
      <c r="C27" s="69" t="s">
        <v>26</v>
      </c>
      <c r="D27" s="69" t="s">
        <v>26</v>
      </c>
      <c r="E27" s="248"/>
      <c r="F27"/>
      <c r="G27"/>
      <c r="H27"/>
      <c r="I27"/>
      <c r="J27"/>
      <c r="K27"/>
      <c r="O27" s="62"/>
    </row>
    <row r="28" spans="1:15" s="29" customFormat="1" ht="13.5" thickBot="1" x14ac:dyDescent="0.45">
      <c r="A28" s="69" t="s">
        <v>26</v>
      </c>
      <c r="B28" s="69" t="s">
        <v>26</v>
      </c>
      <c r="C28" s="69" t="s">
        <v>26</v>
      </c>
      <c r="D28" s="69" t="s">
        <v>26</v>
      </c>
      <c r="E28" s="248"/>
      <c r="F28"/>
      <c r="G28"/>
      <c r="H28" t="s">
        <v>1</v>
      </c>
      <c r="I28" t="s">
        <v>2</v>
      </c>
      <c r="J28" t="s">
        <v>3</v>
      </c>
      <c r="K28" t="s">
        <v>4</v>
      </c>
      <c r="L28"/>
      <c r="M28" s="116"/>
      <c r="N28" s="141" t="s">
        <v>10</v>
      </c>
      <c r="O28" s="62"/>
    </row>
    <row r="29" spans="1:15" s="29" customFormat="1" ht="13.15" x14ac:dyDescent="0.4">
      <c r="A29" s="69" t="s">
        <v>26</v>
      </c>
      <c r="B29" s="69" t="s">
        <v>26</v>
      </c>
      <c r="C29" s="69" t="s">
        <v>26</v>
      </c>
      <c r="D29" s="69" t="s">
        <v>26</v>
      </c>
      <c r="E29" s="248"/>
      <c r="F29"/>
      <c r="G29" t="s">
        <v>1</v>
      </c>
      <c r="H29"/>
      <c r="I29" t="e">
        <f>IF(I22&gt;0,I34,0)</f>
        <v>#DIV/0!</v>
      </c>
      <c r="J29" t="e">
        <f>IF(J22&gt;0,J34,0)</f>
        <v>#DIV/0!</v>
      </c>
      <c r="K29" t="e">
        <f>IF(K22&gt;0,K34,0)</f>
        <v>#DIV/0!</v>
      </c>
      <c r="L29"/>
      <c r="M29" s="143" t="s">
        <v>1</v>
      </c>
      <c r="N29" s="142">
        <v>0</v>
      </c>
      <c r="O29" s="62"/>
    </row>
    <row r="30" spans="1:15" s="29" customFormat="1" ht="13.15" x14ac:dyDescent="0.4">
      <c r="A30" s="69" t="s">
        <v>26</v>
      </c>
      <c r="B30" s="69" t="s">
        <v>26</v>
      </c>
      <c r="C30" s="69" t="s">
        <v>26</v>
      </c>
      <c r="D30" s="69" t="s">
        <v>26</v>
      </c>
      <c r="E30" s="248"/>
      <c r="F30"/>
      <c r="G30" t="s">
        <v>2</v>
      </c>
      <c r="H30" t="e">
        <f>IF(H23&gt;0,H35,0)</f>
        <v>#DIV/0!</v>
      </c>
      <c r="I30"/>
      <c r="J30" t="e">
        <f>IF(J23&gt;0,J35,0)</f>
        <v>#DIV/0!</v>
      </c>
      <c r="K30" t="e">
        <f>IF(K23&gt;0,K35,0)</f>
        <v>#DIV/0!</v>
      </c>
      <c r="L30"/>
      <c r="M30" s="143" t="s">
        <v>2</v>
      </c>
      <c r="N30" s="142">
        <v>0</v>
      </c>
      <c r="O30" s="62"/>
    </row>
    <row r="31" spans="1:15" s="29" customFormat="1" ht="13.15" x14ac:dyDescent="0.4">
      <c r="A31" s="69" t="s">
        <v>26</v>
      </c>
      <c r="B31" s="69" t="s">
        <v>26</v>
      </c>
      <c r="C31" s="69" t="s">
        <v>26</v>
      </c>
      <c r="D31" s="69" t="s">
        <v>26</v>
      </c>
      <c r="E31" s="248"/>
      <c r="F31"/>
      <c r="G31" t="s">
        <v>3</v>
      </c>
      <c r="H31" t="e">
        <f>IF(H24&gt;0,H36,0)</f>
        <v>#DIV/0!</v>
      </c>
      <c r="I31" t="e">
        <f>IF(I24&gt;0,I36,0)</f>
        <v>#DIV/0!</v>
      </c>
      <c r="J31"/>
      <c r="K31" t="e">
        <f>IF(K24&gt;0,K36,0)</f>
        <v>#DIV/0!</v>
      </c>
      <c r="L31"/>
      <c r="M31" s="143" t="s">
        <v>3</v>
      </c>
      <c r="N31" s="142">
        <v>0</v>
      </c>
      <c r="O31" s="62"/>
    </row>
    <row r="32" spans="1:15" s="29" customFormat="1" ht="13.15" x14ac:dyDescent="0.4">
      <c r="A32" s="69" t="s">
        <v>26</v>
      </c>
      <c r="B32" s="69" t="s">
        <v>26</v>
      </c>
      <c r="C32" s="69" t="s">
        <v>26</v>
      </c>
      <c r="D32" s="69" t="s">
        <v>26</v>
      </c>
      <c r="E32" s="248"/>
      <c r="F32"/>
      <c r="G32" t="s">
        <v>4</v>
      </c>
      <c r="H32" t="e">
        <f>IF(H25&gt;0,H37,0)</f>
        <v>#DIV/0!</v>
      </c>
      <c r="I32" t="e">
        <f>IF(I25&gt;0,I37,0)</f>
        <v>#DIV/0!</v>
      </c>
      <c r="J32" t="e">
        <f>IF(J25&gt;0,J37,0)</f>
        <v>#DIV/0!</v>
      </c>
      <c r="K32"/>
      <c r="L32"/>
      <c r="M32" s="143" t="s">
        <v>4</v>
      </c>
      <c r="N32" s="142">
        <v>0</v>
      </c>
      <c r="O32" s="62"/>
    </row>
    <row r="33" spans="1:15" s="29" customFormat="1" ht="13.15" x14ac:dyDescent="0.4">
      <c r="A33" s="69" t="s">
        <v>26</v>
      </c>
      <c r="B33" s="69" t="s">
        <v>26</v>
      </c>
      <c r="C33" s="69" t="s">
        <v>26</v>
      </c>
      <c r="D33" s="69" t="s">
        <v>26</v>
      </c>
      <c r="E33" s="248"/>
      <c r="F33" s="38"/>
      <c r="G33"/>
      <c r="H33"/>
      <c r="I33"/>
      <c r="J33"/>
      <c r="K33"/>
      <c r="L33"/>
      <c r="M33" s="143" t="s">
        <v>94</v>
      </c>
      <c r="N33" s="142" t="b">
        <f>SUM(N29:N32)&gt;0</f>
        <v>0</v>
      </c>
      <c r="O33" s="62"/>
    </row>
    <row r="34" spans="1:15" s="29" customFormat="1" ht="13.5" thickBot="1" x14ac:dyDescent="0.45">
      <c r="A34" s="58"/>
      <c r="G34" t="s">
        <v>1</v>
      </c>
      <c r="H34"/>
      <c r="I34" t="e">
        <v>#DIV/0!</v>
      </c>
      <c r="J34" t="e">
        <v>#DIV/0!</v>
      </c>
      <c r="K34" t="e">
        <v>#DIV/0!</v>
      </c>
      <c r="L34"/>
      <c r="M34" s="140" t="s">
        <v>103</v>
      </c>
      <c r="N34" s="273">
        <v>1</v>
      </c>
      <c r="O34" s="62"/>
    </row>
    <row r="35" spans="1:15" s="29" customFormat="1" x14ac:dyDescent="0.35">
      <c r="A35" s="22" t="e">
        <f>AVERAGE(A22:A33)</f>
        <v>#DIV/0!</v>
      </c>
      <c r="B35" t="e">
        <f>AVERAGE(B22:B33)</f>
        <v>#DIV/0!</v>
      </c>
      <c r="C35" t="e">
        <f>AVERAGE(C22:C33)</f>
        <v>#DIV/0!</v>
      </c>
      <c r="D35" t="e">
        <f>AVERAGE(D22:D33)</f>
        <v>#DIV/0!</v>
      </c>
      <c r="E35" s="13" t="s">
        <v>237</v>
      </c>
      <c r="G35" t="s">
        <v>2</v>
      </c>
      <c r="H35" t="e">
        <v>#DIV/0!</v>
      </c>
      <c r="I35"/>
      <c r="J35" t="e">
        <v>#DIV/0!</v>
      </c>
      <c r="K35" t="e">
        <v>#DIV/0!</v>
      </c>
      <c r="L35"/>
      <c r="M35"/>
      <c r="N35"/>
      <c r="O35" s="62"/>
    </row>
    <row r="36" spans="1:15" s="29" customFormat="1" x14ac:dyDescent="0.35">
      <c r="A36" t="e">
        <f>STDEV(A22:A33)</f>
        <v>#DIV/0!</v>
      </c>
      <c r="B36" t="e">
        <f>STDEV(B22:B33)</f>
        <v>#DIV/0!</v>
      </c>
      <c r="C36" t="e">
        <f>STDEV(C22:C33)</f>
        <v>#DIV/0!</v>
      </c>
      <c r="D36" t="e">
        <f>STDEV(D22:D33)</f>
        <v>#DIV/0!</v>
      </c>
      <c r="E36" s="13" t="s">
        <v>238</v>
      </c>
      <c r="G36" t="s">
        <v>3</v>
      </c>
      <c r="H36" t="e">
        <v>#DIV/0!</v>
      </c>
      <c r="I36" t="e">
        <v>#DIV/0!</v>
      </c>
      <c r="J36"/>
      <c r="K36" t="e">
        <v>#DIV/0!</v>
      </c>
      <c r="L36"/>
      <c r="M36"/>
      <c r="N36"/>
      <c r="O36" s="62"/>
    </row>
    <row r="37" spans="1:15" s="29" customFormat="1" x14ac:dyDescent="0.35">
      <c r="A37" s="58"/>
      <c r="G37" t="s">
        <v>4</v>
      </c>
      <c r="H37" t="e">
        <v>#DIV/0!</v>
      </c>
      <c r="I37" t="e">
        <v>#DIV/0!</v>
      </c>
      <c r="J37" t="e">
        <v>#DIV/0!</v>
      </c>
      <c r="K37"/>
      <c r="L37"/>
      <c r="M37"/>
      <c r="N37"/>
      <c r="O37" s="62"/>
    </row>
    <row r="38" spans="1:15" s="60" customFormat="1" ht="13.15" thickBot="1" x14ac:dyDescent="0.4">
      <c r="A38" s="59"/>
      <c r="O38" s="243"/>
    </row>
    <row r="39" spans="1:15" s="26" customFormat="1" x14ac:dyDescent="0.35">
      <c r="A39" s="25" t="str">
        <f>Directions!A4</f>
        <v>24) The interface was too complicated to use effectively</v>
      </c>
      <c r="E39" s="115" t="s">
        <v>226</v>
      </c>
      <c r="F39" s="66">
        <f>Directions!B4</f>
        <v>-1</v>
      </c>
      <c r="O39" s="28"/>
    </row>
    <row r="40" spans="1:15" ht="13.15" x14ac:dyDescent="0.4">
      <c r="A40" s="22" t="s">
        <v>1</v>
      </c>
      <c r="B40" t="s">
        <v>2</v>
      </c>
      <c r="C40" t="s">
        <v>3</v>
      </c>
      <c r="D40" t="s">
        <v>4</v>
      </c>
      <c r="G40" s="3" t="s">
        <v>220</v>
      </c>
      <c r="H40" t="s">
        <v>1</v>
      </c>
      <c r="I40" t="s">
        <v>2</v>
      </c>
      <c r="J40" t="s">
        <v>3</v>
      </c>
      <c r="K40" t="s">
        <v>4</v>
      </c>
    </row>
    <row r="41" spans="1:15" ht="13.15" x14ac:dyDescent="0.4">
      <c r="A41" s="22">
        <v>1</v>
      </c>
      <c r="B41">
        <v>1</v>
      </c>
      <c r="C41">
        <v>1</v>
      </c>
      <c r="D41">
        <v>1</v>
      </c>
      <c r="G41" t="s">
        <v>1</v>
      </c>
      <c r="H41" s="3">
        <f>A54</f>
        <v>1.1666666666666667</v>
      </c>
      <c r="I41">
        <f>F39*(H41-I42)</f>
        <v>0.58333333333333326</v>
      </c>
      <c r="J41">
        <f>F39*(H41-J43)</f>
        <v>0.75</v>
      </c>
      <c r="K41">
        <f>F39*(H41-K44)</f>
        <v>0.25</v>
      </c>
    </row>
    <row r="42" spans="1:15" ht="13.15" x14ac:dyDescent="0.4">
      <c r="A42" s="22">
        <v>1</v>
      </c>
      <c r="B42">
        <v>3</v>
      </c>
      <c r="C42">
        <v>1</v>
      </c>
      <c r="D42">
        <v>2</v>
      </c>
      <c r="G42" t="s">
        <v>2</v>
      </c>
      <c r="H42">
        <f>F39*(I42-H41)</f>
        <v>-0.58333333333333326</v>
      </c>
      <c r="I42" s="3">
        <f>B54</f>
        <v>1.75</v>
      </c>
      <c r="J42">
        <f>F39*(I42-J43)</f>
        <v>0.16666666666666674</v>
      </c>
      <c r="K42">
        <f>F39*(I42-K44)</f>
        <v>-0.33333333333333326</v>
      </c>
    </row>
    <row r="43" spans="1:15" ht="13.15" x14ac:dyDescent="0.4">
      <c r="A43" s="22">
        <v>1</v>
      </c>
      <c r="B43">
        <v>1</v>
      </c>
      <c r="C43">
        <v>3</v>
      </c>
      <c r="D43">
        <v>1</v>
      </c>
      <c r="G43" t="s">
        <v>3</v>
      </c>
      <c r="H43">
        <f>F39*(J43-H41)</f>
        <v>-0.75</v>
      </c>
      <c r="I43">
        <f>F39*(J43-I42)</f>
        <v>-0.16666666666666674</v>
      </c>
      <c r="J43" s="3">
        <f>C54</f>
        <v>1.9166666666666667</v>
      </c>
      <c r="K43">
        <f>F39*(J43-K44)</f>
        <v>-0.5</v>
      </c>
    </row>
    <row r="44" spans="1:15" ht="13.15" x14ac:dyDescent="0.4">
      <c r="A44" s="22">
        <v>2</v>
      </c>
      <c r="B44">
        <v>3</v>
      </c>
      <c r="C44">
        <v>1</v>
      </c>
      <c r="D44">
        <v>1</v>
      </c>
      <c r="G44" t="s">
        <v>4</v>
      </c>
      <c r="H44">
        <f>F39*(K44-H41)</f>
        <v>-0.25</v>
      </c>
      <c r="I44">
        <f>F39*(K44-I42)</f>
        <v>0.33333333333333326</v>
      </c>
      <c r="J44">
        <f>F39*(K44-J43)</f>
        <v>0.5</v>
      </c>
      <c r="K44" s="3">
        <f>D54</f>
        <v>1.4166666666666667</v>
      </c>
    </row>
    <row r="45" spans="1:15" x14ac:dyDescent="0.35">
      <c r="A45" s="22">
        <v>2</v>
      </c>
      <c r="B45">
        <v>1</v>
      </c>
      <c r="C45">
        <v>2</v>
      </c>
      <c r="D45">
        <v>2</v>
      </c>
    </row>
    <row r="46" spans="1:15" ht="13.15" thickBot="1" x14ac:dyDescent="0.4">
      <c r="A46" s="22">
        <v>1</v>
      </c>
      <c r="B46">
        <v>1</v>
      </c>
      <c r="C46">
        <v>2</v>
      </c>
      <c r="D46">
        <v>1</v>
      </c>
      <c r="N46" s="1"/>
    </row>
    <row r="47" spans="1:15" ht="13.5" thickBot="1" x14ac:dyDescent="0.45">
      <c r="A47" s="22">
        <v>1</v>
      </c>
      <c r="B47">
        <v>3</v>
      </c>
      <c r="C47">
        <v>2</v>
      </c>
      <c r="D47">
        <v>1</v>
      </c>
      <c r="H47" t="s">
        <v>1</v>
      </c>
      <c r="I47" t="s">
        <v>2</v>
      </c>
      <c r="J47" t="s">
        <v>3</v>
      </c>
      <c r="K47" t="s">
        <v>4</v>
      </c>
      <c r="M47" s="116"/>
      <c r="N47" s="141" t="s">
        <v>10</v>
      </c>
    </row>
    <row r="48" spans="1:15" ht="13.15" x14ac:dyDescent="0.4">
      <c r="A48" s="22">
        <v>1</v>
      </c>
      <c r="B48">
        <v>1</v>
      </c>
      <c r="C48">
        <v>1</v>
      </c>
      <c r="D48">
        <v>1</v>
      </c>
      <c r="G48" t="s">
        <v>1</v>
      </c>
      <c r="I48">
        <f>IF(I41&gt;0,I53,0)</f>
        <v>0</v>
      </c>
      <c r="J48">
        <f>IF(J41&gt;0,J53,0)</f>
        <v>0</v>
      </c>
      <c r="K48">
        <f>IF(K41&gt;0,K53,0)</f>
        <v>0</v>
      </c>
      <c r="M48" s="143" t="s">
        <v>1</v>
      </c>
      <c r="N48" s="142">
        <f>Techniques!$D$3*(Techniques!$E$3*I48+Techniques!$F$3*J48+Techniques!$G$3*K48)</f>
        <v>0</v>
      </c>
    </row>
    <row r="49" spans="1:15" ht="13.15" x14ac:dyDescent="0.4">
      <c r="A49" s="22">
        <v>1</v>
      </c>
      <c r="B49">
        <v>1</v>
      </c>
      <c r="C49">
        <v>4</v>
      </c>
      <c r="D49">
        <v>1</v>
      </c>
      <c r="G49" t="s">
        <v>2</v>
      </c>
      <c r="H49">
        <f>IF(H42&gt;0,H54,0)</f>
        <v>0</v>
      </c>
      <c r="J49">
        <f>IF(J42&gt;0,J54,0)</f>
        <v>0</v>
      </c>
      <c r="K49">
        <f>IF(K42&gt;0,K54,0)</f>
        <v>0</v>
      </c>
      <c r="M49" s="143" t="s">
        <v>2</v>
      </c>
      <c r="N49" s="142">
        <f>Techniques!$E$3*(Techniques!$D$3*H49+Techniques!$F$3*J49+Techniques!$G$3*K49)</f>
        <v>0</v>
      </c>
    </row>
    <row r="50" spans="1:15" ht="13.15" x14ac:dyDescent="0.4">
      <c r="A50" s="22">
        <v>1</v>
      </c>
      <c r="B50">
        <v>3</v>
      </c>
      <c r="C50">
        <v>1</v>
      </c>
      <c r="D50">
        <v>2</v>
      </c>
      <c r="G50" t="s">
        <v>3</v>
      </c>
      <c r="H50">
        <f>IF(H43&gt;0,H55,0)</f>
        <v>0</v>
      </c>
      <c r="I50">
        <f>IF(I43&gt;0,I55,0)</f>
        <v>0</v>
      </c>
      <c r="K50">
        <f>IF(K43&gt;0,K55,0)</f>
        <v>0</v>
      </c>
      <c r="M50" s="143" t="s">
        <v>3</v>
      </c>
      <c r="N50" s="142">
        <f>Techniques!$F$3*(Techniques!$D$3*H50+Techniques!$E$3*I50+Techniques!$G$3*K50)</f>
        <v>0</v>
      </c>
    </row>
    <row r="51" spans="1:15" ht="13.15" x14ac:dyDescent="0.4">
      <c r="A51" s="22">
        <v>1</v>
      </c>
      <c r="B51">
        <v>1</v>
      </c>
      <c r="C51">
        <v>4</v>
      </c>
      <c r="D51">
        <v>1</v>
      </c>
      <c r="G51" t="s">
        <v>4</v>
      </c>
      <c r="H51">
        <f>IF(H44&gt;0,H56,0)</f>
        <v>0</v>
      </c>
      <c r="I51">
        <f>IF(I44&gt;0,I56,0)</f>
        <v>0</v>
      </c>
      <c r="J51">
        <f>IF(J44&gt;0,J56,0)</f>
        <v>0</v>
      </c>
      <c r="M51" s="143" t="s">
        <v>4</v>
      </c>
      <c r="N51" s="142">
        <f>Techniques!$G$3*(Techniques!$D$3*H51+Techniques!$E$3*I51+Techniques!$F$3*J51)</f>
        <v>0</v>
      </c>
    </row>
    <row r="52" spans="1:15" ht="13.15" x14ac:dyDescent="0.4">
      <c r="A52" s="22">
        <v>1</v>
      </c>
      <c r="B52">
        <v>2</v>
      </c>
      <c r="C52">
        <v>1</v>
      </c>
      <c r="D52">
        <v>3</v>
      </c>
      <c r="F52" s="38"/>
      <c r="M52" s="143" t="s">
        <v>94</v>
      </c>
      <c r="N52" s="142" t="b">
        <f>SUM(N48:N51)&gt;0</f>
        <v>0</v>
      </c>
    </row>
    <row r="53" spans="1:15" ht="13.5" thickBot="1" x14ac:dyDescent="0.45">
      <c r="A53" s="22"/>
      <c r="G53" t="s">
        <v>1</v>
      </c>
      <c r="I53">
        <v>0</v>
      </c>
      <c r="J53">
        <v>0</v>
      </c>
      <c r="K53">
        <v>0</v>
      </c>
      <c r="M53" s="140" t="s">
        <v>103</v>
      </c>
      <c r="N53" s="273">
        <v>0.23743200881463761</v>
      </c>
    </row>
    <row r="54" spans="1:15" x14ac:dyDescent="0.35">
      <c r="A54" s="22">
        <f>AVERAGE(A41:A52)</f>
        <v>1.1666666666666667</v>
      </c>
      <c r="B54">
        <f>AVERAGE(B41:B52)</f>
        <v>1.75</v>
      </c>
      <c r="C54">
        <f>AVERAGE(C41:C52)</f>
        <v>1.9166666666666667</v>
      </c>
      <c r="D54">
        <f>AVERAGE(D41:D52)</f>
        <v>1.4166666666666667</v>
      </c>
      <c r="E54" s="13" t="s">
        <v>237</v>
      </c>
      <c r="G54" t="s">
        <v>2</v>
      </c>
      <c r="H54">
        <v>0</v>
      </c>
      <c r="J54">
        <v>0</v>
      </c>
      <c r="K54">
        <v>0</v>
      </c>
    </row>
    <row r="55" spans="1:15" x14ac:dyDescent="0.35">
      <c r="A55">
        <f>STDEV(A41:A52)</f>
        <v>0.38924947208076166</v>
      </c>
      <c r="B55">
        <f>STDEV(B41:B52)</f>
        <v>0.96530729916342273</v>
      </c>
      <c r="C55">
        <f>STDEV(C41:C52)</f>
        <v>1.1645001528813148</v>
      </c>
      <c r="D55">
        <f>STDEV(D41:D52)</f>
        <v>0.66855792342152154</v>
      </c>
      <c r="E55" s="13" t="s">
        <v>238</v>
      </c>
      <c r="G55" t="s">
        <v>3</v>
      </c>
      <c r="H55">
        <v>0</v>
      </c>
      <c r="I55">
        <v>0</v>
      </c>
      <c r="K55">
        <v>0</v>
      </c>
    </row>
    <row r="56" spans="1:15" x14ac:dyDescent="0.35">
      <c r="A56" s="22"/>
      <c r="G56" t="s">
        <v>4</v>
      </c>
      <c r="H56">
        <v>0</v>
      </c>
      <c r="I56">
        <v>0</v>
      </c>
      <c r="J56">
        <v>0</v>
      </c>
    </row>
    <row r="57" spans="1:15" s="5" customFormat="1" ht="13.15" thickBot="1" x14ac:dyDescent="0.4">
      <c r="A57" s="23"/>
      <c r="O57" s="24"/>
    </row>
    <row r="58" spans="1:15" s="26" customFormat="1" x14ac:dyDescent="0.35">
      <c r="A58" s="25" t="str">
        <f>Directions!A5</f>
        <v>25) I found it easy to move or reposition myself in the virtual environment</v>
      </c>
      <c r="E58" s="115" t="s">
        <v>226</v>
      </c>
      <c r="F58" s="66">
        <f>Directions!B5</f>
        <v>1</v>
      </c>
      <c r="O58" s="28"/>
    </row>
    <row r="59" spans="1:15" ht="13.15" x14ac:dyDescent="0.4">
      <c r="A59" s="22" t="s">
        <v>1</v>
      </c>
      <c r="B59" t="s">
        <v>2</v>
      </c>
      <c r="C59" t="s">
        <v>3</v>
      </c>
      <c r="D59" t="s">
        <v>4</v>
      </c>
      <c r="G59" s="3" t="s">
        <v>220</v>
      </c>
      <c r="H59" t="s">
        <v>1</v>
      </c>
      <c r="I59" t="s">
        <v>2</v>
      </c>
      <c r="J59" t="s">
        <v>3</v>
      </c>
      <c r="K59" t="s">
        <v>4</v>
      </c>
    </row>
    <row r="60" spans="1:15" ht="13.15" x14ac:dyDescent="0.4">
      <c r="A60" s="22">
        <v>4</v>
      </c>
      <c r="B60">
        <v>4</v>
      </c>
      <c r="C60">
        <v>4</v>
      </c>
      <c r="D60">
        <v>4</v>
      </c>
      <c r="G60" t="s">
        <v>1</v>
      </c>
      <c r="H60" s="3">
        <f>A73</f>
        <v>4.333333333333333</v>
      </c>
      <c r="I60">
        <f>F58*(H60-I61)</f>
        <v>1.4166666666666665</v>
      </c>
      <c r="J60">
        <f>F58*(H60-J62)</f>
        <v>0.41666666666666652</v>
      </c>
      <c r="K60">
        <f>F58*(H60-K63)</f>
        <v>0.25</v>
      </c>
    </row>
    <row r="61" spans="1:15" ht="13.15" x14ac:dyDescent="0.4">
      <c r="A61" s="22">
        <v>5</v>
      </c>
      <c r="B61">
        <v>2</v>
      </c>
      <c r="C61">
        <v>4</v>
      </c>
      <c r="D61">
        <v>4</v>
      </c>
      <c r="G61" t="s">
        <v>2</v>
      </c>
      <c r="H61">
        <f>F58*(I61-H60)</f>
        <v>-1.4166666666666665</v>
      </c>
      <c r="I61" s="3">
        <f>B73</f>
        <v>2.9166666666666665</v>
      </c>
      <c r="J61">
        <f>F58*(I61-J62)</f>
        <v>-1</v>
      </c>
      <c r="K61">
        <f>F58*(I61-K63)</f>
        <v>-1.1666666666666665</v>
      </c>
    </row>
    <row r="62" spans="1:15" ht="13.15" x14ac:dyDescent="0.4">
      <c r="A62" s="22">
        <v>5</v>
      </c>
      <c r="B62">
        <v>3</v>
      </c>
      <c r="C62">
        <v>4</v>
      </c>
      <c r="D62">
        <v>4</v>
      </c>
      <c r="G62" t="s">
        <v>3</v>
      </c>
      <c r="H62">
        <f>F58*(J62-H60)</f>
        <v>-0.41666666666666652</v>
      </c>
      <c r="I62">
        <f>F58*(J62-I61)</f>
        <v>1</v>
      </c>
      <c r="J62" s="3">
        <f>C73</f>
        <v>3.9166666666666665</v>
      </c>
      <c r="K62">
        <f>F58*(J62-K63)</f>
        <v>-0.16666666666666652</v>
      </c>
    </row>
    <row r="63" spans="1:15" ht="13.15" x14ac:dyDescent="0.4">
      <c r="A63" s="22">
        <v>5</v>
      </c>
      <c r="B63">
        <v>1</v>
      </c>
      <c r="C63">
        <v>3</v>
      </c>
      <c r="D63">
        <v>4</v>
      </c>
      <c r="G63" t="s">
        <v>4</v>
      </c>
      <c r="H63">
        <f>F58*(K63-H60)</f>
        <v>-0.25</v>
      </c>
      <c r="I63">
        <f>F58*(K63-I61)</f>
        <v>1.1666666666666665</v>
      </c>
      <c r="J63">
        <f>F58*(K63-J62)</f>
        <v>0.16666666666666652</v>
      </c>
      <c r="K63" s="3">
        <f>D73</f>
        <v>4.083333333333333</v>
      </c>
    </row>
    <row r="64" spans="1:15" x14ac:dyDescent="0.35">
      <c r="A64" s="22">
        <v>4</v>
      </c>
      <c r="B64">
        <v>4</v>
      </c>
      <c r="C64">
        <v>4</v>
      </c>
      <c r="D64">
        <v>4</v>
      </c>
    </row>
    <row r="65" spans="1:15" ht="13.15" thickBot="1" x14ac:dyDescent="0.4">
      <c r="A65" s="22">
        <v>4</v>
      </c>
      <c r="B65">
        <v>5</v>
      </c>
      <c r="C65">
        <v>4</v>
      </c>
      <c r="D65">
        <v>3</v>
      </c>
      <c r="N65" s="1"/>
    </row>
    <row r="66" spans="1:15" ht="13.5" thickBot="1" x14ac:dyDescent="0.45">
      <c r="A66" s="22">
        <v>4</v>
      </c>
      <c r="B66">
        <v>2</v>
      </c>
      <c r="C66">
        <v>4</v>
      </c>
      <c r="D66">
        <v>5</v>
      </c>
      <c r="H66" t="s">
        <v>1</v>
      </c>
      <c r="I66" t="s">
        <v>2</v>
      </c>
      <c r="J66" t="s">
        <v>3</v>
      </c>
      <c r="K66" t="s">
        <v>4</v>
      </c>
      <c r="M66" s="116"/>
      <c r="N66" s="141" t="s">
        <v>10</v>
      </c>
    </row>
    <row r="67" spans="1:15" ht="13.15" x14ac:dyDescent="0.4">
      <c r="A67" s="22">
        <v>4</v>
      </c>
      <c r="B67">
        <v>4</v>
      </c>
      <c r="C67">
        <v>4</v>
      </c>
      <c r="D67">
        <v>5</v>
      </c>
      <c r="G67" t="s">
        <v>1</v>
      </c>
      <c r="I67">
        <f>IF(I60&gt;0,I72,0)</f>
        <v>1</v>
      </c>
      <c r="J67">
        <f>IF(J60&gt;0,J72,0)</f>
        <v>0</v>
      </c>
      <c r="K67">
        <f>IF(K60&gt;0,K72,0)</f>
        <v>0</v>
      </c>
      <c r="M67" s="143" t="s">
        <v>1</v>
      </c>
      <c r="N67" s="142">
        <f>Techniques!$D$3*(Techniques!$E$3*I67+Techniques!$F$3*J67+Techniques!$G$3*K67)</f>
        <v>1</v>
      </c>
    </row>
    <row r="68" spans="1:15" ht="13.15" x14ac:dyDescent="0.4">
      <c r="A68" s="22">
        <v>4</v>
      </c>
      <c r="B68">
        <v>3</v>
      </c>
      <c r="C68">
        <v>4</v>
      </c>
      <c r="D68">
        <v>5</v>
      </c>
      <c r="G68" t="s">
        <v>2</v>
      </c>
      <c r="H68">
        <f>IF(H61&gt;0,H73,0)</f>
        <v>0</v>
      </c>
      <c r="J68">
        <f>IF(J61&gt;0,J73,0)</f>
        <v>0</v>
      </c>
      <c r="K68">
        <f>IF(K61&gt;0,K73,0)</f>
        <v>0</v>
      </c>
      <c r="M68" s="143" t="s">
        <v>2</v>
      </c>
      <c r="N68" s="142">
        <f>Techniques!$E$3*(Techniques!$D$3*H68+Techniques!$F$3*J68+Techniques!$G$3*K68)</f>
        <v>0</v>
      </c>
    </row>
    <row r="69" spans="1:15" ht="13.15" x14ac:dyDescent="0.4">
      <c r="A69" s="22">
        <v>4</v>
      </c>
      <c r="B69">
        <v>2</v>
      </c>
      <c r="C69">
        <v>4</v>
      </c>
      <c r="D69">
        <v>3</v>
      </c>
      <c r="G69" t="s">
        <v>3</v>
      </c>
      <c r="H69">
        <f>IF(H62&gt;0,H74,0)</f>
        <v>0</v>
      </c>
      <c r="I69">
        <f>IF(I62&gt;0,I74,0)</f>
        <v>0</v>
      </c>
      <c r="K69">
        <f>IF(K62&gt;0,K74,0)</f>
        <v>0</v>
      </c>
      <c r="M69" s="143" t="s">
        <v>3</v>
      </c>
      <c r="N69" s="142">
        <f>Techniques!$F$3*(Techniques!$D$3*H69+Techniques!$E$3*I69+Techniques!$G$3*K69)</f>
        <v>0</v>
      </c>
    </row>
    <row r="70" spans="1:15" ht="13.15" x14ac:dyDescent="0.4">
      <c r="A70" s="22">
        <v>4</v>
      </c>
      <c r="B70">
        <v>2</v>
      </c>
      <c r="C70">
        <v>4</v>
      </c>
      <c r="D70">
        <v>5</v>
      </c>
      <c r="G70" t="s">
        <v>4</v>
      </c>
      <c r="H70">
        <f>IF(H63&gt;0,H75,0)</f>
        <v>0</v>
      </c>
      <c r="I70">
        <f>IF(I63&gt;0,I75,0)</f>
        <v>1</v>
      </c>
      <c r="J70">
        <f>IF(J63&gt;0,J75,0)</f>
        <v>0</v>
      </c>
      <c r="M70" s="143" t="s">
        <v>4</v>
      </c>
      <c r="N70" s="142">
        <f>Techniques!$G$3*(Techniques!$D$3*H70+Techniques!$E$3*I70+Techniques!$F$3*J70)</f>
        <v>1</v>
      </c>
    </row>
    <row r="71" spans="1:15" ht="13.15" x14ac:dyDescent="0.4">
      <c r="A71" s="22">
        <v>5</v>
      </c>
      <c r="B71">
        <v>3</v>
      </c>
      <c r="C71">
        <v>4</v>
      </c>
      <c r="D71">
        <v>3</v>
      </c>
      <c r="F71" s="38"/>
      <c r="M71" s="143" t="s">
        <v>94</v>
      </c>
      <c r="N71" s="142" t="b">
        <f>SUM(N67:N70)&gt;0</f>
        <v>1</v>
      </c>
    </row>
    <row r="72" spans="1:15" ht="13.5" thickBot="1" x14ac:dyDescent="0.45">
      <c r="A72" s="22"/>
      <c r="G72" t="s">
        <v>1</v>
      </c>
      <c r="I72">
        <v>1</v>
      </c>
      <c r="J72">
        <v>0</v>
      </c>
      <c r="K72">
        <v>0</v>
      </c>
      <c r="M72" s="140" t="s">
        <v>103</v>
      </c>
      <c r="N72" s="273">
        <v>3.0651447515814664E-3</v>
      </c>
    </row>
    <row r="73" spans="1:15" x14ac:dyDescent="0.35">
      <c r="A73" s="22">
        <f>AVERAGE(A60:A71)</f>
        <v>4.333333333333333</v>
      </c>
      <c r="B73">
        <f>AVERAGE(B60:B71)</f>
        <v>2.9166666666666665</v>
      </c>
      <c r="C73">
        <f>AVERAGE(C60:C71)</f>
        <v>3.9166666666666665</v>
      </c>
      <c r="D73">
        <f>AVERAGE(D60:D71)</f>
        <v>4.083333333333333</v>
      </c>
      <c r="E73" s="13" t="s">
        <v>237</v>
      </c>
      <c r="G73" t="s">
        <v>2</v>
      </c>
      <c r="H73">
        <v>1</v>
      </c>
      <c r="J73">
        <v>0</v>
      </c>
      <c r="K73">
        <v>1</v>
      </c>
    </row>
    <row r="74" spans="1:15" x14ac:dyDescent="0.35">
      <c r="A74">
        <f>STDEV(A60:A71)</f>
        <v>0.49236596391733006</v>
      </c>
      <c r="B74">
        <f>STDEV(B60:B71)</f>
        <v>1.1645001528813153</v>
      </c>
      <c r="C74">
        <f>STDEV(C60:C71)</f>
        <v>0.28867513459481281</v>
      </c>
      <c r="D74">
        <f>STDEV(D60:D71)</f>
        <v>0.79296146109875854</v>
      </c>
      <c r="E74" s="13" t="s">
        <v>238</v>
      </c>
      <c r="G74" t="s">
        <v>3</v>
      </c>
      <c r="H74">
        <v>0</v>
      </c>
      <c r="I74">
        <v>0</v>
      </c>
      <c r="K74">
        <v>0</v>
      </c>
    </row>
    <row r="75" spans="1:15" x14ac:dyDescent="0.35">
      <c r="A75" s="22"/>
      <c r="G75" t="s">
        <v>4</v>
      </c>
      <c r="H75">
        <v>0</v>
      </c>
      <c r="I75">
        <v>1</v>
      </c>
      <c r="J75">
        <v>0</v>
      </c>
    </row>
    <row r="76" spans="1:15" s="5" customFormat="1" ht="13.15" thickBot="1" x14ac:dyDescent="0.4">
      <c r="A76" s="23"/>
      <c r="O76" s="24"/>
    </row>
    <row r="77" spans="1:15" s="26" customFormat="1" x14ac:dyDescent="0.35">
      <c r="A77" s="25" t="str">
        <f>Directions!A6</f>
        <v>26) The lack of tactile/force feedback reduced my performance</v>
      </c>
      <c r="E77" s="115" t="s">
        <v>226</v>
      </c>
      <c r="F77" s="66">
        <f>Directions!B6</f>
        <v>-1</v>
      </c>
      <c r="O77" s="28"/>
    </row>
    <row r="78" spans="1:15" ht="13.15" x14ac:dyDescent="0.4">
      <c r="A78" s="22" t="s">
        <v>1</v>
      </c>
      <c r="B78" t="s">
        <v>2</v>
      </c>
      <c r="C78" t="s">
        <v>3</v>
      </c>
      <c r="D78" t="s">
        <v>4</v>
      </c>
      <c r="G78" s="3" t="s">
        <v>220</v>
      </c>
      <c r="H78" t="s">
        <v>1</v>
      </c>
      <c r="I78" t="s">
        <v>2</v>
      </c>
      <c r="J78" t="s">
        <v>3</v>
      </c>
      <c r="K78" t="s">
        <v>4</v>
      </c>
    </row>
    <row r="79" spans="1:15" ht="13.15" x14ac:dyDescent="0.4">
      <c r="A79" s="22">
        <v>1</v>
      </c>
      <c r="B79">
        <v>1</v>
      </c>
      <c r="C79">
        <v>2</v>
      </c>
      <c r="D79">
        <v>1</v>
      </c>
      <c r="G79" t="s">
        <v>1</v>
      </c>
      <c r="H79" s="3">
        <f>A92</f>
        <v>1.5</v>
      </c>
      <c r="I79">
        <f>F77*(H79-I80)</f>
        <v>0.66666666666666652</v>
      </c>
      <c r="J79">
        <f>F77*(H79-J81)</f>
        <v>0.25</v>
      </c>
      <c r="K79">
        <f>F77*(H79-K82)</f>
        <v>0.41666666666666674</v>
      </c>
    </row>
    <row r="80" spans="1:15" ht="13.15" x14ac:dyDescent="0.4">
      <c r="A80" s="22">
        <v>1</v>
      </c>
      <c r="B80">
        <v>4</v>
      </c>
      <c r="C80">
        <v>2</v>
      </c>
      <c r="D80">
        <v>4</v>
      </c>
      <c r="G80" t="s">
        <v>2</v>
      </c>
      <c r="H80">
        <f>F77*(I80-H79)</f>
        <v>-0.66666666666666652</v>
      </c>
      <c r="I80" s="3">
        <f>B92</f>
        <v>2.1666666666666665</v>
      </c>
      <c r="J80">
        <f>F77*(I80-J81)</f>
        <v>-0.41666666666666652</v>
      </c>
      <c r="K80">
        <f>F77*(I80-K82)</f>
        <v>-0.24999999999999978</v>
      </c>
    </row>
    <row r="81" spans="1:15" ht="13.15" x14ac:dyDescent="0.4">
      <c r="A81" s="22">
        <v>1</v>
      </c>
      <c r="B81">
        <v>2</v>
      </c>
      <c r="C81">
        <v>4</v>
      </c>
      <c r="D81">
        <v>3</v>
      </c>
      <c r="G81" t="s">
        <v>3</v>
      </c>
      <c r="H81">
        <f>F77*(J81-H79)</f>
        <v>-0.25</v>
      </c>
      <c r="I81">
        <f>F77*(J81-I80)</f>
        <v>0.41666666666666652</v>
      </c>
      <c r="J81" s="3">
        <f>C92</f>
        <v>1.75</v>
      </c>
      <c r="K81">
        <f>F77*(J81-K82)</f>
        <v>0.16666666666666674</v>
      </c>
    </row>
    <row r="82" spans="1:15" ht="13.15" x14ac:dyDescent="0.4">
      <c r="A82" s="22">
        <v>1</v>
      </c>
      <c r="B82">
        <v>1</v>
      </c>
      <c r="C82">
        <v>1</v>
      </c>
      <c r="D82">
        <v>1</v>
      </c>
      <c r="G82" t="s">
        <v>4</v>
      </c>
      <c r="H82">
        <f>F77*(K82-H79)</f>
        <v>-0.41666666666666674</v>
      </c>
      <c r="I82">
        <f>F77*(K82-I80)</f>
        <v>0.24999999999999978</v>
      </c>
      <c r="J82">
        <f>F77*(K82-J81)</f>
        <v>-0.16666666666666674</v>
      </c>
      <c r="K82" s="3">
        <f>D92</f>
        <v>1.9166666666666667</v>
      </c>
    </row>
    <row r="83" spans="1:15" x14ac:dyDescent="0.35">
      <c r="A83" s="22">
        <v>2</v>
      </c>
      <c r="B83">
        <v>4</v>
      </c>
      <c r="C83">
        <v>1</v>
      </c>
      <c r="D83">
        <v>1</v>
      </c>
    </row>
    <row r="84" spans="1:15" ht="13.15" thickBot="1" x14ac:dyDescent="0.4">
      <c r="A84" s="22">
        <v>2</v>
      </c>
      <c r="B84">
        <v>1</v>
      </c>
      <c r="C84">
        <v>1</v>
      </c>
      <c r="D84">
        <v>1</v>
      </c>
      <c r="N84" s="1"/>
    </row>
    <row r="85" spans="1:15" ht="13.5" thickBot="1" x14ac:dyDescent="0.45">
      <c r="A85" s="22">
        <v>2</v>
      </c>
      <c r="B85">
        <v>3</v>
      </c>
      <c r="C85">
        <v>2</v>
      </c>
      <c r="D85">
        <v>1</v>
      </c>
      <c r="H85" t="s">
        <v>1</v>
      </c>
      <c r="I85" t="s">
        <v>2</v>
      </c>
      <c r="J85" t="s">
        <v>3</v>
      </c>
      <c r="K85" t="s">
        <v>4</v>
      </c>
      <c r="M85" s="116"/>
      <c r="N85" s="141" t="s">
        <v>10</v>
      </c>
    </row>
    <row r="86" spans="1:15" ht="13.15" x14ac:dyDescent="0.4">
      <c r="A86" s="22">
        <v>2</v>
      </c>
      <c r="B86">
        <v>2</v>
      </c>
      <c r="C86">
        <v>1</v>
      </c>
      <c r="D86">
        <v>1</v>
      </c>
      <c r="G86" t="s">
        <v>1</v>
      </c>
      <c r="I86">
        <f>IF(I79&gt;0,I91,0)</f>
        <v>0</v>
      </c>
      <c r="J86">
        <f>IF(J79&gt;0,J91,0)</f>
        <v>0</v>
      </c>
      <c r="K86">
        <f>IF(K79&gt;0,K91,0)</f>
        <v>0</v>
      </c>
      <c r="M86" s="143" t="s">
        <v>1</v>
      </c>
      <c r="N86" s="142">
        <f>Techniques!$D$3*(Techniques!$E$3*I86+Techniques!$F$3*J86+Techniques!$G$3*K86)</f>
        <v>0</v>
      </c>
    </row>
    <row r="87" spans="1:15" ht="13.15" x14ac:dyDescent="0.4">
      <c r="A87" s="22">
        <v>1</v>
      </c>
      <c r="B87">
        <v>1</v>
      </c>
      <c r="C87">
        <v>1</v>
      </c>
      <c r="D87">
        <v>1</v>
      </c>
      <c r="G87" t="s">
        <v>2</v>
      </c>
      <c r="H87">
        <f>IF(H80&gt;0,H92,0)</f>
        <v>0</v>
      </c>
      <c r="J87">
        <f>IF(J80&gt;0,J92,0)</f>
        <v>0</v>
      </c>
      <c r="K87">
        <f>IF(K80&gt;0,K92,0)</f>
        <v>0</v>
      </c>
      <c r="M87" s="143" t="s">
        <v>2</v>
      </c>
      <c r="N87" s="142">
        <f>Techniques!$E$3*(Techniques!$D$3*H87+Techniques!$F$3*J87+Techniques!$G$3*K87)</f>
        <v>0</v>
      </c>
    </row>
    <row r="88" spans="1:15" ht="13.15" x14ac:dyDescent="0.4">
      <c r="A88" s="22">
        <v>2</v>
      </c>
      <c r="B88">
        <v>1</v>
      </c>
      <c r="C88">
        <v>1</v>
      </c>
      <c r="D88">
        <v>1</v>
      </c>
      <c r="G88" t="s">
        <v>3</v>
      </c>
      <c r="H88">
        <f>IF(H81&gt;0,H93,0)</f>
        <v>0</v>
      </c>
      <c r="I88">
        <f>IF(I81&gt;0,I93,0)</f>
        <v>0</v>
      </c>
      <c r="K88">
        <f>IF(K81&gt;0,K93,0)</f>
        <v>0</v>
      </c>
      <c r="M88" s="143" t="s">
        <v>3</v>
      </c>
      <c r="N88" s="142">
        <f>Techniques!$F$3*(Techniques!$D$3*H88+Techniques!$E$3*I88+Techniques!$G$3*K88)</f>
        <v>0</v>
      </c>
    </row>
    <row r="89" spans="1:15" ht="13.15" x14ac:dyDescent="0.4">
      <c r="A89" s="22">
        <v>1</v>
      </c>
      <c r="B89">
        <v>3</v>
      </c>
      <c r="C89">
        <v>4</v>
      </c>
      <c r="D89">
        <v>4</v>
      </c>
      <c r="G89" t="s">
        <v>4</v>
      </c>
      <c r="H89">
        <f>IF(H82&gt;0,H94,0)</f>
        <v>0</v>
      </c>
      <c r="I89">
        <f>IF(I82&gt;0,I94,0)</f>
        <v>0</v>
      </c>
      <c r="J89">
        <f>IF(J82&gt;0,J94,0)</f>
        <v>0</v>
      </c>
      <c r="M89" s="143" t="s">
        <v>4</v>
      </c>
      <c r="N89" s="142">
        <f>Techniques!$G$3*(Techniques!$D$3*H89+Techniques!$E$3*I89+Techniques!$F$3*J89)</f>
        <v>0</v>
      </c>
    </row>
    <row r="90" spans="1:15" ht="13.15" x14ac:dyDescent="0.4">
      <c r="A90" s="22">
        <v>2</v>
      </c>
      <c r="B90">
        <v>3</v>
      </c>
      <c r="C90">
        <v>1</v>
      </c>
      <c r="D90">
        <v>4</v>
      </c>
      <c r="F90" s="38"/>
      <c r="M90" s="143" t="s">
        <v>94</v>
      </c>
      <c r="N90" s="142" t="b">
        <f>SUM(N86:N89)&gt;0</f>
        <v>0</v>
      </c>
    </row>
    <row r="91" spans="1:15" ht="13.5" thickBot="1" x14ac:dyDescent="0.45">
      <c r="A91" s="22"/>
      <c r="G91" t="s">
        <v>1</v>
      </c>
      <c r="I91">
        <v>0</v>
      </c>
      <c r="J91">
        <v>0</v>
      </c>
      <c r="K91">
        <v>0</v>
      </c>
      <c r="M91" s="140" t="s">
        <v>103</v>
      </c>
      <c r="N91" s="273">
        <v>0.68722616823596716</v>
      </c>
    </row>
    <row r="92" spans="1:15" x14ac:dyDescent="0.35">
      <c r="A92" s="22">
        <f>AVERAGE(A79:A90)</f>
        <v>1.5</v>
      </c>
      <c r="B92">
        <f>AVERAGE(B79:B90)</f>
        <v>2.1666666666666665</v>
      </c>
      <c r="C92">
        <f>AVERAGE(C79:C90)</f>
        <v>1.75</v>
      </c>
      <c r="D92">
        <f>AVERAGE(D79:D90)</f>
        <v>1.9166666666666667</v>
      </c>
      <c r="E92" s="13" t="s">
        <v>237</v>
      </c>
      <c r="G92" t="s">
        <v>2</v>
      </c>
      <c r="H92">
        <v>0</v>
      </c>
      <c r="J92">
        <v>0</v>
      </c>
      <c r="K92">
        <v>0</v>
      </c>
    </row>
    <row r="93" spans="1:15" x14ac:dyDescent="0.35">
      <c r="A93">
        <f>STDEV(A79:A90)</f>
        <v>0.5222329678670935</v>
      </c>
      <c r="B93">
        <f>STDEV(B79:B90)</f>
        <v>1.1934162828797101</v>
      </c>
      <c r="C93">
        <f>STDEV(C79:C90)</f>
        <v>1.1381803659589922</v>
      </c>
      <c r="D93">
        <f>STDEV(D79:D90)</f>
        <v>1.378954368902449</v>
      </c>
      <c r="E93" s="13" t="s">
        <v>238</v>
      </c>
      <c r="G93" t="s">
        <v>3</v>
      </c>
      <c r="H93">
        <v>0</v>
      </c>
      <c r="I93">
        <v>0</v>
      </c>
      <c r="K93">
        <v>0</v>
      </c>
    </row>
    <row r="94" spans="1:15" x14ac:dyDescent="0.35">
      <c r="A94" s="22"/>
      <c r="G94" t="s">
        <v>4</v>
      </c>
      <c r="H94">
        <v>0</v>
      </c>
      <c r="I94">
        <v>0</v>
      </c>
      <c r="J94">
        <v>0</v>
      </c>
    </row>
    <row r="95" spans="1:15" s="5" customFormat="1" ht="13.15" thickBot="1" x14ac:dyDescent="0.4">
      <c r="A95" s="23"/>
      <c r="O95" s="24"/>
    </row>
    <row r="96" spans="1:15" s="26" customFormat="1" x14ac:dyDescent="0.35">
      <c r="A96" s="25" t="str">
        <f>Directions!A7</f>
        <v>27) I did not need any further help</v>
      </c>
      <c r="E96" s="115" t="s">
        <v>226</v>
      </c>
      <c r="F96" s="66">
        <f>Directions!B7</f>
        <v>1</v>
      </c>
      <c r="O96" s="28"/>
    </row>
    <row r="97" spans="1:14" ht="13.15" x14ac:dyDescent="0.4">
      <c r="A97" s="22" t="s">
        <v>1</v>
      </c>
      <c r="B97" t="s">
        <v>2</v>
      </c>
      <c r="C97" t="s">
        <v>3</v>
      </c>
      <c r="D97" t="s">
        <v>4</v>
      </c>
      <c r="G97" s="3" t="s">
        <v>220</v>
      </c>
      <c r="H97" t="s">
        <v>1</v>
      </c>
      <c r="I97" t="s">
        <v>2</v>
      </c>
      <c r="J97" t="s">
        <v>3</v>
      </c>
      <c r="K97" t="s">
        <v>4</v>
      </c>
    </row>
    <row r="98" spans="1:14" ht="13.15" x14ac:dyDescent="0.4">
      <c r="A98" s="22">
        <v>5</v>
      </c>
      <c r="B98">
        <v>5</v>
      </c>
      <c r="C98">
        <v>4</v>
      </c>
      <c r="D98">
        <v>2</v>
      </c>
      <c r="G98" t="s">
        <v>1</v>
      </c>
      <c r="H98" s="3">
        <f>A111</f>
        <v>4.416666666666667</v>
      </c>
      <c r="I98">
        <f>F96*(H98-I99)</f>
        <v>0.16666666666666696</v>
      </c>
      <c r="J98">
        <f>F96*(H98-J100)</f>
        <v>0.66666666666666696</v>
      </c>
      <c r="K98">
        <f>F96*(H98-K101)</f>
        <v>0.58333333333333348</v>
      </c>
    </row>
    <row r="99" spans="1:14" ht="13.15" x14ac:dyDescent="0.4">
      <c r="A99" s="22">
        <v>1</v>
      </c>
      <c r="B99">
        <v>4</v>
      </c>
      <c r="C99">
        <v>5</v>
      </c>
      <c r="D99">
        <v>2</v>
      </c>
      <c r="G99" t="s">
        <v>2</v>
      </c>
      <c r="H99">
        <f>F96*(I99-H98)</f>
        <v>-0.16666666666666696</v>
      </c>
      <c r="I99" s="3">
        <f>B111</f>
        <v>4.25</v>
      </c>
      <c r="J99">
        <f>F96*(I99-J100)</f>
        <v>0.5</v>
      </c>
      <c r="K99">
        <f>F96*(I99-K101)</f>
        <v>0.41666666666666652</v>
      </c>
    </row>
    <row r="100" spans="1:14" ht="13.15" x14ac:dyDescent="0.4">
      <c r="A100" s="22">
        <v>5</v>
      </c>
      <c r="B100">
        <v>4</v>
      </c>
      <c r="C100">
        <v>5</v>
      </c>
      <c r="D100">
        <v>4</v>
      </c>
      <c r="G100" t="s">
        <v>3</v>
      </c>
      <c r="H100">
        <f>F96*(J100-H98)</f>
        <v>-0.66666666666666696</v>
      </c>
      <c r="I100">
        <f>F96*(J100-I99)</f>
        <v>-0.5</v>
      </c>
      <c r="J100" s="3">
        <f>C111</f>
        <v>3.75</v>
      </c>
      <c r="K100">
        <f>F96*(J100-K101)</f>
        <v>-8.3333333333333481E-2</v>
      </c>
    </row>
    <row r="101" spans="1:14" ht="13.15" x14ac:dyDescent="0.4">
      <c r="A101" s="22">
        <v>4</v>
      </c>
      <c r="B101">
        <v>5</v>
      </c>
      <c r="C101">
        <v>1</v>
      </c>
      <c r="D101">
        <v>5</v>
      </c>
      <c r="G101" t="s">
        <v>4</v>
      </c>
      <c r="H101">
        <f>F96*(K101-H98)</f>
        <v>-0.58333333333333348</v>
      </c>
      <c r="I101">
        <f>F96*(K101-I99)</f>
        <v>-0.41666666666666652</v>
      </c>
      <c r="J101">
        <f>F96*(K101-J100)</f>
        <v>8.3333333333333481E-2</v>
      </c>
      <c r="K101" s="3">
        <f>D111</f>
        <v>3.8333333333333335</v>
      </c>
    </row>
    <row r="102" spans="1:14" x14ac:dyDescent="0.35">
      <c r="A102" s="22">
        <v>5</v>
      </c>
      <c r="B102">
        <v>5</v>
      </c>
      <c r="C102">
        <v>1</v>
      </c>
      <c r="D102">
        <v>1</v>
      </c>
    </row>
    <row r="103" spans="1:14" ht="13.15" thickBot="1" x14ac:dyDescent="0.4">
      <c r="A103" s="22">
        <v>5</v>
      </c>
      <c r="B103">
        <v>5</v>
      </c>
      <c r="C103">
        <v>5</v>
      </c>
      <c r="D103">
        <v>5</v>
      </c>
      <c r="N103" s="1"/>
    </row>
    <row r="104" spans="1:14" ht="13.5" thickBot="1" x14ac:dyDescent="0.45">
      <c r="A104" s="22">
        <v>4</v>
      </c>
      <c r="B104">
        <v>5</v>
      </c>
      <c r="C104">
        <v>4</v>
      </c>
      <c r="D104">
        <v>5</v>
      </c>
      <c r="H104" t="s">
        <v>1</v>
      </c>
      <c r="I104" t="s">
        <v>2</v>
      </c>
      <c r="J104" t="s">
        <v>3</v>
      </c>
      <c r="K104" t="s">
        <v>4</v>
      </c>
      <c r="M104" s="116"/>
      <c r="N104" s="141" t="s">
        <v>10</v>
      </c>
    </row>
    <row r="105" spans="1:14" ht="13.15" x14ac:dyDescent="0.4">
      <c r="A105" s="22">
        <v>4</v>
      </c>
      <c r="B105">
        <v>5</v>
      </c>
      <c r="C105">
        <v>1</v>
      </c>
      <c r="D105">
        <v>5</v>
      </c>
      <c r="G105" t="s">
        <v>1</v>
      </c>
      <c r="I105">
        <f>IF(I98&gt;0,I110,0)</f>
        <v>0</v>
      </c>
      <c r="J105">
        <f>IF(J98&gt;0,J110,0)</f>
        <v>0</v>
      </c>
      <c r="K105">
        <f>IF(K98&gt;0,K110,0)</f>
        <v>0</v>
      </c>
      <c r="M105" s="143" t="s">
        <v>1</v>
      </c>
      <c r="N105" s="142">
        <f>Techniques!$D$3*(Techniques!$E$3*I105+Techniques!$F$3*J105+Techniques!$G$3*K105)</f>
        <v>0</v>
      </c>
    </row>
    <row r="106" spans="1:14" ht="13.15" x14ac:dyDescent="0.4">
      <c r="A106" s="22">
        <v>5</v>
      </c>
      <c r="B106">
        <v>4</v>
      </c>
      <c r="C106">
        <v>5</v>
      </c>
      <c r="D106">
        <v>4</v>
      </c>
      <c r="G106" t="s">
        <v>2</v>
      </c>
      <c r="H106">
        <f>IF(H99&gt;0,H111,0)</f>
        <v>0</v>
      </c>
      <c r="J106">
        <f>IF(J99&gt;0,J111,0)</f>
        <v>0</v>
      </c>
      <c r="K106">
        <f>IF(K99&gt;0,K111,0)</f>
        <v>0</v>
      </c>
      <c r="M106" s="143" t="s">
        <v>2</v>
      </c>
      <c r="N106" s="142">
        <f>Techniques!$E$3*(Techniques!$D$3*H106+Techniques!$F$3*J106+Techniques!$G$3*K106)</f>
        <v>0</v>
      </c>
    </row>
    <row r="107" spans="1:14" ht="13.15" x14ac:dyDescent="0.4">
      <c r="A107" s="22">
        <v>5</v>
      </c>
      <c r="B107">
        <v>2</v>
      </c>
      <c r="C107">
        <v>4</v>
      </c>
      <c r="D107">
        <v>5</v>
      </c>
      <c r="G107" t="s">
        <v>3</v>
      </c>
      <c r="H107">
        <f>IF(H100&gt;0,H112,0)</f>
        <v>0</v>
      </c>
      <c r="I107">
        <f>IF(I100&gt;0,I112,0)</f>
        <v>0</v>
      </c>
      <c r="K107">
        <f>IF(K100&gt;0,K112,0)</f>
        <v>0</v>
      </c>
      <c r="M107" s="143" t="s">
        <v>3</v>
      </c>
      <c r="N107" s="142">
        <f>Techniques!$F$3*(Techniques!$D$3*H107+Techniques!$E$3*I107+Techniques!$G$3*K107)</f>
        <v>0</v>
      </c>
    </row>
    <row r="108" spans="1:14" ht="13.15" x14ac:dyDescent="0.4">
      <c r="A108" s="22">
        <v>5</v>
      </c>
      <c r="B108">
        <v>4</v>
      </c>
      <c r="C108">
        <v>5</v>
      </c>
      <c r="D108">
        <v>4</v>
      </c>
      <c r="G108" t="s">
        <v>4</v>
      </c>
      <c r="H108">
        <f>IF(H101&gt;0,H113,0)</f>
        <v>0</v>
      </c>
      <c r="I108">
        <f>IF(I101&gt;0,I113,0)</f>
        <v>0</v>
      </c>
      <c r="J108">
        <f>IF(J101&gt;0,J113,0)</f>
        <v>0</v>
      </c>
      <c r="M108" s="143" t="s">
        <v>4</v>
      </c>
      <c r="N108" s="142">
        <f>Techniques!$G$3*(Techniques!$D$3*H108+Techniques!$E$3*I108+Techniques!$F$3*J108)</f>
        <v>0</v>
      </c>
    </row>
    <row r="109" spans="1:14" ht="13.15" x14ac:dyDescent="0.4">
      <c r="A109" s="22">
        <v>5</v>
      </c>
      <c r="B109">
        <v>3</v>
      </c>
      <c r="C109">
        <v>5</v>
      </c>
      <c r="D109">
        <v>4</v>
      </c>
      <c r="F109" s="38"/>
      <c r="M109" s="143" t="s">
        <v>94</v>
      </c>
      <c r="N109" s="142" t="b">
        <f>SUM(N105:N108)&gt;0</f>
        <v>0</v>
      </c>
    </row>
    <row r="110" spans="1:14" ht="13.5" thickBot="1" x14ac:dyDescent="0.45">
      <c r="A110" s="22"/>
      <c r="G110" t="s">
        <v>1</v>
      </c>
      <c r="I110">
        <v>0</v>
      </c>
      <c r="J110">
        <v>0</v>
      </c>
      <c r="K110">
        <v>0</v>
      </c>
      <c r="M110" s="140" t="s">
        <v>103</v>
      </c>
      <c r="N110" s="273">
        <v>0.61566672480622575</v>
      </c>
    </row>
    <row r="111" spans="1:14" x14ac:dyDescent="0.35">
      <c r="A111" s="22">
        <f>AVERAGE(A98:A109)</f>
        <v>4.416666666666667</v>
      </c>
      <c r="B111">
        <f>AVERAGE(B98:B109)</f>
        <v>4.25</v>
      </c>
      <c r="C111">
        <f>AVERAGE(C98:C109)</f>
        <v>3.75</v>
      </c>
      <c r="D111">
        <f>AVERAGE(D98:D109)</f>
        <v>3.8333333333333335</v>
      </c>
      <c r="E111" s="13" t="s">
        <v>237</v>
      </c>
      <c r="G111" t="s">
        <v>2</v>
      </c>
      <c r="H111">
        <v>0</v>
      </c>
      <c r="J111">
        <v>0</v>
      </c>
      <c r="K111">
        <v>0</v>
      </c>
    </row>
    <row r="112" spans="1:14" x14ac:dyDescent="0.35">
      <c r="A112">
        <f>STDEV(A98:A109)</f>
        <v>1.1645001528813146</v>
      </c>
      <c r="B112">
        <f>STDEV(B98:B109)</f>
        <v>0.96530729916342273</v>
      </c>
      <c r="C112">
        <f>STDEV(C98:C109)</f>
        <v>1.712255291076124</v>
      </c>
      <c r="D112">
        <f>STDEV(D98:D109)</f>
        <v>1.4034589305344738</v>
      </c>
      <c r="E112" s="13" t="s">
        <v>238</v>
      </c>
      <c r="G112" t="s">
        <v>3</v>
      </c>
      <c r="H112">
        <v>0</v>
      </c>
      <c r="I112">
        <v>0</v>
      </c>
      <c r="K112">
        <v>0</v>
      </c>
    </row>
    <row r="113" spans="1:15" x14ac:dyDescent="0.35">
      <c r="A113" s="22"/>
      <c r="G113" t="s">
        <v>4</v>
      </c>
      <c r="H113">
        <v>0</v>
      </c>
      <c r="I113">
        <v>0</v>
      </c>
      <c r="J113">
        <v>0</v>
      </c>
    </row>
    <row r="114" spans="1:15" s="5" customFormat="1" ht="13.15" thickBot="1" x14ac:dyDescent="0.4">
      <c r="A114" s="23"/>
      <c r="O114" s="24"/>
    </row>
    <row r="115" spans="1:15" s="26" customFormat="1" x14ac:dyDescent="0.35">
      <c r="A115" s="25" t="str">
        <f>Directions!A8</f>
        <v>28) The interface interfered with the way I wanted to interact with the system</v>
      </c>
      <c r="E115" s="115" t="s">
        <v>226</v>
      </c>
      <c r="F115" s="66">
        <f>Directions!B8</f>
        <v>-1</v>
      </c>
      <c r="O115" s="28"/>
    </row>
    <row r="116" spans="1:15" ht="13.15" x14ac:dyDescent="0.4">
      <c r="A116" s="22" t="s">
        <v>1</v>
      </c>
      <c r="B116" t="s">
        <v>2</v>
      </c>
      <c r="C116" t="s">
        <v>3</v>
      </c>
      <c r="D116" t="s">
        <v>4</v>
      </c>
      <c r="G116" s="3" t="s">
        <v>220</v>
      </c>
      <c r="H116" t="s">
        <v>1</v>
      </c>
      <c r="I116" t="s">
        <v>2</v>
      </c>
      <c r="J116" t="s">
        <v>3</v>
      </c>
      <c r="K116" t="s">
        <v>4</v>
      </c>
    </row>
    <row r="117" spans="1:15" ht="13.15" x14ac:dyDescent="0.4">
      <c r="A117" s="22">
        <v>2</v>
      </c>
      <c r="B117">
        <v>1</v>
      </c>
      <c r="C117">
        <v>1</v>
      </c>
      <c r="D117">
        <v>1</v>
      </c>
      <c r="G117" t="s">
        <v>1</v>
      </c>
      <c r="H117" s="3">
        <f>A130</f>
        <v>2</v>
      </c>
      <c r="I117">
        <f>F115*(H117-I118)</f>
        <v>0.83333333333333348</v>
      </c>
      <c r="J117">
        <f>F115*(H117-J119)</f>
        <v>0</v>
      </c>
      <c r="K117">
        <f>F115*(H117-K120)</f>
        <v>-8.3333333333333259E-2</v>
      </c>
    </row>
    <row r="118" spans="1:15" ht="13.15" x14ac:dyDescent="0.4">
      <c r="A118" s="22">
        <v>2</v>
      </c>
      <c r="B118">
        <v>4</v>
      </c>
      <c r="C118">
        <v>1</v>
      </c>
      <c r="D118">
        <v>3</v>
      </c>
      <c r="G118" t="s">
        <v>2</v>
      </c>
      <c r="H118">
        <f>F115*(I118-H117)</f>
        <v>-0.83333333333333348</v>
      </c>
      <c r="I118" s="3">
        <f>B130</f>
        <v>2.8333333333333335</v>
      </c>
      <c r="J118">
        <f>F115*(I118-J119)</f>
        <v>-0.83333333333333348</v>
      </c>
      <c r="K118">
        <f>F115*(I118-K120)</f>
        <v>-0.91666666666666674</v>
      </c>
    </row>
    <row r="119" spans="1:15" ht="13.15" x14ac:dyDescent="0.4">
      <c r="A119" s="22">
        <v>1</v>
      </c>
      <c r="B119">
        <v>2</v>
      </c>
      <c r="C119">
        <v>3</v>
      </c>
      <c r="D119">
        <v>2</v>
      </c>
      <c r="G119" t="s">
        <v>3</v>
      </c>
      <c r="H119">
        <f>F115*(J119-H117)</f>
        <v>0</v>
      </c>
      <c r="I119">
        <f>F115*(J119-I118)</f>
        <v>0.83333333333333348</v>
      </c>
      <c r="J119" s="3">
        <f>C130</f>
        <v>2</v>
      </c>
      <c r="K119">
        <f>F115*(J119-K120)</f>
        <v>-8.3333333333333259E-2</v>
      </c>
    </row>
    <row r="120" spans="1:15" ht="13.15" x14ac:dyDescent="0.4">
      <c r="A120" s="22">
        <v>5</v>
      </c>
      <c r="B120">
        <v>4</v>
      </c>
      <c r="C120">
        <v>1</v>
      </c>
      <c r="D120">
        <v>1</v>
      </c>
      <c r="G120" t="s">
        <v>4</v>
      </c>
      <c r="H120">
        <f>F115*(K120-H117)</f>
        <v>8.3333333333333259E-2</v>
      </c>
      <c r="I120">
        <f>F115*(K120-I118)</f>
        <v>0.91666666666666674</v>
      </c>
      <c r="J120">
        <f>F115*(K120-J119)</f>
        <v>8.3333333333333259E-2</v>
      </c>
      <c r="K120" s="3">
        <f>D130</f>
        <v>1.9166666666666667</v>
      </c>
    </row>
    <row r="121" spans="1:15" x14ac:dyDescent="0.35">
      <c r="A121" s="22">
        <v>3</v>
      </c>
      <c r="B121">
        <v>3</v>
      </c>
      <c r="C121">
        <v>1</v>
      </c>
      <c r="D121">
        <v>1</v>
      </c>
    </row>
    <row r="122" spans="1:15" ht="13.15" thickBot="1" x14ac:dyDescent="0.4">
      <c r="A122" s="22">
        <v>1</v>
      </c>
      <c r="B122">
        <v>1</v>
      </c>
      <c r="C122">
        <v>2</v>
      </c>
      <c r="D122">
        <v>1</v>
      </c>
      <c r="N122" s="1"/>
    </row>
    <row r="123" spans="1:15" ht="13.5" thickBot="1" x14ac:dyDescent="0.45">
      <c r="A123" s="22">
        <v>1</v>
      </c>
      <c r="B123">
        <v>3</v>
      </c>
      <c r="C123">
        <v>2</v>
      </c>
      <c r="D123">
        <v>3</v>
      </c>
      <c r="H123" t="s">
        <v>1</v>
      </c>
      <c r="I123" t="s">
        <v>2</v>
      </c>
      <c r="J123" t="s">
        <v>3</v>
      </c>
      <c r="K123" t="s">
        <v>4</v>
      </c>
      <c r="M123" s="116"/>
      <c r="N123" s="141" t="s">
        <v>10</v>
      </c>
    </row>
    <row r="124" spans="1:15" ht="13.15" x14ac:dyDescent="0.4">
      <c r="A124" s="22">
        <v>1</v>
      </c>
      <c r="B124">
        <v>3</v>
      </c>
      <c r="C124">
        <v>1</v>
      </c>
      <c r="D124">
        <v>2</v>
      </c>
      <c r="G124" t="s">
        <v>1</v>
      </c>
      <c r="I124">
        <f>IF(I117&gt;0,I129,0)</f>
        <v>0</v>
      </c>
      <c r="J124">
        <f>IF(J117&gt;0,J129,0)</f>
        <v>0</v>
      </c>
      <c r="K124">
        <f>IF(K117&gt;0,K129,0)</f>
        <v>0</v>
      </c>
      <c r="M124" s="143" t="s">
        <v>1</v>
      </c>
      <c r="N124" s="142">
        <f>Techniques!$D$3*(Techniques!$E$3*I124+Techniques!$F$3*J124+Techniques!$G$3*K124)</f>
        <v>0</v>
      </c>
    </row>
    <row r="125" spans="1:15" ht="13.15" x14ac:dyDescent="0.4">
      <c r="A125" s="22">
        <v>2</v>
      </c>
      <c r="B125">
        <v>4</v>
      </c>
      <c r="C125">
        <v>4</v>
      </c>
      <c r="D125">
        <v>2</v>
      </c>
      <c r="G125" t="s">
        <v>2</v>
      </c>
      <c r="H125">
        <f>IF(H118&gt;0,H130,0)</f>
        <v>0</v>
      </c>
      <c r="J125">
        <f>IF(J118&gt;0,J130,0)</f>
        <v>0</v>
      </c>
      <c r="K125">
        <f>IF(K118&gt;0,K130,0)</f>
        <v>0</v>
      </c>
      <c r="M125" s="143" t="s">
        <v>2</v>
      </c>
      <c r="N125" s="142">
        <f>Techniques!$E$3*(Techniques!$D$3*H125+Techniques!$F$3*J125+Techniques!$G$3*K125)</f>
        <v>0</v>
      </c>
    </row>
    <row r="126" spans="1:15" ht="13.15" x14ac:dyDescent="0.4">
      <c r="A126" s="22">
        <v>2</v>
      </c>
      <c r="B126">
        <v>3</v>
      </c>
      <c r="C126">
        <v>3</v>
      </c>
      <c r="D126">
        <v>4</v>
      </c>
      <c r="G126" t="s">
        <v>3</v>
      </c>
      <c r="H126">
        <f>IF(H119&gt;0,H131,0)</f>
        <v>0</v>
      </c>
      <c r="I126">
        <f>IF(I119&gt;0,I131,0)</f>
        <v>0</v>
      </c>
      <c r="K126">
        <f>IF(K119&gt;0,K131,0)</f>
        <v>0</v>
      </c>
      <c r="M126" s="143" t="s">
        <v>3</v>
      </c>
      <c r="N126" s="142">
        <f>Techniques!$F$3*(Techniques!$D$3*H126+Techniques!$E$3*I126+Techniques!$G$3*K126)</f>
        <v>0</v>
      </c>
    </row>
    <row r="127" spans="1:15" ht="13.15" x14ac:dyDescent="0.4">
      <c r="A127" s="22">
        <v>3</v>
      </c>
      <c r="B127">
        <v>2</v>
      </c>
      <c r="C127">
        <v>4</v>
      </c>
      <c r="D127">
        <v>1</v>
      </c>
      <c r="G127" t="s">
        <v>4</v>
      </c>
      <c r="H127">
        <f>IF(H120&gt;0,H132,0)</f>
        <v>0</v>
      </c>
      <c r="I127">
        <f>IF(I120&gt;0,I132,0)</f>
        <v>0</v>
      </c>
      <c r="J127">
        <f>IF(J120&gt;0,J132,0)</f>
        <v>0</v>
      </c>
      <c r="M127" s="143" t="s">
        <v>4</v>
      </c>
      <c r="N127" s="142">
        <f>Techniques!$G$3*(Techniques!$D$3*H127+Techniques!$E$3*I127+Techniques!$F$3*J127)</f>
        <v>0</v>
      </c>
    </row>
    <row r="128" spans="1:15" ht="13.15" x14ac:dyDescent="0.4">
      <c r="A128" s="22">
        <v>1</v>
      </c>
      <c r="B128">
        <v>4</v>
      </c>
      <c r="C128">
        <v>1</v>
      </c>
      <c r="D128">
        <v>2</v>
      </c>
      <c r="F128" s="38"/>
      <c r="M128" s="143" t="s">
        <v>94</v>
      </c>
      <c r="N128" s="142" t="b">
        <f>SUM(N124:N127)&gt;0</f>
        <v>0</v>
      </c>
    </row>
    <row r="129" spans="1:15" ht="13.5" thickBot="1" x14ac:dyDescent="0.45">
      <c r="A129" s="22"/>
      <c r="G129" t="s">
        <v>1</v>
      </c>
      <c r="I129">
        <v>0</v>
      </c>
      <c r="J129">
        <v>0</v>
      </c>
      <c r="K129">
        <v>0</v>
      </c>
      <c r="M129" s="140" t="s">
        <v>103</v>
      </c>
      <c r="N129" s="273">
        <v>0.1562657551509504</v>
      </c>
    </row>
    <row r="130" spans="1:15" x14ac:dyDescent="0.35">
      <c r="A130" s="22">
        <f>AVERAGE(A117:A128)</f>
        <v>2</v>
      </c>
      <c r="B130">
        <f>AVERAGE(B117:B128)</f>
        <v>2.8333333333333335</v>
      </c>
      <c r="C130">
        <f>AVERAGE(C117:C128)</f>
        <v>2</v>
      </c>
      <c r="D130">
        <f>AVERAGE(D117:D128)</f>
        <v>1.9166666666666667</v>
      </c>
      <c r="E130" s="13" t="s">
        <v>237</v>
      </c>
      <c r="G130" t="s">
        <v>2</v>
      </c>
      <c r="H130">
        <v>0</v>
      </c>
      <c r="J130">
        <v>0</v>
      </c>
      <c r="K130">
        <v>0</v>
      </c>
    </row>
    <row r="131" spans="1:15" x14ac:dyDescent="0.35">
      <c r="A131">
        <f>STDEV(A117:A128)</f>
        <v>1.2060453783110545</v>
      </c>
      <c r="B131">
        <f>STDEV(B117:B128)</f>
        <v>1.1146408580454257</v>
      </c>
      <c r="C131">
        <f>STDEV(C117:C128)</f>
        <v>1.2060453783110545</v>
      </c>
      <c r="D131">
        <f>STDEV(D117:D128)</f>
        <v>0.99620491989562177</v>
      </c>
      <c r="E131" s="13" t="s">
        <v>238</v>
      </c>
      <c r="G131" t="s">
        <v>3</v>
      </c>
      <c r="H131">
        <v>0</v>
      </c>
      <c r="I131">
        <v>0</v>
      </c>
      <c r="K131">
        <v>0</v>
      </c>
    </row>
    <row r="132" spans="1:15" x14ac:dyDescent="0.35">
      <c r="A132" s="22"/>
      <c r="G132" t="s">
        <v>4</v>
      </c>
      <c r="H132">
        <v>0</v>
      </c>
      <c r="I132">
        <v>0</v>
      </c>
      <c r="J132">
        <v>0</v>
      </c>
    </row>
    <row r="133" spans="1:15" s="5" customFormat="1" ht="13.15" thickBot="1" x14ac:dyDescent="0.4">
      <c r="A133" s="23"/>
      <c r="O133" s="24"/>
    </row>
    <row r="134" spans="1:15" s="26" customFormat="1" x14ac:dyDescent="0.35">
      <c r="A134" s="25" t="str">
        <f>Directions!A9</f>
        <v>29) I found it easy to undo mistakes and return to a previous state</v>
      </c>
      <c r="E134" s="115" t="s">
        <v>226</v>
      </c>
      <c r="F134" s="66">
        <v>1</v>
      </c>
      <c r="O134" s="28"/>
    </row>
    <row r="135" spans="1:15" ht="13.15" x14ac:dyDescent="0.4">
      <c r="A135" s="22" t="s">
        <v>1</v>
      </c>
      <c r="B135" t="s">
        <v>2</v>
      </c>
      <c r="C135" t="s">
        <v>3</v>
      </c>
      <c r="D135" t="s">
        <v>4</v>
      </c>
      <c r="G135" s="3" t="s">
        <v>220</v>
      </c>
      <c r="H135" t="s">
        <v>1</v>
      </c>
      <c r="I135" t="s">
        <v>2</v>
      </c>
      <c r="J135" t="s">
        <v>3</v>
      </c>
      <c r="K135" t="s">
        <v>4</v>
      </c>
    </row>
    <row r="136" spans="1:15" ht="13.15" x14ac:dyDescent="0.4">
      <c r="A136" s="22">
        <v>5</v>
      </c>
      <c r="B136">
        <v>5</v>
      </c>
      <c r="C136">
        <v>2</v>
      </c>
      <c r="D136">
        <v>4</v>
      </c>
      <c r="G136" t="s">
        <v>1</v>
      </c>
      <c r="H136" s="3">
        <f>A149</f>
        <v>4.25</v>
      </c>
      <c r="I136">
        <f>F134*(H136-I137)</f>
        <v>1.0833333333333335</v>
      </c>
      <c r="J136">
        <f>F134*(H136-J138)</f>
        <v>-8.3333333333333037E-2</v>
      </c>
      <c r="K136">
        <f>F134*(H136-K139)</f>
        <v>-8.3333333333333037E-2</v>
      </c>
    </row>
    <row r="137" spans="1:15" ht="13.15" x14ac:dyDescent="0.4">
      <c r="A137" s="22">
        <v>5</v>
      </c>
      <c r="B137">
        <v>3</v>
      </c>
      <c r="C137">
        <v>5</v>
      </c>
      <c r="D137">
        <v>4</v>
      </c>
      <c r="G137" t="s">
        <v>2</v>
      </c>
      <c r="H137">
        <f>F134*(I137-H136)</f>
        <v>-1.0833333333333335</v>
      </c>
      <c r="I137" s="3">
        <f>B149</f>
        <v>3.1666666666666665</v>
      </c>
      <c r="J137">
        <f>F134*(I137-J138)</f>
        <v>-1.1666666666666665</v>
      </c>
      <c r="K137">
        <f>F134*(I137-K139)</f>
        <v>-1.1666666666666665</v>
      </c>
    </row>
    <row r="138" spans="1:15" ht="13.15" x14ac:dyDescent="0.4">
      <c r="A138" s="22">
        <v>5</v>
      </c>
      <c r="B138">
        <v>3</v>
      </c>
      <c r="C138">
        <v>5</v>
      </c>
      <c r="D138">
        <v>5</v>
      </c>
      <c r="G138" t="s">
        <v>3</v>
      </c>
      <c r="H138">
        <f>F134*(J138-H136)</f>
        <v>8.3333333333333037E-2</v>
      </c>
      <c r="I138">
        <f>F134*(J138-I137)</f>
        <v>1.1666666666666665</v>
      </c>
      <c r="J138" s="3">
        <f>C149</f>
        <v>4.333333333333333</v>
      </c>
      <c r="K138">
        <f>F134*(J138-K139)</f>
        <v>0</v>
      </c>
    </row>
    <row r="139" spans="1:15" ht="13.15" x14ac:dyDescent="0.4">
      <c r="A139" s="22">
        <v>5</v>
      </c>
      <c r="B139">
        <v>2</v>
      </c>
      <c r="C139">
        <v>4</v>
      </c>
      <c r="D139">
        <v>5</v>
      </c>
      <c r="G139" t="s">
        <v>4</v>
      </c>
      <c r="H139">
        <f>F134*(K139-H136)</f>
        <v>8.3333333333333037E-2</v>
      </c>
      <c r="I139">
        <f>F134*(K139-I137)</f>
        <v>1.1666666666666665</v>
      </c>
      <c r="J139">
        <f>F134*(K139-J138)</f>
        <v>0</v>
      </c>
      <c r="K139" s="3">
        <f>D149</f>
        <v>4.333333333333333</v>
      </c>
    </row>
    <row r="140" spans="1:15" x14ac:dyDescent="0.35">
      <c r="A140" s="22">
        <v>5</v>
      </c>
      <c r="B140">
        <v>4</v>
      </c>
      <c r="C140">
        <v>4</v>
      </c>
      <c r="D140">
        <v>4</v>
      </c>
    </row>
    <row r="141" spans="1:15" ht="13.15" thickBot="1" x14ac:dyDescent="0.4">
      <c r="A141" s="22">
        <v>4</v>
      </c>
      <c r="B141">
        <v>4</v>
      </c>
      <c r="C141">
        <v>5</v>
      </c>
      <c r="D141">
        <v>5</v>
      </c>
      <c r="N141" s="1"/>
    </row>
    <row r="142" spans="1:15" ht="13.5" thickBot="1" x14ac:dyDescent="0.45">
      <c r="A142" s="22">
        <v>4</v>
      </c>
      <c r="B142">
        <v>2</v>
      </c>
      <c r="C142">
        <v>5</v>
      </c>
      <c r="D142">
        <v>5</v>
      </c>
      <c r="H142" t="s">
        <v>1</v>
      </c>
      <c r="I142" t="s">
        <v>2</v>
      </c>
      <c r="J142" t="s">
        <v>3</v>
      </c>
      <c r="K142" t="s">
        <v>4</v>
      </c>
      <c r="M142" s="116"/>
      <c r="N142" s="141" t="s">
        <v>10</v>
      </c>
    </row>
    <row r="143" spans="1:15" ht="13.15" x14ac:dyDescent="0.4">
      <c r="A143" s="22">
        <v>4</v>
      </c>
      <c r="B143">
        <v>3</v>
      </c>
      <c r="C143">
        <v>3</v>
      </c>
      <c r="D143">
        <v>4</v>
      </c>
      <c r="G143" t="s">
        <v>1</v>
      </c>
      <c r="I143">
        <f>IF(I136&gt;0,I148,0)</f>
        <v>1</v>
      </c>
      <c r="J143">
        <f>IF(J136&gt;0,J148,0)</f>
        <v>0</v>
      </c>
      <c r="K143">
        <f>IF(K136&gt;0,K148,0)</f>
        <v>0</v>
      </c>
      <c r="M143" s="143" t="s">
        <v>1</v>
      </c>
      <c r="N143" s="142">
        <f>Techniques!$D$3*(Techniques!$E$3*I143+Techniques!$F$3*J143+Techniques!$G$3*K143)</f>
        <v>1</v>
      </c>
    </row>
    <row r="144" spans="1:15" ht="13.15" x14ac:dyDescent="0.4">
      <c r="A144" s="22">
        <v>5</v>
      </c>
      <c r="B144">
        <v>4</v>
      </c>
      <c r="C144">
        <v>4</v>
      </c>
      <c r="D144">
        <v>3</v>
      </c>
      <c r="G144" t="s">
        <v>2</v>
      </c>
      <c r="H144">
        <f>IF(H137&gt;0,H149,0)</f>
        <v>0</v>
      </c>
      <c r="J144">
        <f>IF(J137&gt;0,J149,0)</f>
        <v>0</v>
      </c>
      <c r="K144">
        <f>IF(K137&gt;0,K149,0)</f>
        <v>0</v>
      </c>
      <c r="M144" s="143" t="s">
        <v>2</v>
      </c>
      <c r="N144" s="142">
        <f>Techniques!$E$3*(Techniques!$D$3*H144+Techniques!$F$3*J144+Techniques!$G$3*K144)</f>
        <v>0</v>
      </c>
    </row>
    <row r="145" spans="1:15" ht="13.15" x14ac:dyDescent="0.4">
      <c r="A145" s="22">
        <v>3</v>
      </c>
      <c r="B145">
        <v>2</v>
      </c>
      <c r="C145">
        <v>5</v>
      </c>
      <c r="D145">
        <v>4</v>
      </c>
      <c r="G145" t="s">
        <v>3</v>
      </c>
      <c r="H145">
        <f>IF(H138&gt;0,H150,0)</f>
        <v>0</v>
      </c>
      <c r="I145">
        <f>IF(I138&gt;0,I150,0)</f>
        <v>1</v>
      </c>
      <c r="K145">
        <f>IF(K138&gt;0,K150,0)</f>
        <v>0</v>
      </c>
      <c r="M145" s="143" t="s">
        <v>3</v>
      </c>
      <c r="N145" s="142">
        <f>Techniques!$F$3*(Techniques!$D$3*H145+Techniques!$E$3*I145+Techniques!$G$3*K145)</f>
        <v>1</v>
      </c>
    </row>
    <row r="146" spans="1:15" ht="13.15" x14ac:dyDescent="0.4">
      <c r="A146" s="22">
        <v>5</v>
      </c>
      <c r="B146">
        <v>2</v>
      </c>
      <c r="C146">
        <v>5</v>
      </c>
      <c r="D146">
        <v>5</v>
      </c>
      <c r="G146" t="s">
        <v>4</v>
      </c>
      <c r="H146">
        <f>IF(H139&gt;0,H151,0)</f>
        <v>0</v>
      </c>
      <c r="I146">
        <f>IF(I139&gt;0,I151,0)</f>
        <v>0</v>
      </c>
      <c r="J146">
        <f>IF(J139&gt;0,J151,0)</f>
        <v>0</v>
      </c>
      <c r="M146" s="143" t="s">
        <v>4</v>
      </c>
      <c r="N146" s="142">
        <f>Techniques!$G$3*(Techniques!$D$3*H146+Techniques!$E$3*I146+Techniques!$F$3*J146)</f>
        <v>0</v>
      </c>
    </row>
    <row r="147" spans="1:15" ht="13.15" x14ac:dyDescent="0.4">
      <c r="A147" s="22">
        <v>1</v>
      </c>
      <c r="B147">
        <v>4</v>
      </c>
      <c r="C147">
        <v>5</v>
      </c>
      <c r="D147">
        <v>4</v>
      </c>
      <c r="F147" s="38"/>
      <c r="M147" s="143" t="s">
        <v>94</v>
      </c>
      <c r="N147" s="142" t="b">
        <f>SUM(N143:N146)&gt;0</f>
        <v>1</v>
      </c>
    </row>
    <row r="148" spans="1:15" ht="13.5" thickBot="1" x14ac:dyDescent="0.45">
      <c r="A148" s="22"/>
      <c r="G148" t="s">
        <v>1</v>
      </c>
      <c r="I148">
        <v>1</v>
      </c>
      <c r="J148">
        <v>0</v>
      </c>
      <c r="K148">
        <v>0</v>
      </c>
      <c r="M148" s="140" t="s">
        <v>103</v>
      </c>
      <c r="N148" s="273">
        <v>1.3278716199191186E-2</v>
      </c>
    </row>
    <row r="149" spans="1:15" x14ac:dyDescent="0.35">
      <c r="A149" s="22">
        <f>AVERAGE(A136:A147)</f>
        <v>4.25</v>
      </c>
      <c r="B149">
        <f>AVERAGE(B136:B147)</f>
        <v>3.1666666666666665</v>
      </c>
      <c r="C149">
        <f>AVERAGE(C136:C147)</f>
        <v>4.333333333333333</v>
      </c>
      <c r="D149">
        <f>AVERAGE(D136:D147)</f>
        <v>4.333333333333333</v>
      </c>
      <c r="E149" s="13" t="s">
        <v>237</v>
      </c>
      <c r="G149" t="s">
        <v>2</v>
      </c>
      <c r="H149">
        <v>1</v>
      </c>
      <c r="J149">
        <v>1</v>
      </c>
      <c r="K149">
        <v>0</v>
      </c>
    </row>
    <row r="150" spans="1:15" x14ac:dyDescent="0.35">
      <c r="A150">
        <f>STDEV(A136:A147)</f>
        <v>1.2154310870109943</v>
      </c>
      <c r="B150">
        <f>STDEV(B136:B147)</f>
        <v>1.0298573010888747</v>
      </c>
      <c r="C150">
        <f>STDEV(C136:C147)</f>
        <v>0.98473192783466146</v>
      </c>
      <c r="D150">
        <f>STDEV(D136:D147)</f>
        <v>0.65133894727892894</v>
      </c>
      <c r="E150" s="13" t="s">
        <v>238</v>
      </c>
      <c r="G150" t="s">
        <v>3</v>
      </c>
      <c r="H150">
        <v>0</v>
      </c>
      <c r="I150">
        <v>1</v>
      </c>
      <c r="K150">
        <v>0</v>
      </c>
    </row>
    <row r="151" spans="1:15" x14ac:dyDescent="0.35">
      <c r="A151" s="22"/>
      <c r="G151" t="s">
        <v>4</v>
      </c>
      <c r="H151">
        <v>0</v>
      </c>
      <c r="I151">
        <v>0</v>
      </c>
      <c r="J151">
        <v>0</v>
      </c>
    </row>
    <row r="152" spans="1:15" s="5" customFormat="1" ht="13.15" thickBot="1" x14ac:dyDescent="0.4">
      <c r="A152" s="23"/>
      <c r="O152" s="24"/>
    </row>
    <row r="153" spans="1:15" s="26" customFormat="1" x14ac:dyDescent="0.35">
      <c r="A153" s="25" t="str">
        <f>Directions!A10</f>
        <v>30) I was confused by the operation of the interface</v>
      </c>
      <c r="E153" s="115" t="s">
        <v>226</v>
      </c>
      <c r="F153" s="66">
        <f>Directions!B10</f>
        <v>-1</v>
      </c>
      <c r="O153" s="28"/>
    </row>
    <row r="154" spans="1:15" ht="13.15" x14ac:dyDescent="0.4">
      <c r="A154" s="22" t="s">
        <v>1</v>
      </c>
      <c r="B154" t="s">
        <v>2</v>
      </c>
      <c r="C154" t="s">
        <v>3</v>
      </c>
      <c r="D154" t="s">
        <v>4</v>
      </c>
      <c r="G154" s="3" t="s">
        <v>220</v>
      </c>
      <c r="H154" t="s">
        <v>1</v>
      </c>
      <c r="I154" t="s">
        <v>2</v>
      </c>
      <c r="J154" t="s">
        <v>3</v>
      </c>
      <c r="K154" t="s">
        <v>4</v>
      </c>
    </row>
    <row r="155" spans="1:15" ht="13.15" x14ac:dyDescent="0.4">
      <c r="A155" s="22">
        <v>1</v>
      </c>
      <c r="B155">
        <v>1</v>
      </c>
      <c r="C155">
        <v>1</v>
      </c>
      <c r="D155">
        <v>1</v>
      </c>
      <c r="G155" t="s">
        <v>1</v>
      </c>
      <c r="H155" s="3">
        <f>A168</f>
        <v>1.3333333333333333</v>
      </c>
      <c r="I155">
        <f>F153*(H155-I156)</f>
        <v>0.75000000000000022</v>
      </c>
      <c r="J155">
        <f>F153*(H155-J157)</f>
        <v>0.25</v>
      </c>
      <c r="K155">
        <f>F153*(H155-K158)</f>
        <v>0.25</v>
      </c>
    </row>
    <row r="156" spans="1:15" ht="13.15" x14ac:dyDescent="0.4">
      <c r="A156" s="22">
        <v>1</v>
      </c>
      <c r="B156">
        <v>3</v>
      </c>
      <c r="C156">
        <v>2</v>
      </c>
      <c r="D156">
        <v>2</v>
      </c>
      <c r="G156" t="s">
        <v>2</v>
      </c>
      <c r="H156">
        <f>F153*(I156-H155)</f>
        <v>-0.75000000000000022</v>
      </c>
      <c r="I156" s="3">
        <f>B168</f>
        <v>2.0833333333333335</v>
      </c>
      <c r="J156">
        <f>F153*(I156-J157)</f>
        <v>-0.50000000000000022</v>
      </c>
      <c r="K156">
        <f>F153*(I156-K158)</f>
        <v>-0.50000000000000022</v>
      </c>
    </row>
    <row r="157" spans="1:15" ht="13.15" x14ac:dyDescent="0.4">
      <c r="A157" s="22">
        <v>1</v>
      </c>
      <c r="B157">
        <v>1</v>
      </c>
      <c r="C157">
        <v>1</v>
      </c>
      <c r="D157">
        <v>2</v>
      </c>
      <c r="G157" t="s">
        <v>3</v>
      </c>
      <c r="H157">
        <f>F153*(J157-H155)</f>
        <v>-0.25</v>
      </c>
      <c r="I157">
        <f>F153*(J157-I156)</f>
        <v>0.50000000000000022</v>
      </c>
      <c r="J157" s="3">
        <f>C168</f>
        <v>1.5833333333333333</v>
      </c>
      <c r="K157">
        <f>F153*(J157-K158)</f>
        <v>0</v>
      </c>
    </row>
    <row r="158" spans="1:15" ht="13.15" x14ac:dyDescent="0.4">
      <c r="A158" s="22">
        <v>1</v>
      </c>
      <c r="B158">
        <v>2</v>
      </c>
      <c r="C158">
        <v>1</v>
      </c>
      <c r="D158">
        <v>1</v>
      </c>
      <c r="G158" t="s">
        <v>4</v>
      </c>
      <c r="H158">
        <f>F153*(K158-H155)</f>
        <v>-0.25</v>
      </c>
      <c r="I158">
        <f>F153*(K158-I156)</f>
        <v>0.50000000000000022</v>
      </c>
      <c r="J158">
        <f>F153*(K158-J157)</f>
        <v>0</v>
      </c>
      <c r="K158" s="3">
        <f>D168</f>
        <v>1.5833333333333333</v>
      </c>
    </row>
    <row r="159" spans="1:15" x14ac:dyDescent="0.35">
      <c r="A159" s="22">
        <v>1</v>
      </c>
      <c r="B159">
        <v>1</v>
      </c>
      <c r="C159">
        <v>4</v>
      </c>
      <c r="D159">
        <v>1</v>
      </c>
    </row>
    <row r="160" spans="1:15" ht="13.15" thickBot="1" x14ac:dyDescent="0.4">
      <c r="A160" s="22">
        <v>2</v>
      </c>
      <c r="B160">
        <v>1</v>
      </c>
      <c r="C160">
        <v>1</v>
      </c>
      <c r="D160">
        <v>2</v>
      </c>
      <c r="N160" s="1"/>
    </row>
    <row r="161" spans="1:15" ht="13.5" thickBot="1" x14ac:dyDescent="0.45">
      <c r="A161" s="22">
        <v>1</v>
      </c>
      <c r="B161">
        <v>3</v>
      </c>
      <c r="C161">
        <v>2</v>
      </c>
      <c r="D161">
        <v>1</v>
      </c>
      <c r="H161" t="s">
        <v>1</v>
      </c>
      <c r="I161" t="s">
        <v>2</v>
      </c>
      <c r="J161" t="s">
        <v>3</v>
      </c>
      <c r="K161" t="s">
        <v>4</v>
      </c>
      <c r="M161" s="116"/>
      <c r="N161" s="141" t="s">
        <v>10</v>
      </c>
    </row>
    <row r="162" spans="1:15" ht="13.15" x14ac:dyDescent="0.4">
      <c r="A162" s="22">
        <v>1</v>
      </c>
      <c r="B162">
        <v>3</v>
      </c>
      <c r="C162">
        <v>1</v>
      </c>
      <c r="D162">
        <v>1</v>
      </c>
      <c r="G162" t="s">
        <v>1</v>
      </c>
      <c r="I162">
        <f>IF(I155&gt;0,I167,0)</f>
        <v>0</v>
      </c>
      <c r="J162">
        <f>IF(J155&gt;0,J167,0)</f>
        <v>0</v>
      </c>
      <c r="K162">
        <f>IF(K155&gt;0,K167,0)</f>
        <v>0</v>
      </c>
      <c r="M162" s="143" t="s">
        <v>1</v>
      </c>
      <c r="N162" s="142">
        <f>Techniques!$D$3*(Techniques!$E$3*I162+Techniques!$F$3*J162+Techniques!$G$3*K162)</f>
        <v>0</v>
      </c>
    </row>
    <row r="163" spans="1:15" ht="13.15" x14ac:dyDescent="0.4">
      <c r="A163" s="22">
        <v>3</v>
      </c>
      <c r="B163">
        <v>2</v>
      </c>
      <c r="C163">
        <v>3</v>
      </c>
      <c r="D163">
        <v>3</v>
      </c>
      <c r="G163" t="s">
        <v>2</v>
      </c>
      <c r="H163">
        <f>IF(H156&gt;0,H168,0)</f>
        <v>0</v>
      </c>
      <c r="J163">
        <f>IF(J156&gt;0,J168,0)</f>
        <v>0</v>
      </c>
      <c r="K163">
        <f>IF(K156&gt;0,K168,0)</f>
        <v>0</v>
      </c>
      <c r="M163" s="143" t="s">
        <v>2</v>
      </c>
      <c r="N163" s="142">
        <f>Techniques!$E$3*(Techniques!$D$3*H163+Techniques!$F$3*J163+Techniques!$G$3*K163)</f>
        <v>0</v>
      </c>
    </row>
    <row r="164" spans="1:15" ht="13.15" x14ac:dyDescent="0.4">
      <c r="A164" s="22">
        <v>2</v>
      </c>
      <c r="B164">
        <v>3</v>
      </c>
      <c r="C164">
        <v>1</v>
      </c>
      <c r="D164">
        <v>2</v>
      </c>
      <c r="G164" t="s">
        <v>3</v>
      </c>
      <c r="H164">
        <f>IF(H157&gt;0,H169,0)</f>
        <v>0</v>
      </c>
      <c r="I164">
        <f>IF(I157&gt;0,I169,0)</f>
        <v>0</v>
      </c>
      <c r="K164">
        <f>IF(K157&gt;0,K169,0)</f>
        <v>0</v>
      </c>
      <c r="M164" s="143" t="s">
        <v>3</v>
      </c>
      <c r="N164" s="142">
        <f>Techniques!$F$3*(Techniques!$D$3*H164+Techniques!$E$3*I164+Techniques!$G$3*K164)</f>
        <v>0</v>
      </c>
    </row>
    <row r="165" spans="1:15" ht="13.15" x14ac:dyDescent="0.4">
      <c r="A165" s="22">
        <v>1</v>
      </c>
      <c r="B165">
        <v>4</v>
      </c>
      <c r="C165">
        <v>1</v>
      </c>
      <c r="D165">
        <v>1</v>
      </c>
      <c r="G165" t="s">
        <v>4</v>
      </c>
      <c r="H165">
        <f>IF(H158&gt;0,H170,0)</f>
        <v>0</v>
      </c>
      <c r="I165">
        <f>IF(I158&gt;0,I170,0)</f>
        <v>0</v>
      </c>
      <c r="J165">
        <f>IF(J158&gt;0,J170,0)</f>
        <v>0</v>
      </c>
      <c r="M165" s="143" t="s">
        <v>4</v>
      </c>
      <c r="N165" s="142">
        <f>Techniques!$G$3*(Techniques!$D$3*H165+Techniques!$E$3*I165+Techniques!$F$3*J165)</f>
        <v>0</v>
      </c>
    </row>
    <row r="166" spans="1:15" ht="13.15" x14ac:dyDescent="0.4">
      <c r="A166" s="22">
        <v>1</v>
      </c>
      <c r="B166">
        <v>1</v>
      </c>
      <c r="C166">
        <v>1</v>
      </c>
      <c r="D166">
        <v>2</v>
      </c>
      <c r="F166" s="38"/>
      <c r="M166" s="143" t="s">
        <v>94</v>
      </c>
      <c r="N166" s="142" t="b">
        <f>SUM(N162:N165)&gt;0</f>
        <v>0</v>
      </c>
    </row>
    <row r="167" spans="1:15" ht="13.5" thickBot="1" x14ac:dyDescent="0.45">
      <c r="A167" s="22"/>
      <c r="G167" t="s">
        <v>1</v>
      </c>
      <c r="I167">
        <v>0</v>
      </c>
      <c r="J167">
        <v>0</v>
      </c>
      <c r="K167">
        <v>0</v>
      </c>
      <c r="M167" s="140" t="s">
        <v>103</v>
      </c>
      <c r="N167" s="273">
        <v>0.25410017313531225</v>
      </c>
    </row>
    <row r="168" spans="1:15" x14ac:dyDescent="0.35">
      <c r="A168" s="22">
        <f>AVERAGE(A155:A166)</f>
        <v>1.3333333333333333</v>
      </c>
      <c r="B168">
        <f>AVERAGE(B155:B166)</f>
        <v>2.0833333333333335</v>
      </c>
      <c r="C168">
        <f>AVERAGE(C155:C166)</f>
        <v>1.5833333333333333</v>
      </c>
      <c r="D168">
        <f>AVERAGE(D155:D166)</f>
        <v>1.5833333333333333</v>
      </c>
      <c r="E168" s="13" t="s">
        <v>237</v>
      </c>
      <c r="G168" t="s">
        <v>2</v>
      </c>
      <c r="H168">
        <v>0</v>
      </c>
      <c r="J168">
        <v>0</v>
      </c>
      <c r="K168">
        <v>0</v>
      </c>
    </row>
    <row r="169" spans="1:15" x14ac:dyDescent="0.35">
      <c r="A169">
        <f>STDEV(A155:A166)</f>
        <v>0.65133894727892971</v>
      </c>
      <c r="B169">
        <f>STDEV(B155:B166)</f>
        <v>1.0836246694508316</v>
      </c>
      <c r="C169">
        <f>STDEV(C155:C166)</f>
        <v>0.99620491989562199</v>
      </c>
      <c r="D169">
        <f>STDEV(D155:D166)</f>
        <v>0.66855792342152154</v>
      </c>
      <c r="E169" s="13" t="s">
        <v>238</v>
      </c>
      <c r="G169" t="s">
        <v>3</v>
      </c>
      <c r="H169">
        <v>0</v>
      </c>
      <c r="I169">
        <v>0</v>
      </c>
      <c r="K169">
        <v>0</v>
      </c>
    </row>
    <row r="170" spans="1:15" x14ac:dyDescent="0.35">
      <c r="A170" s="22"/>
      <c r="G170" t="s">
        <v>4</v>
      </c>
      <c r="H170">
        <v>0</v>
      </c>
      <c r="I170">
        <v>0</v>
      </c>
      <c r="J170">
        <v>0</v>
      </c>
    </row>
    <row r="171" spans="1:15" s="5" customFormat="1" ht="13.15" thickBot="1" x14ac:dyDescent="0.4">
      <c r="A171" s="23"/>
      <c r="O171" s="24"/>
    </row>
    <row r="172" spans="1:15" s="26" customFormat="1" x14ac:dyDescent="0.35">
      <c r="A172" s="25" t="str">
        <f>Directions!A11</f>
        <v>31) The interfaces provided protection against trivial errors</v>
      </c>
      <c r="E172" s="115" t="s">
        <v>226</v>
      </c>
      <c r="F172" s="66">
        <f>Directions!B11</f>
        <v>1</v>
      </c>
      <c r="O172" s="28"/>
    </row>
    <row r="173" spans="1:15" ht="13.15" x14ac:dyDescent="0.4">
      <c r="A173" s="22" t="s">
        <v>1</v>
      </c>
      <c r="B173" t="s">
        <v>2</v>
      </c>
      <c r="C173" t="s">
        <v>3</v>
      </c>
      <c r="D173" t="s">
        <v>4</v>
      </c>
      <c r="G173" s="3" t="s">
        <v>220</v>
      </c>
      <c r="H173" t="s">
        <v>1</v>
      </c>
      <c r="I173" t="s">
        <v>2</v>
      </c>
      <c r="J173" t="s">
        <v>3</v>
      </c>
      <c r="K173" t="s">
        <v>4</v>
      </c>
    </row>
    <row r="174" spans="1:15" ht="13.15" x14ac:dyDescent="0.4">
      <c r="A174" s="22">
        <v>3</v>
      </c>
      <c r="B174">
        <v>5</v>
      </c>
      <c r="C174">
        <v>3</v>
      </c>
      <c r="D174">
        <v>5</v>
      </c>
      <c r="G174" t="s">
        <v>1</v>
      </c>
      <c r="H174" s="3">
        <f>A187</f>
        <v>3.9166666666666665</v>
      </c>
      <c r="I174">
        <f>F172*(H174-I175)</f>
        <v>0.91666666666666652</v>
      </c>
      <c r="J174">
        <f>F172*(H174-J176)</f>
        <v>0.5</v>
      </c>
      <c r="K174">
        <f>F172*(H174-K177)</f>
        <v>0.5</v>
      </c>
    </row>
    <row r="175" spans="1:15" ht="13.15" x14ac:dyDescent="0.4">
      <c r="A175" s="22">
        <v>4</v>
      </c>
      <c r="B175">
        <v>4</v>
      </c>
      <c r="C175">
        <v>4</v>
      </c>
      <c r="D175">
        <v>2</v>
      </c>
      <c r="G175" t="s">
        <v>2</v>
      </c>
      <c r="H175">
        <f>F172*(I175-H174)</f>
        <v>-0.91666666666666652</v>
      </c>
      <c r="I175" s="3">
        <f>B187</f>
        <v>3</v>
      </c>
      <c r="J175">
        <f>F172*(I175-J176)</f>
        <v>-0.41666666666666652</v>
      </c>
      <c r="K175">
        <f>F172*(I175-K177)</f>
        <v>-0.41666666666666652</v>
      </c>
    </row>
    <row r="176" spans="1:15" ht="13.15" x14ac:dyDescent="0.4">
      <c r="A176" s="22">
        <v>2</v>
      </c>
      <c r="B176">
        <v>2</v>
      </c>
      <c r="C176">
        <v>2</v>
      </c>
      <c r="D176">
        <v>4</v>
      </c>
      <c r="G176" t="s">
        <v>3</v>
      </c>
      <c r="H176">
        <f>F172*(J176-H174)</f>
        <v>-0.5</v>
      </c>
      <c r="I176">
        <f>F172*(J176-I175)</f>
        <v>0.41666666666666652</v>
      </c>
      <c r="J176" s="3">
        <f>C187</f>
        <v>3.4166666666666665</v>
      </c>
      <c r="K176">
        <f>F172*(J176-K177)</f>
        <v>0</v>
      </c>
    </row>
    <row r="177" spans="1:15" ht="13.15" x14ac:dyDescent="0.4">
      <c r="A177" s="22">
        <v>5</v>
      </c>
      <c r="B177">
        <v>2</v>
      </c>
      <c r="C177">
        <v>4</v>
      </c>
      <c r="D177">
        <v>2</v>
      </c>
      <c r="G177" t="s">
        <v>4</v>
      </c>
      <c r="H177">
        <f>F172*(K177-H174)</f>
        <v>-0.5</v>
      </c>
      <c r="I177">
        <f>F172*(K177-I175)</f>
        <v>0.41666666666666652</v>
      </c>
      <c r="J177">
        <f>F172*(K177-J176)</f>
        <v>0</v>
      </c>
      <c r="K177" s="3">
        <f>D187</f>
        <v>3.4166666666666665</v>
      </c>
    </row>
    <row r="178" spans="1:15" x14ac:dyDescent="0.35">
      <c r="A178" s="22">
        <v>4</v>
      </c>
      <c r="B178">
        <v>2</v>
      </c>
      <c r="C178">
        <v>4</v>
      </c>
      <c r="D178">
        <v>4</v>
      </c>
    </row>
    <row r="179" spans="1:15" ht="13.15" thickBot="1" x14ac:dyDescent="0.4">
      <c r="A179" s="22">
        <v>4</v>
      </c>
      <c r="B179">
        <v>2</v>
      </c>
      <c r="C179">
        <v>3</v>
      </c>
      <c r="D179">
        <v>5</v>
      </c>
      <c r="N179" s="1"/>
    </row>
    <row r="180" spans="1:15" ht="13.5" thickBot="1" x14ac:dyDescent="0.45">
      <c r="A180" s="22">
        <v>5</v>
      </c>
      <c r="B180">
        <v>4</v>
      </c>
      <c r="C180">
        <v>4</v>
      </c>
      <c r="D180">
        <v>3</v>
      </c>
      <c r="H180" t="s">
        <v>1</v>
      </c>
      <c r="I180" t="s">
        <v>2</v>
      </c>
      <c r="J180" t="s">
        <v>3</v>
      </c>
      <c r="K180" t="s">
        <v>4</v>
      </c>
      <c r="M180" s="116"/>
      <c r="N180" s="141" t="s">
        <v>10</v>
      </c>
    </row>
    <row r="181" spans="1:15" ht="13.15" x14ac:dyDescent="0.4">
      <c r="A181" s="22">
        <v>4</v>
      </c>
      <c r="B181">
        <v>3</v>
      </c>
      <c r="C181">
        <v>5</v>
      </c>
      <c r="D181">
        <v>3</v>
      </c>
      <c r="G181" t="s">
        <v>1</v>
      </c>
      <c r="I181">
        <f>IF(I174&gt;0,I186,0)</f>
        <v>0</v>
      </c>
      <c r="J181">
        <f>IF(J174&gt;0,J186,0)</f>
        <v>0</v>
      </c>
      <c r="K181">
        <f>IF(K174&gt;0,K186,0)</f>
        <v>0</v>
      </c>
      <c r="M181" s="143" t="s">
        <v>1</v>
      </c>
      <c r="N181" s="142">
        <f>Techniques!$D$3*(Techniques!$E$3*I181+Techniques!$F$3*J181+Techniques!$G$3*K181)</f>
        <v>0</v>
      </c>
    </row>
    <row r="182" spans="1:15" ht="13.15" x14ac:dyDescent="0.4">
      <c r="A182" s="22">
        <v>2</v>
      </c>
      <c r="B182">
        <v>3</v>
      </c>
      <c r="C182">
        <v>2</v>
      </c>
      <c r="D182">
        <v>4</v>
      </c>
      <c r="G182" t="s">
        <v>2</v>
      </c>
      <c r="H182">
        <f>IF(H175&gt;0,H187,0)</f>
        <v>0</v>
      </c>
      <c r="J182">
        <f>IF(J175&gt;0,J187,0)</f>
        <v>0</v>
      </c>
      <c r="K182">
        <f>IF(K175&gt;0,K187,0)</f>
        <v>0</v>
      </c>
      <c r="M182" s="143" t="s">
        <v>2</v>
      </c>
      <c r="N182" s="142">
        <f>Techniques!$E$3*(Techniques!$D$3*H182+Techniques!$F$3*J182+Techniques!$G$3*K182)</f>
        <v>0</v>
      </c>
    </row>
    <row r="183" spans="1:15" ht="13.15" x14ac:dyDescent="0.4">
      <c r="A183" s="22">
        <v>5</v>
      </c>
      <c r="B183">
        <v>4</v>
      </c>
      <c r="C183">
        <v>1</v>
      </c>
      <c r="D183">
        <v>1</v>
      </c>
      <c r="G183" t="s">
        <v>3</v>
      </c>
      <c r="H183">
        <f>IF(H176&gt;0,H188,0)</f>
        <v>0</v>
      </c>
      <c r="I183">
        <f>IF(I176&gt;0,I188,0)</f>
        <v>0</v>
      </c>
      <c r="K183">
        <f>IF(K176&gt;0,K188,0)</f>
        <v>0</v>
      </c>
      <c r="M183" s="143" t="s">
        <v>3</v>
      </c>
      <c r="N183" s="142">
        <f>Techniques!$F$3*(Techniques!$D$3*H183+Techniques!$E$3*I183+Techniques!$G$3*K183)</f>
        <v>0</v>
      </c>
    </row>
    <row r="184" spans="1:15" ht="13.15" x14ac:dyDescent="0.4">
      <c r="A184" s="22">
        <v>5</v>
      </c>
      <c r="B184">
        <v>2</v>
      </c>
      <c r="C184">
        <v>4</v>
      </c>
      <c r="D184">
        <v>4</v>
      </c>
      <c r="G184" t="s">
        <v>4</v>
      </c>
      <c r="H184">
        <f>IF(H177&gt;0,H189,0)</f>
        <v>0</v>
      </c>
      <c r="I184">
        <f>IF(I177&gt;0,I189,0)</f>
        <v>0</v>
      </c>
      <c r="J184">
        <f>IF(J177&gt;0,J189,0)</f>
        <v>0</v>
      </c>
      <c r="M184" s="143" t="s">
        <v>4</v>
      </c>
      <c r="N184" s="142">
        <f>Techniques!$G$3*(Techniques!$D$3*H184+Techniques!$E$3*I184+Techniques!$F$3*J184)</f>
        <v>0</v>
      </c>
    </row>
    <row r="185" spans="1:15" ht="13.15" x14ac:dyDescent="0.4">
      <c r="A185" s="22">
        <v>4</v>
      </c>
      <c r="B185">
        <v>3</v>
      </c>
      <c r="C185">
        <v>5</v>
      </c>
      <c r="D185">
        <v>4</v>
      </c>
      <c r="F185" s="38"/>
      <c r="M185" s="143" t="s">
        <v>94</v>
      </c>
      <c r="N185" s="142" t="b">
        <f>SUM(N181:N184)&gt;0</f>
        <v>0</v>
      </c>
    </row>
    <row r="186" spans="1:15" ht="13.5" thickBot="1" x14ac:dyDescent="0.45">
      <c r="A186" s="22"/>
      <c r="G186" t="s">
        <v>1</v>
      </c>
      <c r="I186">
        <v>0</v>
      </c>
      <c r="J186">
        <v>0</v>
      </c>
      <c r="K186">
        <v>0</v>
      </c>
      <c r="M186" s="140" t="s">
        <v>103</v>
      </c>
      <c r="N186" s="273">
        <v>0.24761282829193176</v>
      </c>
    </row>
    <row r="187" spans="1:15" x14ac:dyDescent="0.35">
      <c r="A187" s="22">
        <f>AVERAGE(A174:A185)</f>
        <v>3.9166666666666665</v>
      </c>
      <c r="B187">
        <f>AVERAGE(B174:B185)</f>
        <v>3</v>
      </c>
      <c r="C187">
        <f>AVERAGE(C174:C185)</f>
        <v>3.4166666666666665</v>
      </c>
      <c r="D187">
        <f>AVERAGE(D174:D185)</f>
        <v>3.4166666666666665</v>
      </c>
      <c r="E187" s="13" t="s">
        <v>237</v>
      </c>
      <c r="G187" t="s">
        <v>2</v>
      </c>
      <c r="H187">
        <v>0</v>
      </c>
      <c r="J187">
        <v>0</v>
      </c>
      <c r="K187">
        <v>0</v>
      </c>
    </row>
    <row r="188" spans="1:15" x14ac:dyDescent="0.35">
      <c r="A188">
        <f>STDEV(A174:A185)</f>
        <v>1.0836246694508314</v>
      </c>
      <c r="B188">
        <f>STDEV(B174:B185)</f>
        <v>1.044465935734187</v>
      </c>
      <c r="C188">
        <f>STDEV(C174:C185)</f>
        <v>1.2401124093721452</v>
      </c>
      <c r="D188">
        <f>STDEV(D174:D185)</f>
        <v>1.2401124093721452</v>
      </c>
      <c r="E188" s="13" t="s">
        <v>238</v>
      </c>
      <c r="G188" t="s">
        <v>3</v>
      </c>
      <c r="H188">
        <v>0</v>
      </c>
      <c r="I188">
        <v>0</v>
      </c>
      <c r="K188">
        <v>0</v>
      </c>
    </row>
    <row r="189" spans="1:15" x14ac:dyDescent="0.35">
      <c r="A189" s="22"/>
      <c r="G189" t="s">
        <v>4</v>
      </c>
      <c r="H189">
        <v>0</v>
      </c>
      <c r="I189">
        <v>0</v>
      </c>
      <c r="J189">
        <v>0</v>
      </c>
    </row>
    <row r="190" spans="1:15" s="5" customFormat="1" ht="13.15" thickBot="1" x14ac:dyDescent="0.4">
      <c r="A190" s="23"/>
      <c r="O190" s="24"/>
    </row>
    <row r="191" spans="1:15" s="26" customFormat="1" x14ac:dyDescent="0.35">
      <c r="A191" s="25" t="str">
        <f>Directions!A12</f>
        <v>32) It was not possible to make silly mistakes</v>
      </c>
      <c r="E191" s="115" t="s">
        <v>226</v>
      </c>
      <c r="F191" s="66">
        <f>Directions!B12</f>
        <v>1</v>
      </c>
      <c r="O191" s="28"/>
    </row>
    <row r="192" spans="1:15" ht="13.15" x14ac:dyDescent="0.4">
      <c r="A192" s="22" t="s">
        <v>1</v>
      </c>
      <c r="B192" t="s">
        <v>2</v>
      </c>
      <c r="C192" t="s">
        <v>3</v>
      </c>
      <c r="D192" t="s">
        <v>4</v>
      </c>
      <c r="G192" s="3" t="s">
        <v>220</v>
      </c>
      <c r="H192" t="s">
        <v>1</v>
      </c>
      <c r="I192" t="s">
        <v>2</v>
      </c>
      <c r="J192" t="s">
        <v>3</v>
      </c>
      <c r="K192" t="s">
        <v>4</v>
      </c>
    </row>
    <row r="193" spans="1:14" ht="13.15" x14ac:dyDescent="0.4">
      <c r="A193" s="22">
        <v>4</v>
      </c>
      <c r="B193">
        <v>4</v>
      </c>
      <c r="C193">
        <v>5</v>
      </c>
      <c r="D193">
        <v>5</v>
      </c>
      <c r="G193" t="s">
        <v>1</v>
      </c>
      <c r="H193" s="3">
        <f>A206</f>
        <v>3.8333333333333335</v>
      </c>
      <c r="I193">
        <f>F191*(H193-I194)</f>
        <v>8.3333333333333481E-2</v>
      </c>
      <c r="J193">
        <f>F191*(H193-J195)</f>
        <v>0.33333333333333348</v>
      </c>
      <c r="K193">
        <f>F191*(H193-K196)</f>
        <v>0.66666666666666696</v>
      </c>
    </row>
    <row r="194" spans="1:14" ht="13.15" x14ac:dyDescent="0.4">
      <c r="A194" s="22">
        <v>5</v>
      </c>
      <c r="B194">
        <v>2</v>
      </c>
      <c r="C194">
        <v>4</v>
      </c>
      <c r="D194">
        <v>1</v>
      </c>
      <c r="G194" t="s">
        <v>2</v>
      </c>
      <c r="H194">
        <f>F191*(I194-H193)</f>
        <v>-8.3333333333333481E-2</v>
      </c>
      <c r="I194" s="3">
        <f>B206</f>
        <v>3.75</v>
      </c>
      <c r="J194">
        <f>F191*(I194-J195)</f>
        <v>0.25</v>
      </c>
      <c r="K194">
        <f>F191*(I194-K196)</f>
        <v>0.58333333333333348</v>
      </c>
    </row>
    <row r="195" spans="1:14" ht="13.15" x14ac:dyDescent="0.4">
      <c r="A195" s="22">
        <v>4</v>
      </c>
      <c r="B195">
        <v>4</v>
      </c>
      <c r="C195">
        <v>4</v>
      </c>
      <c r="D195">
        <v>3</v>
      </c>
      <c r="G195" t="s">
        <v>3</v>
      </c>
      <c r="H195">
        <f>F191*(J195-H193)</f>
        <v>-0.33333333333333348</v>
      </c>
      <c r="I195">
        <f>F191*(J195-I194)</f>
        <v>-0.25</v>
      </c>
      <c r="J195" s="3">
        <f>C206</f>
        <v>3.5</v>
      </c>
      <c r="K195">
        <f>F191*(J195-K196)</f>
        <v>0.33333333333333348</v>
      </c>
    </row>
    <row r="196" spans="1:14" ht="13.15" x14ac:dyDescent="0.4">
      <c r="A196" s="22">
        <v>3</v>
      </c>
      <c r="B196">
        <v>5</v>
      </c>
      <c r="C196">
        <v>4</v>
      </c>
      <c r="D196">
        <v>3</v>
      </c>
      <c r="G196" t="s">
        <v>4</v>
      </c>
      <c r="H196">
        <f>F191*(K196-H193)</f>
        <v>-0.66666666666666696</v>
      </c>
      <c r="I196">
        <f>F191*(K196-I194)</f>
        <v>-0.58333333333333348</v>
      </c>
      <c r="J196">
        <f>F191*(K196-J195)</f>
        <v>-0.33333333333333348</v>
      </c>
      <c r="K196" s="3">
        <f>D206</f>
        <v>3.1666666666666665</v>
      </c>
    </row>
    <row r="197" spans="1:14" x14ac:dyDescent="0.35">
      <c r="A197" s="22">
        <v>3</v>
      </c>
      <c r="B197">
        <v>4</v>
      </c>
      <c r="C197">
        <v>4</v>
      </c>
      <c r="D197">
        <v>2</v>
      </c>
    </row>
    <row r="198" spans="1:14" ht="13.15" thickBot="1" x14ac:dyDescent="0.4">
      <c r="A198" s="22">
        <v>3</v>
      </c>
      <c r="B198">
        <v>5</v>
      </c>
      <c r="C198">
        <v>2</v>
      </c>
      <c r="D198">
        <v>4</v>
      </c>
      <c r="N198" s="1"/>
    </row>
    <row r="199" spans="1:14" ht="13.5" thickBot="1" x14ac:dyDescent="0.45">
      <c r="A199" s="22">
        <v>3</v>
      </c>
      <c r="B199">
        <v>4</v>
      </c>
      <c r="C199">
        <v>4</v>
      </c>
      <c r="D199">
        <v>3</v>
      </c>
      <c r="H199" t="s">
        <v>1</v>
      </c>
      <c r="I199" t="s">
        <v>2</v>
      </c>
      <c r="J199" t="s">
        <v>3</v>
      </c>
      <c r="K199" t="s">
        <v>4</v>
      </c>
      <c r="M199" s="116"/>
      <c r="N199" s="141" t="s">
        <v>10</v>
      </c>
    </row>
    <row r="200" spans="1:14" ht="13.15" x14ac:dyDescent="0.4">
      <c r="A200" s="22">
        <v>3</v>
      </c>
      <c r="B200">
        <v>2</v>
      </c>
      <c r="C200">
        <v>2</v>
      </c>
      <c r="D200">
        <v>3</v>
      </c>
      <c r="G200" t="s">
        <v>1</v>
      </c>
      <c r="I200">
        <f>IF(I193&gt;0,I205,0)</f>
        <v>0</v>
      </c>
      <c r="J200">
        <f>IF(J193&gt;0,J205,0)</f>
        <v>0</v>
      </c>
      <c r="K200">
        <f>IF(K193&gt;0,K205,0)</f>
        <v>0</v>
      </c>
      <c r="M200" s="143" t="s">
        <v>1</v>
      </c>
      <c r="N200" s="142">
        <f>Techniques!$D$3*(Techniques!$E$3*I200+Techniques!$F$3*J200+Techniques!$G$3*K200)</f>
        <v>0</v>
      </c>
    </row>
    <row r="201" spans="1:14" ht="13.15" x14ac:dyDescent="0.4">
      <c r="A201" s="22">
        <v>5</v>
      </c>
      <c r="B201">
        <v>4</v>
      </c>
      <c r="C201">
        <v>3</v>
      </c>
      <c r="D201">
        <v>5</v>
      </c>
      <c r="G201" t="s">
        <v>2</v>
      </c>
      <c r="H201">
        <f>IF(H194&gt;0,H206,0)</f>
        <v>0</v>
      </c>
      <c r="J201">
        <f>IF(J194&gt;0,J206,0)</f>
        <v>0</v>
      </c>
      <c r="K201">
        <f>IF(K194&gt;0,K206,0)</f>
        <v>0</v>
      </c>
      <c r="M201" s="143" t="s">
        <v>2</v>
      </c>
      <c r="N201" s="142">
        <f>Techniques!$E$3*(Techniques!$D$3*H201+Techniques!$F$3*J201+Techniques!$G$3*K201)</f>
        <v>0</v>
      </c>
    </row>
    <row r="202" spans="1:14" ht="13.15" x14ac:dyDescent="0.4">
      <c r="A202" s="22">
        <v>3</v>
      </c>
      <c r="B202">
        <v>4</v>
      </c>
      <c r="C202">
        <v>2</v>
      </c>
      <c r="D202">
        <v>2</v>
      </c>
      <c r="G202" t="s">
        <v>3</v>
      </c>
      <c r="H202">
        <f>IF(H195&gt;0,H207,0)</f>
        <v>0</v>
      </c>
      <c r="I202">
        <f>IF(I195&gt;0,I207,0)</f>
        <v>0</v>
      </c>
      <c r="K202">
        <f>IF(K195&gt;0,K207,0)</f>
        <v>0</v>
      </c>
      <c r="M202" s="143" t="s">
        <v>3</v>
      </c>
      <c r="N202" s="142">
        <f>Techniques!$F$3*(Techniques!$D$3*H202+Techniques!$E$3*I202+Techniques!$G$3*K202)</f>
        <v>0</v>
      </c>
    </row>
    <row r="203" spans="1:14" ht="13.15" x14ac:dyDescent="0.4">
      <c r="A203" s="22">
        <v>5</v>
      </c>
      <c r="B203">
        <v>3</v>
      </c>
      <c r="C203">
        <v>3</v>
      </c>
      <c r="D203">
        <v>4</v>
      </c>
      <c r="G203" t="s">
        <v>4</v>
      </c>
      <c r="H203">
        <f>IF(H196&gt;0,H208,0)</f>
        <v>0</v>
      </c>
      <c r="I203">
        <f>IF(I196&gt;0,I208,0)</f>
        <v>0</v>
      </c>
      <c r="J203">
        <f>IF(J196&gt;0,J208,0)</f>
        <v>0</v>
      </c>
      <c r="M203" s="143" t="s">
        <v>4</v>
      </c>
      <c r="N203" s="142">
        <f>Techniques!$G$3*(Techniques!$D$3*H203+Techniques!$E$3*I203+Techniques!$F$3*J203)</f>
        <v>0</v>
      </c>
    </row>
    <row r="204" spans="1:14" ht="13.15" x14ac:dyDescent="0.4">
      <c r="A204" s="22">
        <v>5</v>
      </c>
      <c r="B204">
        <v>4</v>
      </c>
      <c r="C204">
        <v>5</v>
      </c>
      <c r="D204">
        <v>3</v>
      </c>
      <c r="F204" s="38"/>
      <c r="M204" s="143" t="s">
        <v>94</v>
      </c>
      <c r="N204" s="142" t="b">
        <f>SUM(N200:N203)&gt;0</f>
        <v>0</v>
      </c>
    </row>
    <row r="205" spans="1:14" ht="13.5" thickBot="1" x14ac:dyDescent="0.45">
      <c r="A205" s="22"/>
      <c r="G205" t="s">
        <v>1</v>
      </c>
      <c r="I205">
        <v>0</v>
      </c>
      <c r="J205">
        <v>0</v>
      </c>
      <c r="K205">
        <v>0</v>
      </c>
      <c r="M205" s="140" t="s">
        <v>103</v>
      </c>
      <c r="N205" s="273">
        <v>0.46613307579003094</v>
      </c>
    </row>
    <row r="206" spans="1:14" x14ac:dyDescent="0.35">
      <c r="A206" s="22">
        <f>AVERAGE(A193:A204)</f>
        <v>3.8333333333333335</v>
      </c>
      <c r="B206">
        <f>AVERAGE(B193:B204)</f>
        <v>3.75</v>
      </c>
      <c r="C206">
        <f>AVERAGE(C193:C204)</f>
        <v>3.5</v>
      </c>
      <c r="D206">
        <f>AVERAGE(D193:D204)</f>
        <v>3.1666666666666665</v>
      </c>
      <c r="E206" s="13" t="s">
        <v>237</v>
      </c>
      <c r="G206" t="s">
        <v>2</v>
      </c>
      <c r="H206">
        <v>0</v>
      </c>
      <c r="J206">
        <v>0</v>
      </c>
      <c r="K206">
        <v>0</v>
      </c>
    </row>
    <row r="207" spans="1:14" x14ac:dyDescent="0.35">
      <c r="A207">
        <f>STDEV(A193:A204)</f>
        <v>0.9374368665610916</v>
      </c>
      <c r="B207">
        <f>STDEV(B193:B204)</f>
        <v>0.96530729916342273</v>
      </c>
      <c r="C207">
        <f>STDEV(C193:C204)</f>
        <v>1.087114613009218</v>
      </c>
      <c r="D207">
        <f>STDEV(D193:D204)</f>
        <v>1.1934162828797104</v>
      </c>
      <c r="E207" s="13" t="s">
        <v>238</v>
      </c>
      <c r="G207" t="s">
        <v>3</v>
      </c>
      <c r="H207">
        <v>0</v>
      </c>
      <c r="I207">
        <v>0</v>
      </c>
      <c r="K207">
        <v>0</v>
      </c>
    </row>
    <row r="208" spans="1:14" x14ac:dyDescent="0.35">
      <c r="A208" s="22"/>
      <c r="G208" t="s">
        <v>4</v>
      </c>
      <c r="H208">
        <v>0</v>
      </c>
      <c r="I208">
        <v>0</v>
      </c>
      <c r="J208">
        <v>0</v>
      </c>
    </row>
    <row r="209" spans="1:15" s="5" customFormat="1" ht="13.15" thickBot="1" x14ac:dyDescent="0.4">
      <c r="A209" s="23"/>
      <c r="O209" s="24"/>
    </row>
    <row r="210" spans="1:15" s="26" customFormat="1" x14ac:dyDescent="0.35">
      <c r="A210" s="25" t="str">
        <f>Directions!A13</f>
        <v>33) The interface was very robust and reliable</v>
      </c>
      <c r="E210" s="115" t="s">
        <v>226</v>
      </c>
      <c r="F210" s="66">
        <f>Directions!B13</f>
        <v>1</v>
      </c>
      <c r="O210" s="28"/>
    </row>
    <row r="211" spans="1:15" ht="13.15" x14ac:dyDescent="0.4">
      <c r="A211" s="22" t="s">
        <v>1</v>
      </c>
      <c r="B211" t="s">
        <v>2</v>
      </c>
      <c r="C211" t="s">
        <v>3</v>
      </c>
      <c r="D211" t="s">
        <v>4</v>
      </c>
      <c r="G211" s="3" t="s">
        <v>220</v>
      </c>
      <c r="H211" t="s">
        <v>1</v>
      </c>
      <c r="I211" t="s">
        <v>2</v>
      </c>
      <c r="J211" t="s">
        <v>3</v>
      </c>
      <c r="K211" t="s">
        <v>4</v>
      </c>
    </row>
    <row r="212" spans="1:15" ht="13.15" x14ac:dyDescent="0.4">
      <c r="A212" s="22">
        <v>5</v>
      </c>
      <c r="B212">
        <v>5</v>
      </c>
      <c r="C212">
        <v>4</v>
      </c>
      <c r="D212">
        <v>5</v>
      </c>
      <c r="G212" t="s">
        <v>1</v>
      </c>
      <c r="H212" s="3">
        <f>A225</f>
        <v>4.583333333333333</v>
      </c>
      <c r="I212">
        <f>F210*(H212-I213)</f>
        <v>0.41666666666666607</v>
      </c>
      <c r="J212">
        <f>F210*(H212-J214)</f>
        <v>0.33333333333333304</v>
      </c>
      <c r="K212">
        <f>F210*(H212-K215)</f>
        <v>-8.3333333333333925E-2</v>
      </c>
    </row>
    <row r="213" spans="1:15" ht="13.15" x14ac:dyDescent="0.4">
      <c r="A213" s="22">
        <v>4</v>
      </c>
      <c r="B213">
        <v>3</v>
      </c>
      <c r="C213">
        <v>4</v>
      </c>
      <c r="D213">
        <v>5</v>
      </c>
      <c r="G213" t="s">
        <v>2</v>
      </c>
      <c r="H213">
        <f>F210*(I213-H212)</f>
        <v>-0.41666666666666607</v>
      </c>
      <c r="I213" s="3">
        <f>B225</f>
        <v>4.166666666666667</v>
      </c>
      <c r="J213">
        <f>F210*(I213-J214)</f>
        <v>-8.3333333333333037E-2</v>
      </c>
      <c r="K213">
        <f>F210*(I213-K215)</f>
        <v>-0.5</v>
      </c>
    </row>
    <row r="214" spans="1:15" ht="13.15" x14ac:dyDescent="0.4">
      <c r="A214" s="22">
        <v>5</v>
      </c>
      <c r="B214">
        <v>3</v>
      </c>
      <c r="C214">
        <v>3</v>
      </c>
      <c r="D214">
        <v>5</v>
      </c>
      <c r="G214" t="s">
        <v>3</v>
      </c>
      <c r="H214">
        <f>F210*(J214-H212)</f>
        <v>-0.33333333333333304</v>
      </c>
      <c r="I214">
        <f>F210*(J214-I213)</f>
        <v>8.3333333333333037E-2</v>
      </c>
      <c r="J214" s="3">
        <f>C225</f>
        <v>4.25</v>
      </c>
      <c r="K214">
        <f>F210*(J214-K215)</f>
        <v>-0.41666666666666696</v>
      </c>
    </row>
    <row r="215" spans="1:15" ht="13.15" x14ac:dyDescent="0.4">
      <c r="A215" s="22">
        <v>5</v>
      </c>
      <c r="B215">
        <v>5</v>
      </c>
      <c r="C215">
        <v>5</v>
      </c>
      <c r="D215">
        <v>5</v>
      </c>
      <c r="G215" t="s">
        <v>4</v>
      </c>
      <c r="H215">
        <f>F210*(K215-H212)</f>
        <v>8.3333333333333925E-2</v>
      </c>
      <c r="I215">
        <f>F210*(K215-I213)</f>
        <v>0.5</v>
      </c>
      <c r="J215">
        <f>F210*(K215-J214)</f>
        <v>0.41666666666666696</v>
      </c>
      <c r="K215" s="3">
        <f>D225</f>
        <v>4.666666666666667</v>
      </c>
    </row>
    <row r="216" spans="1:15" x14ac:dyDescent="0.35">
      <c r="A216" s="22">
        <v>5</v>
      </c>
      <c r="B216">
        <v>4</v>
      </c>
      <c r="C216">
        <v>5</v>
      </c>
      <c r="D216">
        <v>4</v>
      </c>
    </row>
    <row r="217" spans="1:15" ht="13.15" thickBot="1" x14ac:dyDescent="0.4">
      <c r="A217" s="22">
        <v>4</v>
      </c>
      <c r="B217">
        <v>5</v>
      </c>
      <c r="C217">
        <v>4</v>
      </c>
      <c r="D217">
        <v>4</v>
      </c>
      <c r="N217" s="1"/>
    </row>
    <row r="218" spans="1:15" ht="13.5" thickBot="1" x14ac:dyDescent="0.45">
      <c r="A218" s="22">
        <v>4</v>
      </c>
      <c r="B218">
        <v>5</v>
      </c>
      <c r="C218">
        <v>5</v>
      </c>
      <c r="D218">
        <v>5</v>
      </c>
      <c r="H218" t="s">
        <v>1</v>
      </c>
      <c r="I218" t="s">
        <v>2</v>
      </c>
      <c r="J218" t="s">
        <v>3</v>
      </c>
      <c r="K218" t="s">
        <v>4</v>
      </c>
      <c r="M218" s="116"/>
      <c r="N218" s="141" t="s">
        <v>10</v>
      </c>
    </row>
    <row r="219" spans="1:15" ht="13.15" x14ac:dyDescent="0.4">
      <c r="A219" s="22">
        <v>4</v>
      </c>
      <c r="B219">
        <v>3</v>
      </c>
      <c r="C219">
        <v>5</v>
      </c>
      <c r="D219">
        <v>5</v>
      </c>
      <c r="G219" t="s">
        <v>1</v>
      </c>
      <c r="I219">
        <f>IF(I212&gt;0,I224,0)</f>
        <v>0</v>
      </c>
      <c r="J219">
        <f>IF(J212&gt;0,J224,0)</f>
        <v>0</v>
      </c>
      <c r="K219">
        <f>IF(K212&gt;0,K224,0)</f>
        <v>0</v>
      </c>
      <c r="M219" s="143" t="s">
        <v>1</v>
      </c>
      <c r="N219" s="142">
        <f>Techniques!$D$3*(Techniques!$E$3*I219+Techniques!$F$3*J219+Techniques!$G$3*K219)</f>
        <v>0</v>
      </c>
    </row>
    <row r="220" spans="1:15" ht="13.15" x14ac:dyDescent="0.4">
      <c r="A220" s="22">
        <v>5</v>
      </c>
      <c r="B220">
        <v>4</v>
      </c>
      <c r="C220">
        <v>4</v>
      </c>
      <c r="D220">
        <v>4</v>
      </c>
      <c r="G220" t="s">
        <v>2</v>
      </c>
      <c r="H220">
        <f>IF(H213&gt;0,H225,0)</f>
        <v>0</v>
      </c>
      <c r="J220">
        <f>IF(J213&gt;0,J225,0)</f>
        <v>0</v>
      </c>
      <c r="K220">
        <f>IF(K213&gt;0,K225,0)</f>
        <v>0</v>
      </c>
      <c r="M220" s="143" t="s">
        <v>2</v>
      </c>
      <c r="N220" s="142">
        <f>Techniques!$E$3*(Techniques!$D$3*H220+Techniques!$F$3*J220+Techniques!$G$3*K220)</f>
        <v>0</v>
      </c>
    </row>
    <row r="221" spans="1:15" ht="13.15" x14ac:dyDescent="0.4">
      <c r="A221" s="22">
        <v>5</v>
      </c>
      <c r="B221">
        <v>3</v>
      </c>
      <c r="C221">
        <v>4</v>
      </c>
      <c r="D221">
        <v>5</v>
      </c>
      <c r="G221" t="s">
        <v>3</v>
      </c>
      <c r="H221">
        <f>IF(H214&gt;0,H226,0)</f>
        <v>0</v>
      </c>
      <c r="I221">
        <f>IF(I214&gt;0,I226,0)</f>
        <v>0</v>
      </c>
      <c r="K221">
        <f>IF(K214&gt;0,K226,0)</f>
        <v>0</v>
      </c>
      <c r="M221" s="143" t="s">
        <v>3</v>
      </c>
      <c r="N221" s="142">
        <f>Techniques!$F$3*(Techniques!$D$3*H221+Techniques!$E$3*I221+Techniques!$G$3*K221)</f>
        <v>0</v>
      </c>
    </row>
    <row r="222" spans="1:15" ht="13.15" x14ac:dyDescent="0.4">
      <c r="A222" s="22">
        <v>5</v>
      </c>
      <c r="B222">
        <v>5</v>
      </c>
      <c r="C222">
        <v>4</v>
      </c>
      <c r="D222">
        <v>4</v>
      </c>
      <c r="G222" t="s">
        <v>4</v>
      </c>
      <c r="H222">
        <f>IF(H215&gt;0,H227,0)</f>
        <v>0</v>
      </c>
      <c r="I222">
        <f>IF(I215&gt;0,I227,0)</f>
        <v>0</v>
      </c>
      <c r="J222">
        <f>IF(J215&gt;0,J227,0)</f>
        <v>0</v>
      </c>
      <c r="M222" s="143" t="s">
        <v>4</v>
      </c>
      <c r="N222" s="142">
        <f>Techniques!$G$3*(Techniques!$D$3*H222+Techniques!$E$3*I222+Techniques!$F$3*J222)</f>
        <v>0</v>
      </c>
    </row>
    <row r="223" spans="1:15" ht="13.15" x14ac:dyDescent="0.4">
      <c r="A223" s="22">
        <v>4</v>
      </c>
      <c r="B223">
        <v>5</v>
      </c>
      <c r="C223">
        <v>4</v>
      </c>
      <c r="D223">
        <v>5</v>
      </c>
      <c r="F223" s="38"/>
      <c r="M223" s="143" t="s">
        <v>94</v>
      </c>
      <c r="N223" s="142" t="b">
        <f>SUM(N219:N222)&gt;0</f>
        <v>0</v>
      </c>
    </row>
    <row r="224" spans="1:15" ht="13.5" thickBot="1" x14ac:dyDescent="0.45">
      <c r="A224" s="22"/>
      <c r="G224" t="s">
        <v>1</v>
      </c>
      <c r="I224">
        <v>0</v>
      </c>
      <c r="J224">
        <v>0</v>
      </c>
      <c r="K224">
        <v>0</v>
      </c>
      <c r="M224" s="140" t="s">
        <v>103</v>
      </c>
      <c r="N224" s="273">
        <v>0.2915349094101739</v>
      </c>
    </row>
    <row r="225" spans="1:15" x14ac:dyDescent="0.35">
      <c r="A225" s="22">
        <f>AVERAGE(A212:A223)</f>
        <v>4.583333333333333</v>
      </c>
      <c r="B225">
        <f>AVERAGE(B212:B223)</f>
        <v>4.166666666666667</v>
      </c>
      <c r="C225">
        <f>AVERAGE(C212:C223)</f>
        <v>4.25</v>
      </c>
      <c r="D225">
        <f>AVERAGE(D212:D223)</f>
        <v>4.666666666666667</v>
      </c>
      <c r="E225" s="13" t="s">
        <v>237</v>
      </c>
      <c r="G225" t="s">
        <v>2</v>
      </c>
      <c r="H225">
        <v>0</v>
      </c>
      <c r="J225">
        <v>0</v>
      </c>
      <c r="K225">
        <v>0</v>
      </c>
    </row>
    <row r="226" spans="1:15" x14ac:dyDescent="0.35">
      <c r="A226">
        <f>STDEV(A212:A223)</f>
        <v>0.51492865054443637</v>
      </c>
      <c r="B226">
        <f>STDEV(B212:B223)</f>
        <v>0.9374368665610916</v>
      </c>
      <c r="C226">
        <f>STDEV(C212:C223)</f>
        <v>0.62158156050806102</v>
      </c>
      <c r="D226">
        <f>STDEV(D212:D223)</f>
        <v>0.49236596391733267</v>
      </c>
      <c r="E226" s="13" t="s">
        <v>238</v>
      </c>
      <c r="G226" t="s">
        <v>3</v>
      </c>
      <c r="H226">
        <v>0</v>
      </c>
      <c r="I226">
        <v>0</v>
      </c>
      <c r="K226">
        <v>0</v>
      </c>
    </row>
    <row r="227" spans="1:15" x14ac:dyDescent="0.35">
      <c r="A227" s="22"/>
      <c r="G227" t="s">
        <v>4</v>
      </c>
      <c r="H227">
        <v>0</v>
      </c>
      <c r="I227">
        <v>0</v>
      </c>
      <c r="J227">
        <v>0</v>
      </c>
    </row>
    <row r="228" spans="1:15" s="5" customFormat="1" ht="13.15" thickBot="1" x14ac:dyDescent="0.4">
      <c r="A228" s="23"/>
      <c r="O228" s="24"/>
    </row>
    <row r="229" spans="1:15" s="26" customFormat="1" x14ac:dyDescent="0.35">
      <c r="A229" s="25" t="str">
        <f>Directions!A14</f>
        <v>34) I kept making mistakes while interacting with the virtual environment</v>
      </c>
      <c r="E229" s="115" t="s">
        <v>226</v>
      </c>
      <c r="F229" s="66">
        <f>Directions!B14</f>
        <v>-1</v>
      </c>
      <c r="O229" s="28"/>
    </row>
    <row r="230" spans="1:15" ht="13.15" x14ac:dyDescent="0.4">
      <c r="A230" s="22" t="s">
        <v>1</v>
      </c>
      <c r="B230" t="s">
        <v>2</v>
      </c>
      <c r="C230" t="s">
        <v>3</v>
      </c>
      <c r="D230" t="s">
        <v>4</v>
      </c>
      <c r="G230" s="3" t="s">
        <v>220</v>
      </c>
      <c r="H230" t="s">
        <v>1</v>
      </c>
      <c r="I230" t="s">
        <v>2</v>
      </c>
      <c r="J230" t="s">
        <v>3</v>
      </c>
      <c r="K230" t="s">
        <v>4</v>
      </c>
    </row>
    <row r="231" spans="1:15" ht="13.15" x14ac:dyDescent="0.4">
      <c r="A231" s="22">
        <v>4</v>
      </c>
      <c r="B231">
        <v>1</v>
      </c>
      <c r="C231">
        <v>2</v>
      </c>
      <c r="D231">
        <v>1</v>
      </c>
      <c r="G231" t="s">
        <v>1</v>
      </c>
      <c r="H231" s="3">
        <f>A244</f>
        <v>1.5</v>
      </c>
      <c r="I231">
        <f>F229*(H231-I232)</f>
        <v>2.1666666666666665</v>
      </c>
      <c r="J231">
        <f>F229*(H231-J233)</f>
        <v>0.66666666666666652</v>
      </c>
      <c r="K231">
        <f>F229*(H231-K234)</f>
        <v>8.3333333333333259E-2</v>
      </c>
    </row>
    <row r="232" spans="1:15" ht="13.15" x14ac:dyDescent="0.4">
      <c r="A232" s="22">
        <v>1</v>
      </c>
      <c r="B232">
        <v>4</v>
      </c>
      <c r="C232">
        <v>2</v>
      </c>
      <c r="D232">
        <v>1</v>
      </c>
      <c r="G232" t="s">
        <v>2</v>
      </c>
      <c r="H232">
        <f>F229*(I232-H231)</f>
        <v>-2.1666666666666665</v>
      </c>
      <c r="I232" s="3">
        <f>B244</f>
        <v>3.6666666666666665</v>
      </c>
      <c r="J232">
        <f>F229*(I232-J233)</f>
        <v>-1.5</v>
      </c>
      <c r="K232">
        <f>F229*(I232-K234)</f>
        <v>-2.083333333333333</v>
      </c>
    </row>
    <row r="233" spans="1:15" ht="13.15" x14ac:dyDescent="0.4">
      <c r="A233" s="22">
        <v>2</v>
      </c>
      <c r="B233">
        <v>4</v>
      </c>
      <c r="C233">
        <v>4</v>
      </c>
      <c r="D233">
        <v>2</v>
      </c>
      <c r="G233" t="s">
        <v>3</v>
      </c>
      <c r="H233">
        <f>F229*(J233-H231)</f>
        <v>-0.66666666666666652</v>
      </c>
      <c r="I233">
        <f>F229*(J233-I232)</f>
        <v>1.5</v>
      </c>
      <c r="J233" s="3">
        <f>C244</f>
        <v>2.1666666666666665</v>
      </c>
      <c r="K233">
        <f>F229*(J233-K234)</f>
        <v>-0.58333333333333326</v>
      </c>
    </row>
    <row r="234" spans="1:15" ht="13.15" x14ac:dyDescent="0.4">
      <c r="A234" s="22">
        <v>2</v>
      </c>
      <c r="B234">
        <v>3</v>
      </c>
      <c r="C234">
        <v>1</v>
      </c>
      <c r="D234">
        <v>1</v>
      </c>
      <c r="G234" t="s">
        <v>4</v>
      </c>
      <c r="H234">
        <f>F229*(K234-H231)</f>
        <v>-8.3333333333333259E-2</v>
      </c>
      <c r="I234">
        <f>F229*(K234-I232)</f>
        <v>2.083333333333333</v>
      </c>
      <c r="J234">
        <f>F229*(K234-J233)</f>
        <v>0.58333333333333326</v>
      </c>
      <c r="K234" s="3">
        <f>D244</f>
        <v>1.5833333333333333</v>
      </c>
    </row>
    <row r="235" spans="1:15" x14ac:dyDescent="0.35">
      <c r="A235" s="22">
        <v>1</v>
      </c>
      <c r="B235">
        <v>4</v>
      </c>
      <c r="C235">
        <v>4</v>
      </c>
      <c r="D235">
        <v>1</v>
      </c>
    </row>
    <row r="236" spans="1:15" ht="13.15" thickBot="1" x14ac:dyDescent="0.4">
      <c r="A236" s="22">
        <v>2</v>
      </c>
      <c r="B236">
        <v>4</v>
      </c>
      <c r="C236">
        <v>2</v>
      </c>
      <c r="D236">
        <v>2</v>
      </c>
      <c r="N236" s="1"/>
    </row>
    <row r="237" spans="1:15" ht="13.5" thickBot="1" x14ac:dyDescent="0.45">
      <c r="A237" s="22">
        <v>1</v>
      </c>
      <c r="B237">
        <v>4</v>
      </c>
      <c r="C237">
        <v>2</v>
      </c>
      <c r="D237">
        <v>1</v>
      </c>
      <c r="H237" t="s">
        <v>1</v>
      </c>
      <c r="I237" t="s">
        <v>2</v>
      </c>
      <c r="J237" t="s">
        <v>3</v>
      </c>
      <c r="K237" t="s">
        <v>4</v>
      </c>
      <c r="M237" s="116"/>
      <c r="N237" s="141" t="s">
        <v>10</v>
      </c>
    </row>
    <row r="238" spans="1:15" ht="13.15" x14ac:dyDescent="0.4">
      <c r="A238" s="22">
        <v>1</v>
      </c>
      <c r="B238">
        <v>4</v>
      </c>
      <c r="C238">
        <v>2</v>
      </c>
      <c r="D238">
        <v>2</v>
      </c>
      <c r="G238" t="s">
        <v>1</v>
      </c>
      <c r="I238">
        <f>IF(I231&gt;0,I243,0)</f>
        <v>1</v>
      </c>
      <c r="J238">
        <f>IF(J231&gt;0,J243,0)</f>
        <v>0</v>
      </c>
      <c r="K238">
        <f>IF(K231&gt;0,K243,0)</f>
        <v>0</v>
      </c>
      <c r="M238" s="143" t="s">
        <v>1</v>
      </c>
      <c r="N238" s="142">
        <f>Techniques!$D$3*(Techniques!$E$3*I238+Techniques!$F$3*J238+Techniques!$G$3*K238)</f>
        <v>1</v>
      </c>
    </row>
    <row r="239" spans="1:15" ht="13.15" x14ac:dyDescent="0.4">
      <c r="A239" s="22">
        <v>1</v>
      </c>
      <c r="B239">
        <v>4</v>
      </c>
      <c r="C239">
        <v>3</v>
      </c>
      <c r="D239">
        <v>3</v>
      </c>
      <c r="G239" t="s">
        <v>2</v>
      </c>
      <c r="H239">
        <f>IF(H232&gt;0,H244,0)</f>
        <v>0</v>
      </c>
      <c r="J239">
        <f>IF(J232&gt;0,J244,0)</f>
        <v>0</v>
      </c>
      <c r="K239">
        <f>IF(K232&gt;0,K244,0)</f>
        <v>0</v>
      </c>
      <c r="M239" s="143" t="s">
        <v>2</v>
      </c>
      <c r="N239" s="142">
        <f>Techniques!$E$3*(Techniques!$D$3*H239+Techniques!$F$3*J239+Techniques!$G$3*K239)</f>
        <v>0</v>
      </c>
    </row>
    <row r="240" spans="1:15" ht="13.15" x14ac:dyDescent="0.4">
      <c r="A240" s="22">
        <v>1</v>
      </c>
      <c r="B240">
        <v>4</v>
      </c>
      <c r="C240">
        <v>1</v>
      </c>
      <c r="D240">
        <v>2</v>
      </c>
      <c r="G240" t="s">
        <v>3</v>
      </c>
      <c r="H240">
        <f>IF(H233&gt;0,H245,0)</f>
        <v>0</v>
      </c>
      <c r="I240">
        <f>IF(I233&gt;0,I245,0)</f>
        <v>0</v>
      </c>
      <c r="K240">
        <f>IF(K233&gt;0,K245,0)</f>
        <v>0</v>
      </c>
      <c r="M240" s="143" t="s">
        <v>3</v>
      </c>
      <c r="N240" s="142">
        <f>Techniques!$F$3*(Techniques!$D$3*H240+Techniques!$E$3*I240+Techniques!$G$3*K240)</f>
        <v>0</v>
      </c>
    </row>
    <row r="241" spans="1:15" ht="13.15" x14ac:dyDescent="0.4">
      <c r="A241" s="22">
        <v>1</v>
      </c>
      <c r="B241">
        <v>4</v>
      </c>
      <c r="C241">
        <v>1</v>
      </c>
      <c r="D241">
        <v>1</v>
      </c>
      <c r="G241" t="s">
        <v>4</v>
      </c>
      <c r="H241">
        <f>IF(H234&gt;0,H246,0)</f>
        <v>0</v>
      </c>
      <c r="I241">
        <f>IF(I234&gt;0,I246,0)</f>
        <v>1</v>
      </c>
      <c r="J241">
        <f>IF(J234&gt;0,J246,0)</f>
        <v>0</v>
      </c>
      <c r="M241" s="143" t="s">
        <v>4</v>
      </c>
      <c r="N241" s="142">
        <f>Techniques!$G$3*(Techniques!$D$3*H241+Techniques!$E$3*I241+Techniques!$F$3*J241)</f>
        <v>1</v>
      </c>
    </row>
    <row r="242" spans="1:15" ht="13.15" x14ac:dyDescent="0.4">
      <c r="A242" s="22">
        <v>1</v>
      </c>
      <c r="B242">
        <v>4</v>
      </c>
      <c r="C242">
        <v>2</v>
      </c>
      <c r="D242">
        <v>2</v>
      </c>
      <c r="F242" s="38"/>
      <c r="M242" s="143" t="s">
        <v>94</v>
      </c>
      <c r="N242" s="142" t="b">
        <f>SUM(N238:N241)&gt;0</f>
        <v>1</v>
      </c>
    </row>
    <row r="243" spans="1:15" ht="13.5" thickBot="1" x14ac:dyDescent="0.45">
      <c r="A243" s="22"/>
      <c r="G243" t="s">
        <v>1</v>
      </c>
      <c r="I243">
        <v>1</v>
      </c>
      <c r="J243">
        <v>0</v>
      </c>
      <c r="K243">
        <v>0</v>
      </c>
      <c r="M243" s="140" t="s">
        <v>103</v>
      </c>
      <c r="N243" s="273">
        <v>1.1079555374595885E-4</v>
      </c>
    </row>
    <row r="244" spans="1:15" x14ac:dyDescent="0.35">
      <c r="A244" s="22">
        <f>AVERAGE(A231:A242)</f>
        <v>1.5</v>
      </c>
      <c r="B244">
        <f>AVERAGE(B231:B242)</f>
        <v>3.6666666666666665</v>
      </c>
      <c r="C244">
        <f>AVERAGE(C231:C242)</f>
        <v>2.1666666666666665</v>
      </c>
      <c r="D244">
        <f>AVERAGE(D231:D242)</f>
        <v>1.5833333333333333</v>
      </c>
      <c r="E244" s="13" t="s">
        <v>237</v>
      </c>
      <c r="G244" t="s">
        <v>2</v>
      </c>
      <c r="H244">
        <v>1</v>
      </c>
      <c r="J244">
        <v>0</v>
      </c>
      <c r="K244">
        <v>1</v>
      </c>
    </row>
    <row r="245" spans="1:15" x14ac:dyDescent="0.35">
      <c r="A245">
        <f>STDEV(A231:A242)</f>
        <v>0.90453403373329089</v>
      </c>
      <c r="B245">
        <f>STDEV(B231:B242)</f>
        <v>0.88762536459859409</v>
      </c>
      <c r="C245">
        <f>STDEV(C231:C242)</f>
        <v>1.0298573010888743</v>
      </c>
      <c r="D245">
        <f>STDEV(D231:D242)</f>
        <v>0.66855792342152154</v>
      </c>
      <c r="E245" s="13" t="s">
        <v>238</v>
      </c>
      <c r="G245" t="s">
        <v>3</v>
      </c>
      <c r="H245">
        <v>0</v>
      </c>
      <c r="I245">
        <v>0</v>
      </c>
      <c r="K245">
        <v>0</v>
      </c>
    </row>
    <row r="246" spans="1:15" x14ac:dyDescent="0.35">
      <c r="A246" s="22"/>
      <c r="G246" t="s">
        <v>4</v>
      </c>
      <c r="H246">
        <v>0</v>
      </c>
      <c r="I246">
        <v>1</v>
      </c>
      <c r="J246">
        <v>0</v>
      </c>
    </row>
    <row r="247" spans="1:15" s="5" customFormat="1" ht="13.15" thickBot="1" x14ac:dyDescent="0.4">
      <c r="A247" s="23"/>
      <c r="O247" s="24"/>
    </row>
    <row r="248" spans="1:15" s="26" customFormat="1" x14ac:dyDescent="0.35">
      <c r="A248" s="25" t="str">
        <f>Directions!A15</f>
        <v>35) I was unaware of making mistakes</v>
      </c>
      <c r="E248" s="115" t="s">
        <v>226</v>
      </c>
      <c r="F248" s="66">
        <f>Directions!B15</f>
        <v>-1</v>
      </c>
      <c r="O248" s="28"/>
    </row>
    <row r="249" spans="1:15" ht="13.15" x14ac:dyDescent="0.4">
      <c r="A249" s="22" t="s">
        <v>1</v>
      </c>
      <c r="B249" t="s">
        <v>2</v>
      </c>
      <c r="C249" t="s">
        <v>3</v>
      </c>
      <c r="D249" t="s">
        <v>4</v>
      </c>
      <c r="G249" s="3" t="s">
        <v>220</v>
      </c>
      <c r="H249" t="s">
        <v>1</v>
      </c>
      <c r="I249" t="s">
        <v>2</v>
      </c>
      <c r="J249" t="s">
        <v>3</v>
      </c>
      <c r="K249" t="s">
        <v>4</v>
      </c>
    </row>
    <row r="250" spans="1:15" ht="13.15" x14ac:dyDescent="0.4">
      <c r="A250" s="22">
        <v>1</v>
      </c>
      <c r="B250">
        <v>2</v>
      </c>
      <c r="C250">
        <v>1</v>
      </c>
      <c r="D250">
        <v>3</v>
      </c>
      <c r="G250" t="s">
        <v>1</v>
      </c>
      <c r="H250" s="3">
        <f>A263</f>
        <v>1.4166666666666667</v>
      </c>
      <c r="I250">
        <f>F248*(H250-I251)</f>
        <v>1.5833333333333333</v>
      </c>
      <c r="J250">
        <f>F248*(H250-J252)</f>
        <v>-8.3333333333333481E-2</v>
      </c>
      <c r="K250">
        <f>F248*(H250-K253)</f>
        <v>-8.3333333333333481E-2</v>
      </c>
    </row>
    <row r="251" spans="1:15" ht="13.15" x14ac:dyDescent="0.4">
      <c r="A251" s="22">
        <v>1</v>
      </c>
      <c r="B251">
        <v>4</v>
      </c>
      <c r="C251">
        <v>1</v>
      </c>
      <c r="D251">
        <v>1</v>
      </c>
      <c r="G251" t="s">
        <v>2</v>
      </c>
      <c r="H251">
        <f>F248*(I251-H250)</f>
        <v>-1.5833333333333333</v>
      </c>
      <c r="I251" s="3">
        <f>B263</f>
        <v>3</v>
      </c>
      <c r="J251">
        <f>F248*(I251-J252)</f>
        <v>-1.6666666666666667</v>
      </c>
      <c r="K251">
        <f>F248*(I251-K253)</f>
        <v>-1.6666666666666667</v>
      </c>
    </row>
    <row r="252" spans="1:15" ht="13.15" x14ac:dyDescent="0.4">
      <c r="A252" s="22">
        <v>1</v>
      </c>
      <c r="B252">
        <v>2</v>
      </c>
      <c r="C252">
        <v>2</v>
      </c>
      <c r="D252">
        <v>1</v>
      </c>
      <c r="G252" t="s">
        <v>3</v>
      </c>
      <c r="H252">
        <f>F248*(J252-H250)</f>
        <v>8.3333333333333481E-2</v>
      </c>
      <c r="I252">
        <f>F248*(J252-I251)</f>
        <v>1.6666666666666667</v>
      </c>
      <c r="J252" s="3">
        <f>C263</f>
        <v>1.3333333333333333</v>
      </c>
      <c r="K252">
        <f>F248*(J252-K253)</f>
        <v>0</v>
      </c>
    </row>
    <row r="253" spans="1:15" ht="13.15" x14ac:dyDescent="0.4">
      <c r="A253" s="22">
        <v>1</v>
      </c>
      <c r="B253">
        <v>4</v>
      </c>
      <c r="C253">
        <v>2</v>
      </c>
      <c r="D253">
        <v>1</v>
      </c>
      <c r="G253" t="s">
        <v>4</v>
      </c>
      <c r="H253">
        <f>F248*(K253-H250)</f>
        <v>8.3333333333333481E-2</v>
      </c>
      <c r="I253">
        <f>F248*(K253-I251)</f>
        <v>1.6666666666666667</v>
      </c>
      <c r="J253">
        <f>F248*(K253-J252)</f>
        <v>0</v>
      </c>
      <c r="K253" s="3">
        <f>D263</f>
        <v>1.3333333333333333</v>
      </c>
    </row>
    <row r="254" spans="1:15" x14ac:dyDescent="0.35">
      <c r="A254" s="22">
        <v>2</v>
      </c>
      <c r="B254">
        <v>3</v>
      </c>
      <c r="C254">
        <v>1</v>
      </c>
      <c r="D254">
        <v>1</v>
      </c>
    </row>
    <row r="255" spans="1:15" ht="13.15" thickBot="1" x14ac:dyDescent="0.4">
      <c r="A255" s="22">
        <v>2</v>
      </c>
      <c r="B255">
        <v>4</v>
      </c>
      <c r="C255">
        <v>1</v>
      </c>
      <c r="D255">
        <v>1</v>
      </c>
      <c r="N255" s="1"/>
    </row>
    <row r="256" spans="1:15" ht="13.5" thickBot="1" x14ac:dyDescent="0.45">
      <c r="A256" s="22">
        <v>2</v>
      </c>
      <c r="B256">
        <v>3</v>
      </c>
      <c r="C256">
        <v>1</v>
      </c>
      <c r="D256">
        <v>2</v>
      </c>
      <c r="H256" t="s">
        <v>1</v>
      </c>
      <c r="I256" t="s">
        <v>2</v>
      </c>
      <c r="J256" t="s">
        <v>3</v>
      </c>
      <c r="K256" t="s">
        <v>4</v>
      </c>
      <c r="M256" s="116"/>
      <c r="N256" s="141" t="s">
        <v>10</v>
      </c>
    </row>
    <row r="257" spans="1:15" ht="13.15" x14ac:dyDescent="0.4">
      <c r="A257" s="22">
        <v>2</v>
      </c>
      <c r="B257">
        <v>3</v>
      </c>
      <c r="C257">
        <v>1</v>
      </c>
      <c r="D257">
        <v>1</v>
      </c>
      <c r="G257" t="s">
        <v>1</v>
      </c>
      <c r="I257">
        <f>IF(I250&gt;0,I262,0)</f>
        <v>1</v>
      </c>
      <c r="J257">
        <f>IF(J250&gt;0,J262,0)</f>
        <v>0</v>
      </c>
      <c r="K257">
        <f>IF(K250&gt;0,K262,0)</f>
        <v>0</v>
      </c>
      <c r="M257" s="143" t="s">
        <v>1</v>
      </c>
      <c r="N257" s="142">
        <f>Techniques!$D$3*(Techniques!$E$3*I257+Techniques!$F$3*J257+Techniques!$G$3*K257)</f>
        <v>1</v>
      </c>
    </row>
    <row r="258" spans="1:15" ht="13.15" x14ac:dyDescent="0.4">
      <c r="A258" s="22">
        <v>1</v>
      </c>
      <c r="B258">
        <v>2</v>
      </c>
      <c r="C258">
        <v>1</v>
      </c>
      <c r="D258">
        <v>1</v>
      </c>
      <c r="G258" t="s">
        <v>2</v>
      </c>
      <c r="H258">
        <f>IF(H251&gt;0,H263,0)</f>
        <v>0</v>
      </c>
      <c r="J258">
        <f>IF(J251&gt;0,J263,0)</f>
        <v>0</v>
      </c>
      <c r="K258">
        <f>IF(K251&gt;0,K263,0)</f>
        <v>0</v>
      </c>
      <c r="M258" s="143" t="s">
        <v>2</v>
      </c>
      <c r="N258" s="142">
        <f>Techniques!$E$3*(Techniques!$D$3*H258+Techniques!$F$3*J258+Techniques!$G$3*K258)</f>
        <v>0</v>
      </c>
    </row>
    <row r="259" spans="1:15" ht="13.15" x14ac:dyDescent="0.4">
      <c r="A259" s="22">
        <v>2</v>
      </c>
      <c r="B259">
        <v>3</v>
      </c>
      <c r="C259">
        <v>3</v>
      </c>
      <c r="D259">
        <v>1</v>
      </c>
      <c r="G259" t="s">
        <v>3</v>
      </c>
      <c r="H259">
        <f>IF(H252&gt;0,H264,0)</f>
        <v>0</v>
      </c>
      <c r="I259">
        <f>IF(I252&gt;0,I264,0)</f>
        <v>1</v>
      </c>
      <c r="K259">
        <f>IF(K252&gt;0,K264,0)</f>
        <v>0</v>
      </c>
      <c r="M259" s="143" t="s">
        <v>3</v>
      </c>
      <c r="N259" s="142">
        <f>Techniques!$F$3*(Techniques!$D$3*H259+Techniques!$E$3*I259+Techniques!$G$3*K259)</f>
        <v>1</v>
      </c>
    </row>
    <row r="260" spans="1:15" ht="13.15" x14ac:dyDescent="0.4">
      <c r="A260" s="22">
        <v>1</v>
      </c>
      <c r="B260">
        <v>3</v>
      </c>
      <c r="C260">
        <v>1</v>
      </c>
      <c r="D260">
        <v>2</v>
      </c>
      <c r="G260" t="s">
        <v>4</v>
      </c>
      <c r="H260">
        <f>IF(H253&gt;0,H265,0)</f>
        <v>0</v>
      </c>
      <c r="I260">
        <f>IF(I253&gt;0,I265,0)</f>
        <v>1</v>
      </c>
      <c r="J260">
        <f>IF(J253&gt;0,J265,0)</f>
        <v>0</v>
      </c>
      <c r="M260" s="143" t="s">
        <v>4</v>
      </c>
      <c r="N260" s="142">
        <f>Techniques!$G$3*(Techniques!$D$3*H260+Techniques!$E$3*I260+Techniques!$F$3*J260)</f>
        <v>1</v>
      </c>
    </row>
    <row r="261" spans="1:15" ht="13.15" x14ac:dyDescent="0.4">
      <c r="A261" s="22">
        <v>1</v>
      </c>
      <c r="B261">
        <v>3</v>
      </c>
      <c r="C261">
        <v>1</v>
      </c>
      <c r="D261">
        <v>1</v>
      </c>
      <c r="F261" s="38"/>
      <c r="M261" s="143" t="s">
        <v>94</v>
      </c>
      <c r="N261" s="142" t="b">
        <f>SUM(N257:N260)&gt;0</f>
        <v>1</v>
      </c>
    </row>
    <row r="262" spans="1:15" ht="13.5" thickBot="1" x14ac:dyDescent="0.45">
      <c r="A262" s="22"/>
      <c r="G262" t="s">
        <v>1</v>
      </c>
      <c r="I262">
        <v>1</v>
      </c>
      <c r="J262">
        <v>0</v>
      </c>
      <c r="K262">
        <v>0</v>
      </c>
      <c r="M262" s="140" t="s">
        <v>103</v>
      </c>
      <c r="N262" s="273">
        <v>1.7172033644339933E-5</v>
      </c>
    </row>
    <row r="263" spans="1:15" x14ac:dyDescent="0.35">
      <c r="A263" s="22">
        <f>AVERAGE(A250:A261)</f>
        <v>1.4166666666666667</v>
      </c>
      <c r="B263">
        <f>AVERAGE(B250:B261)</f>
        <v>3</v>
      </c>
      <c r="C263">
        <f>AVERAGE(C250:C261)</f>
        <v>1.3333333333333333</v>
      </c>
      <c r="D263">
        <f>AVERAGE(D250:D261)</f>
        <v>1.3333333333333333</v>
      </c>
      <c r="E263" s="13" t="s">
        <v>237</v>
      </c>
      <c r="G263" t="s">
        <v>2</v>
      </c>
      <c r="H263">
        <v>1</v>
      </c>
      <c r="J263">
        <v>1</v>
      </c>
      <c r="K263">
        <v>1</v>
      </c>
    </row>
    <row r="264" spans="1:15" x14ac:dyDescent="0.35">
      <c r="A264">
        <f>STDEV(A250:A261)</f>
        <v>0.51492865054443737</v>
      </c>
      <c r="B264">
        <f>STDEV(B250:B261)</f>
        <v>0.7385489458759964</v>
      </c>
      <c r="C264">
        <f>STDEV(C250:C261)</f>
        <v>0.65133894727892971</v>
      </c>
      <c r="D264">
        <f>STDEV(D250:D261)</f>
        <v>0.65133894727892971</v>
      </c>
      <c r="E264" s="13" t="s">
        <v>238</v>
      </c>
      <c r="G264" t="s">
        <v>3</v>
      </c>
      <c r="H264">
        <v>0</v>
      </c>
      <c r="I264">
        <v>1</v>
      </c>
      <c r="K264">
        <v>0</v>
      </c>
    </row>
    <row r="265" spans="1:15" x14ac:dyDescent="0.35">
      <c r="A265" s="22"/>
      <c r="G265" t="s">
        <v>4</v>
      </c>
      <c r="H265">
        <v>0</v>
      </c>
      <c r="I265">
        <v>1</v>
      </c>
      <c r="J265">
        <v>0</v>
      </c>
    </row>
    <row r="266" spans="1:15" s="5" customFormat="1" ht="13.15" thickBot="1" x14ac:dyDescent="0.4">
      <c r="A266" s="23"/>
      <c r="O266" s="24"/>
    </row>
    <row r="267" spans="1:15" s="26" customFormat="1" x14ac:dyDescent="0.35">
      <c r="A267" s="25" t="str">
        <f>Directions!A16</f>
        <v>36) The level of functionality (control) provided by the interface was appropriate for the task</v>
      </c>
      <c r="E267" s="115" t="s">
        <v>226</v>
      </c>
      <c r="F267" s="66">
        <f>Directions!B16</f>
        <v>1</v>
      </c>
      <c r="O267" s="28"/>
    </row>
    <row r="268" spans="1:15" ht="13.15" x14ac:dyDescent="0.4">
      <c r="A268" s="22" t="s">
        <v>1</v>
      </c>
      <c r="B268" t="s">
        <v>2</v>
      </c>
      <c r="C268" t="s">
        <v>3</v>
      </c>
      <c r="D268" t="s">
        <v>4</v>
      </c>
      <c r="G268" s="3" t="s">
        <v>220</v>
      </c>
      <c r="H268" t="s">
        <v>1</v>
      </c>
      <c r="I268" t="s">
        <v>2</v>
      </c>
      <c r="J268" t="s">
        <v>3</v>
      </c>
      <c r="K268" t="s">
        <v>4</v>
      </c>
    </row>
    <row r="269" spans="1:15" ht="13.15" x14ac:dyDescent="0.4">
      <c r="A269" s="22">
        <v>5</v>
      </c>
      <c r="B269">
        <v>5</v>
      </c>
      <c r="C269">
        <v>5</v>
      </c>
      <c r="D269">
        <v>5</v>
      </c>
      <c r="G269" t="s">
        <v>1</v>
      </c>
      <c r="H269" s="3">
        <f>A282</f>
        <v>4.833333333333333</v>
      </c>
      <c r="I269">
        <f>F267*(H269-I270)</f>
        <v>0.75</v>
      </c>
      <c r="J269">
        <f>F267*(H269-J271)</f>
        <v>0.75</v>
      </c>
      <c r="K269">
        <f>F267*(H269-K272)</f>
        <v>0.16666666666666607</v>
      </c>
    </row>
    <row r="270" spans="1:15" ht="13.15" x14ac:dyDescent="0.4">
      <c r="A270" s="22">
        <v>5</v>
      </c>
      <c r="B270">
        <v>2</v>
      </c>
      <c r="C270">
        <v>4</v>
      </c>
      <c r="D270">
        <v>5</v>
      </c>
      <c r="G270" t="s">
        <v>2</v>
      </c>
      <c r="H270">
        <f>F267*(I270-H269)</f>
        <v>-0.75</v>
      </c>
      <c r="I270" s="3">
        <f>B282</f>
        <v>4.083333333333333</v>
      </c>
      <c r="J270">
        <f>F267*(I270-J271)</f>
        <v>0</v>
      </c>
      <c r="K270">
        <f>F267*(I270-K272)</f>
        <v>-0.58333333333333393</v>
      </c>
    </row>
    <row r="271" spans="1:15" ht="13.15" x14ac:dyDescent="0.4">
      <c r="A271" s="22">
        <v>5</v>
      </c>
      <c r="B271">
        <v>4</v>
      </c>
      <c r="C271">
        <v>4</v>
      </c>
      <c r="D271">
        <v>4</v>
      </c>
      <c r="G271" t="s">
        <v>3</v>
      </c>
      <c r="H271">
        <f>F267*(J271-H269)</f>
        <v>-0.75</v>
      </c>
      <c r="I271">
        <f>F267*(J271-I270)</f>
        <v>0</v>
      </c>
      <c r="J271" s="3">
        <f>C282</f>
        <v>4.083333333333333</v>
      </c>
      <c r="K271">
        <f>F267*(J271-K272)</f>
        <v>-0.58333333333333393</v>
      </c>
    </row>
    <row r="272" spans="1:15" ht="13.15" x14ac:dyDescent="0.4">
      <c r="A272" s="22">
        <v>5</v>
      </c>
      <c r="B272">
        <v>3</v>
      </c>
      <c r="C272">
        <v>5</v>
      </c>
      <c r="D272">
        <v>5</v>
      </c>
      <c r="G272" t="s">
        <v>4</v>
      </c>
      <c r="H272">
        <f>F267*(K272-H269)</f>
        <v>-0.16666666666666607</v>
      </c>
      <c r="I272">
        <f>F267*(K272-I270)</f>
        <v>0.58333333333333393</v>
      </c>
      <c r="J272">
        <f>F267*(K272-J271)</f>
        <v>0.58333333333333393</v>
      </c>
      <c r="K272" s="3">
        <f>D282</f>
        <v>4.666666666666667</v>
      </c>
    </row>
    <row r="273" spans="1:15" x14ac:dyDescent="0.35">
      <c r="A273" s="22">
        <v>5</v>
      </c>
      <c r="B273">
        <v>5</v>
      </c>
      <c r="C273">
        <v>4</v>
      </c>
      <c r="D273">
        <v>5</v>
      </c>
    </row>
    <row r="274" spans="1:15" ht="13.15" thickBot="1" x14ac:dyDescent="0.4">
      <c r="A274" s="22">
        <v>4</v>
      </c>
      <c r="B274">
        <v>5</v>
      </c>
      <c r="C274">
        <v>3</v>
      </c>
      <c r="D274">
        <v>5</v>
      </c>
      <c r="N274" s="1"/>
    </row>
    <row r="275" spans="1:15" ht="13.5" thickBot="1" x14ac:dyDescent="0.45">
      <c r="A275" s="22">
        <v>5</v>
      </c>
      <c r="B275">
        <v>5</v>
      </c>
      <c r="C275">
        <v>4</v>
      </c>
      <c r="D275">
        <v>5</v>
      </c>
      <c r="H275" t="s">
        <v>1</v>
      </c>
      <c r="I275" t="s">
        <v>2</v>
      </c>
      <c r="J275" t="s">
        <v>3</v>
      </c>
      <c r="K275" t="s">
        <v>4</v>
      </c>
      <c r="M275" s="116"/>
      <c r="N275" s="141" t="s">
        <v>10</v>
      </c>
    </row>
    <row r="276" spans="1:15" ht="13.15" x14ac:dyDescent="0.4">
      <c r="A276" s="22">
        <v>5</v>
      </c>
      <c r="B276">
        <v>4</v>
      </c>
      <c r="C276">
        <v>4</v>
      </c>
      <c r="D276">
        <v>5</v>
      </c>
      <c r="G276" t="s">
        <v>1</v>
      </c>
      <c r="I276">
        <f>IF(I269&gt;0,I281,0)</f>
        <v>0</v>
      </c>
      <c r="J276">
        <f>IF(J269&gt;0,J281,0)</f>
        <v>1</v>
      </c>
      <c r="K276">
        <f>IF(K269&gt;0,K281,0)</f>
        <v>0</v>
      </c>
      <c r="M276" s="143" t="s">
        <v>1</v>
      </c>
      <c r="N276" s="142">
        <f>Techniques!$D$3*(Techniques!$E$3*I276+Techniques!$F$3*J276+Techniques!$G$3*K276)</f>
        <v>1</v>
      </c>
    </row>
    <row r="277" spans="1:15" ht="13.15" x14ac:dyDescent="0.4">
      <c r="A277" s="22">
        <v>4</v>
      </c>
      <c r="B277">
        <v>4</v>
      </c>
      <c r="C277">
        <v>3</v>
      </c>
      <c r="D277">
        <v>5</v>
      </c>
      <c r="G277" t="s">
        <v>2</v>
      </c>
      <c r="H277">
        <f>IF(H270&gt;0,H282,0)</f>
        <v>0</v>
      </c>
      <c r="J277">
        <f>IF(J270&gt;0,J282,0)</f>
        <v>0</v>
      </c>
      <c r="K277">
        <f>IF(K270&gt;0,K282,0)</f>
        <v>0</v>
      </c>
      <c r="M277" s="143" t="s">
        <v>2</v>
      </c>
      <c r="N277" s="142">
        <f>Techniques!$E$3*(Techniques!$D$3*H277+Techniques!$F$3*J277+Techniques!$G$3*K277)</f>
        <v>0</v>
      </c>
    </row>
    <row r="278" spans="1:15" ht="13.15" x14ac:dyDescent="0.4">
      <c r="A278" s="22">
        <v>5</v>
      </c>
      <c r="B278">
        <v>3</v>
      </c>
      <c r="C278">
        <v>4</v>
      </c>
      <c r="D278">
        <v>4</v>
      </c>
      <c r="G278" t="s">
        <v>3</v>
      </c>
      <c r="H278">
        <f>IF(H271&gt;0,H283,0)</f>
        <v>0</v>
      </c>
      <c r="I278">
        <f>IF(I271&gt;0,I283,0)</f>
        <v>0</v>
      </c>
      <c r="K278">
        <f>IF(K271&gt;0,K283,0)</f>
        <v>0</v>
      </c>
      <c r="M278" s="143" t="s">
        <v>3</v>
      </c>
      <c r="N278" s="142">
        <f>Techniques!$F$3*(Techniques!$D$3*H278+Techniques!$E$3*I278+Techniques!$G$3*K278)</f>
        <v>0</v>
      </c>
    </row>
    <row r="279" spans="1:15" ht="13.15" x14ac:dyDescent="0.4">
      <c r="A279" s="22">
        <v>5</v>
      </c>
      <c r="B279">
        <v>5</v>
      </c>
      <c r="C279">
        <v>4</v>
      </c>
      <c r="D279">
        <v>4</v>
      </c>
      <c r="G279" t="s">
        <v>4</v>
      </c>
      <c r="H279">
        <f>IF(H272&gt;0,H284,0)</f>
        <v>0</v>
      </c>
      <c r="I279">
        <f>IF(I272&gt;0,I284,0)</f>
        <v>0</v>
      </c>
      <c r="J279">
        <f>IF(J272&gt;0,J284,0)</f>
        <v>0</v>
      </c>
      <c r="M279" s="143" t="s">
        <v>4</v>
      </c>
      <c r="N279" s="142">
        <f>Techniques!$G$3*(Techniques!$D$3*H279+Techniques!$E$3*I279+Techniques!$F$3*J279)</f>
        <v>0</v>
      </c>
    </row>
    <row r="280" spans="1:15" ht="13.15" x14ac:dyDescent="0.4">
      <c r="A280" s="22">
        <v>5</v>
      </c>
      <c r="B280">
        <v>4</v>
      </c>
      <c r="C280">
        <v>5</v>
      </c>
      <c r="D280">
        <v>4</v>
      </c>
      <c r="F280" s="38"/>
      <c r="M280" s="143" t="s">
        <v>94</v>
      </c>
      <c r="N280" s="142" t="b">
        <f>SUM(N276:N279)&gt;0</f>
        <v>1</v>
      </c>
    </row>
    <row r="281" spans="1:15" ht="13.5" thickBot="1" x14ac:dyDescent="0.45">
      <c r="A281" s="22"/>
      <c r="G281" t="s">
        <v>1</v>
      </c>
      <c r="I281">
        <v>0</v>
      </c>
      <c r="J281">
        <v>1</v>
      </c>
      <c r="K281">
        <v>0</v>
      </c>
      <c r="M281" s="140" t="s">
        <v>103</v>
      </c>
      <c r="N281" s="273">
        <v>1.5011266772881013E-2</v>
      </c>
    </row>
    <row r="282" spans="1:15" x14ac:dyDescent="0.35">
      <c r="A282" s="22">
        <f>AVERAGE(A269:A280)</f>
        <v>4.833333333333333</v>
      </c>
      <c r="B282">
        <f>AVERAGE(B269:B280)</f>
        <v>4.083333333333333</v>
      </c>
      <c r="C282">
        <f>AVERAGE(C269:C280)</f>
        <v>4.083333333333333</v>
      </c>
      <c r="D282">
        <f>AVERAGE(D269:D280)</f>
        <v>4.666666666666667</v>
      </c>
      <c r="E282" s="13" t="s">
        <v>237</v>
      </c>
      <c r="G282" t="s">
        <v>2</v>
      </c>
      <c r="H282">
        <v>0</v>
      </c>
      <c r="J282">
        <v>0</v>
      </c>
      <c r="K282">
        <v>0</v>
      </c>
    </row>
    <row r="283" spans="1:15" x14ac:dyDescent="0.35">
      <c r="A283">
        <f>STDEV(A269:A280)</f>
        <v>0.38924947208076149</v>
      </c>
      <c r="B283">
        <f>STDEV(B269:B280)</f>
        <v>0.99620491989562143</v>
      </c>
      <c r="C283">
        <f>STDEV(C269:C280)</f>
        <v>0.66855792342152087</v>
      </c>
      <c r="D283">
        <f>STDEV(D269:D280)</f>
        <v>0.49236596391733267</v>
      </c>
      <c r="E283" s="13" t="s">
        <v>238</v>
      </c>
      <c r="G283" t="s">
        <v>3</v>
      </c>
      <c r="H283">
        <v>1</v>
      </c>
      <c r="I283">
        <v>0</v>
      </c>
      <c r="K283">
        <v>0</v>
      </c>
    </row>
    <row r="284" spans="1:15" x14ac:dyDescent="0.35">
      <c r="A284" s="22"/>
      <c r="G284" t="s">
        <v>4</v>
      </c>
      <c r="H284">
        <v>0</v>
      </c>
      <c r="I284">
        <v>0</v>
      </c>
      <c r="J284">
        <v>0</v>
      </c>
    </row>
    <row r="285" spans="1:15" s="5" customFormat="1" ht="13.15" thickBot="1" x14ac:dyDescent="0.4">
      <c r="A285" s="23"/>
      <c r="O285" s="24"/>
    </row>
    <row r="286" spans="1:15" s="26" customFormat="1" x14ac:dyDescent="0.35">
      <c r="A286" s="25" t="str">
        <f>Directions!A17</f>
        <v>37) The functionality provided by the interface was ambiguous</v>
      </c>
      <c r="E286" s="115" t="s">
        <v>226</v>
      </c>
      <c r="F286" s="66">
        <f>Directions!B17</f>
        <v>-1</v>
      </c>
      <c r="O286" s="28"/>
    </row>
    <row r="287" spans="1:15" ht="13.15" x14ac:dyDescent="0.4">
      <c r="A287" s="22" t="s">
        <v>1</v>
      </c>
      <c r="B287" t="s">
        <v>2</v>
      </c>
      <c r="C287" t="s">
        <v>3</v>
      </c>
      <c r="D287" t="s">
        <v>4</v>
      </c>
      <c r="G287" s="3" t="s">
        <v>220</v>
      </c>
      <c r="H287" t="s">
        <v>1</v>
      </c>
      <c r="I287" t="s">
        <v>2</v>
      </c>
      <c r="J287" t="s">
        <v>3</v>
      </c>
      <c r="K287" t="s">
        <v>4</v>
      </c>
    </row>
    <row r="288" spans="1:15" ht="13.15" x14ac:dyDescent="0.4">
      <c r="A288" s="22">
        <v>1</v>
      </c>
      <c r="B288">
        <v>1</v>
      </c>
      <c r="C288">
        <v>1</v>
      </c>
      <c r="D288">
        <v>1</v>
      </c>
      <c r="G288" t="s">
        <v>1</v>
      </c>
      <c r="H288" s="3">
        <f>A301</f>
        <v>1.25</v>
      </c>
      <c r="I288">
        <f>F286*(H288-I289)</f>
        <v>0.25</v>
      </c>
      <c r="J288">
        <f>F286*(H288-J290)</f>
        <v>0.16666666666666674</v>
      </c>
      <c r="K288">
        <f>F286*(H288-K291)</f>
        <v>0.41666666666666674</v>
      </c>
    </row>
    <row r="289" spans="1:15" ht="13.15" x14ac:dyDescent="0.4">
      <c r="A289" s="22">
        <v>1</v>
      </c>
      <c r="B289">
        <v>4</v>
      </c>
      <c r="C289">
        <v>1</v>
      </c>
      <c r="D289">
        <v>3</v>
      </c>
      <c r="G289" t="s">
        <v>2</v>
      </c>
      <c r="H289">
        <f>F286*(I289-H288)</f>
        <v>-0.25</v>
      </c>
      <c r="I289" s="3">
        <f>B301</f>
        <v>1.5</v>
      </c>
      <c r="J289">
        <f>F286*(I289-J290)</f>
        <v>-8.3333333333333259E-2</v>
      </c>
      <c r="K289">
        <f>F286*(I289-K291)</f>
        <v>0.16666666666666674</v>
      </c>
    </row>
    <row r="290" spans="1:15" ht="13.15" x14ac:dyDescent="0.4">
      <c r="A290" s="22">
        <v>2</v>
      </c>
      <c r="B290">
        <v>1</v>
      </c>
      <c r="C290">
        <v>4</v>
      </c>
      <c r="D290">
        <v>3</v>
      </c>
      <c r="G290" t="s">
        <v>3</v>
      </c>
      <c r="H290">
        <f>F286*(J290-H288)</f>
        <v>-0.16666666666666674</v>
      </c>
      <c r="I290">
        <f>F286*(J290-I289)</f>
        <v>8.3333333333333259E-2</v>
      </c>
      <c r="J290" s="3">
        <f>C301</f>
        <v>1.4166666666666667</v>
      </c>
      <c r="K290">
        <f>F286*(J290-K291)</f>
        <v>0.25</v>
      </c>
    </row>
    <row r="291" spans="1:15" ht="13.15" x14ac:dyDescent="0.4">
      <c r="A291" s="22">
        <v>1</v>
      </c>
      <c r="B291">
        <v>1</v>
      </c>
      <c r="C291">
        <v>1</v>
      </c>
      <c r="D291">
        <v>1</v>
      </c>
      <c r="G291" t="s">
        <v>4</v>
      </c>
      <c r="H291">
        <f>F286*(K291-H288)</f>
        <v>-0.41666666666666674</v>
      </c>
      <c r="I291">
        <f>F286*(K291-I289)</f>
        <v>-0.16666666666666674</v>
      </c>
      <c r="J291">
        <f>F286*(K291-J290)</f>
        <v>-0.25</v>
      </c>
      <c r="K291" s="3">
        <f>D301</f>
        <v>1.6666666666666667</v>
      </c>
    </row>
    <row r="292" spans="1:15" x14ac:dyDescent="0.35">
      <c r="A292" s="22">
        <v>1</v>
      </c>
      <c r="B292">
        <v>2</v>
      </c>
      <c r="C292">
        <v>1</v>
      </c>
      <c r="D292">
        <v>1</v>
      </c>
    </row>
    <row r="293" spans="1:15" ht="13.15" thickBot="1" x14ac:dyDescent="0.4">
      <c r="A293" s="22">
        <v>1</v>
      </c>
      <c r="B293">
        <v>1</v>
      </c>
      <c r="C293">
        <v>1</v>
      </c>
      <c r="D293">
        <v>1</v>
      </c>
      <c r="N293" s="1"/>
    </row>
    <row r="294" spans="1:15" ht="13.5" thickBot="1" x14ac:dyDescent="0.45">
      <c r="A294" s="22">
        <v>1</v>
      </c>
      <c r="B294">
        <v>1</v>
      </c>
      <c r="C294">
        <v>2</v>
      </c>
      <c r="D294">
        <v>3</v>
      </c>
      <c r="H294" t="s">
        <v>1</v>
      </c>
      <c r="I294" t="s">
        <v>2</v>
      </c>
      <c r="J294" t="s">
        <v>3</v>
      </c>
      <c r="K294" t="s">
        <v>4</v>
      </c>
      <c r="M294" s="116"/>
      <c r="N294" s="141" t="s">
        <v>10</v>
      </c>
    </row>
    <row r="295" spans="1:15" ht="13.15" x14ac:dyDescent="0.4">
      <c r="A295" s="22">
        <v>1</v>
      </c>
      <c r="B295">
        <v>2</v>
      </c>
      <c r="C295">
        <v>2</v>
      </c>
      <c r="D295">
        <v>1</v>
      </c>
      <c r="G295" t="s">
        <v>1</v>
      </c>
      <c r="I295">
        <f>IF(I288&gt;0,I300,0)</f>
        <v>0</v>
      </c>
      <c r="J295">
        <f>IF(J288&gt;0,J300,0)</f>
        <v>0</v>
      </c>
      <c r="K295">
        <f>IF(K288&gt;0,K300,0)</f>
        <v>0</v>
      </c>
      <c r="M295" s="143" t="s">
        <v>1</v>
      </c>
      <c r="N295" s="142">
        <f>Techniques!$D$3*(Techniques!$E$3*I295+Techniques!$F$3*J295+Techniques!$G$3*K295)</f>
        <v>0</v>
      </c>
    </row>
    <row r="296" spans="1:15" ht="13.15" x14ac:dyDescent="0.4">
      <c r="A296" s="22">
        <v>2</v>
      </c>
      <c r="B296">
        <v>1</v>
      </c>
      <c r="C296">
        <v>1</v>
      </c>
      <c r="D296">
        <v>2</v>
      </c>
      <c r="G296" t="s">
        <v>2</v>
      </c>
      <c r="H296">
        <f>IF(H289&gt;0,H301,0)</f>
        <v>0</v>
      </c>
      <c r="J296">
        <f>IF(J289&gt;0,J301,0)</f>
        <v>0</v>
      </c>
      <c r="K296">
        <f>IF(K289&gt;0,K301,0)</f>
        <v>0</v>
      </c>
      <c r="M296" s="143" t="s">
        <v>2</v>
      </c>
      <c r="N296" s="142">
        <f>Techniques!$E$3*(Techniques!$D$3*H296+Techniques!$F$3*J296+Techniques!$G$3*K296)</f>
        <v>0</v>
      </c>
    </row>
    <row r="297" spans="1:15" ht="13.15" x14ac:dyDescent="0.4">
      <c r="A297" s="22">
        <v>2</v>
      </c>
      <c r="B297">
        <v>2</v>
      </c>
      <c r="C297">
        <v>1</v>
      </c>
      <c r="D297">
        <v>2</v>
      </c>
      <c r="G297" t="s">
        <v>3</v>
      </c>
      <c r="H297">
        <f>IF(H290&gt;0,H302,0)</f>
        <v>0</v>
      </c>
      <c r="I297">
        <f>IF(I290&gt;0,I302,0)</f>
        <v>0</v>
      </c>
      <c r="K297">
        <f>IF(K290&gt;0,K302,0)</f>
        <v>0</v>
      </c>
      <c r="M297" s="143" t="s">
        <v>3</v>
      </c>
      <c r="N297" s="142">
        <f>Techniques!$F$3*(Techniques!$D$3*H297+Techniques!$E$3*I297+Techniques!$G$3*K297)</f>
        <v>0</v>
      </c>
    </row>
    <row r="298" spans="1:15" ht="13.15" x14ac:dyDescent="0.4">
      <c r="A298" s="22">
        <v>1</v>
      </c>
      <c r="B298">
        <v>1</v>
      </c>
      <c r="C298">
        <v>1</v>
      </c>
      <c r="D298">
        <v>1</v>
      </c>
      <c r="G298" t="s">
        <v>4</v>
      </c>
      <c r="H298">
        <f>IF(H291&gt;0,H303,0)</f>
        <v>0</v>
      </c>
      <c r="I298">
        <f>IF(I291&gt;0,I303,0)</f>
        <v>0</v>
      </c>
      <c r="J298">
        <f>IF(J291&gt;0,J303,0)</f>
        <v>0</v>
      </c>
      <c r="M298" s="143" t="s">
        <v>4</v>
      </c>
      <c r="N298" s="142">
        <f>Techniques!$G$3*(Techniques!$D$3*H298+Techniques!$E$3*I298+Techniques!$F$3*J298)</f>
        <v>0</v>
      </c>
    </row>
    <row r="299" spans="1:15" ht="13.15" x14ac:dyDescent="0.4">
      <c r="A299" s="22">
        <v>1</v>
      </c>
      <c r="B299">
        <v>1</v>
      </c>
      <c r="C299">
        <v>1</v>
      </c>
      <c r="D299">
        <v>1</v>
      </c>
      <c r="F299" s="38"/>
      <c r="M299" s="143" t="s">
        <v>94</v>
      </c>
      <c r="N299" s="142" t="b">
        <f>SUM(N295:N298)&gt;0</f>
        <v>0</v>
      </c>
    </row>
    <row r="300" spans="1:15" ht="13.5" thickBot="1" x14ac:dyDescent="0.45">
      <c r="A300" t="s">
        <v>13</v>
      </c>
      <c r="G300" t="s">
        <v>1</v>
      </c>
      <c r="I300">
        <v>0</v>
      </c>
      <c r="J300">
        <v>0</v>
      </c>
      <c r="K300">
        <v>0</v>
      </c>
      <c r="M300" s="140" t="s">
        <v>103</v>
      </c>
      <c r="N300" s="273">
        <v>0.68715220838799862</v>
      </c>
    </row>
    <row r="301" spans="1:15" x14ac:dyDescent="0.35">
      <c r="A301" s="22">
        <f>AVERAGE(A288:A299)</f>
        <v>1.25</v>
      </c>
      <c r="B301">
        <f>AVERAGE(B288:B299)</f>
        <v>1.5</v>
      </c>
      <c r="C301">
        <f>AVERAGE(C288:C299)</f>
        <v>1.4166666666666667</v>
      </c>
      <c r="D301">
        <f>AVERAGE(D288:D299)</f>
        <v>1.6666666666666667</v>
      </c>
      <c r="E301" s="13" t="s">
        <v>237</v>
      </c>
      <c r="G301" t="s">
        <v>2</v>
      </c>
      <c r="H301">
        <v>0</v>
      </c>
      <c r="J301">
        <v>0</v>
      </c>
      <c r="K301">
        <v>0</v>
      </c>
    </row>
    <row r="302" spans="1:15" x14ac:dyDescent="0.35">
      <c r="A302">
        <f>STDEV(A288:A299)</f>
        <v>0.45226701686664544</v>
      </c>
      <c r="B302">
        <f>STDEV(B288:B299)</f>
        <v>0.90453403373329089</v>
      </c>
      <c r="C302">
        <f>STDEV(C288:C299)</f>
        <v>0.90033663737851999</v>
      </c>
      <c r="D302">
        <f>STDEV(D288:D299)</f>
        <v>0.88762536459859442</v>
      </c>
      <c r="E302" s="13" t="s">
        <v>238</v>
      </c>
      <c r="G302" t="s">
        <v>3</v>
      </c>
      <c r="H302">
        <v>0</v>
      </c>
      <c r="I302">
        <v>0</v>
      </c>
      <c r="K302">
        <v>0</v>
      </c>
    </row>
    <row r="303" spans="1:15" x14ac:dyDescent="0.35">
      <c r="A303" s="22"/>
      <c r="G303" t="s">
        <v>4</v>
      </c>
      <c r="H303">
        <v>0</v>
      </c>
      <c r="I303">
        <v>0</v>
      </c>
      <c r="J303">
        <v>0</v>
      </c>
    </row>
    <row r="304" spans="1:15" s="5" customFormat="1" ht="13.15" thickBot="1" x14ac:dyDescent="0.4">
      <c r="A304" s="23"/>
      <c r="O304" s="24"/>
    </row>
    <row r="305" spans="1:15" s="26" customFormat="1" x14ac:dyDescent="0.35">
      <c r="A305" s="25" t="str">
        <f>Directions!A18</f>
        <v>38) I would have preferred an alternative interface to carry out the task</v>
      </c>
      <c r="E305" s="115" t="s">
        <v>226</v>
      </c>
      <c r="F305" s="66">
        <f>Directions!B8</f>
        <v>-1</v>
      </c>
      <c r="O305" s="28"/>
    </row>
    <row r="306" spans="1:15" ht="13.15" x14ac:dyDescent="0.4">
      <c r="A306" s="22" t="s">
        <v>1</v>
      </c>
      <c r="B306" t="s">
        <v>2</v>
      </c>
      <c r="C306" t="s">
        <v>3</v>
      </c>
      <c r="D306" t="s">
        <v>4</v>
      </c>
      <c r="G306" s="3" t="s">
        <v>220</v>
      </c>
      <c r="H306" t="s">
        <v>1</v>
      </c>
      <c r="I306" t="s">
        <v>2</v>
      </c>
      <c r="J306" t="s">
        <v>3</v>
      </c>
      <c r="K306" t="s">
        <v>4</v>
      </c>
    </row>
    <row r="307" spans="1:15" ht="13.15" x14ac:dyDescent="0.4">
      <c r="A307" s="22">
        <v>3</v>
      </c>
      <c r="B307">
        <v>3</v>
      </c>
      <c r="C307">
        <v>3</v>
      </c>
      <c r="D307">
        <v>3</v>
      </c>
      <c r="G307" t="s">
        <v>1</v>
      </c>
      <c r="H307" s="3">
        <f>A320</f>
        <v>2.3333333333333335</v>
      </c>
      <c r="I307">
        <f>F305*(H307-I308)</f>
        <v>8.3333333333333037E-2</v>
      </c>
      <c r="J307">
        <f>F305*(H307-J309)</f>
        <v>-0.66666666666666674</v>
      </c>
      <c r="K307">
        <f>F305*(H307-K310)</f>
        <v>8.3333333333333037E-2</v>
      </c>
    </row>
    <row r="308" spans="1:15" ht="13.15" x14ac:dyDescent="0.4">
      <c r="A308" s="22">
        <v>3</v>
      </c>
      <c r="B308">
        <v>4</v>
      </c>
      <c r="C308">
        <v>2</v>
      </c>
      <c r="D308">
        <v>3</v>
      </c>
      <c r="G308" t="s">
        <v>2</v>
      </c>
      <c r="H308">
        <f>F305*(I308-H307)</f>
        <v>-8.3333333333333037E-2</v>
      </c>
      <c r="I308" s="3">
        <f>B320</f>
        <v>2.4166666666666665</v>
      </c>
      <c r="J308">
        <f>F305*(I308-J309)</f>
        <v>-0.74999999999999978</v>
      </c>
      <c r="K308">
        <f>F305*(I308-K310)</f>
        <v>0</v>
      </c>
    </row>
    <row r="309" spans="1:15" ht="13.15" x14ac:dyDescent="0.4">
      <c r="A309" s="22">
        <v>2</v>
      </c>
      <c r="B309">
        <v>2</v>
      </c>
      <c r="C309">
        <v>1</v>
      </c>
      <c r="D309">
        <v>2</v>
      </c>
      <c r="G309" t="s">
        <v>3</v>
      </c>
      <c r="H309">
        <f>F305*(J309-H307)</f>
        <v>0.66666666666666674</v>
      </c>
      <c r="I309">
        <f>F305*(J309-I308)</f>
        <v>0.74999999999999978</v>
      </c>
      <c r="J309" s="3">
        <f>C320</f>
        <v>1.6666666666666667</v>
      </c>
      <c r="K309">
        <f>F305*(J309-K310)</f>
        <v>0.74999999999999978</v>
      </c>
    </row>
    <row r="310" spans="1:15" ht="13.15" x14ac:dyDescent="0.4">
      <c r="A310" s="22">
        <v>1</v>
      </c>
      <c r="B310">
        <v>4</v>
      </c>
      <c r="C310">
        <v>1</v>
      </c>
      <c r="D310">
        <v>1</v>
      </c>
      <c r="G310" t="s">
        <v>4</v>
      </c>
      <c r="H310">
        <f>F305*(K310-H307)</f>
        <v>-8.3333333333333037E-2</v>
      </c>
      <c r="I310">
        <f>F305*(K310-I308)</f>
        <v>0</v>
      </c>
      <c r="J310">
        <f>F305*(K310-J309)</f>
        <v>-0.74999999999999978</v>
      </c>
      <c r="K310" s="3">
        <f>D320</f>
        <v>2.4166666666666665</v>
      </c>
    </row>
    <row r="311" spans="1:15" x14ac:dyDescent="0.35">
      <c r="A311" s="22">
        <v>4</v>
      </c>
      <c r="B311">
        <v>4</v>
      </c>
      <c r="C311">
        <v>1</v>
      </c>
      <c r="D311">
        <v>1</v>
      </c>
    </row>
    <row r="312" spans="1:15" ht="13.15" thickBot="1" x14ac:dyDescent="0.4">
      <c r="A312" s="22">
        <v>1</v>
      </c>
      <c r="B312">
        <v>1</v>
      </c>
      <c r="C312">
        <v>1</v>
      </c>
      <c r="D312">
        <v>5</v>
      </c>
      <c r="N312" s="1"/>
    </row>
    <row r="313" spans="1:15" ht="13.5" thickBot="1" x14ac:dyDescent="0.45">
      <c r="A313" s="22">
        <v>3</v>
      </c>
      <c r="B313">
        <v>3</v>
      </c>
      <c r="C313">
        <v>2</v>
      </c>
      <c r="D313">
        <v>3</v>
      </c>
      <c r="H313" t="s">
        <v>1</v>
      </c>
      <c r="I313" t="s">
        <v>2</v>
      </c>
      <c r="J313" t="s">
        <v>3</v>
      </c>
      <c r="K313" t="s">
        <v>4</v>
      </c>
      <c r="M313" s="116"/>
      <c r="N313" s="141" t="s">
        <v>10</v>
      </c>
    </row>
    <row r="314" spans="1:15" ht="13.15" x14ac:dyDescent="0.4">
      <c r="A314" s="22">
        <v>3</v>
      </c>
      <c r="B314">
        <v>2</v>
      </c>
      <c r="C314">
        <v>1</v>
      </c>
      <c r="D314">
        <v>3</v>
      </c>
      <c r="G314" t="s">
        <v>1</v>
      </c>
      <c r="I314">
        <f>IF(I307&gt;0,I319,0)</f>
        <v>0</v>
      </c>
      <c r="J314">
        <f>IF(J307&gt;0,J319,0)</f>
        <v>0</v>
      </c>
      <c r="K314">
        <f>IF(K307&gt;0,K319,0)</f>
        <v>0</v>
      </c>
      <c r="M314" s="143" t="s">
        <v>1</v>
      </c>
      <c r="N314" s="142">
        <f>Techniques!$D$3*(Techniques!$E$3*I314+Techniques!$F$3*J314+Techniques!$G$3*K314)</f>
        <v>0</v>
      </c>
    </row>
    <row r="315" spans="1:15" ht="13.15" x14ac:dyDescent="0.4">
      <c r="A315" s="22">
        <v>3</v>
      </c>
      <c r="B315">
        <v>2</v>
      </c>
      <c r="C315">
        <v>5</v>
      </c>
      <c r="D315">
        <v>2</v>
      </c>
      <c r="G315" t="s">
        <v>2</v>
      </c>
      <c r="H315">
        <f>IF(H308&gt;0,H320,0)</f>
        <v>0</v>
      </c>
      <c r="J315">
        <f>IF(J308&gt;0,J320,0)</f>
        <v>0</v>
      </c>
      <c r="K315">
        <f>IF(K308&gt;0,K320,0)</f>
        <v>0</v>
      </c>
      <c r="M315" s="143" t="s">
        <v>2</v>
      </c>
      <c r="N315" s="142">
        <f>Techniques!$E$3*(Techniques!$D$3*H315+Techniques!$F$3*J315+Techniques!$G$3*K315)</f>
        <v>0</v>
      </c>
    </row>
    <row r="316" spans="1:15" ht="13.15" x14ac:dyDescent="0.4">
      <c r="A316" s="22">
        <v>2</v>
      </c>
      <c r="B316">
        <v>1</v>
      </c>
      <c r="C316">
        <v>1</v>
      </c>
      <c r="D316">
        <v>3</v>
      </c>
      <c r="G316" t="s">
        <v>3</v>
      </c>
      <c r="H316">
        <f>IF(H309&gt;0,H321,0)</f>
        <v>0</v>
      </c>
      <c r="I316">
        <f>IF(I309&gt;0,I321,0)</f>
        <v>0</v>
      </c>
      <c r="K316">
        <f>IF(K309&gt;0,K321,0)</f>
        <v>0</v>
      </c>
      <c r="M316" s="143" t="s">
        <v>3</v>
      </c>
      <c r="N316" s="142">
        <f>Techniques!$F$3*(Techniques!$D$3*H316+Techniques!$E$3*I316+Techniques!$G$3*K316)</f>
        <v>0</v>
      </c>
    </row>
    <row r="317" spans="1:15" ht="13.15" x14ac:dyDescent="0.4">
      <c r="A317" s="22">
        <v>2</v>
      </c>
      <c r="B317">
        <v>1</v>
      </c>
      <c r="C317">
        <v>1</v>
      </c>
      <c r="D317">
        <v>1</v>
      </c>
      <c r="G317" t="s">
        <v>4</v>
      </c>
      <c r="H317">
        <f>IF(H310&gt;0,H322,0)</f>
        <v>0</v>
      </c>
      <c r="I317">
        <f>IF(I310&gt;0,I322,0)</f>
        <v>0</v>
      </c>
      <c r="J317">
        <f>IF(J310&gt;0,J322,0)</f>
        <v>0</v>
      </c>
      <c r="M317" s="143" t="s">
        <v>4</v>
      </c>
      <c r="N317" s="142">
        <f>Techniques!$G$3*(Techniques!$D$3*H317+Techniques!$E$3*I317+Techniques!$F$3*J317)</f>
        <v>0</v>
      </c>
    </row>
    <row r="318" spans="1:15" ht="13.15" x14ac:dyDescent="0.4">
      <c r="A318" s="22">
        <v>1</v>
      </c>
      <c r="B318">
        <v>2</v>
      </c>
      <c r="C318">
        <v>1</v>
      </c>
      <c r="D318">
        <v>2</v>
      </c>
      <c r="F318" s="38"/>
      <c r="M318" s="143" t="s">
        <v>94</v>
      </c>
      <c r="N318" s="142" t="b">
        <f>SUM(N314:N317)&gt;0</f>
        <v>0</v>
      </c>
    </row>
    <row r="319" spans="1:15" ht="13.5" thickBot="1" x14ac:dyDescent="0.45">
      <c r="A319" s="22"/>
      <c r="G319" t="s">
        <v>1</v>
      </c>
      <c r="I319">
        <v>0</v>
      </c>
      <c r="J319">
        <v>0</v>
      </c>
      <c r="K319">
        <v>0</v>
      </c>
      <c r="M319" s="140" t="s">
        <v>103</v>
      </c>
      <c r="N319" s="273">
        <v>0.16012840367015962</v>
      </c>
    </row>
    <row r="320" spans="1:15" x14ac:dyDescent="0.35">
      <c r="A320" s="22">
        <f>AVERAGE(A307:A318)</f>
        <v>2.3333333333333335</v>
      </c>
      <c r="B320">
        <f>AVERAGE(B307:B318)</f>
        <v>2.4166666666666665</v>
      </c>
      <c r="C320">
        <f>AVERAGE(C307:C318)</f>
        <v>1.6666666666666667</v>
      </c>
      <c r="D320">
        <f>AVERAGE(D307:D318)</f>
        <v>2.4166666666666665</v>
      </c>
      <c r="E320" s="13" t="s">
        <v>237</v>
      </c>
      <c r="G320" t="s">
        <v>2</v>
      </c>
      <c r="H320">
        <v>0</v>
      </c>
      <c r="J320">
        <v>0</v>
      </c>
      <c r="K320">
        <v>0</v>
      </c>
    </row>
    <row r="321" spans="1:15" x14ac:dyDescent="0.35">
      <c r="A321">
        <f>STDEV(A307:A318)</f>
        <v>0.98473192783466212</v>
      </c>
      <c r="B321">
        <f>STDEV(B307:B318)</f>
        <v>1.1645001528813153</v>
      </c>
      <c r="C321">
        <f>STDEV(C307:C318)</f>
        <v>1.2309149097933272</v>
      </c>
      <c r="D321">
        <f>STDEV(D307:D318)</f>
        <v>1.1645001528813153</v>
      </c>
      <c r="E321" s="13" t="s">
        <v>238</v>
      </c>
      <c r="G321" t="s">
        <v>3</v>
      </c>
      <c r="H321">
        <v>0</v>
      </c>
      <c r="I321">
        <v>0</v>
      </c>
      <c r="K321">
        <v>0</v>
      </c>
    </row>
    <row r="322" spans="1:15" x14ac:dyDescent="0.35">
      <c r="A322" s="22"/>
      <c r="G322" t="s">
        <v>4</v>
      </c>
      <c r="H322">
        <v>0</v>
      </c>
      <c r="I322">
        <v>0</v>
      </c>
      <c r="J322">
        <v>0</v>
      </c>
    </row>
    <row r="323" spans="1:15" s="5" customFormat="1" ht="13.15" thickBot="1" x14ac:dyDescent="0.4">
      <c r="A323" s="23"/>
      <c r="O323" s="24"/>
    </row>
    <row r="324" spans="1:15" s="26" customFormat="1" x14ac:dyDescent="0.35">
      <c r="A324" s="25" t="str">
        <f>Directions!A19</f>
        <v>39) The interface was ideal for interacting with a virtual environment</v>
      </c>
      <c r="E324" s="115" t="s">
        <v>226</v>
      </c>
      <c r="F324" s="66">
        <f>Directions!B19</f>
        <v>1</v>
      </c>
      <c r="O324" s="28"/>
    </row>
    <row r="325" spans="1:15" ht="13.15" x14ac:dyDescent="0.4">
      <c r="A325" s="22" t="s">
        <v>1</v>
      </c>
      <c r="B325" t="s">
        <v>2</v>
      </c>
      <c r="C325" t="s">
        <v>3</v>
      </c>
      <c r="D325" t="s">
        <v>4</v>
      </c>
      <c r="G325" s="3" t="s">
        <v>220</v>
      </c>
      <c r="H325" t="s">
        <v>1</v>
      </c>
      <c r="I325" t="s">
        <v>2</v>
      </c>
      <c r="J325" t="s">
        <v>3</v>
      </c>
      <c r="K325" t="s">
        <v>4</v>
      </c>
    </row>
    <row r="326" spans="1:15" ht="13.15" x14ac:dyDescent="0.4">
      <c r="A326" s="22">
        <v>5</v>
      </c>
      <c r="B326">
        <v>5</v>
      </c>
      <c r="C326">
        <v>4</v>
      </c>
      <c r="D326">
        <v>3</v>
      </c>
      <c r="G326" t="s">
        <v>1</v>
      </c>
      <c r="H326" s="3">
        <f>A339</f>
        <v>4.166666666666667</v>
      </c>
      <c r="I326">
        <f>F324*(H326-I327)</f>
        <v>0.41666666666666696</v>
      </c>
      <c r="J326">
        <f>F324*(H326-J328)</f>
        <v>0</v>
      </c>
      <c r="K326">
        <f>F324*(H326-K329)</f>
        <v>0.50000000000000044</v>
      </c>
    </row>
    <row r="327" spans="1:15" ht="13.15" x14ac:dyDescent="0.4">
      <c r="A327" s="22">
        <v>5</v>
      </c>
      <c r="B327">
        <v>2</v>
      </c>
      <c r="C327">
        <v>4</v>
      </c>
      <c r="D327">
        <v>2</v>
      </c>
      <c r="G327" t="s">
        <v>2</v>
      </c>
      <c r="H327">
        <f>F324*(I327-H326)</f>
        <v>-0.41666666666666696</v>
      </c>
      <c r="I327" s="3">
        <f>B339</f>
        <v>3.75</v>
      </c>
      <c r="J327">
        <f>F324*(I327-J328)</f>
        <v>-0.41666666666666696</v>
      </c>
      <c r="K327">
        <f>F324*(I327-K329)</f>
        <v>8.3333333333333481E-2</v>
      </c>
    </row>
    <row r="328" spans="1:15" ht="13.15" x14ac:dyDescent="0.4">
      <c r="A328" s="22">
        <v>5</v>
      </c>
      <c r="B328">
        <v>4</v>
      </c>
      <c r="C328">
        <v>4</v>
      </c>
      <c r="D328">
        <v>4</v>
      </c>
      <c r="G328" t="s">
        <v>3</v>
      </c>
      <c r="H328">
        <f>F324*(J328-H326)</f>
        <v>0</v>
      </c>
      <c r="I328">
        <f>F324*(J328-I327)</f>
        <v>0.41666666666666696</v>
      </c>
      <c r="J328" s="3">
        <f>C339</f>
        <v>4.166666666666667</v>
      </c>
      <c r="K328">
        <f>F324*(J328-K329)</f>
        <v>0.50000000000000044</v>
      </c>
    </row>
    <row r="329" spans="1:15" ht="13.15" x14ac:dyDescent="0.4">
      <c r="A329" s="22">
        <v>5</v>
      </c>
      <c r="B329">
        <v>3</v>
      </c>
      <c r="C329">
        <v>4</v>
      </c>
      <c r="D329">
        <v>5</v>
      </c>
      <c r="G329" t="s">
        <v>4</v>
      </c>
      <c r="H329">
        <f>F324*(K329-H326)</f>
        <v>-0.50000000000000044</v>
      </c>
      <c r="I329">
        <f>F324*(K329-I327)</f>
        <v>-8.3333333333333481E-2</v>
      </c>
      <c r="J329">
        <f>F324*(K329-J328)</f>
        <v>-0.50000000000000044</v>
      </c>
      <c r="K329" s="3">
        <f>D339</f>
        <v>3.6666666666666665</v>
      </c>
    </row>
    <row r="330" spans="1:15" x14ac:dyDescent="0.35">
      <c r="A330" s="22">
        <v>4</v>
      </c>
      <c r="B330">
        <v>3</v>
      </c>
      <c r="C330">
        <v>5</v>
      </c>
      <c r="D330">
        <v>4</v>
      </c>
    </row>
    <row r="331" spans="1:15" ht="13.15" thickBot="1" x14ac:dyDescent="0.4">
      <c r="A331" s="22">
        <v>5</v>
      </c>
      <c r="B331">
        <v>5</v>
      </c>
      <c r="C331">
        <v>4</v>
      </c>
      <c r="D331">
        <v>3</v>
      </c>
      <c r="N331" s="1"/>
    </row>
    <row r="332" spans="1:15" ht="13.5" thickBot="1" x14ac:dyDescent="0.45">
      <c r="A332" s="22">
        <v>4</v>
      </c>
      <c r="B332">
        <v>2</v>
      </c>
      <c r="C332">
        <v>4</v>
      </c>
      <c r="D332">
        <v>4</v>
      </c>
      <c r="H332" t="s">
        <v>1</v>
      </c>
      <c r="I332" t="s">
        <v>2</v>
      </c>
      <c r="J332" t="s">
        <v>3</v>
      </c>
      <c r="K332" t="s">
        <v>4</v>
      </c>
      <c r="M332" s="116"/>
      <c r="N332" s="141" t="s">
        <v>10</v>
      </c>
    </row>
    <row r="333" spans="1:15" ht="13.15" x14ac:dyDescent="0.4">
      <c r="A333" s="22">
        <v>4</v>
      </c>
      <c r="B333">
        <v>3</v>
      </c>
      <c r="C333">
        <v>5</v>
      </c>
      <c r="D333">
        <v>5</v>
      </c>
      <c r="G333" t="s">
        <v>1</v>
      </c>
      <c r="I333">
        <f>IF(I326&gt;0,I338,0)</f>
        <v>0</v>
      </c>
      <c r="J333">
        <f>IF(J326&gt;0,J338,0)</f>
        <v>0</v>
      </c>
      <c r="K333">
        <f>IF(K326&gt;0,K338,0)</f>
        <v>0</v>
      </c>
      <c r="M333" s="143" t="s">
        <v>1</v>
      </c>
      <c r="N333" s="142">
        <f>Techniques!$D$3*(Techniques!$E$3*I333+Techniques!$F$3*J333+Techniques!$G$3*K333)</f>
        <v>0</v>
      </c>
    </row>
    <row r="334" spans="1:15" ht="13.15" x14ac:dyDescent="0.4">
      <c r="A334" s="22">
        <v>4</v>
      </c>
      <c r="B334">
        <v>4</v>
      </c>
      <c r="C334">
        <v>2</v>
      </c>
      <c r="D334">
        <v>3</v>
      </c>
      <c r="G334" t="s">
        <v>2</v>
      </c>
      <c r="H334">
        <f>IF(H327&gt;0,H339,0)</f>
        <v>0</v>
      </c>
      <c r="J334">
        <f>IF(J327&gt;0,J339,0)</f>
        <v>0</v>
      </c>
      <c r="K334">
        <f>IF(K327&gt;0,K339,0)</f>
        <v>0</v>
      </c>
      <c r="M334" s="143" t="s">
        <v>2</v>
      </c>
      <c r="N334" s="142">
        <f>Techniques!$E$3*(Techniques!$D$3*H334+Techniques!$F$3*J334+Techniques!$G$3*K334)</f>
        <v>0</v>
      </c>
    </row>
    <row r="335" spans="1:15" ht="13.15" x14ac:dyDescent="0.4">
      <c r="A335" s="22">
        <v>2</v>
      </c>
      <c r="B335">
        <v>5</v>
      </c>
      <c r="C335">
        <v>4</v>
      </c>
      <c r="D335">
        <v>2</v>
      </c>
      <c r="G335" t="s">
        <v>3</v>
      </c>
      <c r="H335">
        <f>IF(H328&gt;0,H340,0)</f>
        <v>0</v>
      </c>
      <c r="I335">
        <f>IF(I328&gt;0,I340,0)</f>
        <v>0</v>
      </c>
      <c r="K335">
        <f>IF(K328&gt;0,K340,0)</f>
        <v>0</v>
      </c>
      <c r="M335" s="143" t="s">
        <v>3</v>
      </c>
      <c r="N335" s="142">
        <f>Techniques!$F$3*(Techniques!$D$3*H335+Techniques!$E$3*I335+Techniques!$G$3*K335)</f>
        <v>0</v>
      </c>
    </row>
    <row r="336" spans="1:15" ht="13.15" x14ac:dyDescent="0.4">
      <c r="A336" s="22">
        <v>4</v>
      </c>
      <c r="B336">
        <v>5</v>
      </c>
      <c r="C336">
        <v>5</v>
      </c>
      <c r="D336">
        <v>5</v>
      </c>
      <c r="G336" t="s">
        <v>4</v>
      </c>
      <c r="H336">
        <f>IF(H329&gt;0,H341,0)</f>
        <v>0</v>
      </c>
      <c r="I336">
        <f>IF(I329&gt;0,I341,0)</f>
        <v>0</v>
      </c>
      <c r="J336">
        <f>IF(J329&gt;0,J341,0)</f>
        <v>0</v>
      </c>
      <c r="M336" s="143" t="s">
        <v>4</v>
      </c>
      <c r="N336" s="142">
        <f>Techniques!$G$3*(Techniques!$D$3*H336+Techniques!$E$3*I336+Techniques!$F$3*J336)</f>
        <v>0</v>
      </c>
    </row>
    <row r="337" spans="1:15" ht="13.15" x14ac:dyDescent="0.4">
      <c r="A337" s="22">
        <v>3</v>
      </c>
      <c r="B337">
        <v>4</v>
      </c>
      <c r="C337">
        <v>5</v>
      </c>
      <c r="D337">
        <v>4</v>
      </c>
      <c r="F337" s="38"/>
      <c r="M337" s="143" t="s">
        <v>94</v>
      </c>
      <c r="N337" s="142" t="b">
        <f>SUM(N333:N336)&gt;0</f>
        <v>0</v>
      </c>
    </row>
    <row r="338" spans="1:15" ht="13.5" thickBot="1" x14ac:dyDescent="0.45">
      <c r="A338" s="22"/>
      <c r="G338" t="s">
        <v>1</v>
      </c>
      <c r="I338">
        <v>0</v>
      </c>
      <c r="J338">
        <v>0</v>
      </c>
      <c r="K338">
        <v>0</v>
      </c>
      <c r="M338" s="140" t="s">
        <v>103</v>
      </c>
      <c r="N338" s="273">
        <v>0.49947169635203303</v>
      </c>
    </row>
    <row r="339" spans="1:15" x14ac:dyDescent="0.35">
      <c r="A339" s="22">
        <f>AVERAGE(A326:A337)</f>
        <v>4.166666666666667</v>
      </c>
      <c r="B339">
        <f>AVERAGE(B326:B337)</f>
        <v>3.75</v>
      </c>
      <c r="C339">
        <f>AVERAGE(C326:C337)</f>
        <v>4.166666666666667</v>
      </c>
      <c r="D339">
        <f>AVERAGE(D326:D337)</f>
        <v>3.6666666666666665</v>
      </c>
      <c r="E339" s="13" t="s">
        <v>237</v>
      </c>
      <c r="G339" t="s">
        <v>2</v>
      </c>
      <c r="H339">
        <v>0</v>
      </c>
      <c r="J339">
        <v>0</v>
      </c>
      <c r="K339">
        <v>0</v>
      </c>
    </row>
    <row r="340" spans="1:15" x14ac:dyDescent="0.35">
      <c r="A340">
        <f>STDEV(A326:A337)</f>
        <v>0.9374368665610916</v>
      </c>
      <c r="B340">
        <f>STDEV(B326:B337)</f>
        <v>1.1381803659589922</v>
      </c>
      <c r="C340">
        <f>STDEV(C326:C337)</f>
        <v>0.8348471099367214</v>
      </c>
      <c r="D340">
        <f>STDEV(D326:D337)</f>
        <v>1.0730867399773192</v>
      </c>
      <c r="E340" s="13" t="s">
        <v>238</v>
      </c>
      <c r="G340" t="s">
        <v>3</v>
      </c>
      <c r="H340">
        <v>0</v>
      </c>
      <c r="I340">
        <v>0</v>
      </c>
      <c r="K340">
        <v>0</v>
      </c>
    </row>
    <row r="341" spans="1:15" x14ac:dyDescent="0.35">
      <c r="A341" s="22"/>
      <c r="G341" t="s">
        <v>4</v>
      </c>
      <c r="H341">
        <v>0</v>
      </c>
      <c r="I341">
        <v>0</v>
      </c>
      <c r="J341">
        <v>0</v>
      </c>
    </row>
    <row r="342" spans="1:15" s="5" customFormat="1" ht="13.15" thickBot="1" x14ac:dyDescent="0.4">
      <c r="A342" s="23"/>
      <c r="O342" s="24"/>
    </row>
    <row r="343" spans="1:15" s="26" customFormat="1" x14ac:dyDescent="0.35">
      <c r="A343" s="25" t="str">
        <f>Directions!A20</f>
        <v>40) I had the right level of control over what I wanted to do</v>
      </c>
      <c r="E343" s="115" t="s">
        <v>226</v>
      </c>
      <c r="F343" s="66">
        <f>Directions!B20</f>
        <v>1</v>
      </c>
      <c r="O343" s="28"/>
    </row>
    <row r="344" spans="1:15" ht="13.15" x14ac:dyDescent="0.4">
      <c r="A344" s="22" t="s">
        <v>1</v>
      </c>
      <c r="B344" t="s">
        <v>2</v>
      </c>
      <c r="C344" t="s">
        <v>3</v>
      </c>
      <c r="D344" t="s">
        <v>4</v>
      </c>
      <c r="G344" s="3" t="s">
        <v>220</v>
      </c>
      <c r="H344" t="s">
        <v>1</v>
      </c>
      <c r="I344" t="s">
        <v>2</v>
      </c>
      <c r="J344" t="s">
        <v>3</v>
      </c>
      <c r="K344" t="s">
        <v>4</v>
      </c>
    </row>
    <row r="345" spans="1:15" ht="13.15" x14ac:dyDescent="0.4">
      <c r="A345" s="22">
        <v>4</v>
      </c>
      <c r="B345">
        <v>4</v>
      </c>
      <c r="C345">
        <v>3</v>
      </c>
      <c r="D345">
        <v>4</v>
      </c>
      <c r="G345" t="s">
        <v>1</v>
      </c>
      <c r="H345" s="3">
        <f>A358</f>
        <v>4.083333333333333</v>
      </c>
      <c r="I345">
        <f>F343*(H345-I346)</f>
        <v>1.4999999999999996</v>
      </c>
      <c r="J345">
        <f>F343*(H345-J347)</f>
        <v>0.58333333333333304</v>
      </c>
      <c r="K345">
        <f>F343*(H345-K348)</f>
        <v>-0.25</v>
      </c>
    </row>
    <row r="346" spans="1:15" ht="13.15" x14ac:dyDescent="0.4">
      <c r="A346" s="22">
        <v>4</v>
      </c>
      <c r="B346">
        <v>2</v>
      </c>
      <c r="C346">
        <v>4</v>
      </c>
      <c r="D346">
        <v>5</v>
      </c>
      <c r="G346" t="s">
        <v>2</v>
      </c>
      <c r="H346">
        <f>F343*(I346-H345)</f>
        <v>-1.4999999999999996</v>
      </c>
      <c r="I346" s="3">
        <f>B358</f>
        <v>2.5833333333333335</v>
      </c>
      <c r="J346">
        <f>F343*(I346-J347)</f>
        <v>-0.91666666666666652</v>
      </c>
      <c r="K346">
        <f>F343*(I346-K348)</f>
        <v>-1.7499999999999996</v>
      </c>
    </row>
    <row r="347" spans="1:15" ht="13.15" x14ac:dyDescent="0.4">
      <c r="A347" s="22">
        <v>4</v>
      </c>
      <c r="B347">
        <v>2</v>
      </c>
      <c r="C347">
        <v>2</v>
      </c>
      <c r="D347">
        <v>5</v>
      </c>
      <c r="G347" t="s">
        <v>3</v>
      </c>
      <c r="H347">
        <f>F343*(J347-H345)</f>
        <v>-0.58333333333333304</v>
      </c>
      <c r="I347">
        <f>F343*(J347-I346)</f>
        <v>0.91666666666666652</v>
      </c>
      <c r="J347" s="3">
        <f>C358</f>
        <v>3.5</v>
      </c>
      <c r="K347">
        <f>F343*(J347-K348)</f>
        <v>-0.83333333333333304</v>
      </c>
    </row>
    <row r="348" spans="1:15" ht="13.15" x14ac:dyDescent="0.4">
      <c r="A348" s="22">
        <v>3</v>
      </c>
      <c r="B348">
        <v>1</v>
      </c>
      <c r="C348">
        <v>4</v>
      </c>
      <c r="D348">
        <v>5</v>
      </c>
      <c r="G348" t="s">
        <v>4</v>
      </c>
      <c r="H348">
        <f>F343*(K348-H345)</f>
        <v>0.25</v>
      </c>
      <c r="I348">
        <f>F343*(K348-I346)</f>
        <v>1.7499999999999996</v>
      </c>
      <c r="J348">
        <f>F343*(K348-J347)</f>
        <v>0.83333333333333304</v>
      </c>
      <c r="K348" s="3">
        <f>D358</f>
        <v>4.333333333333333</v>
      </c>
    </row>
    <row r="349" spans="1:15" x14ac:dyDescent="0.35">
      <c r="A349" s="22">
        <v>4</v>
      </c>
      <c r="B349">
        <v>3</v>
      </c>
      <c r="C349">
        <v>3</v>
      </c>
      <c r="D349">
        <v>4</v>
      </c>
    </row>
    <row r="350" spans="1:15" ht="13.15" thickBot="1" x14ac:dyDescent="0.4">
      <c r="A350" s="22">
        <v>4</v>
      </c>
      <c r="B350">
        <v>3</v>
      </c>
      <c r="C350">
        <v>3</v>
      </c>
      <c r="D350">
        <v>4</v>
      </c>
      <c r="N350" s="1"/>
    </row>
    <row r="351" spans="1:15" ht="13.5" thickBot="1" x14ac:dyDescent="0.45">
      <c r="A351" s="22">
        <v>5</v>
      </c>
      <c r="B351">
        <v>2</v>
      </c>
      <c r="C351">
        <v>4</v>
      </c>
      <c r="D351">
        <v>4</v>
      </c>
      <c r="H351" t="s">
        <v>1</v>
      </c>
      <c r="I351" t="s">
        <v>2</v>
      </c>
      <c r="J351" t="s">
        <v>3</v>
      </c>
      <c r="K351" t="s">
        <v>4</v>
      </c>
      <c r="M351" s="116"/>
      <c r="N351" s="141" t="s">
        <v>10</v>
      </c>
    </row>
    <row r="352" spans="1:15" ht="13.15" x14ac:dyDescent="0.4">
      <c r="A352" s="22">
        <v>4</v>
      </c>
      <c r="B352">
        <v>2</v>
      </c>
      <c r="C352">
        <v>4</v>
      </c>
      <c r="D352">
        <v>4</v>
      </c>
      <c r="G352" t="s">
        <v>1</v>
      </c>
      <c r="I352">
        <f>IF(I345&gt;0,I357,0)</f>
        <v>1</v>
      </c>
      <c r="J352">
        <f>IF(J345&gt;0,J357,0)</f>
        <v>0</v>
      </c>
      <c r="K352">
        <f>IF(K345&gt;0,K357,0)</f>
        <v>0</v>
      </c>
      <c r="M352" s="143" t="s">
        <v>1</v>
      </c>
      <c r="N352" s="142">
        <f>Techniques!$D$3*(Techniques!$E$3*I352+Techniques!$F$3*J352+Techniques!$G$3*K352)</f>
        <v>1</v>
      </c>
    </row>
    <row r="353" spans="1:15" ht="13.15" x14ac:dyDescent="0.4">
      <c r="A353" s="22">
        <v>4</v>
      </c>
      <c r="B353">
        <v>3</v>
      </c>
      <c r="C353">
        <v>3</v>
      </c>
      <c r="D353">
        <v>5</v>
      </c>
      <c r="G353" t="s">
        <v>2</v>
      </c>
      <c r="H353">
        <f>IF(H346&gt;0,H358,0)</f>
        <v>0</v>
      </c>
      <c r="J353">
        <f>IF(J346&gt;0,J358,0)</f>
        <v>0</v>
      </c>
      <c r="K353">
        <f>IF(K346&gt;0,K358,0)</f>
        <v>0</v>
      </c>
      <c r="M353" s="143" t="s">
        <v>2</v>
      </c>
      <c r="N353" s="142">
        <f>Techniques!$E$3*(Techniques!$D$3*H353+Techniques!$F$3*J353+Techniques!$G$3*K353)</f>
        <v>0</v>
      </c>
    </row>
    <row r="354" spans="1:15" ht="13.15" x14ac:dyDescent="0.4">
      <c r="A354" s="22">
        <v>4</v>
      </c>
      <c r="B354">
        <v>2</v>
      </c>
      <c r="C354">
        <v>3</v>
      </c>
      <c r="D354">
        <v>3</v>
      </c>
      <c r="G354" t="s">
        <v>3</v>
      </c>
      <c r="H354">
        <f>IF(H347&gt;0,H359,0)</f>
        <v>0</v>
      </c>
      <c r="I354">
        <f>IF(I347&gt;0,I359,0)</f>
        <v>0</v>
      </c>
      <c r="K354">
        <f>IF(K347&gt;0,K359,0)</f>
        <v>0</v>
      </c>
      <c r="M354" s="143" t="s">
        <v>3</v>
      </c>
      <c r="N354" s="142">
        <f>Techniques!$F$3*(Techniques!$D$3*H354+Techniques!$E$3*I354+Techniques!$G$3*K354)</f>
        <v>0</v>
      </c>
    </row>
    <row r="355" spans="1:15" ht="13.15" x14ac:dyDescent="0.4">
      <c r="A355" s="22">
        <v>4</v>
      </c>
      <c r="B355">
        <v>3</v>
      </c>
      <c r="C355">
        <v>4</v>
      </c>
      <c r="D355">
        <v>5</v>
      </c>
      <c r="G355" t="s">
        <v>4</v>
      </c>
      <c r="H355">
        <f>IF(H348&gt;0,H360,0)</f>
        <v>0</v>
      </c>
      <c r="I355">
        <f>IF(I348&gt;0,I360,0)</f>
        <v>1</v>
      </c>
      <c r="J355">
        <f>IF(J348&gt;0,J360,0)</f>
        <v>0</v>
      </c>
      <c r="M355" s="143" t="s">
        <v>4</v>
      </c>
      <c r="N355" s="142">
        <f>Techniques!$G$3*(Techniques!$D$3*H355+Techniques!$E$3*I355+Techniques!$F$3*J355)</f>
        <v>1</v>
      </c>
    </row>
    <row r="356" spans="1:15" ht="13.15" x14ac:dyDescent="0.4">
      <c r="A356" s="22">
        <v>5</v>
      </c>
      <c r="B356">
        <v>4</v>
      </c>
      <c r="C356">
        <v>5</v>
      </c>
      <c r="D356">
        <v>4</v>
      </c>
      <c r="F356" s="38"/>
      <c r="M356" s="143" t="s">
        <v>94</v>
      </c>
      <c r="N356" s="142" t="b">
        <f>SUM(N352:N355)&gt;0</f>
        <v>1</v>
      </c>
    </row>
    <row r="357" spans="1:15" ht="13.5" thickBot="1" x14ac:dyDescent="0.45">
      <c r="A357" s="22"/>
      <c r="G357" t="s">
        <v>1</v>
      </c>
      <c r="I357">
        <v>1</v>
      </c>
      <c r="J357">
        <v>0</v>
      </c>
      <c r="K357">
        <v>0</v>
      </c>
      <c r="M357" s="140" t="s">
        <v>103</v>
      </c>
      <c r="N357" s="273">
        <v>6.3411762786310061E-5</v>
      </c>
    </row>
    <row r="358" spans="1:15" x14ac:dyDescent="0.35">
      <c r="A358" s="22">
        <f>AVERAGE(A345:A356)</f>
        <v>4.083333333333333</v>
      </c>
      <c r="B358">
        <f>AVERAGE(B345:B356)</f>
        <v>2.5833333333333335</v>
      </c>
      <c r="C358">
        <f>AVERAGE(C345:C356)</f>
        <v>3.5</v>
      </c>
      <c r="D358">
        <f>AVERAGE(D345:D356)</f>
        <v>4.333333333333333</v>
      </c>
      <c r="E358" s="13" t="s">
        <v>237</v>
      </c>
      <c r="G358" t="s">
        <v>2</v>
      </c>
      <c r="H358">
        <v>1</v>
      </c>
      <c r="J358">
        <v>0</v>
      </c>
      <c r="K358">
        <v>1</v>
      </c>
    </row>
    <row r="359" spans="1:15" x14ac:dyDescent="0.35">
      <c r="A359">
        <f>STDEV(A345:A356)</f>
        <v>0.51492865054443637</v>
      </c>
      <c r="B359">
        <f>STDEV(B345:B356)</f>
        <v>0.90033663737852021</v>
      </c>
      <c r="C359">
        <f>STDEV(C345:C356)</f>
        <v>0.7977240352174656</v>
      </c>
      <c r="D359">
        <f>STDEV(D345:D356)</f>
        <v>0.65133894727892894</v>
      </c>
      <c r="E359" s="13" t="s">
        <v>238</v>
      </c>
      <c r="G359" t="s">
        <v>3</v>
      </c>
      <c r="H359">
        <v>0</v>
      </c>
      <c r="I359">
        <v>0</v>
      </c>
      <c r="K359">
        <v>0</v>
      </c>
    </row>
    <row r="360" spans="1:15" x14ac:dyDescent="0.35">
      <c r="A360" s="22"/>
      <c r="G360" t="s">
        <v>4</v>
      </c>
      <c r="H360">
        <v>0</v>
      </c>
      <c r="I360">
        <v>1</v>
      </c>
      <c r="J360">
        <v>0</v>
      </c>
    </row>
    <row r="361" spans="1:15" s="5" customFormat="1" ht="13.15" thickBot="1" x14ac:dyDescent="0.4">
      <c r="A361" s="23"/>
      <c r="O361" s="24"/>
    </row>
    <row r="362" spans="1:15" s="26" customFormat="1" x14ac:dyDescent="0.35">
      <c r="A362" s="25" t="str">
        <f>Directions!A21</f>
        <v>41) I could not achieve what I wanted to do</v>
      </c>
      <c r="E362" s="115" t="s">
        <v>226</v>
      </c>
      <c r="F362" s="66">
        <f>Directions!B21</f>
        <v>-1</v>
      </c>
      <c r="O362" s="28"/>
    </row>
    <row r="363" spans="1:15" ht="13.15" x14ac:dyDescent="0.4">
      <c r="A363" s="22" t="s">
        <v>1</v>
      </c>
      <c r="B363" t="s">
        <v>2</v>
      </c>
      <c r="C363" t="s">
        <v>3</v>
      </c>
      <c r="D363" t="s">
        <v>4</v>
      </c>
      <c r="G363" s="3" t="s">
        <v>220</v>
      </c>
      <c r="H363" t="s">
        <v>1</v>
      </c>
      <c r="I363" t="s">
        <v>2</v>
      </c>
      <c r="J363" t="s">
        <v>3</v>
      </c>
      <c r="K363" t="s">
        <v>4</v>
      </c>
    </row>
    <row r="364" spans="1:15" ht="13.15" x14ac:dyDescent="0.4">
      <c r="A364" s="22">
        <v>1</v>
      </c>
      <c r="B364">
        <v>1</v>
      </c>
      <c r="C364">
        <v>4</v>
      </c>
      <c r="D364">
        <v>1</v>
      </c>
      <c r="G364" t="s">
        <v>1</v>
      </c>
      <c r="H364" s="3">
        <f>A377</f>
        <v>1.3333333333333333</v>
      </c>
      <c r="I364">
        <f>F362*(H364-I365)</f>
        <v>0.83333333333333326</v>
      </c>
      <c r="J364">
        <f>F362*(H364-J366)</f>
        <v>1.1666666666666667</v>
      </c>
      <c r="K364">
        <f>F362*(H364-K367)</f>
        <v>0.25</v>
      </c>
    </row>
    <row r="365" spans="1:15" ht="13.15" x14ac:dyDescent="0.4">
      <c r="A365" s="22">
        <v>1</v>
      </c>
      <c r="B365">
        <v>4</v>
      </c>
      <c r="C365">
        <v>2</v>
      </c>
      <c r="D365">
        <v>1</v>
      </c>
      <c r="G365" t="s">
        <v>2</v>
      </c>
      <c r="H365">
        <f>F362*(I365-H364)</f>
        <v>-0.83333333333333326</v>
      </c>
      <c r="I365" s="3">
        <f>B377</f>
        <v>2.1666666666666665</v>
      </c>
      <c r="J365">
        <f>F362*(I365-J366)</f>
        <v>0.33333333333333348</v>
      </c>
      <c r="K365">
        <f>F362*(I365-K367)</f>
        <v>-0.58333333333333326</v>
      </c>
    </row>
    <row r="366" spans="1:15" ht="13.15" x14ac:dyDescent="0.4">
      <c r="A366" s="22">
        <v>2</v>
      </c>
      <c r="B366">
        <v>4</v>
      </c>
      <c r="C366">
        <v>3</v>
      </c>
      <c r="D366">
        <v>1</v>
      </c>
      <c r="G366" t="s">
        <v>3</v>
      </c>
      <c r="H366">
        <f>F362*(J366-H364)</f>
        <v>-1.1666666666666667</v>
      </c>
      <c r="I366">
        <f>F362*(J366-I365)</f>
        <v>-0.33333333333333348</v>
      </c>
      <c r="J366" s="3">
        <f>C377</f>
        <v>2.5</v>
      </c>
      <c r="K366">
        <f>F362*(J366-K367)</f>
        <v>-0.91666666666666674</v>
      </c>
    </row>
    <row r="367" spans="1:15" ht="13.15" x14ac:dyDescent="0.4">
      <c r="A367" s="22">
        <v>4</v>
      </c>
      <c r="B367">
        <v>3</v>
      </c>
      <c r="C367">
        <v>1</v>
      </c>
      <c r="D367">
        <v>1</v>
      </c>
      <c r="G367" t="s">
        <v>4</v>
      </c>
      <c r="H367">
        <f>F362*(K367-H364)</f>
        <v>-0.25</v>
      </c>
      <c r="I367">
        <f>F362*(K367-I365)</f>
        <v>0.58333333333333326</v>
      </c>
      <c r="J367">
        <f>F362*(K367-J366)</f>
        <v>0.91666666666666674</v>
      </c>
      <c r="K367" s="3">
        <f>D377</f>
        <v>1.5833333333333333</v>
      </c>
    </row>
    <row r="368" spans="1:15" x14ac:dyDescent="0.35">
      <c r="A368" s="22">
        <v>1</v>
      </c>
      <c r="B368">
        <v>1</v>
      </c>
      <c r="C368">
        <v>3</v>
      </c>
      <c r="D368">
        <v>1</v>
      </c>
    </row>
    <row r="369" spans="1:15" ht="13.15" thickBot="1" x14ac:dyDescent="0.4">
      <c r="A369" s="22">
        <v>1</v>
      </c>
      <c r="B369">
        <v>1</v>
      </c>
      <c r="C369">
        <v>3</v>
      </c>
      <c r="D369">
        <v>2</v>
      </c>
      <c r="N369" s="1"/>
    </row>
    <row r="370" spans="1:15" ht="13.5" thickBot="1" x14ac:dyDescent="0.45">
      <c r="A370" s="22">
        <v>1</v>
      </c>
      <c r="B370">
        <v>1</v>
      </c>
      <c r="C370">
        <v>2</v>
      </c>
      <c r="D370">
        <v>3</v>
      </c>
      <c r="H370" t="s">
        <v>1</v>
      </c>
      <c r="I370" t="s">
        <v>2</v>
      </c>
      <c r="J370" t="s">
        <v>3</v>
      </c>
      <c r="K370" t="s">
        <v>4</v>
      </c>
      <c r="M370" s="116"/>
      <c r="N370" s="141" t="s">
        <v>10</v>
      </c>
    </row>
    <row r="371" spans="1:15" ht="13.15" x14ac:dyDescent="0.4">
      <c r="A371" s="22">
        <v>1</v>
      </c>
      <c r="B371">
        <v>3</v>
      </c>
      <c r="C371">
        <v>1</v>
      </c>
      <c r="D371">
        <v>2</v>
      </c>
      <c r="G371" t="s">
        <v>1</v>
      </c>
      <c r="I371">
        <f>IF(I364&gt;0,I376,0)</f>
        <v>0</v>
      </c>
      <c r="J371">
        <f>IF(J364&gt;0,J376,0)</f>
        <v>1</v>
      </c>
      <c r="K371">
        <f>IF(K364&gt;0,K376,0)</f>
        <v>0</v>
      </c>
      <c r="M371" s="143" t="s">
        <v>1</v>
      </c>
      <c r="N371" s="142">
        <f>Techniques!$D$3*(Techniques!$E$3*I371+Techniques!$F$3*J371+Techniques!$G$3*K371)</f>
        <v>1</v>
      </c>
    </row>
    <row r="372" spans="1:15" ht="13.15" x14ac:dyDescent="0.4">
      <c r="A372" s="22">
        <v>1</v>
      </c>
      <c r="B372">
        <v>1</v>
      </c>
      <c r="C372">
        <v>3</v>
      </c>
      <c r="D372">
        <v>2</v>
      </c>
      <c r="G372" t="s">
        <v>2</v>
      </c>
      <c r="H372">
        <f>IF(H365&gt;0,H377,0)</f>
        <v>0</v>
      </c>
      <c r="J372">
        <f>IF(J365&gt;0,J377,0)</f>
        <v>0</v>
      </c>
      <c r="K372">
        <f>IF(K365&gt;0,K377,0)</f>
        <v>0</v>
      </c>
      <c r="M372" s="143" t="s">
        <v>2</v>
      </c>
      <c r="N372" s="142">
        <f>Techniques!$E$3*(Techniques!$D$3*H372+Techniques!$F$3*J372+Techniques!$G$3*K372)</f>
        <v>0</v>
      </c>
    </row>
    <row r="373" spans="1:15" ht="13.15" x14ac:dyDescent="0.4">
      <c r="A373" s="22">
        <v>1</v>
      </c>
      <c r="B373">
        <v>3</v>
      </c>
      <c r="C373">
        <v>3</v>
      </c>
      <c r="D373">
        <v>2</v>
      </c>
      <c r="G373" t="s">
        <v>3</v>
      </c>
      <c r="H373">
        <f>IF(H366&gt;0,H378,0)</f>
        <v>0</v>
      </c>
      <c r="I373">
        <f>IF(I366&gt;0,I378,0)</f>
        <v>0</v>
      </c>
      <c r="K373">
        <f>IF(K366&gt;0,K378,0)</f>
        <v>0</v>
      </c>
      <c r="M373" s="143" t="s">
        <v>3</v>
      </c>
      <c r="N373" s="142">
        <f>Techniques!$F$3*(Techniques!$D$3*H373+Techniques!$E$3*I373+Techniques!$G$3*K373)</f>
        <v>0</v>
      </c>
    </row>
    <row r="374" spans="1:15" ht="13.15" x14ac:dyDescent="0.4">
      <c r="A374" s="22">
        <v>1</v>
      </c>
      <c r="B374">
        <v>3</v>
      </c>
      <c r="C374">
        <v>4</v>
      </c>
      <c r="D374">
        <v>1</v>
      </c>
      <c r="G374" t="s">
        <v>4</v>
      </c>
      <c r="H374">
        <f>IF(H367&gt;0,H379,0)</f>
        <v>0</v>
      </c>
      <c r="I374">
        <f>IF(I367&gt;0,I379,0)</f>
        <v>0</v>
      </c>
      <c r="J374">
        <f>IF(J367&gt;0,J379,0)</f>
        <v>0</v>
      </c>
      <c r="M374" s="143" t="s">
        <v>4</v>
      </c>
      <c r="N374" s="142">
        <f>Techniques!$G$3*(Techniques!$D$3*H374+Techniques!$E$3*I374+Techniques!$F$3*J374)</f>
        <v>0</v>
      </c>
    </row>
    <row r="375" spans="1:15" ht="13.15" x14ac:dyDescent="0.4">
      <c r="A375" s="22">
        <v>1</v>
      </c>
      <c r="B375">
        <v>1</v>
      </c>
      <c r="C375">
        <v>1</v>
      </c>
      <c r="D375">
        <v>2</v>
      </c>
      <c r="F375" s="38"/>
      <c r="M375" s="143" t="s">
        <v>94</v>
      </c>
      <c r="N375" s="142" t="b">
        <f>SUM(N371:N374)&gt;0</f>
        <v>1</v>
      </c>
    </row>
    <row r="376" spans="1:15" ht="13.5" thickBot="1" x14ac:dyDescent="0.45">
      <c r="A376" s="22"/>
      <c r="G376" t="s">
        <v>1</v>
      </c>
      <c r="I376">
        <v>0</v>
      </c>
      <c r="J376">
        <v>1</v>
      </c>
      <c r="K376">
        <v>0</v>
      </c>
      <c r="M376" s="140" t="s">
        <v>103</v>
      </c>
      <c r="N376" s="273">
        <v>3.2145282476565312E-2</v>
      </c>
    </row>
    <row r="377" spans="1:15" x14ac:dyDescent="0.35">
      <c r="A377" s="22">
        <f>AVERAGE(A364:A375)</f>
        <v>1.3333333333333333</v>
      </c>
      <c r="B377">
        <f>AVERAGE(B364:B375)</f>
        <v>2.1666666666666665</v>
      </c>
      <c r="C377">
        <f>AVERAGE(C364:C375)</f>
        <v>2.5</v>
      </c>
      <c r="D377">
        <f>AVERAGE(D364:D375)</f>
        <v>1.5833333333333333</v>
      </c>
      <c r="E377" s="13" t="s">
        <v>237</v>
      </c>
      <c r="G377" t="s">
        <v>2</v>
      </c>
      <c r="H377">
        <v>0</v>
      </c>
      <c r="J377">
        <v>0</v>
      </c>
      <c r="K377">
        <v>0</v>
      </c>
    </row>
    <row r="378" spans="1:15" x14ac:dyDescent="0.35">
      <c r="A378">
        <f>STDEV(A364:A375)</f>
        <v>0.88762536459859454</v>
      </c>
      <c r="B378">
        <f>STDEV(B364:B375)</f>
        <v>1.2673044646258473</v>
      </c>
      <c r="C378">
        <f>STDEV(C364:C375)</f>
        <v>1.087114613009218</v>
      </c>
      <c r="D378">
        <f>STDEV(D364:D375)</f>
        <v>0.66855792342152154</v>
      </c>
      <c r="E378" s="13" t="s">
        <v>238</v>
      </c>
      <c r="G378" t="s">
        <v>3</v>
      </c>
      <c r="H378">
        <v>1</v>
      </c>
      <c r="I378">
        <v>0</v>
      </c>
      <c r="K378">
        <v>0</v>
      </c>
    </row>
    <row r="379" spans="1:15" x14ac:dyDescent="0.35">
      <c r="A379" s="22"/>
      <c r="G379" t="s">
        <v>4</v>
      </c>
      <c r="H379">
        <v>0</v>
      </c>
      <c r="I379">
        <v>0</v>
      </c>
      <c r="J379">
        <v>0</v>
      </c>
    </row>
    <row r="380" spans="1:15" s="5" customFormat="1" ht="13.15" thickBot="1" x14ac:dyDescent="0.4">
      <c r="A380" s="23"/>
      <c r="O380" s="24"/>
    </row>
    <row r="381" spans="1:15" s="26" customFormat="1" x14ac:dyDescent="0.35">
      <c r="A381" s="25" t="str">
        <f>Directions!A22</f>
        <v>42) I found the interface too sensitive to use</v>
      </c>
      <c r="E381" s="115" t="s">
        <v>226</v>
      </c>
      <c r="F381" s="66">
        <f>Directions!B22</f>
        <v>-1</v>
      </c>
      <c r="O381" s="28"/>
    </row>
    <row r="382" spans="1:15" ht="13.15" x14ac:dyDescent="0.4">
      <c r="A382" s="22" t="s">
        <v>1</v>
      </c>
      <c r="B382" t="s">
        <v>2</v>
      </c>
      <c r="C382" t="s">
        <v>3</v>
      </c>
      <c r="D382" t="s">
        <v>4</v>
      </c>
      <c r="G382" s="3" t="s">
        <v>220</v>
      </c>
      <c r="H382" t="s">
        <v>1</v>
      </c>
      <c r="I382" t="s">
        <v>2</v>
      </c>
      <c r="J382" t="s">
        <v>3</v>
      </c>
      <c r="K382" t="s">
        <v>4</v>
      </c>
    </row>
    <row r="383" spans="1:15" ht="13.15" x14ac:dyDescent="0.4">
      <c r="A383" s="22">
        <v>1</v>
      </c>
      <c r="B383">
        <v>2</v>
      </c>
      <c r="C383">
        <v>2</v>
      </c>
      <c r="D383">
        <v>2</v>
      </c>
      <c r="G383" t="s">
        <v>1</v>
      </c>
      <c r="H383" s="3">
        <f>A396</f>
        <v>1.6666666666666667</v>
      </c>
      <c r="I383">
        <f>F381*(H383-I384)</f>
        <v>1.1666666666666667</v>
      </c>
      <c r="J383">
        <f>F381*(H383-J385)</f>
        <v>1.1666666666666667</v>
      </c>
      <c r="K383">
        <f>F381*(H383-K386)</f>
        <v>0.49999999999999978</v>
      </c>
    </row>
    <row r="384" spans="1:15" ht="13.15" x14ac:dyDescent="0.4">
      <c r="A384" s="22">
        <v>2</v>
      </c>
      <c r="B384">
        <v>4</v>
      </c>
      <c r="C384">
        <v>2</v>
      </c>
      <c r="D384">
        <v>2</v>
      </c>
      <c r="G384" t="s">
        <v>2</v>
      </c>
      <c r="H384">
        <f>F381*(I384-H383)</f>
        <v>-1.1666666666666667</v>
      </c>
      <c r="I384" s="3">
        <f>B396</f>
        <v>2.8333333333333335</v>
      </c>
      <c r="J384">
        <f>F381*(I384-J385)</f>
        <v>0</v>
      </c>
      <c r="K384">
        <f>F381*(I384-K386)</f>
        <v>-0.66666666666666696</v>
      </c>
    </row>
    <row r="385" spans="1:15" ht="13.15" x14ac:dyDescent="0.4">
      <c r="A385" s="22">
        <v>1</v>
      </c>
      <c r="B385">
        <v>3</v>
      </c>
      <c r="C385">
        <v>2</v>
      </c>
      <c r="D385">
        <v>1</v>
      </c>
      <c r="G385" t="s">
        <v>3</v>
      </c>
      <c r="H385">
        <f>F381*(J385-H383)</f>
        <v>-1.1666666666666667</v>
      </c>
      <c r="I385">
        <f>F381*(J385-I384)</f>
        <v>0</v>
      </c>
      <c r="J385" s="3">
        <f>C396</f>
        <v>2.8333333333333335</v>
      </c>
      <c r="K385">
        <f>F381*(J385-K386)</f>
        <v>-0.66666666666666696</v>
      </c>
    </row>
    <row r="386" spans="1:15" ht="13.15" x14ac:dyDescent="0.4">
      <c r="A386" s="22">
        <v>1</v>
      </c>
      <c r="B386">
        <v>1</v>
      </c>
      <c r="C386">
        <v>3</v>
      </c>
      <c r="D386">
        <v>1</v>
      </c>
      <c r="G386" t="s">
        <v>4</v>
      </c>
      <c r="H386">
        <f>F381*(K386-H383)</f>
        <v>-0.49999999999999978</v>
      </c>
      <c r="I386">
        <f>F381*(K386-I384)</f>
        <v>0.66666666666666696</v>
      </c>
      <c r="J386">
        <f>F381*(K386-J385)</f>
        <v>0.66666666666666696</v>
      </c>
      <c r="K386" s="3">
        <f>D396</f>
        <v>2.1666666666666665</v>
      </c>
    </row>
    <row r="387" spans="1:15" x14ac:dyDescent="0.35">
      <c r="A387" s="22">
        <v>2</v>
      </c>
      <c r="B387">
        <v>2</v>
      </c>
      <c r="C387">
        <v>3</v>
      </c>
      <c r="D387">
        <v>2</v>
      </c>
    </row>
    <row r="388" spans="1:15" ht="13.15" thickBot="1" x14ac:dyDescent="0.4">
      <c r="A388" s="22">
        <v>2</v>
      </c>
      <c r="B388">
        <v>2</v>
      </c>
      <c r="C388">
        <v>4</v>
      </c>
      <c r="D388">
        <v>1</v>
      </c>
      <c r="N388" s="1"/>
    </row>
    <row r="389" spans="1:15" ht="13.5" thickBot="1" x14ac:dyDescent="0.45">
      <c r="A389" s="22">
        <v>2</v>
      </c>
      <c r="B389">
        <v>4</v>
      </c>
      <c r="C389">
        <v>2</v>
      </c>
      <c r="D389">
        <v>3</v>
      </c>
      <c r="H389" t="s">
        <v>1</v>
      </c>
      <c r="I389" t="s">
        <v>2</v>
      </c>
      <c r="J389" t="s">
        <v>3</v>
      </c>
      <c r="K389" t="s">
        <v>4</v>
      </c>
      <c r="M389" s="116"/>
      <c r="N389" s="141" t="s">
        <v>10</v>
      </c>
    </row>
    <row r="390" spans="1:15" ht="13.15" x14ac:dyDescent="0.4">
      <c r="A390" s="22">
        <v>1</v>
      </c>
      <c r="B390">
        <v>3</v>
      </c>
      <c r="C390">
        <v>3</v>
      </c>
      <c r="D390">
        <v>3</v>
      </c>
      <c r="G390" t="s">
        <v>1</v>
      </c>
      <c r="I390">
        <f>IF(I383&gt;0,I395,0)</f>
        <v>1</v>
      </c>
      <c r="J390">
        <f>IF(J383&gt;0,J395,0)</f>
        <v>1</v>
      </c>
      <c r="K390">
        <f>IF(K383&gt;0,K395,0)</f>
        <v>0</v>
      </c>
      <c r="M390" s="143" t="s">
        <v>1</v>
      </c>
      <c r="N390" s="142">
        <f>Techniques!$D$3*(Techniques!$E$3*I390+Techniques!$F$3*J390+Techniques!$G$3*K390)</f>
        <v>2</v>
      </c>
    </row>
    <row r="391" spans="1:15" ht="13.15" x14ac:dyDescent="0.4">
      <c r="A391" s="22">
        <v>1</v>
      </c>
      <c r="B391">
        <v>2</v>
      </c>
      <c r="C391">
        <v>3</v>
      </c>
      <c r="D391">
        <v>1</v>
      </c>
      <c r="G391" t="s">
        <v>2</v>
      </c>
      <c r="H391">
        <f>IF(H384&gt;0,H396,0)</f>
        <v>0</v>
      </c>
      <c r="J391">
        <f>IF(J384&gt;0,J396,0)</f>
        <v>0</v>
      </c>
      <c r="K391">
        <f>IF(K384&gt;0,K396,0)</f>
        <v>0</v>
      </c>
      <c r="M391" s="143" t="s">
        <v>2</v>
      </c>
      <c r="N391" s="142">
        <f>Techniques!$E$3*(Techniques!$D$3*H391+Techniques!$F$3*J391+Techniques!$G$3*K391)</f>
        <v>0</v>
      </c>
    </row>
    <row r="392" spans="1:15" ht="13.15" x14ac:dyDescent="0.4">
      <c r="A392" s="22">
        <v>3</v>
      </c>
      <c r="B392">
        <v>3</v>
      </c>
      <c r="C392">
        <v>3</v>
      </c>
      <c r="D392">
        <v>5</v>
      </c>
      <c r="G392" t="s">
        <v>3</v>
      </c>
      <c r="H392">
        <f>IF(H385&gt;0,H397,0)</f>
        <v>0</v>
      </c>
      <c r="I392">
        <f>IF(I385&gt;0,I397,0)</f>
        <v>0</v>
      </c>
      <c r="K392">
        <f>IF(K385&gt;0,K397,0)</f>
        <v>0</v>
      </c>
      <c r="M392" s="143" t="s">
        <v>3</v>
      </c>
      <c r="N392" s="142">
        <f>Techniques!$F$3*(Techniques!$D$3*H392+Techniques!$E$3*I392+Techniques!$G$3*K392)</f>
        <v>0</v>
      </c>
    </row>
    <row r="393" spans="1:15" ht="13.15" x14ac:dyDescent="0.4">
      <c r="A393" s="22">
        <v>2</v>
      </c>
      <c r="B393">
        <v>4</v>
      </c>
      <c r="C393">
        <v>4</v>
      </c>
      <c r="D393">
        <v>3</v>
      </c>
      <c r="G393" t="s">
        <v>4</v>
      </c>
      <c r="H393">
        <f>IF(H386&gt;0,H398,0)</f>
        <v>0</v>
      </c>
      <c r="I393">
        <f>IF(I386&gt;0,I398,0)</f>
        <v>0</v>
      </c>
      <c r="J393">
        <f>IF(J386&gt;0,J398,0)</f>
        <v>0</v>
      </c>
      <c r="M393" s="143" t="s">
        <v>4</v>
      </c>
      <c r="N393" s="142">
        <f>Techniques!$G$3*(Techniques!$D$3*H393+Techniques!$E$3*I393+Techniques!$F$3*J393)</f>
        <v>0</v>
      </c>
    </row>
    <row r="394" spans="1:15" ht="13.15" x14ac:dyDescent="0.4">
      <c r="A394" s="22">
        <v>2</v>
      </c>
      <c r="B394">
        <v>4</v>
      </c>
      <c r="C394">
        <v>3</v>
      </c>
      <c r="D394">
        <v>2</v>
      </c>
      <c r="F394" s="38"/>
      <c r="M394" s="143" t="s">
        <v>94</v>
      </c>
      <c r="N394" s="142" t="b">
        <f>SUM(N390:N393)&gt;0</f>
        <v>1</v>
      </c>
    </row>
    <row r="395" spans="1:15" ht="13.5" thickBot="1" x14ac:dyDescent="0.45">
      <c r="A395" s="22"/>
      <c r="G395" t="s">
        <v>1</v>
      </c>
      <c r="I395">
        <v>1</v>
      </c>
      <c r="J395">
        <v>1</v>
      </c>
      <c r="K395">
        <v>0</v>
      </c>
      <c r="M395" s="140" t="s">
        <v>103</v>
      </c>
      <c r="N395" s="273">
        <v>5.8744513717685519E-3</v>
      </c>
    </row>
    <row r="396" spans="1:15" x14ac:dyDescent="0.35">
      <c r="A396" s="22">
        <f>AVERAGE(A383:A394)</f>
        <v>1.6666666666666667</v>
      </c>
      <c r="B396">
        <f>AVERAGE(B383:B394)</f>
        <v>2.8333333333333335</v>
      </c>
      <c r="C396">
        <f>AVERAGE(C383:C394)</f>
        <v>2.8333333333333335</v>
      </c>
      <c r="D396">
        <f>AVERAGE(D383:D394)</f>
        <v>2.1666666666666665</v>
      </c>
      <c r="E396" s="13" t="s">
        <v>237</v>
      </c>
      <c r="G396" t="s">
        <v>2</v>
      </c>
      <c r="H396">
        <v>1</v>
      </c>
      <c r="J396">
        <v>0</v>
      </c>
      <c r="K396">
        <v>0</v>
      </c>
    </row>
    <row r="397" spans="1:15" x14ac:dyDescent="0.35">
      <c r="A397">
        <f>STDEV(A383:A394)</f>
        <v>0.65133894727892949</v>
      </c>
      <c r="B397">
        <f>STDEV(B383:B394)</f>
        <v>1.0298573010888747</v>
      </c>
      <c r="C397">
        <f>STDEV(C383:C394)</f>
        <v>0.71774056256527374</v>
      </c>
      <c r="D397">
        <f>STDEV(D383:D394)</f>
        <v>1.1934162828797101</v>
      </c>
      <c r="E397" s="13" t="s">
        <v>238</v>
      </c>
      <c r="G397" t="s">
        <v>3</v>
      </c>
      <c r="H397">
        <v>1</v>
      </c>
      <c r="I397">
        <v>0</v>
      </c>
      <c r="K397">
        <v>0</v>
      </c>
    </row>
    <row r="398" spans="1:15" x14ac:dyDescent="0.35">
      <c r="A398" s="22"/>
      <c r="G398" t="s">
        <v>4</v>
      </c>
      <c r="H398">
        <v>0</v>
      </c>
      <c r="I398">
        <v>0</v>
      </c>
      <c r="J398">
        <v>0</v>
      </c>
    </row>
    <row r="399" spans="1:15" s="5" customFormat="1" ht="13.15" thickBot="1" x14ac:dyDescent="0.4">
      <c r="A399" s="23"/>
      <c r="O399" s="24"/>
    </row>
    <row r="400" spans="1:15" s="26" customFormat="1" x14ac:dyDescent="0.35">
      <c r="A400" s="25" t="str">
        <f>Directions!A23</f>
        <v>43) The response to user input was acceptable</v>
      </c>
      <c r="E400" s="115" t="s">
        <v>226</v>
      </c>
      <c r="F400" s="66">
        <f>Directions!B23</f>
        <v>1</v>
      </c>
      <c r="O400" s="28"/>
    </row>
    <row r="401" spans="1:14" ht="13.15" x14ac:dyDescent="0.4">
      <c r="A401" s="22" t="s">
        <v>1</v>
      </c>
      <c r="B401" t="s">
        <v>2</v>
      </c>
      <c r="C401" t="s">
        <v>3</v>
      </c>
      <c r="D401" t="s">
        <v>4</v>
      </c>
      <c r="G401" s="3" t="s">
        <v>220</v>
      </c>
      <c r="H401" t="s">
        <v>1</v>
      </c>
      <c r="I401" t="s">
        <v>2</v>
      </c>
      <c r="J401" t="s">
        <v>3</v>
      </c>
      <c r="K401" t="s">
        <v>4</v>
      </c>
    </row>
    <row r="402" spans="1:14" ht="13.15" x14ac:dyDescent="0.4">
      <c r="A402" s="22">
        <v>4</v>
      </c>
      <c r="B402">
        <v>5</v>
      </c>
      <c r="C402">
        <v>4</v>
      </c>
      <c r="D402">
        <v>5</v>
      </c>
      <c r="G402" t="s">
        <v>1</v>
      </c>
      <c r="H402" s="3">
        <f>A415</f>
        <v>4.75</v>
      </c>
      <c r="I402">
        <f>F400*(H402-I403)</f>
        <v>0.66666666666666696</v>
      </c>
      <c r="J402">
        <f>F400*(H402-J404)</f>
        <v>0.33333333333333304</v>
      </c>
      <c r="K402">
        <f>F400*(H402-K405)</f>
        <v>0</v>
      </c>
    </row>
    <row r="403" spans="1:14" ht="13.15" x14ac:dyDescent="0.4">
      <c r="A403" s="22">
        <v>4</v>
      </c>
      <c r="B403">
        <v>3</v>
      </c>
      <c r="C403">
        <v>4</v>
      </c>
      <c r="D403">
        <v>5</v>
      </c>
      <c r="G403" t="s">
        <v>2</v>
      </c>
      <c r="H403">
        <f>F400*(I403-H402)</f>
        <v>-0.66666666666666696</v>
      </c>
      <c r="I403" s="3">
        <f>B415</f>
        <v>4.083333333333333</v>
      </c>
      <c r="J403">
        <f>F400*(I403-J404)</f>
        <v>-0.33333333333333393</v>
      </c>
      <c r="K403">
        <f>F400*(I403-K405)</f>
        <v>-0.66666666666666696</v>
      </c>
    </row>
    <row r="404" spans="1:14" ht="13.15" x14ac:dyDescent="0.4">
      <c r="A404" s="22">
        <v>5</v>
      </c>
      <c r="B404">
        <v>4</v>
      </c>
      <c r="C404">
        <v>3</v>
      </c>
      <c r="D404">
        <v>5</v>
      </c>
      <c r="G404" t="s">
        <v>3</v>
      </c>
      <c r="H404">
        <f>F400*(J404-H402)</f>
        <v>-0.33333333333333304</v>
      </c>
      <c r="I404">
        <f>F400*(J404-I403)</f>
        <v>0.33333333333333393</v>
      </c>
      <c r="J404" s="3">
        <f>C415</f>
        <v>4.416666666666667</v>
      </c>
      <c r="K404">
        <f>F400*(J404-K405)</f>
        <v>-0.33333333333333304</v>
      </c>
    </row>
    <row r="405" spans="1:14" ht="13.15" x14ac:dyDescent="0.4">
      <c r="A405" s="22">
        <v>5</v>
      </c>
      <c r="B405">
        <v>5</v>
      </c>
      <c r="C405">
        <v>5</v>
      </c>
      <c r="D405">
        <v>5</v>
      </c>
      <c r="G405" t="s">
        <v>4</v>
      </c>
      <c r="H405">
        <f>F400*(K405-H402)</f>
        <v>0</v>
      </c>
      <c r="I405">
        <f>F400*(K405-I403)</f>
        <v>0.66666666666666696</v>
      </c>
      <c r="J405">
        <f>F400*(K405-J404)</f>
        <v>0.33333333333333304</v>
      </c>
      <c r="K405" s="3">
        <f>D415</f>
        <v>4.75</v>
      </c>
    </row>
    <row r="406" spans="1:14" x14ac:dyDescent="0.35">
      <c r="A406" s="22">
        <v>5</v>
      </c>
      <c r="B406">
        <v>4</v>
      </c>
      <c r="C406">
        <v>4</v>
      </c>
      <c r="D406">
        <v>5</v>
      </c>
    </row>
    <row r="407" spans="1:14" ht="13.15" thickBot="1" x14ac:dyDescent="0.4">
      <c r="A407" s="22">
        <v>4</v>
      </c>
      <c r="B407">
        <v>5</v>
      </c>
      <c r="C407">
        <v>5</v>
      </c>
      <c r="D407">
        <v>5</v>
      </c>
      <c r="N407" s="1"/>
    </row>
    <row r="408" spans="1:14" ht="13.5" thickBot="1" x14ac:dyDescent="0.45">
      <c r="A408" s="22">
        <v>5</v>
      </c>
      <c r="B408">
        <v>4</v>
      </c>
      <c r="C408">
        <v>4</v>
      </c>
      <c r="D408">
        <v>5</v>
      </c>
      <c r="H408" t="s">
        <v>1</v>
      </c>
      <c r="I408" t="s">
        <v>2</v>
      </c>
      <c r="J408" t="s">
        <v>3</v>
      </c>
      <c r="K408" t="s">
        <v>4</v>
      </c>
      <c r="M408" s="116"/>
      <c r="N408" s="141" t="s">
        <v>10</v>
      </c>
    </row>
    <row r="409" spans="1:14" ht="13.15" x14ac:dyDescent="0.4">
      <c r="A409" s="22">
        <v>5</v>
      </c>
      <c r="B409">
        <v>4</v>
      </c>
      <c r="C409">
        <v>5</v>
      </c>
      <c r="D409">
        <v>5</v>
      </c>
      <c r="G409" t="s">
        <v>1</v>
      </c>
      <c r="I409">
        <f>IF(I402&gt;0,I414,0)</f>
        <v>0</v>
      </c>
      <c r="J409">
        <f>IF(J402&gt;0,J414,0)</f>
        <v>0</v>
      </c>
      <c r="K409">
        <f>IF(K402&gt;0,K414,0)</f>
        <v>0</v>
      </c>
      <c r="M409" s="143" t="s">
        <v>1</v>
      </c>
      <c r="N409" s="142">
        <f>Techniques!$D$3*(Techniques!$E$3*I409+Techniques!$F$3*J409+Techniques!$G$3*K409)</f>
        <v>0</v>
      </c>
    </row>
    <row r="410" spans="1:14" ht="13.15" x14ac:dyDescent="0.4">
      <c r="A410" s="22">
        <v>5</v>
      </c>
      <c r="B410">
        <v>4</v>
      </c>
      <c r="C410">
        <v>4</v>
      </c>
      <c r="D410">
        <v>4</v>
      </c>
      <c r="G410" t="s">
        <v>2</v>
      </c>
      <c r="H410">
        <f>IF(H403&gt;0,H415,0)</f>
        <v>0</v>
      </c>
      <c r="J410">
        <f>IF(J403&gt;0,J415,0)</f>
        <v>0</v>
      </c>
      <c r="K410">
        <f>IF(K403&gt;0,K415,0)</f>
        <v>0</v>
      </c>
      <c r="M410" s="143" t="s">
        <v>2</v>
      </c>
      <c r="N410" s="142">
        <f>Techniques!$E$3*(Techniques!$D$3*H410+Techniques!$F$3*J410+Techniques!$G$3*K410)</f>
        <v>0</v>
      </c>
    </row>
    <row r="411" spans="1:14" ht="13.15" x14ac:dyDescent="0.4">
      <c r="A411" s="22">
        <v>5</v>
      </c>
      <c r="B411">
        <v>4</v>
      </c>
      <c r="C411">
        <v>5</v>
      </c>
      <c r="D411">
        <v>4</v>
      </c>
      <c r="G411" t="s">
        <v>3</v>
      </c>
      <c r="H411">
        <f>IF(H404&gt;0,H416,0)</f>
        <v>0</v>
      </c>
      <c r="I411">
        <f>IF(I404&gt;0,I416,0)</f>
        <v>0</v>
      </c>
      <c r="K411">
        <f>IF(K404&gt;0,K416,0)</f>
        <v>0</v>
      </c>
      <c r="M411" s="143" t="s">
        <v>3</v>
      </c>
      <c r="N411" s="142">
        <f>Techniques!$F$3*(Techniques!$D$3*H411+Techniques!$E$3*I411+Techniques!$G$3*K411)</f>
        <v>0</v>
      </c>
    </row>
    <row r="412" spans="1:14" ht="13.15" x14ac:dyDescent="0.4">
      <c r="A412" s="22">
        <v>5</v>
      </c>
      <c r="B412">
        <v>3</v>
      </c>
      <c r="C412">
        <v>5</v>
      </c>
      <c r="D412">
        <v>4</v>
      </c>
      <c r="G412" t="s">
        <v>4</v>
      </c>
      <c r="H412">
        <f>IF(H405&gt;0,H417,0)</f>
        <v>0</v>
      </c>
      <c r="I412">
        <f>IF(I405&gt;0,I417,0)</f>
        <v>0</v>
      </c>
      <c r="J412">
        <f>IF(J405&gt;0,J417,0)</f>
        <v>0</v>
      </c>
      <c r="M412" s="143" t="s">
        <v>4</v>
      </c>
      <c r="N412" s="142">
        <f>Techniques!$G$3*(Techniques!$D$3*H412+Techniques!$E$3*I412+Techniques!$F$3*J412)</f>
        <v>0</v>
      </c>
    </row>
    <row r="413" spans="1:14" ht="13.15" x14ac:dyDescent="0.4">
      <c r="A413" s="22">
        <v>5</v>
      </c>
      <c r="B413">
        <v>4</v>
      </c>
      <c r="C413">
        <v>5</v>
      </c>
      <c r="D413">
        <v>5</v>
      </c>
      <c r="F413" s="38"/>
      <c r="M413" s="143" t="s">
        <v>94</v>
      </c>
      <c r="N413" s="142" t="b">
        <f>SUM(N409:N412)&gt;0</f>
        <v>0</v>
      </c>
    </row>
    <row r="414" spans="1:14" ht="13.5" thickBot="1" x14ac:dyDescent="0.45">
      <c r="A414" s="22"/>
      <c r="G414" t="s">
        <v>1</v>
      </c>
      <c r="I414">
        <v>0</v>
      </c>
      <c r="J414">
        <v>0</v>
      </c>
      <c r="K414">
        <v>0</v>
      </c>
      <c r="M414" s="140" t="s">
        <v>103</v>
      </c>
      <c r="N414" s="273">
        <v>2.6194967865230338E-2</v>
      </c>
    </row>
    <row r="415" spans="1:14" x14ac:dyDescent="0.35">
      <c r="A415" s="22">
        <f>AVERAGE(A402:A413)</f>
        <v>4.75</v>
      </c>
      <c r="B415">
        <f>AVERAGE(B402:B413)</f>
        <v>4.083333333333333</v>
      </c>
      <c r="C415">
        <f>AVERAGE(C402:C413)</f>
        <v>4.416666666666667</v>
      </c>
      <c r="D415">
        <f>AVERAGE(D402:D413)</f>
        <v>4.75</v>
      </c>
      <c r="E415" s="13" t="s">
        <v>237</v>
      </c>
      <c r="G415" t="s">
        <v>2</v>
      </c>
      <c r="H415">
        <v>0</v>
      </c>
      <c r="J415">
        <v>0</v>
      </c>
      <c r="K415">
        <v>0</v>
      </c>
    </row>
    <row r="416" spans="1:14" x14ac:dyDescent="0.35">
      <c r="A416">
        <f>STDEV(A402:A413)</f>
        <v>0.45226701686664544</v>
      </c>
      <c r="B416">
        <f>STDEV(B402:B413)</f>
        <v>0.66855792342152087</v>
      </c>
      <c r="C416">
        <f>STDEV(C402:C413)</f>
        <v>0.66855792342152087</v>
      </c>
      <c r="D416">
        <f>STDEV(D402:D413)</f>
        <v>0.45226701686664544</v>
      </c>
      <c r="E416" s="13" t="s">
        <v>238</v>
      </c>
      <c r="G416" t="s">
        <v>3</v>
      </c>
      <c r="H416">
        <v>0</v>
      </c>
      <c r="I416">
        <v>0</v>
      </c>
      <c r="K416">
        <v>0</v>
      </c>
    </row>
    <row r="417" spans="1:15" x14ac:dyDescent="0.35">
      <c r="A417" s="22"/>
      <c r="G417" t="s">
        <v>4</v>
      </c>
      <c r="H417">
        <v>0</v>
      </c>
      <c r="I417">
        <v>0</v>
      </c>
      <c r="J417">
        <v>0</v>
      </c>
    </row>
    <row r="418" spans="1:15" s="5" customFormat="1" ht="13.15" thickBot="1" x14ac:dyDescent="0.4">
      <c r="A418" s="23"/>
      <c r="O418" s="24"/>
    </row>
    <row r="419" spans="1:15" s="26" customFormat="1" x14ac:dyDescent="0.35">
      <c r="A419" s="22" t="str">
        <f>Directions!A24</f>
        <v>44) The response time did not affect my performance</v>
      </c>
      <c r="B419"/>
      <c r="C419"/>
      <c r="D419"/>
      <c r="E419" s="115" t="s">
        <v>226</v>
      </c>
      <c r="F419" s="66">
        <f>Directions!B24</f>
        <v>1</v>
      </c>
      <c r="G419"/>
      <c r="H419"/>
      <c r="I419"/>
      <c r="J419"/>
      <c r="K419"/>
      <c r="L419"/>
      <c r="N419"/>
      <c r="O419" s="28"/>
    </row>
    <row r="420" spans="1:15" ht="13.15" x14ac:dyDescent="0.4">
      <c r="A420" s="22" t="s">
        <v>1</v>
      </c>
      <c r="B420" t="s">
        <v>2</v>
      </c>
      <c r="C420" t="s">
        <v>3</v>
      </c>
      <c r="D420" t="s">
        <v>4</v>
      </c>
      <c r="G420" s="3" t="s">
        <v>220</v>
      </c>
      <c r="H420" t="s">
        <v>1</v>
      </c>
      <c r="I420" t="s">
        <v>2</v>
      </c>
      <c r="J420" t="s">
        <v>3</v>
      </c>
      <c r="K420" t="s">
        <v>4</v>
      </c>
    </row>
    <row r="421" spans="1:15" ht="13.15" x14ac:dyDescent="0.4">
      <c r="A421" s="22">
        <v>4</v>
      </c>
      <c r="B421">
        <v>5</v>
      </c>
      <c r="C421">
        <v>5</v>
      </c>
      <c r="D421">
        <v>2</v>
      </c>
      <c r="G421" t="s">
        <v>1</v>
      </c>
      <c r="H421" s="3">
        <f>A434</f>
        <v>4.583333333333333</v>
      </c>
      <c r="I421">
        <f>F419*(H421-I422)</f>
        <v>1.1666666666666665</v>
      </c>
      <c r="J421">
        <f>F419*(H421-J423)</f>
        <v>0.41666666666666607</v>
      </c>
      <c r="K421">
        <f>F419*(H421-K424)</f>
        <v>0</v>
      </c>
    </row>
    <row r="422" spans="1:15" ht="13.15" x14ac:dyDescent="0.4">
      <c r="A422" s="22">
        <v>3</v>
      </c>
      <c r="B422">
        <v>2</v>
      </c>
      <c r="C422">
        <v>3</v>
      </c>
      <c r="D422">
        <v>5</v>
      </c>
      <c r="G422" t="s">
        <v>2</v>
      </c>
      <c r="H422">
        <f>F419*(I422-H421)</f>
        <v>-1.1666666666666665</v>
      </c>
      <c r="I422" s="3">
        <f>B434</f>
        <v>3.4166666666666665</v>
      </c>
      <c r="J422">
        <f>F419*(I422-J423)</f>
        <v>-0.75000000000000044</v>
      </c>
      <c r="K422">
        <f>F419*(I422-K424)</f>
        <v>-1.1666666666666665</v>
      </c>
    </row>
    <row r="423" spans="1:15" ht="13.15" x14ac:dyDescent="0.4">
      <c r="A423" s="22">
        <v>5</v>
      </c>
      <c r="B423">
        <v>3</v>
      </c>
      <c r="C423">
        <v>3</v>
      </c>
      <c r="D423">
        <v>4</v>
      </c>
      <c r="G423" t="s">
        <v>3</v>
      </c>
      <c r="H423">
        <f>F419*(J423-H421)</f>
        <v>-0.41666666666666607</v>
      </c>
      <c r="I423">
        <f>F419*(J423-I422)</f>
        <v>0.75000000000000044</v>
      </c>
      <c r="J423" s="3">
        <f>C434</f>
        <v>4.166666666666667</v>
      </c>
      <c r="K423">
        <f>F419*(J423-K424)</f>
        <v>-0.41666666666666607</v>
      </c>
    </row>
    <row r="424" spans="1:15" ht="13.15" x14ac:dyDescent="0.4">
      <c r="A424" s="22">
        <v>5</v>
      </c>
      <c r="B424">
        <v>5</v>
      </c>
      <c r="C424">
        <v>5</v>
      </c>
      <c r="D424">
        <v>5</v>
      </c>
      <c r="G424" t="s">
        <v>4</v>
      </c>
      <c r="H424">
        <f>F419*(K424-H421)</f>
        <v>0</v>
      </c>
      <c r="I424">
        <f>F419*(K424-I422)</f>
        <v>1.1666666666666665</v>
      </c>
      <c r="J424">
        <f>F419*(K424-J423)</f>
        <v>0.41666666666666607</v>
      </c>
      <c r="K424" s="3">
        <f>D434</f>
        <v>4.583333333333333</v>
      </c>
    </row>
    <row r="425" spans="1:15" x14ac:dyDescent="0.35">
      <c r="A425" s="22">
        <v>4</v>
      </c>
      <c r="B425">
        <v>3</v>
      </c>
      <c r="C425">
        <v>5</v>
      </c>
      <c r="D425">
        <v>5</v>
      </c>
    </row>
    <row r="426" spans="1:15" ht="13.15" thickBot="1" x14ac:dyDescent="0.4">
      <c r="A426" s="22">
        <v>5</v>
      </c>
      <c r="B426">
        <v>5</v>
      </c>
      <c r="C426">
        <v>5</v>
      </c>
      <c r="D426">
        <v>4</v>
      </c>
      <c r="N426" s="1"/>
    </row>
    <row r="427" spans="1:15" ht="13.5" thickBot="1" x14ac:dyDescent="0.45">
      <c r="A427" s="22">
        <v>4</v>
      </c>
      <c r="B427">
        <v>4</v>
      </c>
      <c r="C427">
        <v>5</v>
      </c>
      <c r="D427">
        <v>5</v>
      </c>
      <c r="H427" t="s">
        <v>1</v>
      </c>
      <c r="I427" t="s">
        <v>2</v>
      </c>
      <c r="J427" t="s">
        <v>3</v>
      </c>
      <c r="K427" t="s">
        <v>4</v>
      </c>
      <c r="M427" s="116"/>
      <c r="N427" s="141" t="s">
        <v>10</v>
      </c>
    </row>
    <row r="428" spans="1:15" ht="13.15" x14ac:dyDescent="0.4">
      <c r="A428" s="22">
        <v>5</v>
      </c>
      <c r="B428">
        <v>2</v>
      </c>
      <c r="C428">
        <v>5</v>
      </c>
      <c r="D428">
        <v>5</v>
      </c>
      <c r="G428" t="s">
        <v>1</v>
      </c>
      <c r="I428">
        <f>IF(I421&gt;0,I433,0)</f>
        <v>0</v>
      </c>
      <c r="J428">
        <f>IF(J421&gt;0,J433,0)</f>
        <v>0</v>
      </c>
      <c r="K428">
        <f>IF(K421&gt;0,K433,0)</f>
        <v>0</v>
      </c>
      <c r="M428" s="143" t="s">
        <v>1</v>
      </c>
      <c r="N428" s="142">
        <f>Techniques!$D$3*(Techniques!$E$3*I428+Techniques!$F$3*J428+Techniques!$G$3*K428)</f>
        <v>0</v>
      </c>
    </row>
    <row r="429" spans="1:15" ht="13.15" x14ac:dyDescent="0.4">
      <c r="A429" s="22">
        <v>5</v>
      </c>
      <c r="B429">
        <v>2</v>
      </c>
      <c r="C429">
        <v>2</v>
      </c>
      <c r="D429">
        <v>5</v>
      </c>
      <c r="G429" t="s">
        <v>2</v>
      </c>
      <c r="H429">
        <f>IF(H422&gt;0,H434,0)</f>
        <v>0</v>
      </c>
      <c r="J429">
        <f>IF(J422&gt;0,J434,0)</f>
        <v>0</v>
      </c>
      <c r="K429">
        <f>IF(K422&gt;0,K434,0)</f>
        <v>0</v>
      </c>
      <c r="M429" s="143" t="s">
        <v>2</v>
      </c>
      <c r="N429" s="142">
        <f>Techniques!$E$3*(Techniques!$D$3*H429+Techniques!$F$3*J429+Techniques!$G$3*K429)</f>
        <v>0</v>
      </c>
    </row>
    <row r="430" spans="1:15" ht="13.15" x14ac:dyDescent="0.4">
      <c r="A430" s="22">
        <v>5</v>
      </c>
      <c r="B430">
        <v>3</v>
      </c>
      <c r="C430">
        <v>3</v>
      </c>
      <c r="D430">
        <v>5</v>
      </c>
      <c r="G430" t="s">
        <v>3</v>
      </c>
      <c r="H430">
        <f>IF(H423&gt;0,H435,0)</f>
        <v>0</v>
      </c>
      <c r="I430">
        <f>IF(I423&gt;0,I435,0)</f>
        <v>0</v>
      </c>
      <c r="K430">
        <f>IF(K423&gt;0,K435,0)</f>
        <v>0</v>
      </c>
      <c r="M430" s="143" t="s">
        <v>3</v>
      </c>
      <c r="N430" s="142">
        <f>Techniques!$F$3*(Techniques!$D$3*H430+Techniques!$E$3*I430+Techniques!$G$3*K430)</f>
        <v>0</v>
      </c>
    </row>
    <row r="431" spans="1:15" ht="13.15" x14ac:dyDescent="0.4">
      <c r="A431" s="22">
        <v>5</v>
      </c>
      <c r="B431">
        <v>4</v>
      </c>
      <c r="C431">
        <v>4</v>
      </c>
      <c r="D431">
        <v>5</v>
      </c>
      <c r="G431" t="s">
        <v>4</v>
      </c>
      <c r="H431">
        <f>IF(H424&gt;0,H436,0)</f>
        <v>0</v>
      </c>
      <c r="I431">
        <f>IF(I424&gt;0,I436,0)</f>
        <v>1</v>
      </c>
      <c r="J431">
        <f>IF(J424&gt;0,J436,0)</f>
        <v>0</v>
      </c>
      <c r="M431" s="143" t="s">
        <v>4</v>
      </c>
      <c r="N431" s="142">
        <f>Techniques!$G$3*(Techniques!$D$3*H431+Techniques!$E$3*I431+Techniques!$F$3*J431)</f>
        <v>1</v>
      </c>
    </row>
    <row r="432" spans="1:15" ht="13.15" x14ac:dyDescent="0.4">
      <c r="A432" s="22">
        <v>5</v>
      </c>
      <c r="B432">
        <v>3</v>
      </c>
      <c r="C432">
        <v>5</v>
      </c>
      <c r="D432">
        <v>5</v>
      </c>
      <c r="F432" s="38"/>
      <c r="M432" s="143" t="s">
        <v>94</v>
      </c>
      <c r="N432" s="142" t="b">
        <f>SUM(N428:N431)&gt;0</f>
        <v>1</v>
      </c>
    </row>
    <row r="433" spans="1:15" ht="13.5" thickBot="1" x14ac:dyDescent="0.45">
      <c r="A433" s="22"/>
      <c r="G433" t="s">
        <v>1</v>
      </c>
      <c r="I433">
        <v>0</v>
      </c>
      <c r="J433">
        <v>0</v>
      </c>
      <c r="K433">
        <v>0</v>
      </c>
      <c r="M433" s="140" t="s">
        <v>103</v>
      </c>
      <c r="N433" s="273">
        <v>2.8972938403257341E-2</v>
      </c>
    </row>
    <row r="434" spans="1:15" x14ac:dyDescent="0.35">
      <c r="A434" s="22">
        <f>AVERAGE(A421:A432)</f>
        <v>4.583333333333333</v>
      </c>
      <c r="B434">
        <f>AVERAGE(B421:B432)</f>
        <v>3.4166666666666665</v>
      </c>
      <c r="C434">
        <f>AVERAGE(C421:C432)</f>
        <v>4.166666666666667</v>
      </c>
      <c r="D434">
        <f>AVERAGE(D421:D432)</f>
        <v>4.583333333333333</v>
      </c>
      <c r="E434" s="13" t="s">
        <v>237</v>
      </c>
      <c r="G434" t="s">
        <v>2</v>
      </c>
      <c r="H434">
        <v>0</v>
      </c>
      <c r="J434">
        <v>0</v>
      </c>
      <c r="K434">
        <v>1</v>
      </c>
    </row>
    <row r="435" spans="1:15" x14ac:dyDescent="0.35">
      <c r="A435">
        <f>STDEV(A421:A432)</f>
        <v>0.66855792342152087</v>
      </c>
      <c r="B435">
        <f>STDEV(B421:B432)</f>
        <v>1.1645001528813146</v>
      </c>
      <c r="C435">
        <f>STDEV(C421:C432)</f>
        <v>1.114640858045425</v>
      </c>
      <c r="D435">
        <f>STDEV(D421:D432)</f>
        <v>0.90033663737851954</v>
      </c>
      <c r="E435" s="13" t="s">
        <v>238</v>
      </c>
      <c r="G435" t="s">
        <v>3</v>
      </c>
      <c r="H435">
        <v>0</v>
      </c>
      <c r="I435">
        <v>0</v>
      </c>
      <c r="K435">
        <v>0</v>
      </c>
    </row>
    <row r="436" spans="1:15" x14ac:dyDescent="0.35">
      <c r="A436" s="22"/>
      <c r="G436" t="s">
        <v>4</v>
      </c>
      <c r="H436">
        <v>0</v>
      </c>
      <c r="I436">
        <v>1</v>
      </c>
      <c r="J436">
        <v>0</v>
      </c>
    </row>
    <row r="437" spans="1:15" s="5" customFormat="1" ht="13.15" thickBot="1" x14ac:dyDescent="0.4">
      <c r="A437" s="23"/>
      <c r="O437" s="24"/>
    </row>
    <row r="438" spans="1:15" s="26" customFormat="1" x14ac:dyDescent="0.35">
      <c r="A438" s="25" t="str">
        <f>Directions!A25</f>
        <v>45) Rate how natural you found the experience of walking and interacting in the virtual environment</v>
      </c>
      <c r="E438" s="115" t="s">
        <v>226</v>
      </c>
      <c r="F438" s="66">
        <f>Directions!B25</f>
        <v>1</v>
      </c>
      <c r="O438" s="28"/>
    </row>
    <row r="439" spans="1:15" ht="13.15" x14ac:dyDescent="0.4">
      <c r="A439" s="22" t="s">
        <v>1</v>
      </c>
      <c r="B439" t="s">
        <v>2</v>
      </c>
      <c r="C439" t="s">
        <v>3</v>
      </c>
      <c r="D439" t="s">
        <v>4</v>
      </c>
      <c r="G439" s="3" t="s">
        <v>220</v>
      </c>
      <c r="H439" t="s">
        <v>1</v>
      </c>
      <c r="I439" t="s">
        <v>2</v>
      </c>
      <c r="J439" t="s">
        <v>3</v>
      </c>
      <c r="K439" t="s">
        <v>4</v>
      </c>
    </row>
    <row r="440" spans="1:15" ht="13.15" x14ac:dyDescent="0.4">
      <c r="A440" s="22">
        <v>3</v>
      </c>
      <c r="B440">
        <v>4</v>
      </c>
      <c r="C440">
        <v>5</v>
      </c>
      <c r="D440">
        <v>1</v>
      </c>
      <c r="G440" t="s">
        <v>1</v>
      </c>
      <c r="H440" s="3">
        <f>A453</f>
        <v>3.0833333333333335</v>
      </c>
      <c r="I440">
        <f>F438*(H440-I441)</f>
        <v>-0.25</v>
      </c>
      <c r="J440">
        <f>F438*(H440-J442)</f>
        <v>-0.25</v>
      </c>
      <c r="K440">
        <f>F438*(H440-K443)</f>
        <v>0.91666666666666696</v>
      </c>
    </row>
    <row r="441" spans="1:15" ht="13.15" x14ac:dyDescent="0.4">
      <c r="A441" s="22">
        <v>2</v>
      </c>
      <c r="B441">
        <v>5</v>
      </c>
      <c r="C441">
        <v>3</v>
      </c>
      <c r="D441">
        <v>3</v>
      </c>
      <c r="G441" t="s">
        <v>2</v>
      </c>
      <c r="H441">
        <f>F438*(I441-H440)</f>
        <v>0.25</v>
      </c>
      <c r="I441" s="3">
        <f>B453</f>
        <v>3.3333333333333335</v>
      </c>
      <c r="J441">
        <f>F438*(I441-J442)</f>
        <v>0</v>
      </c>
      <c r="K441">
        <f>F438*(I441-K443)</f>
        <v>1.166666666666667</v>
      </c>
    </row>
    <row r="442" spans="1:15" ht="13.15" x14ac:dyDescent="0.4">
      <c r="A442" s="22">
        <v>4</v>
      </c>
      <c r="B442">
        <v>4</v>
      </c>
      <c r="C442">
        <v>2</v>
      </c>
      <c r="D442">
        <v>2</v>
      </c>
      <c r="G442" t="s">
        <v>3</v>
      </c>
      <c r="H442">
        <f>F438*(J442-H440)</f>
        <v>0.25</v>
      </c>
      <c r="I442">
        <f>F438*(J442-I441)</f>
        <v>0</v>
      </c>
      <c r="J442" s="3">
        <f>C453</f>
        <v>3.3333333333333335</v>
      </c>
      <c r="K442">
        <f>F438*(J442-K443)</f>
        <v>1.166666666666667</v>
      </c>
    </row>
    <row r="443" spans="1:15" ht="13.15" x14ac:dyDescent="0.4">
      <c r="A443" s="22">
        <v>3</v>
      </c>
      <c r="B443">
        <v>3</v>
      </c>
      <c r="C443">
        <v>3</v>
      </c>
      <c r="D443">
        <v>3</v>
      </c>
      <c r="G443" t="s">
        <v>4</v>
      </c>
      <c r="H443">
        <f>F438*(K443-H440)</f>
        <v>-0.91666666666666696</v>
      </c>
      <c r="I443">
        <f>F438*(K443-I441)</f>
        <v>-1.166666666666667</v>
      </c>
      <c r="J443">
        <f>F438*(K443-J442)</f>
        <v>-1.166666666666667</v>
      </c>
      <c r="K443" s="3">
        <f>D453</f>
        <v>2.1666666666666665</v>
      </c>
    </row>
    <row r="444" spans="1:15" x14ac:dyDescent="0.35">
      <c r="A444" s="22">
        <v>4</v>
      </c>
      <c r="B444">
        <v>4</v>
      </c>
      <c r="C444">
        <v>2</v>
      </c>
      <c r="D444">
        <v>2</v>
      </c>
    </row>
    <row r="445" spans="1:15" ht="13.15" thickBot="1" x14ac:dyDescent="0.4">
      <c r="A445" s="22">
        <v>3</v>
      </c>
      <c r="B445">
        <v>3</v>
      </c>
      <c r="C445">
        <v>4</v>
      </c>
      <c r="D445">
        <v>1</v>
      </c>
      <c r="N445" s="1"/>
    </row>
    <row r="446" spans="1:15" ht="13.5" thickBot="1" x14ac:dyDescent="0.45">
      <c r="A446" s="22">
        <v>4</v>
      </c>
      <c r="B446">
        <v>2</v>
      </c>
      <c r="C446">
        <v>3</v>
      </c>
      <c r="D446">
        <v>2</v>
      </c>
      <c r="H446" t="s">
        <v>1</v>
      </c>
      <c r="I446" t="s">
        <v>2</v>
      </c>
      <c r="J446" t="s">
        <v>3</v>
      </c>
      <c r="K446" t="s">
        <v>4</v>
      </c>
      <c r="M446" s="116"/>
      <c r="N446" s="141" t="s">
        <v>10</v>
      </c>
    </row>
    <row r="447" spans="1:15" ht="13.15" x14ac:dyDescent="0.4">
      <c r="A447" s="22">
        <v>3</v>
      </c>
      <c r="B447">
        <v>3</v>
      </c>
      <c r="C447">
        <v>3</v>
      </c>
      <c r="D447">
        <v>2</v>
      </c>
      <c r="G447" t="s">
        <v>1</v>
      </c>
      <c r="I447">
        <f>IF(I440&gt;0,I452,0)</f>
        <v>0</v>
      </c>
      <c r="J447">
        <f>IF(J440&gt;0,J452,0)</f>
        <v>0</v>
      </c>
      <c r="K447">
        <f>IF(K440&gt;0,K452,0)</f>
        <v>0</v>
      </c>
      <c r="M447" s="143" t="s">
        <v>1</v>
      </c>
      <c r="N447" s="142">
        <f>Techniques!$D$3*(Techniques!$E$3*I447+Techniques!$F$3*J447+Techniques!$G$3*K447)</f>
        <v>0</v>
      </c>
    </row>
    <row r="448" spans="1:15" ht="13.15" x14ac:dyDescent="0.4">
      <c r="A448" s="22">
        <v>2</v>
      </c>
      <c r="B448">
        <v>4</v>
      </c>
      <c r="C448">
        <v>3</v>
      </c>
      <c r="D448">
        <v>2</v>
      </c>
      <c r="G448" t="s">
        <v>2</v>
      </c>
      <c r="H448">
        <f>IF(H441&gt;0,H453,0)</f>
        <v>0</v>
      </c>
      <c r="J448">
        <f>IF(J441&gt;0,J453,0)</f>
        <v>0</v>
      </c>
      <c r="K448">
        <f>IF(K441&gt;0,K453,0)</f>
        <v>1</v>
      </c>
      <c r="M448" s="143" t="s">
        <v>2</v>
      </c>
      <c r="N448" s="142">
        <f>Techniques!$E$3*(Techniques!$D$3*H448+Techniques!$F$3*J448+Techniques!$G$3*K448)</f>
        <v>1</v>
      </c>
    </row>
    <row r="449" spans="1:15" ht="13.15" x14ac:dyDescent="0.4">
      <c r="A449" s="22">
        <v>3</v>
      </c>
      <c r="B449">
        <v>2</v>
      </c>
      <c r="C449">
        <v>4</v>
      </c>
      <c r="D449">
        <v>3</v>
      </c>
      <c r="G449" t="s">
        <v>3</v>
      </c>
      <c r="H449">
        <f>IF(H442&gt;0,H454,0)</f>
        <v>0</v>
      </c>
      <c r="I449">
        <f>IF(I442&gt;0,I454,0)</f>
        <v>0</v>
      </c>
      <c r="K449">
        <f>IF(K442&gt;0,K454,0)</f>
        <v>1</v>
      </c>
      <c r="M449" s="143" t="s">
        <v>3</v>
      </c>
      <c r="N449" s="142">
        <f>Techniques!$F$3*(Techniques!$D$3*H449+Techniques!$E$3*I449+Techniques!$G$3*K449)</f>
        <v>1</v>
      </c>
    </row>
    <row r="450" spans="1:15" ht="13.15" x14ac:dyDescent="0.4">
      <c r="A450" s="22">
        <v>3</v>
      </c>
      <c r="B450">
        <v>3</v>
      </c>
      <c r="C450">
        <v>4</v>
      </c>
      <c r="D450">
        <v>2</v>
      </c>
      <c r="G450" t="s">
        <v>4</v>
      </c>
      <c r="H450">
        <f>IF(H443&gt;0,H455,0)</f>
        <v>0</v>
      </c>
      <c r="I450">
        <f>IF(I443&gt;0,I455,0)</f>
        <v>0</v>
      </c>
      <c r="J450">
        <f>IF(J443&gt;0,J455,0)</f>
        <v>0</v>
      </c>
      <c r="M450" s="143" t="s">
        <v>4</v>
      </c>
      <c r="N450" s="142">
        <f>Techniques!$G$3*(Techniques!$D$3*H450+Techniques!$E$3*I450+Techniques!$F$3*J450)</f>
        <v>0</v>
      </c>
    </row>
    <row r="451" spans="1:15" ht="13.15" x14ac:dyDescent="0.4">
      <c r="A451" s="22">
        <v>3</v>
      </c>
      <c r="B451">
        <v>3</v>
      </c>
      <c r="C451">
        <v>4</v>
      </c>
      <c r="D451">
        <v>3</v>
      </c>
      <c r="F451" s="38"/>
      <c r="M451" s="143" t="s">
        <v>94</v>
      </c>
      <c r="N451" s="142" t="b">
        <f>SUM(N447:N450)&gt;0</f>
        <v>1</v>
      </c>
    </row>
    <row r="452" spans="1:15" ht="13.5" thickBot="1" x14ac:dyDescent="0.45">
      <c r="A452" s="22"/>
      <c r="G452" t="s">
        <v>1</v>
      </c>
      <c r="I452">
        <v>0</v>
      </c>
      <c r="J452">
        <v>0</v>
      </c>
      <c r="K452">
        <v>0</v>
      </c>
      <c r="M452" s="140" t="s">
        <v>103</v>
      </c>
      <c r="N452" s="273">
        <v>4.6945706824069577E-3</v>
      </c>
    </row>
    <row r="453" spans="1:15" x14ac:dyDescent="0.35">
      <c r="A453" s="22">
        <f>AVERAGE(A440:A451)</f>
        <v>3.0833333333333335</v>
      </c>
      <c r="B453">
        <f>AVERAGE(B440:B451)</f>
        <v>3.3333333333333335</v>
      </c>
      <c r="C453">
        <f>AVERAGE(C440:C451)</f>
        <v>3.3333333333333335</v>
      </c>
      <c r="D453">
        <f>AVERAGE(D440:D451)</f>
        <v>2.1666666666666665</v>
      </c>
      <c r="E453" s="13" t="s">
        <v>237</v>
      </c>
      <c r="G453" t="s">
        <v>2</v>
      </c>
      <c r="H453">
        <v>0</v>
      </c>
      <c r="J453">
        <v>0</v>
      </c>
      <c r="K453">
        <v>1</v>
      </c>
    </row>
    <row r="454" spans="1:15" x14ac:dyDescent="0.35">
      <c r="A454">
        <f>STDEV(A440:A451)</f>
        <v>0.66855792342152176</v>
      </c>
      <c r="B454">
        <f>STDEV(B440:B451)</f>
        <v>0.88762536459859409</v>
      </c>
      <c r="C454">
        <f>STDEV(C440:C451)</f>
        <v>0.88762536459859409</v>
      </c>
      <c r="D454">
        <f>STDEV(D440:D451)</f>
        <v>0.7177405625652733</v>
      </c>
      <c r="E454" s="13" t="s">
        <v>238</v>
      </c>
      <c r="G454" t="s">
        <v>3</v>
      </c>
      <c r="H454">
        <v>0</v>
      </c>
      <c r="I454">
        <v>0</v>
      </c>
      <c r="K454">
        <v>1</v>
      </c>
    </row>
    <row r="455" spans="1:15" x14ac:dyDescent="0.35">
      <c r="A455" s="22"/>
      <c r="G455" t="s">
        <v>4</v>
      </c>
      <c r="H455">
        <v>0</v>
      </c>
      <c r="I455">
        <v>1</v>
      </c>
      <c r="J455">
        <v>1</v>
      </c>
    </row>
    <row r="456" spans="1:15" s="5" customFormat="1" ht="13.15" thickBot="1" x14ac:dyDescent="0.4">
      <c r="A456" s="23"/>
      <c r="O456" s="24"/>
    </row>
    <row r="457" spans="1:15" s="26" customFormat="1" x14ac:dyDescent="0.35">
      <c r="A457" s="25" t="str">
        <f>Directions!A26</f>
        <v>46) Rate how different the physical strain of the input methods were, overall, compared to the actions they were serving as a proxy for</v>
      </c>
      <c r="E457" s="115" t="s">
        <v>226</v>
      </c>
      <c r="F457" s="66">
        <f>Directions!B26</f>
        <v>-1</v>
      </c>
      <c r="O457" s="28"/>
    </row>
    <row r="458" spans="1:15" ht="13.15" x14ac:dyDescent="0.4">
      <c r="A458" s="22" t="s">
        <v>1</v>
      </c>
      <c r="B458" t="s">
        <v>2</v>
      </c>
      <c r="C458" t="s">
        <v>3</v>
      </c>
      <c r="D458" t="s">
        <v>4</v>
      </c>
      <c r="G458" s="3" t="s">
        <v>220</v>
      </c>
      <c r="H458" t="s">
        <v>1</v>
      </c>
      <c r="I458" t="s">
        <v>2</v>
      </c>
      <c r="J458" t="s">
        <v>3</v>
      </c>
      <c r="K458" t="s">
        <v>4</v>
      </c>
    </row>
    <row r="459" spans="1:15" ht="13.15" x14ac:dyDescent="0.4">
      <c r="A459" s="22">
        <v>2</v>
      </c>
      <c r="B459">
        <v>3</v>
      </c>
      <c r="C459">
        <v>5</v>
      </c>
      <c r="D459">
        <v>5</v>
      </c>
      <c r="G459" t="s">
        <v>1</v>
      </c>
      <c r="H459" s="3">
        <f>A472</f>
        <v>3.5</v>
      </c>
      <c r="I459">
        <f>F457*(H459-I460)</f>
        <v>-0.16666666666666652</v>
      </c>
      <c r="J459">
        <f>F457*(H459-J461)</f>
        <v>-0.16666666666666652</v>
      </c>
      <c r="K459">
        <f>F457*(H459-K462)</f>
        <v>0.91666666666666696</v>
      </c>
    </row>
    <row r="460" spans="1:15" ht="13.15" x14ac:dyDescent="0.4">
      <c r="A460" s="22">
        <v>5</v>
      </c>
      <c r="B460">
        <v>2</v>
      </c>
      <c r="C460">
        <v>4</v>
      </c>
      <c r="D460">
        <v>1</v>
      </c>
      <c r="G460" t="s">
        <v>2</v>
      </c>
      <c r="H460">
        <f>F457*(I460-H459)</f>
        <v>0.16666666666666652</v>
      </c>
      <c r="I460" s="3">
        <f>B472</f>
        <v>3.3333333333333335</v>
      </c>
      <c r="J460">
        <f>F457*(I460-J461)</f>
        <v>0</v>
      </c>
      <c r="K460">
        <f>F457*(I460-K462)</f>
        <v>1.0833333333333335</v>
      </c>
    </row>
    <row r="461" spans="1:15" ht="13.15" x14ac:dyDescent="0.4">
      <c r="A461" s="22">
        <v>3</v>
      </c>
      <c r="B461">
        <v>2</v>
      </c>
      <c r="C461">
        <v>4</v>
      </c>
      <c r="D461">
        <v>5</v>
      </c>
      <c r="G461" t="s">
        <v>3</v>
      </c>
      <c r="H461">
        <f>F457*(J461-H459)</f>
        <v>0.16666666666666652</v>
      </c>
      <c r="I461">
        <f>F457*(J461-I460)</f>
        <v>0</v>
      </c>
      <c r="J461" s="3">
        <f>C472</f>
        <v>3.3333333333333335</v>
      </c>
      <c r="K461">
        <f>F457*(J461-K462)</f>
        <v>1.0833333333333335</v>
      </c>
    </row>
    <row r="462" spans="1:15" ht="13.15" x14ac:dyDescent="0.4">
      <c r="A462" s="22">
        <v>4</v>
      </c>
      <c r="B462">
        <v>3</v>
      </c>
      <c r="C462">
        <v>3</v>
      </c>
      <c r="D462">
        <v>4</v>
      </c>
      <c r="G462" t="s">
        <v>4</v>
      </c>
      <c r="H462">
        <f>F457*(K462-H459)</f>
        <v>-0.91666666666666696</v>
      </c>
      <c r="I462">
        <f>F457*(K462-I460)</f>
        <v>-1.0833333333333335</v>
      </c>
      <c r="J462">
        <f>F457*(K462-J461)</f>
        <v>-1.0833333333333335</v>
      </c>
      <c r="K462" s="3">
        <f>D472</f>
        <v>4.416666666666667</v>
      </c>
    </row>
    <row r="463" spans="1:15" x14ac:dyDescent="0.35">
      <c r="A463" s="22">
        <v>4</v>
      </c>
      <c r="B463">
        <v>4</v>
      </c>
      <c r="C463">
        <v>5</v>
      </c>
      <c r="D463">
        <v>5</v>
      </c>
    </row>
    <row r="464" spans="1:15" ht="13.15" thickBot="1" x14ac:dyDescent="0.4">
      <c r="A464" s="22">
        <v>3</v>
      </c>
      <c r="B464">
        <v>3</v>
      </c>
      <c r="C464">
        <v>3</v>
      </c>
      <c r="D464">
        <v>5</v>
      </c>
      <c r="N464" s="1"/>
    </row>
    <row r="465" spans="1:15" ht="13.5" thickBot="1" x14ac:dyDescent="0.45">
      <c r="A465" s="22">
        <v>3</v>
      </c>
      <c r="B465">
        <v>3</v>
      </c>
      <c r="C465">
        <v>2</v>
      </c>
      <c r="D465">
        <v>4</v>
      </c>
      <c r="H465" t="s">
        <v>1</v>
      </c>
      <c r="I465" t="s">
        <v>2</v>
      </c>
      <c r="J465" t="s">
        <v>3</v>
      </c>
      <c r="K465" t="s">
        <v>4</v>
      </c>
      <c r="M465" s="116"/>
      <c r="N465" s="141" t="s">
        <v>10</v>
      </c>
    </row>
    <row r="466" spans="1:15" ht="13.15" x14ac:dyDescent="0.4">
      <c r="A466" s="22">
        <v>4</v>
      </c>
      <c r="B466">
        <v>4</v>
      </c>
      <c r="C466">
        <v>2</v>
      </c>
      <c r="D466">
        <v>5</v>
      </c>
      <c r="G466" t="s">
        <v>1</v>
      </c>
      <c r="I466">
        <f>IF(I459&gt;0,I471,0)</f>
        <v>0</v>
      </c>
      <c r="J466">
        <f>IF(J459&gt;0,J471,0)</f>
        <v>0</v>
      </c>
      <c r="K466">
        <f>IF(K459&gt;0,K471,0)</f>
        <v>0</v>
      </c>
      <c r="M466" s="143" t="s">
        <v>1</v>
      </c>
      <c r="N466" s="142">
        <f>Techniques!$D$3*(Techniques!$E$3*I466+Techniques!$F$3*J466+Techniques!$G$3*K466)</f>
        <v>0</v>
      </c>
    </row>
    <row r="467" spans="1:15" ht="13.15" x14ac:dyDescent="0.4">
      <c r="A467" s="22">
        <v>3</v>
      </c>
      <c r="B467">
        <v>4</v>
      </c>
      <c r="C467">
        <v>3</v>
      </c>
      <c r="D467">
        <v>5</v>
      </c>
      <c r="G467" t="s">
        <v>2</v>
      </c>
      <c r="H467">
        <f>IF(H460&gt;0,H472,0)</f>
        <v>0</v>
      </c>
      <c r="J467">
        <f>IF(J460&gt;0,J472,0)</f>
        <v>0</v>
      </c>
      <c r="K467">
        <f>IF(K460&gt;0,K472,0)</f>
        <v>1</v>
      </c>
      <c r="M467" s="143" t="s">
        <v>2</v>
      </c>
      <c r="N467" s="142">
        <f>Techniques!$E$3*(Techniques!$D$3*H467+Techniques!$F$3*J467+Techniques!$G$3*K467)</f>
        <v>1</v>
      </c>
    </row>
    <row r="468" spans="1:15" ht="13.15" x14ac:dyDescent="0.4">
      <c r="A468" s="22">
        <v>4</v>
      </c>
      <c r="B468">
        <v>5</v>
      </c>
      <c r="C468">
        <v>3</v>
      </c>
      <c r="D468">
        <v>5</v>
      </c>
      <c r="G468" t="s">
        <v>3</v>
      </c>
      <c r="H468">
        <f>IF(H461&gt;0,H473,0)</f>
        <v>0</v>
      </c>
      <c r="I468">
        <f>IF(I461&gt;0,I473,0)</f>
        <v>0</v>
      </c>
      <c r="K468">
        <f>IF(K461&gt;0,K473,0)</f>
        <v>1</v>
      </c>
      <c r="M468" s="143" t="s">
        <v>3</v>
      </c>
      <c r="N468" s="142">
        <f>Techniques!$F$3*(Techniques!$D$3*H468+Techniques!$E$3*I468+Techniques!$G$3*K468)</f>
        <v>1</v>
      </c>
    </row>
    <row r="469" spans="1:15" ht="13.15" x14ac:dyDescent="0.4">
      <c r="A469" s="22">
        <v>3</v>
      </c>
      <c r="B469">
        <v>4</v>
      </c>
      <c r="C469">
        <v>3</v>
      </c>
      <c r="D469">
        <v>5</v>
      </c>
      <c r="G469" t="s">
        <v>4</v>
      </c>
      <c r="H469">
        <f>IF(H462&gt;0,H474,0)</f>
        <v>0</v>
      </c>
      <c r="I469">
        <f>IF(I462&gt;0,I474,0)</f>
        <v>0</v>
      </c>
      <c r="J469">
        <f>IF(J462&gt;0,J474,0)</f>
        <v>0</v>
      </c>
      <c r="M469" s="143" t="s">
        <v>4</v>
      </c>
      <c r="N469" s="142">
        <f>Techniques!$G$3*(Techniques!$D$3*H469+Techniques!$E$3*I469+Techniques!$F$3*J469)</f>
        <v>0</v>
      </c>
    </row>
    <row r="470" spans="1:15" ht="13.15" x14ac:dyDescent="0.4">
      <c r="A470" s="22">
        <v>4</v>
      </c>
      <c r="B470">
        <v>3</v>
      </c>
      <c r="C470">
        <v>3</v>
      </c>
      <c r="D470">
        <v>4</v>
      </c>
      <c r="F470" s="38"/>
      <c r="M470" s="143" t="s">
        <v>94</v>
      </c>
      <c r="N470" s="142" t="b">
        <f>SUM(N466:N469)&gt;0</f>
        <v>1</v>
      </c>
    </row>
    <row r="471" spans="1:15" ht="13.5" thickBot="1" x14ac:dyDescent="0.45">
      <c r="A471" s="22"/>
      <c r="G471" t="s">
        <v>1</v>
      </c>
      <c r="I471">
        <v>0</v>
      </c>
      <c r="J471">
        <v>0</v>
      </c>
      <c r="K471">
        <v>0</v>
      </c>
      <c r="M471" s="140" t="s">
        <v>103</v>
      </c>
      <c r="N471" s="273">
        <v>9.2720941863779285E-3</v>
      </c>
    </row>
    <row r="472" spans="1:15" x14ac:dyDescent="0.35">
      <c r="A472" s="22">
        <f>AVERAGE(A459:A470)</f>
        <v>3.5</v>
      </c>
      <c r="B472">
        <f>AVERAGE(B459:B470)</f>
        <v>3.3333333333333335</v>
      </c>
      <c r="C472">
        <f>AVERAGE(C459:C470)</f>
        <v>3.3333333333333335</v>
      </c>
      <c r="D472">
        <f>AVERAGE(D459:D470)</f>
        <v>4.416666666666667</v>
      </c>
      <c r="E472" s="13" t="s">
        <v>237</v>
      </c>
      <c r="G472" t="s">
        <v>2</v>
      </c>
      <c r="H472">
        <v>0</v>
      </c>
      <c r="J472">
        <v>0</v>
      </c>
      <c r="K472">
        <v>1</v>
      </c>
    </row>
    <row r="473" spans="1:15" x14ac:dyDescent="0.35">
      <c r="A473">
        <f>STDEV(A459:A470)</f>
        <v>0.7977240352174656</v>
      </c>
      <c r="B473">
        <f>STDEV(B459:B470)</f>
        <v>0.88762536459859409</v>
      </c>
      <c r="C473">
        <f>STDEV(C459:C470)</f>
        <v>0.98473192783466146</v>
      </c>
      <c r="D473">
        <f>STDEV(D459:D470)</f>
        <v>1.1645001528813146</v>
      </c>
      <c r="E473" s="13" t="s">
        <v>238</v>
      </c>
      <c r="G473" t="s">
        <v>3</v>
      </c>
      <c r="H473">
        <v>0</v>
      </c>
      <c r="I473">
        <v>0</v>
      </c>
      <c r="K473">
        <v>1</v>
      </c>
    </row>
    <row r="474" spans="1:15" x14ac:dyDescent="0.35">
      <c r="A474" s="22"/>
      <c r="G474" t="s">
        <v>4</v>
      </c>
      <c r="H474">
        <v>0</v>
      </c>
      <c r="I474">
        <v>1</v>
      </c>
      <c r="J474">
        <v>1</v>
      </c>
    </row>
    <row r="475" spans="1:15" s="5" customFormat="1" ht="13.15" thickBot="1" x14ac:dyDescent="0.4">
      <c r="A475" s="23"/>
      <c r="O475" s="24"/>
    </row>
    <row r="476" spans="1:15" s="26" customFormat="1" x14ac:dyDescent="0.35">
      <c r="A476" s="25" t="str">
        <f>Directions!A27</f>
        <v>47) How mentally demanding was the task considering the interface used to perform it?</v>
      </c>
      <c r="E476" s="115" t="s">
        <v>226</v>
      </c>
      <c r="F476" s="66">
        <f>Directions!B27</f>
        <v>-1</v>
      </c>
      <c r="O476" s="28"/>
    </row>
    <row r="477" spans="1:15" ht="13.15" x14ac:dyDescent="0.4">
      <c r="A477" s="22" t="s">
        <v>1</v>
      </c>
      <c r="B477" t="s">
        <v>2</v>
      </c>
      <c r="C477" t="s">
        <v>3</v>
      </c>
      <c r="D477" t="s">
        <v>4</v>
      </c>
      <c r="G477" s="3" t="s">
        <v>220</v>
      </c>
      <c r="H477" t="s">
        <v>1</v>
      </c>
      <c r="I477" t="s">
        <v>2</v>
      </c>
      <c r="J477" t="s">
        <v>3</v>
      </c>
      <c r="K477" t="s">
        <v>4</v>
      </c>
    </row>
    <row r="478" spans="1:15" ht="13.15" x14ac:dyDescent="0.4">
      <c r="A478" s="22">
        <v>5</v>
      </c>
      <c r="B478">
        <v>1</v>
      </c>
      <c r="C478">
        <v>3</v>
      </c>
      <c r="D478">
        <v>4</v>
      </c>
      <c r="G478" t="s">
        <v>1</v>
      </c>
      <c r="H478" s="3">
        <f>A491</f>
        <v>2.5</v>
      </c>
      <c r="I478">
        <f>F476*(H478-I479)</f>
        <v>0.66666666666666652</v>
      </c>
      <c r="J478">
        <f>F476*(H478-J480)</f>
        <v>-0.5</v>
      </c>
      <c r="K478">
        <f>F476*(H478-K481)</f>
        <v>8.3333333333333481E-2</v>
      </c>
    </row>
    <row r="479" spans="1:15" ht="13.15" x14ac:dyDescent="0.4">
      <c r="A479" s="22">
        <v>2</v>
      </c>
      <c r="B479">
        <v>3</v>
      </c>
      <c r="C479">
        <v>3</v>
      </c>
      <c r="D479">
        <v>2</v>
      </c>
      <c r="G479" t="s">
        <v>2</v>
      </c>
      <c r="H479">
        <f>F476*(I479-H478)</f>
        <v>-0.66666666666666652</v>
      </c>
      <c r="I479" s="3">
        <f>B491</f>
        <v>3.1666666666666665</v>
      </c>
      <c r="J479">
        <f>F476*(I479-J480)</f>
        <v>-1.1666666666666665</v>
      </c>
      <c r="K479">
        <f>F476*(I479-K481)</f>
        <v>-0.58333333333333304</v>
      </c>
    </row>
    <row r="480" spans="1:15" ht="13.15" x14ac:dyDescent="0.4">
      <c r="A480" s="22">
        <v>1</v>
      </c>
      <c r="B480">
        <v>2</v>
      </c>
      <c r="C480">
        <v>2</v>
      </c>
      <c r="D480">
        <v>4</v>
      </c>
      <c r="G480" t="s">
        <v>3</v>
      </c>
      <c r="H480">
        <f>F476*(J480-H478)</f>
        <v>0.5</v>
      </c>
      <c r="I480">
        <f>F476*(J480-I479)</f>
        <v>1.1666666666666665</v>
      </c>
      <c r="J480" s="3">
        <f>C491</f>
        <v>2</v>
      </c>
      <c r="K480">
        <f>F476*(J480-K481)</f>
        <v>0.58333333333333348</v>
      </c>
    </row>
    <row r="481" spans="1:15" ht="13.15" x14ac:dyDescent="0.4">
      <c r="A481" s="22">
        <v>3</v>
      </c>
      <c r="B481">
        <v>3</v>
      </c>
      <c r="C481">
        <v>2</v>
      </c>
      <c r="D481">
        <v>1</v>
      </c>
      <c r="G481" t="s">
        <v>4</v>
      </c>
      <c r="H481">
        <f>F476*(K481-H478)</f>
        <v>-8.3333333333333481E-2</v>
      </c>
      <c r="I481">
        <f>F476*(K481-I479)</f>
        <v>0.58333333333333304</v>
      </c>
      <c r="J481">
        <f>F476*(K481-J480)</f>
        <v>-0.58333333333333348</v>
      </c>
      <c r="K481" s="3">
        <f>D491</f>
        <v>2.5833333333333335</v>
      </c>
    </row>
    <row r="482" spans="1:15" x14ac:dyDescent="0.35">
      <c r="A482" s="22">
        <v>2</v>
      </c>
      <c r="B482">
        <v>3</v>
      </c>
      <c r="C482">
        <v>4</v>
      </c>
      <c r="D482">
        <v>2</v>
      </c>
    </row>
    <row r="483" spans="1:15" ht="13.15" thickBot="1" x14ac:dyDescent="0.4">
      <c r="A483" s="22">
        <v>2</v>
      </c>
      <c r="B483">
        <v>4</v>
      </c>
      <c r="C483">
        <v>1</v>
      </c>
      <c r="D483">
        <v>3</v>
      </c>
      <c r="N483" s="1"/>
    </row>
    <row r="484" spans="1:15" ht="13.5" thickBot="1" x14ac:dyDescent="0.45">
      <c r="A484" s="22">
        <v>2</v>
      </c>
      <c r="B484">
        <v>4</v>
      </c>
      <c r="C484">
        <v>3</v>
      </c>
      <c r="D484">
        <v>2</v>
      </c>
      <c r="H484" t="s">
        <v>1</v>
      </c>
      <c r="I484" t="s">
        <v>2</v>
      </c>
      <c r="J484" t="s">
        <v>3</v>
      </c>
      <c r="K484" t="s">
        <v>4</v>
      </c>
      <c r="M484" s="116"/>
      <c r="N484" s="141" t="s">
        <v>10</v>
      </c>
    </row>
    <row r="485" spans="1:15" ht="13.15" x14ac:dyDescent="0.4">
      <c r="A485" s="22">
        <v>2</v>
      </c>
      <c r="B485">
        <v>3</v>
      </c>
      <c r="C485">
        <v>1</v>
      </c>
      <c r="D485">
        <v>1</v>
      </c>
      <c r="G485" t="s">
        <v>1</v>
      </c>
      <c r="I485">
        <f>IF(I478&gt;0,I490,0)</f>
        <v>0</v>
      </c>
      <c r="J485">
        <f>IF(J478&gt;0,J490,0)</f>
        <v>0</v>
      </c>
      <c r="K485">
        <f>IF(K478&gt;0,K490,0)</f>
        <v>0</v>
      </c>
      <c r="M485" s="143" t="s">
        <v>1</v>
      </c>
      <c r="N485" s="142">
        <f>Techniques!$D$3*(Techniques!$E$3*I485+Techniques!$F$3*J485+Techniques!$G$3*K485)</f>
        <v>0</v>
      </c>
    </row>
    <row r="486" spans="1:15" ht="13.15" x14ac:dyDescent="0.4">
      <c r="A486" s="22">
        <v>4</v>
      </c>
      <c r="B486">
        <v>3</v>
      </c>
      <c r="C486">
        <v>1</v>
      </c>
      <c r="D486">
        <v>3</v>
      </c>
      <c r="G486" t="s">
        <v>2</v>
      </c>
      <c r="H486">
        <f>IF(H479&gt;0,H491,0)</f>
        <v>0</v>
      </c>
      <c r="J486">
        <f>IF(J479&gt;0,J491,0)</f>
        <v>0</v>
      </c>
      <c r="K486">
        <f>IF(K479&gt;0,K491,0)</f>
        <v>0</v>
      </c>
      <c r="M486" s="143" t="s">
        <v>2</v>
      </c>
      <c r="N486" s="142">
        <f>Techniques!$E$3*(Techniques!$D$3*H486+Techniques!$F$3*J486+Techniques!$G$3*K486)</f>
        <v>0</v>
      </c>
    </row>
    <row r="487" spans="1:15" ht="13.15" x14ac:dyDescent="0.4">
      <c r="A487" s="22">
        <v>4</v>
      </c>
      <c r="B487">
        <v>5</v>
      </c>
      <c r="C487">
        <v>1</v>
      </c>
      <c r="D487">
        <v>3</v>
      </c>
      <c r="G487" t="s">
        <v>3</v>
      </c>
      <c r="H487">
        <f>IF(H480&gt;0,H492,0)</f>
        <v>0</v>
      </c>
      <c r="I487">
        <f>IF(I480&gt;0,I492,0)</f>
        <v>0</v>
      </c>
      <c r="K487">
        <f>IF(K480&gt;0,K492,0)</f>
        <v>0</v>
      </c>
      <c r="M487" s="143" t="s">
        <v>3</v>
      </c>
      <c r="N487" s="142">
        <f>Techniques!$F$3*(Techniques!$D$3*H487+Techniques!$E$3*I487+Techniques!$G$3*K487)</f>
        <v>0</v>
      </c>
    </row>
    <row r="488" spans="1:15" ht="13.15" x14ac:dyDescent="0.4">
      <c r="A488" s="22">
        <v>1</v>
      </c>
      <c r="B488">
        <v>5</v>
      </c>
      <c r="C488">
        <v>1</v>
      </c>
      <c r="D488">
        <v>3</v>
      </c>
      <c r="G488" t="s">
        <v>4</v>
      </c>
      <c r="H488">
        <f>IF(H481&gt;0,H493,0)</f>
        <v>0</v>
      </c>
      <c r="I488">
        <f>IF(I481&gt;0,I493,0)</f>
        <v>0</v>
      </c>
      <c r="J488">
        <f>IF(J481&gt;0,J493,0)</f>
        <v>0</v>
      </c>
      <c r="M488" s="143" t="s">
        <v>4</v>
      </c>
      <c r="N488" s="142">
        <f>Techniques!$G$3*(Techniques!$D$3*H488+Techniques!$E$3*I488+Techniques!$F$3*J488)</f>
        <v>0</v>
      </c>
    </row>
    <row r="489" spans="1:15" ht="13.15" x14ac:dyDescent="0.4">
      <c r="A489" s="22">
        <v>2</v>
      </c>
      <c r="B489">
        <v>2</v>
      </c>
      <c r="C489">
        <v>2</v>
      </c>
      <c r="D489">
        <v>3</v>
      </c>
      <c r="F489" s="38"/>
      <c r="M489" s="143" t="s">
        <v>94</v>
      </c>
      <c r="N489" s="142" t="b">
        <f>SUM(N485:N488)&gt;0</f>
        <v>0</v>
      </c>
    </row>
    <row r="490" spans="1:15" ht="13.5" thickBot="1" x14ac:dyDescent="0.45">
      <c r="A490" s="22"/>
      <c r="G490" t="s">
        <v>1</v>
      </c>
      <c r="I490">
        <v>0</v>
      </c>
      <c r="J490">
        <v>0</v>
      </c>
      <c r="K490">
        <v>0</v>
      </c>
      <c r="M490" s="140" t="s">
        <v>103</v>
      </c>
      <c r="N490" s="273">
        <v>0.11498977775731326</v>
      </c>
    </row>
    <row r="491" spans="1:15" x14ac:dyDescent="0.35">
      <c r="A491" s="22">
        <f>AVERAGE(A478:A489)</f>
        <v>2.5</v>
      </c>
      <c r="B491">
        <f>AVERAGE(B478:B489)</f>
        <v>3.1666666666666665</v>
      </c>
      <c r="C491">
        <f>AVERAGE(C478:C489)</f>
        <v>2</v>
      </c>
      <c r="D491">
        <f>AVERAGE(D478:D489)</f>
        <v>2.5833333333333335</v>
      </c>
      <c r="E491" s="13" t="s">
        <v>237</v>
      </c>
      <c r="G491" t="s">
        <v>2</v>
      </c>
      <c r="H491">
        <v>0</v>
      </c>
      <c r="J491">
        <v>0</v>
      </c>
      <c r="K491">
        <v>0</v>
      </c>
    </row>
    <row r="492" spans="1:15" x14ac:dyDescent="0.35">
      <c r="A492">
        <f>STDEV(A478:A489)</f>
        <v>1.243163121016122</v>
      </c>
      <c r="B492">
        <f>STDEV(B478:B489)</f>
        <v>1.1934162828797104</v>
      </c>
      <c r="C492">
        <f>STDEV(C478:C489)</f>
        <v>1.044465935734187</v>
      </c>
      <c r="D492">
        <f>STDEV(D478:D489)</f>
        <v>0.9962049198956221</v>
      </c>
      <c r="E492" s="13" t="s">
        <v>238</v>
      </c>
      <c r="G492" t="s">
        <v>3</v>
      </c>
      <c r="H492">
        <v>0</v>
      </c>
      <c r="I492">
        <v>0</v>
      </c>
      <c r="K492">
        <v>0</v>
      </c>
    </row>
    <row r="493" spans="1:15" x14ac:dyDescent="0.35">
      <c r="A493" s="22"/>
      <c r="G493" t="s">
        <v>4</v>
      </c>
      <c r="H493">
        <v>0</v>
      </c>
      <c r="I493">
        <v>0</v>
      </c>
      <c r="J493">
        <v>0</v>
      </c>
    </row>
    <row r="494" spans="1:15" s="5" customFormat="1" ht="13.15" thickBot="1" x14ac:dyDescent="0.4">
      <c r="A494" s="23"/>
      <c r="O494" s="24"/>
    </row>
    <row r="495" spans="1:15" s="26" customFormat="1" x14ac:dyDescent="0.35">
      <c r="A495" s="25" t="str">
        <f>Directions!A28</f>
        <v>48) How physically demanding was the task considering the interface used to perform it?</v>
      </c>
      <c r="E495" s="115" t="s">
        <v>226</v>
      </c>
      <c r="F495" s="66">
        <f>Directions!B28</f>
        <v>-1</v>
      </c>
      <c r="O495" s="28"/>
    </row>
    <row r="496" spans="1:15" ht="13.15" x14ac:dyDescent="0.4">
      <c r="A496" s="22" t="s">
        <v>1</v>
      </c>
      <c r="B496" t="s">
        <v>2</v>
      </c>
      <c r="C496" t="s">
        <v>3</v>
      </c>
      <c r="D496" t="s">
        <v>4</v>
      </c>
      <c r="G496" s="3" t="s">
        <v>220</v>
      </c>
      <c r="H496" t="s">
        <v>1</v>
      </c>
      <c r="I496" t="s">
        <v>2</v>
      </c>
      <c r="J496" t="s">
        <v>3</v>
      </c>
      <c r="K496" t="s">
        <v>4</v>
      </c>
    </row>
    <row r="497" spans="1:14" ht="13.15" x14ac:dyDescent="0.4">
      <c r="A497" s="22">
        <v>1</v>
      </c>
      <c r="B497">
        <v>4</v>
      </c>
      <c r="C497">
        <v>2</v>
      </c>
      <c r="D497">
        <v>2</v>
      </c>
      <c r="G497" t="s">
        <v>1</v>
      </c>
      <c r="H497" s="3">
        <f>A510</f>
        <v>1.5</v>
      </c>
      <c r="I497">
        <f>F495*(H497-I498)</f>
        <v>1.0833333333333335</v>
      </c>
      <c r="J497">
        <f>F495*(H497-J499)</f>
        <v>1.5</v>
      </c>
      <c r="K497">
        <f>F495*(H497-K500)</f>
        <v>-0.33333333333333326</v>
      </c>
    </row>
    <row r="498" spans="1:14" ht="13.15" x14ac:dyDescent="0.4">
      <c r="A498" s="22">
        <v>2</v>
      </c>
      <c r="B498">
        <v>2</v>
      </c>
      <c r="C498">
        <v>3</v>
      </c>
      <c r="D498">
        <v>1</v>
      </c>
      <c r="G498" t="s">
        <v>2</v>
      </c>
      <c r="H498">
        <f>F495*(I498-H497)</f>
        <v>-1.0833333333333335</v>
      </c>
      <c r="I498" s="3">
        <f>B510</f>
        <v>2.5833333333333335</v>
      </c>
      <c r="J498">
        <f>F495*(I498-J499)</f>
        <v>0.41666666666666652</v>
      </c>
      <c r="K498">
        <f>F495*(I498-K500)</f>
        <v>-1.4166666666666667</v>
      </c>
    </row>
    <row r="499" spans="1:14" ht="13.15" x14ac:dyDescent="0.4">
      <c r="A499" s="22">
        <v>2</v>
      </c>
      <c r="B499">
        <v>3</v>
      </c>
      <c r="C499">
        <v>4</v>
      </c>
      <c r="D499">
        <v>1</v>
      </c>
      <c r="G499" t="s">
        <v>3</v>
      </c>
      <c r="H499">
        <f>F495*(J499-H497)</f>
        <v>-1.5</v>
      </c>
      <c r="I499">
        <f>F495*(J499-I498)</f>
        <v>-0.41666666666666652</v>
      </c>
      <c r="J499" s="3">
        <f>C510</f>
        <v>3</v>
      </c>
      <c r="K499">
        <f>F495*(J499-K500)</f>
        <v>-1.8333333333333333</v>
      </c>
    </row>
    <row r="500" spans="1:14" ht="13.15" x14ac:dyDescent="0.4">
      <c r="A500" s="22">
        <v>2</v>
      </c>
      <c r="B500">
        <v>2</v>
      </c>
      <c r="C500">
        <v>3</v>
      </c>
      <c r="D500">
        <v>1</v>
      </c>
      <c r="G500" t="s">
        <v>4</v>
      </c>
      <c r="H500">
        <f>F495*(K500-H497)</f>
        <v>0.33333333333333326</v>
      </c>
      <c r="I500">
        <f>F495*(K500-I498)</f>
        <v>1.4166666666666667</v>
      </c>
      <c r="J500">
        <f>F495*(K500-J499)</f>
        <v>1.8333333333333333</v>
      </c>
      <c r="K500" s="3">
        <f>D510</f>
        <v>1.1666666666666667</v>
      </c>
    </row>
    <row r="501" spans="1:14" x14ac:dyDescent="0.35">
      <c r="A501" s="22">
        <v>1</v>
      </c>
      <c r="B501">
        <v>2</v>
      </c>
      <c r="C501">
        <v>2</v>
      </c>
      <c r="D501">
        <v>1</v>
      </c>
    </row>
    <row r="502" spans="1:14" ht="13.15" thickBot="1" x14ac:dyDescent="0.4">
      <c r="A502" s="22">
        <v>2</v>
      </c>
      <c r="B502">
        <v>1</v>
      </c>
      <c r="C502">
        <v>3</v>
      </c>
      <c r="D502">
        <v>1</v>
      </c>
      <c r="N502" s="1"/>
    </row>
    <row r="503" spans="1:14" ht="13.5" thickBot="1" x14ac:dyDescent="0.45">
      <c r="A503" s="22">
        <v>2</v>
      </c>
      <c r="B503">
        <v>2</v>
      </c>
      <c r="C503">
        <v>2</v>
      </c>
      <c r="D503">
        <v>1</v>
      </c>
      <c r="H503" t="s">
        <v>1</v>
      </c>
      <c r="I503" t="s">
        <v>2</v>
      </c>
      <c r="J503" t="s">
        <v>3</v>
      </c>
      <c r="K503" t="s">
        <v>4</v>
      </c>
      <c r="M503" s="116"/>
      <c r="N503" s="141" t="s">
        <v>10</v>
      </c>
    </row>
    <row r="504" spans="1:14" ht="13.15" x14ac:dyDescent="0.4">
      <c r="A504" s="22">
        <v>2</v>
      </c>
      <c r="B504">
        <v>2</v>
      </c>
      <c r="C504">
        <v>3</v>
      </c>
      <c r="D504">
        <v>1</v>
      </c>
      <c r="G504" t="s">
        <v>1</v>
      </c>
      <c r="I504">
        <f>IF(I497&gt;0,I509,0)</f>
        <v>0</v>
      </c>
      <c r="J504">
        <f>IF(J497&gt;0,J509,0)</f>
        <v>1</v>
      </c>
      <c r="K504">
        <f>IF(K497&gt;0,K509,0)</f>
        <v>0</v>
      </c>
      <c r="M504" s="143" t="s">
        <v>1</v>
      </c>
      <c r="N504" s="142">
        <f>Techniques!$D$3*(Techniques!$E$3*I504+Techniques!$F$3*J504+Techniques!$G$3*K504)</f>
        <v>1</v>
      </c>
    </row>
    <row r="505" spans="1:14" ht="13.15" x14ac:dyDescent="0.4">
      <c r="A505" s="22">
        <v>1</v>
      </c>
      <c r="B505">
        <v>1</v>
      </c>
      <c r="C505">
        <v>4</v>
      </c>
      <c r="D505">
        <v>1</v>
      </c>
      <c r="G505" t="s">
        <v>2</v>
      </c>
      <c r="H505">
        <f>IF(H498&gt;0,H510,0)</f>
        <v>0</v>
      </c>
      <c r="J505">
        <f>IF(J498&gt;0,J510,0)</f>
        <v>0</v>
      </c>
      <c r="K505">
        <f>IF(K498&gt;0,K510,0)</f>
        <v>0</v>
      </c>
      <c r="M505" s="143" t="s">
        <v>2</v>
      </c>
      <c r="N505" s="142">
        <f>Techniques!$E$3*(Techniques!$D$3*H505+Techniques!$F$3*J505+Techniques!$G$3*K505)</f>
        <v>0</v>
      </c>
    </row>
    <row r="506" spans="1:14" ht="13.15" x14ac:dyDescent="0.4">
      <c r="A506" s="22">
        <v>1</v>
      </c>
      <c r="B506">
        <v>5</v>
      </c>
      <c r="C506">
        <v>3</v>
      </c>
      <c r="D506">
        <v>1</v>
      </c>
      <c r="G506" t="s">
        <v>3</v>
      </c>
      <c r="H506">
        <f>IF(H499&gt;0,H511,0)</f>
        <v>0</v>
      </c>
      <c r="I506">
        <f>IF(I499&gt;0,I511,0)</f>
        <v>0</v>
      </c>
      <c r="K506">
        <f>IF(K499&gt;0,K511,0)</f>
        <v>0</v>
      </c>
      <c r="M506" s="143" t="s">
        <v>3</v>
      </c>
      <c r="N506" s="142">
        <f>Techniques!$F$3*(Techniques!$D$3*H506+Techniques!$E$3*I506+Techniques!$G$3*K506)</f>
        <v>0</v>
      </c>
    </row>
    <row r="507" spans="1:14" ht="13.15" x14ac:dyDescent="0.4">
      <c r="A507" s="22">
        <v>1</v>
      </c>
      <c r="B507">
        <v>4</v>
      </c>
      <c r="C507">
        <v>3</v>
      </c>
      <c r="D507">
        <v>2</v>
      </c>
      <c r="G507" t="s">
        <v>4</v>
      </c>
      <c r="H507">
        <f>IF(H500&gt;0,H512,0)</f>
        <v>0</v>
      </c>
      <c r="I507">
        <f>IF(I500&gt;0,I512,0)</f>
        <v>1</v>
      </c>
      <c r="J507">
        <f>IF(J500&gt;0,J512,0)</f>
        <v>1</v>
      </c>
      <c r="M507" s="143" t="s">
        <v>4</v>
      </c>
      <c r="N507" s="142">
        <f>Techniques!$G$3*(Techniques!$D$3*H507+Techniques!$E$3*I507+Techniques!$F$3*J507)</f>
        <v>2</v>
      </c>
    </row>
    <row r="508" spans="1:14" ht="13.15" x14ac:dyDescent="0.4">
      <c r="A508" s="22">
        <v>1</v>
      </c>
      <c r="B508">
        <v>3</v>
      </c>
      <c r="C508">
        <v>4</v>
      </c>
      <c r="D508">
        <v>1</v>
      </c>
      <c r="F508" s="38"/>
      <c r="M508" s="143" t="s">
        <v>94</v>
      </c>
      <c r="N508" s="142" t="b">
        <f>SUM(N504:N507)&gt;0</f>
        <v>1</v>
      </c>
    </row>
    <row r="509" spans="1:14" ht="13.5" thickBot="1" x14ac:dyDescent="0.45">
      <c r="A509" s="22"/>
      <c r="G509" t="s">
        <v>1</v>
      </c>
      <c r="I509">
        <v>0</v>
      </c>
      <c r="J509">
        <v>1</v>
      </c>
      <c r="K509">
        <v>0</v>
      </c>
      <c r="M509" s="140" t="s">
        <v>103</v>
      </c>
      <c r="N509" s="273">
        <v>8.9614151047843314E-6</v>
      </c>
    </row>
    <row r="510" spans="1:14" x14ac:dyDescent="0.35">
      <c r="A510" s="22">
        <f>AVERAGE(A497:A508)</f>
        <v>1.5</v>
      </c>
      <c r="B510">
        <f>AVERAGE(B497:B508)</f>
        <v>2.5833333333333335</v>
      </c>
      <c r="C510">
        <f>AVERAGE(C497:C508)</f>
        <v>3</v>
      </c>
      <c r="D510">
        <f>AVERAGE(D497:D508)</f>
        <v>1.1666666666666667</v>
      </c>
      <c r="E510" s="13" t="s">
        <v>237</v>
      </c>
      <c r="G510" t="s">
        <v>2</v>
      </c>
      <c r="H510">
        <v>0</v>
      </c>
      <c r="J510">
        <v>0</v>
      </c>
      <c r="K510">
        <v>1</v>
      </c>
    </row>
    <row r="511" spans="1:14" x14ac:dyDescent="0.35">
      <c r="A511">
        <f>STDEV(A497:A508)</f>
        <v>0.5222329678670935</v>
      </c>
      <c r="B511">
        <f>STDEV(B497:B508)</f>
        <v>1.2401124093721456</v>
      </c>
      <c r="C511">
        <f>STDEV(C497:C508)</f>
        <v>0.7385489458759964</v>
      </c>
      <c r="D511">
        <f>STDEV(D497:D508)</f>
        <v>0.38924947208076166</v>
      </c>
      <c r="E511" s="13" t="s">
        <v>238</v>
      </c>
      <c r="G511" t="s">
        <v>3</v>
      </c>
      <c r="H511">
        <v>1</v>
      </c>
      <c r="I511">
        <v>0</v>
      </c>
      <c r="K511">
        <v>1</v>
      </c>
    </row>
    <row r="512" spans="1:14" x14ac:dyDescent="0.35">
      <c r="A512" s="22"/>
      <c r="G512" t="s">
        <v>4</v>
      </c>
      <c r="H512">
        <v>0</v>
      </c>
      <c r="I512">
        <v>1</v>
      </c>
      <c r="J512">
        <v>1</v>
      </c>
    </row>
    <row r="513" spans="1:15" s="5" customFormat="1" ht="13.15" thickBot="1" x14ac:dyDescent="0.4">
      <c r="A513" s="23"/>
      <c r="O513" s="24"/>
    </row>
    <row r="514" spans="1:15" s="26" customFormat="1" x14ac:dyDescent="0.35">
      <c r="A514" s="25" t="str">
        <f>Directions!A29</f>
        <v>49) The interface used to perform the specific task was satisfying</v>
      </c>
      <c r="E514" s="115" t="s">
        <v>226</v>
      </c>
      <c r="F514" s="66">
        <f>Directions!B29</f>
        <v>1</v>
      </c>
      <c r="O514" s="28"/>
    </row>
    <row r="515" spans="1:15" ht="13.15" x14ac:dyDescent="0.4">
      <c r="A515" s="22" t="s">
        <v>1</v>
      </c>
      <c r="B515" t="s">
        <v>2</v>
      </c>
      <c r="C515" t="s">
        <v>3</v>
      </c>
      <c r="D515" t="s">
        <v>4</v>
      </c>
      <c r="G515" s="3" t="s">
        <v>220</v>
      </c>
      <c r="H515" t="s">
        <v>1</v>
      </c>
      <c r="I515" t="s">
        <v>2</v>
      </c>
      <c r="J515" t="s">
        <v>3</v>
      </c>
      <c r="K515" t="s">
        <v>4</v>
      </c>
    </row>
    <row r="516" spans="1:15" ht="13.15" x14ac:dyDescent="0.4">
      <c r="A516" s="22">
        <v>4</v>
      </c>
      <c r="B516">
        <v>4</v>
      </c>
      <c r="C516">
        <v>4</v>
      </c>
      <c r="D516">
        <v>4</v>
      </c>
      <c r="G516" t="s">
        <v>1</v>
      </c>
      <c r="H516" s="3">
        <f>A529</f>
        <v>4.083333333333333</v>
      </c>
      <c r="I516">
        <f>F514*(H516-I517)</f>
        <v>0.33333333333333304</v>
      </c>
      <c r="J516">
        <f>F514*(H516-J518)</f>
        <v>0.16666666666666652</v>
      </c>
      <c r="K516">
        <f>F514*(H516-K519)</f>
        <v>-8.3333333333333925E-2</v>
      </c>
    </row>
    <row r="517" spans="1:15" ht="13.15" x14ac:dyDescent="0.4">
      <c r="A517" s="22">
        <v>5</v>
      </c>
      <c r="B517">
        <v>2</v>
      </c>
      <c r="C517">
        <v>4</v>
      </c>
      <c r="D517">
        <v>3</v>
      </c>
      <c r="G517" t="s">
        <v>2</v>
      </c>
      <c r="H517">
        <f>F514*(I517-H516)</f>
        <v>-0.33333333333333304</v>
      </c>
      <c r="I517" s="3">
        <f>B529</f>
        <v>3.75</v>
      </c>
      <c r="J517">
        <f>F514*(I517-J518)</f>
        <v>-0.16666666666666652</v>
      </c>
      <c r="K517">
        <f>F514*(I517-K519)</f>
        <v>-0.41666666666666696</v>
      </c>
    </row>
    <row r="518" spans="1:15" ht="13.15" x14ac:dyDescent="0.4">
      <c r="A518" s="22">
        <v>5</v>
      </c>
      <c r="B518">
        <v>4</v>
      </c>
      <c r="C518">
        <v>3</v>
      </c>
      <c r="D518">
        <v>5</v>
      </c>
      <c r="G518" t="s">
        <v>3</v>
      </c>
      <c r="H518">
        <f>F514*(J518-H516)</f>
        <v>-0.16666666666666652</v>
      </c>
      <c r="I518">
        <f>F514*(J518-I517)</f>
        <v>0.16666666666666652</v>
      </c>
      <c r="J518" s="3">
        <f>C529</f>
        <v>3.9166666666666665</v>
      </c>
      <c r="K518">
        <f>F514*(J518-K519)</f>
        <v>-0.25000000000000044</v>
      </c>
    </row>
    <row r="519" spans="1:15" ht="13.15" x14ac:dyDescent="0.4">
      <c r="A519" s="22">
        <v>4</v>
      </c>
      <c r="B519">
        <v>2</v>
      </c>
      <c r="C519">
        <v>4</v>
      </c>
      <c r="D519">
        <v>5</v>
      </c>
      <c r="G519" t="s">
        <v>4</v>
      </c>
      <c r="H519">
        <f>F514*(K519-H516)</f>
        <v>8.3333333333333925E-2</v>
      </c>
      <c r="I519">
        <f>F514*(K519-I517)</f>
        <v>0.41666666666666696</v>
      </c>
      <c r="J519">
        <f>F514*(K519-J518)</f>
        <v>0.25000000000000044</v>
      </c>
      <c r="K519" s="3">
        <f>D529</f>
        <v>4.166666666666667</v>
      </c>
    </row>
    <row r="520" spans="1:15" x14ac:dyDescent="0.35">
      <c r="A520" s="22">
        <v>3</v>
      </c>
      <c r="B520">
        <v>3</v>
      </c>
      <c r="C520">
        <v>3</v>
      </c>
      <c r="D520">
        <v>5</v>
      </c>
    </row>
    <row r="521" spans="1:15" ht="13.15" thickBot="1" x14ac:dyDescent="0.4">
      <c r="A521" s="22">
        <v>4</v>
      </c>
      <c r="B521">
        <v>5</v>
      </c>
      <c r="C521">
        <v>5</v>
      </c>
      <c r="D521">
        <v>4</v>
      </c>
      <c r="N521" s="1"/>
    </row>
    <row r="522" spans="1:15" ht="13.5" thickBot="1" x14ac:dyDescent="0.45">
      <c r="A522" s="22">
        <v>5</v>
      </c>
      <c r="B522">
        <v>3</v>
      </c>
      <c r="C522">
        <v>4</v>
      </c>
      <c r="D522">
        <v>4</v>
      </c>
      <c r="H522" t="s">
        <v>1</v>
      </c>
      <c r="I522" t="s">
        <v>2</v>
      </c>
      <c r="J522" t="s">
        <v>3</v>
      </c>
      <c r="K522" t="s">
        <v>4</v>
      </c>
      <c r="M522" s="116"/>
      <c r="N522" s="141" t="s">
        <v>10</v>
      </c>
    </row>
    <row r="523" spans="1:15" ht="13.15" x14ac:dyDescent="0.4">
      <c r="A523" s="22">
        <v>4</v>
      </c>
      <c r="B523">
        <v>4</v>
      </c>
      <c r="C523">
        <v>5</v>
      </c>
      <c r="D523">
        <v>4</v>
      </c>
      <c r="G523" t="s">
        <v>1</v>
      </c>
      <c r="I523">
        <f>IF(I516&gt;0,I528,0)</f>
        <v>0</v>
      </c>
      <c r="J523">
        <f>IF(J516&gt;0,J528,0)</f>
        <v>0</v>
      </c>
      <c r="K523">
        <f>IF(K516&gt;0,K528,0)</f>
        <v>0</v>
      </c>
      <c r="M523" s="143" t="s">
        <v>1</v>
      </c>
      <c r="N523" s="142">
        <f>Techniques!$D$3*(Techniques!$E$3*I523+Techniques!$F$3*J523+Techniques!$G$3*K523)</f>
        <v>0</v>
      </c>
    </row>
    <row r="524" spans="1:15" ht="13.15" x14ac:dyDescent="0.4">
      <c r="A524" s="22">
        <v>3</v>
      </c>
      <c r="B524">
        <v>4</v>
      </c>
      <c r="C524">
        <v>2</v>
      </c>
      <c r="D524">
        <v>4</v>
      </c>
      <c r="G524" t="s">
        <v>2</v>
      </c>
      <c r="H524">
        <f>IF(H517&gt;0,H529,0)</f>
        <v>0</v>
      </c>
      <c r="J524">
        <f>IF(J517&gt;0,J529,0)</f>
        <v>0</v>
      </c>
      <c r="K524">
        <f>IF(K517&gt;0,K529,0)</f>
        <v>0</v>
      </c>
      <c r="M524" s="143" t="s">
        <v>2</v>
      </c>
      <c r="N524" s="142">
        <f>Techniques!$E$3*(Techniques!$D$3*H524+Techniques!$F$3*J524+Techniques!$G$3*K524)</f>
        <v>0</v>
      </c>
    </row>
    <row r="525" spans="1:15" ht="13.15" x14ac:dyDescent="0.4">
      <c r="A525" s="22">
        <v>4</v>
      </c>
      <c r="B525">
        <v>5</v>
      </c>
      <c r="C525">
        <v>4</v>
      </c>
      <c r="D525">
        <v>3</v>
      </c>
      <c r="G525" t="s">
        <v>3</v>
      </c>
      <c r="H525">
        <f>IF(H518&gt;0,H530,0)</f>
        <v>0</v>
      </c>
      <c r="I525">
        <f>IF(I518&gt;0,I530,0)</f>
        <v>0</v>
      </c>
      <c r="K525">
        <f>IF(K518&gt;0,K530,0)</f>
        <v>0</v>
      </c>
      <c r="M525" s="143" t="s">
        <v>3</v>
      </c>
      <c r="N525" s="142">
        <f>Techniques!$F$3*(Techniques!$D$3*H525+Techniques!$E$3*I525+Techniques!$G$3*K525)</f>
        <v>0</v>
      </c>
    </row>
    <row r="526" spans="1:15" ht="13.15" x14ac:dyDescent="0.4">
      <c r="A526" s="22">
        <v>4</v>
      </c>
      <c r="B526">
        <v>5</v>
      </c>
      <c r="C526">
        <v>4</v>
      </c>
      <c r="D526">
        <v>5</v>
      </c>
      <c r="G526" t="s">
        <v>4</v>
      </c>
      <c r="H526">
        <f>IF(H519&gt;0,H531,0)</f>
        <v>0</v>
      </c>
      <c r="I526">
        <f>IF(I519&gt;0,I531,0)</f>
        <v>0</v>
      </c>
      <c r="J526">
        <f>IF(J519&gt;0,J531,0)</f>
        <v>0</v>
      </c>
      <c r="M526" s="143" t="s">
        <v>4</v>
      </c>
      <c r="N526" s="142">
        <f>Techniques!$G$3*(Techniques!$D$3*H526+Techniques!$E$3*I526+Techniques!$F$3*J526)</f>
        <v>0</v>
      </c>
    </row>
    <row r="527" spans="1:15" ht="13.15" x14ac:dyDescent="0.4">
      <c r="A527" s="22">
        <v>4</v>
      </c>
      <c r="B527">
        <v>4</v>
      </c>
      <c r="C527">
        <v>5</v>
      </c>
      <c r="D527">
        <v>4</v>
      </c>
      <c r="F527" s="38"/>
      <c r="M527" s="143" t="s">
        <v>94</v>
      </c>
      <c r="N527" s="142" t="b">
        <f>SUM(N523:N526)&gt;0</f>
        <v>0</v>
      </c>
    </row>
    <row r="528" spans="1:15" ht="13.5" thickBot="1" x14ac:dyDescent="0.45">
      <c r="A528" s="22"/>
      <c r="G528" t="s">
        <v>1</v>
      </c>
      <c r="I528">
        <v>0</v>
      </c>
      <c r="J528">
        <v>0</v>
      </c>
      <c r="K528">
        <v>0</v>
      </c>
      <c r="M528" s="140" t="s">
        <v>103</v>
      </c>
      <c r="N528" s="273">
        <v>0.78628138615931997</v>
      </c>
    </row>
    <row r="529" spans="1:15" x14ac:dyDescent="0.35">
      <c r="A529" s="22">
        <f>AVERAGE(A516:A527)</f>
        <v>4.083333333333333</v>
      </c>
      <c r="B529">
        <f>AVERAGE(B516:B527)</f>
        <v>3.75</v>
      </c>
      <c r="C529">
        <f>AVERAGE(C516:C527)</f>
        <v>3.9166666666666665</v>
      </c>
      <c r="D529">
        <f>AVERAGE(D516:D527)</f>
        <v>4.166666666666667</v>
      </c>
      <c r="E529" s="13" t="s">
        <v>237</v>
      </c>
      <c r="G529" t="s">
        <v>2</v>
      </c>
      <c r="H529">
        <v>0</v>
      </c>
      <c r="J529">
        <v>0</v>
      </c>
      <c r="K529">
        <v>0</v>
      </c>
    </row>
    <row r="530" spans="1:15" x14ac:dyDescent="0.35">
      <c r="A530">
        <f>STDEV(A516:A527)</f>
        <v>0.66855792342152087</v>
      </c>
      <c r="B530">
        <f>STDEV(B516:B527)</f>
        <v>1.0552897060221726</v>
      </c>
      <c r="C530">
        <f>STDEV(C516:C527)</f>
        <v>0.90033663737851954</v>
      </c>
      <c r="D530">
        <f>STDEV(D516:D527)</f>
        <v>0.71774056256527274</v>
      </c>
      <c r="E530" s="13" t="s">
        <v>238</v>
      </c>
      <c r="G530" t="s">
        <v>3</v>
      </c>
      <c r="H530">
        <v>0</v>
      </c>
      <c r="I530">
        <v>0</v>
      </c>
      <c r="K530">
        <v>0</v>
      </c>
    </row>
    <row r="531" spans="1:15" x14ac:dyDescent="0.35">
      <c r="A531" s="22"/>
      <c r="G531" t="s">
        <v>4</v>
      </c>
      <c r="H531">
        <v>0</v>
      </c>
      <c r="I531">
        <v>0</v>
      </c>
      <c r="J531">
        <v>0</v>
      </c>
    </row>
    <row r="532" spans="1:15" ht="13.15" thickBot="1" x14ac:dyDescent="0.4">
      <c r="A532" s="22"/>
    </row>
    <row r="533" spans="1:15" s="44" customFormat="1" x14ac:dyDescent="0.35">
      <c r="A533" s="43" t="str">
        <f>Directions!A30</f>
        <v>50) The interface behaved in a manner that I expected</v>
      </c>
      <c r="E533" s="115" t="s">
        <v>226</v>
      </c>
      <c r="F533" s="239">
        <f>Directions!B30</f>
        <v>1</v>
      </c>
      <c r="G533" s="26"/>
      <c r="O533" s="245"/>
    </row>
    <row r="534" spans="1:15" s="41" customFormat="1" ht="13.15" x14ac:dyDescent="0.4">
      <c r="A534" s="45" t="s">
        <v>1</v>
      </c>
      <c r="B534" s="41" t="s">
        <v>2</v>
      </c>
      <c r="C534" s="41" t="s">
        <v>3</v>
      </c>
      <c r="D534" s="41" t="s">
        <v>4</v>
      </c>
      <c r="G534" s="3" t="s">
        <v>220</v>
      </c>
      <c r="H534" t="s">
        <v>1</v>
      </c>
      <c r="I534" t="s">
        <v>2</v>
      </c>
      <c r="J534" t="s">
        <v>3</v>
      </c>
      <c r="K534" t="s">
        <v>4</v>
      </c>
      <c r="O534" s="49"/>
    </row>
    <row r="535" spans="1:15" s="41" customFormat="1" ht="13.15" x14ac:dyDescent="0.4">
      <c r="A535" s="45">
        <v>5</v>
      </c>
      <c r="B535" s="41">
        <v>4</v>
      </c>
      <c r="C535" s="41">
        <v>4</v>
      </c>
      <c r="D535" s="41">
        <v>5</v>
      </c>
      <c r="G535" t="s">
        <v>1</v>
      </c>
      <c r="H535" s="3">
        <f>A548</f>
        <v>4.75</v>
      </c>
      <c r="I535">
        <f>F533*(H535-I536)</f>
        <v>1.25</v>
      </c>
      <c r="J535">
        <f>F533*(H535-J537)</f>
        <v>0.66666666666666696</v>
      </c>
      <c r="K535">
        <f>F533*(H535-K538)</f>
        <v>0.16666666666666696</v>
      </c>
      <c r="O535" s="49"/>
    </row>
    <row r="536" spans="1:15" s="41" customFormat="1" ht="13.15" x14ac:dyDescent="0.4">
      <c r="A536" s="45">
        <v>5</v>
      </c>
      <c r="B536" s="41">
        <v>2</v>
      </c>
      <c r="C536" s="41">
        <v>4</v>
      </c>
      <c r="D536" s="41">
        <v>4</v>
      </c>
      <c r="G536" t="s">
        <v>2</v>
      </c>
      <c r="H536">
        <f>F533*(I536-H535)</f>
        <v>-1.25</v>
      </c>
      <c r="I536" s="3">
        <f>B548</f>
        <v>3.5</v>
      </c>
      <c r="J536">
        <f>F533*(I536-J537)</f>
        <v>-0.58333333333333304</v>
      </c>
      <c r="K536">
        <f>F533*(I536-K538)</f>
        <v>-1.083333333333333</v>
      </c>
      <c r="O536" s="49"/>
    </row>
    <row r="537" spans="1:15" s="41" customFormat="1" ht="13.15" x14ac:dyDescent="0.4">
      <c r="A537" s="45">
        <v>5</v>
      </c>
      <c r="B537" s="41">
        <v>3</v>
      </c>
      <c r="C537" s="41">
        <v>3</v>
      </c>
      <c r="D537" s="41">
        <v>4</v>
      </c>
      <c r="G537" t="s">
        <v>3</v>
      </c>
      <c r="H537">
        <f>F533*(J537-H535)</f>
        <v>-0.66666666666666696</v>
      </c>
      <c r="I537">
        <f>F533*(J537-I536)</f>
        <v>0.58333333333333304</v>
      </c>
      <c r="J537" s="3">
        <f>C548</f>
        <v>4.083333333333333</v>
      </c>
      <c r="K537">
        <f>F533*(J537-K538)</f>
        <v>-0.5</v>
      </c>
      <c r="O537" s="49"/>
    </row>
    <row r="538" spans="1:15" s="41" customFormat="1" ht="13.15" x14ac:dyDescent="0.4">
      <c r="A538" s="45">
        <v>5</v>
      </c>
      <c r="B538" s="41">
        <v>4</v>
      </c>
      <c r="C538" s="41">
        <v>5</v>
      </c>
      <c r="D538" s="41">
        <v>5</v>
      </c>
      <c r="G538" t="s">
        <v>4</v>
      </c>
      <c r="H538">
        <f>F533*(K538-H535)</f>
        <v>-0.16666666666666696</v>
      </c>
      <c r="I538">
        <f>F533*(K538-I536)</f>
        <v>1.083333333333333</v>
      </c>
      <c r="J538">
        <f>F533*(K538-J537)</f>
        <v>0.5</v>
      </c>
      <c r="K538" s="3">
        <f>D548</f>
        <v>4.583333333333333</v>
      </c>
      <c r="O538" s="49"/>
    </row>
    <row r="539" spans="1:15" s="41" customFormat="1" x14ac:dyDescent="0.35">
      <c r="A539" s="45">
        <v>4</v>
      </c>
      <c r="B539" s="41">
        <v>4</v>
      </c>
      <c r="C539" s="41">
        <v>5</v>
      </c>
      <c r="D539" s="41">
        <v>5</v>
      </c>
      <c r="G539"/>
      <c r="H539"/>
      <c r="I539"/>
      <c r="J539"/>
      <c r="K539"/>
      <c r="O539" s="49"/>
    </row>
    <row r="540" spans="1:15" s="41" customFormat="1" ht="13.15" thickBot="1" x14ac:dyDescent="0.4">
      <c r="A540" s="45">
        <v>4</v>
      </c>
      <c r="B540" s="41">
        <v>5</v>
      </c>
      <c r="C540" s="41">
        <v>3</v>
      </c>
      <c r="D540" s="41">
        <v>5</v>
      </c>
      <c r="G540"/>
      <c r="H540"/>
      <c r="I540"/>
      <c r="J540"/>
      <c r="K540"/>
      <c r="N540" s="240"/>
      <c r="O540" s="49"/>
    </row>
    <row r="541" spans="1:15" s="41" customFormat="1" ht="13.5" thickBot="1" x14ac:dyDescent="0.45">
      <c r="A541" s="45">
        <v>5</v>
      </c>
      <c r="B541" s="41">
        <v>2</v>
      </c>
      <c r="C541" s="41">
        <v>4</v>
      </c>
      <c r="D541" s="41">
        <v>4</v>
      </c>
      <c r="G541"/>
      <c r="H541" t="s">
        <v>1</v>
      </c>
      <c r="I541" t="s">
        <v>2</v>
      </c>
      <c r="J541" t="s">
        <v>3</v>
      </c>
      <c r="K541" t="s">
        <v>4</v>
      </c>
      <c r="L541"/>
      <c r="M541" s="116"/>
      <c r="N541" s="141" t="s">
        <v>10</v>
      </c>
      <c r="O541" s="38"/>
    </row>
    <row r="542" spans="1:15" s="41" customFormat="1" ht="13.15" x14ac:dyDescent="0.4">
      <c r="A542" s="45">
        <v>4</v>
      </c>
      <c r="B542" s="41">
        <v>4</v>
      </c>
      <c r="C542" s="41">
        <v>4</v>
      </c>
      <c r="D542" s="41">
        <v>5</v>
      </c>
      <c r="G542" t="s">
        <v>1</v>
      </c>
      <c r="H542"/>
      <c r="I542">
        <f>IF(I535&gt;0,I547,0)</f>
        <v>1</v>
      </c>
      <c r="J542">
        <f>IF(J535&gt;0,J547,0)</f>
        <v>0</v>
      </c>
      <c r="K542">
        <f>IF(K535&gt;0,K547,0)</f>
        <v>0</v>
      </c>
      <c r="L542"/>
      <c r="M542" s="143" t="s">
        <v>1</v>
      </c>
      <c r="N542" s="142">
        <f>Techniques!$D$3*(Techniques!$E$3*I542+Techniques!$F$3*J542+Techniques!$G$3*K542)</f>
        <v>1</v>
      </c>
      <c r="O542" s="38"/>
    </row>
    <row r="543" spans="1:15" s="41" customFormat="1" ht="13.15" x14ac:dyDescent="0.4">
      <c r="A543" s="45">
        <v>5</v>
      </c>
      <c r="B543" s="41">
        <v>3</v>
      </c>
      <c r="C543" s="41">
        <v>2</v>
      </c>
      <c r="D543" s="41">
        <v>5</v>
      </c>
      <c r="G543" t="s">
        <v>2</v>
      </c>
      <c r="H543">
        <f>IF(H536&gt;0,H548,0)</f>
        <v>0</v>
      </c>
      <c r="I543"/>
      <c r="J543">
        <f>IF(J536&gt;0,J548,0)</f>
        <v>0</v>
      </c>
      <c r="K543">
        <f>IF(K536&gt;0,K548,0)</f>
        <v>0</v>
      </c>
      <c r="L543"/>
      <c r="M543" s="143" t="s">
        <v>2</v>
      </c>
      <c r="N543" s="142">
        <f>Techniques!$E$3*(Techniques!$D$3*H543+Techniques!$F$3*J543+Techniques!$G$3*K543)</f>
        <v>0</v>
      </c>
      <c r="O543" s="38"/>
    </row>
    <row r="544" spans="1:15" s="41" customFormat="1" ht="13.15" x14ac:dyDescent="0.4">
      <c r="A544" s="45">
        <v>5</v>
      </c>
      <c r="B544" s="41">
        <v>3</v>
      </c>
      <c r="C544" s="41">
        <v>5</v>
      </c>
      <c r="D544" s="41">
        <v>4</v>
      </c>
      <c r="G544" t="s">
        <v>3</v>
      </c>
      <c r="H544">
        <f>IF(H537&gt;0,H549,0)</f>
        <v>0</v>
      </c>
      <c r="I544">
        <f>IF(I537&gt;0,I549,0)</f>
        <v>0</v>
      </c>
      <c r="J544"/>
      <c r="K544">
        <f>IF(K537&gt;0,K549,0)</f>
        <v>0</v>
      </c>
      <c r="L544"/>
      <c r="M544" s="143" t="s">
        <v>3</v>
      </c>
      <c r="N544" s="142">
        <f>Techniques!$F$3*(Techniques!$D$3*H544+Techniques!$E$3*I544+Techniques!$G$3*K544)</f>
        <v>0</v>
      </c>
      <c r="O544" s="38"/>
    </row>
    <row r="545" spans="1:15" s="41" customFormat="1" ht="13.15" x14ac:dyDescent="0.4">
      <c r="A545" s="45">
        <v>5</v>
      </c>
      <c r="B545" s="41">
        <v>5</v>
      </c>
      <c r="C545" s="41">
        <v>5</v>
      </c>
      <c r="D545" s="41">
        <v>5</v>
      </c>
      <c r="G545" t="s">
        <v>4</v>
      </c>
      <c r="H545">
        <f>IF(H538&gt;0,H550,0)</f>
        <v>0</v>
      </c>
      <c r="I545">
        <f>IF(I538&gt;0,I550,0)</f>
        <v>1</v>
      </c>
      <c r="J545">
        <f>IF(J538&gt;0,J550,0)</f>
        <v>0</v>
      </c>
      <c r="K545"/>
      <c r="L545"/>
      <c r="M545" s="143" t="s">
        <v>4</v>
      </c>
      <c r="N545" s="142">
        <f>Techniques!$G$3*(Techniques!$D$3*H545+Techniques!$E$3*I545+Techniques!$F$3*J545)</f>
        <v>1</v>
      </c>
      <c r="O545" s="38"/>
    </row>
    <row r="546" spans="1:15" s="41" customFormat="1" ht="13.15" x14ac:dyDescent="0.4">
      <c r="A546" s="45">
        <v>5</v>
      </c>
      <c r="B546" s="41">
        <v>3</v>
      </c>
      <c r="C546" s="41">
        <v>5</v>
      </c>
      <c r="D546" s="41">
        <v>4</v>
      </c>
      <c r="F546" s="38"/>
      <c r="G546"/>
      <c r="H546"/>
      <c r="I546"/>
      <c r="J546"/>
      <c r="K546"/>
      <c r="L546"/>
      <c r="M546" s="143" t="s">
        <v>94</v>
      </c>
      <c r="N546" s="142" t="b">
        <f>SUM(N542:N545)&gt;0</f>
        <v>1</v>
      </c>
      <c r="O546" s="38"/>
    </row>
    <row r="547" spans="1:15" s="41" customFormat="1" ht="13.5" thickBot="1" x14ac:dyDescent="0.45">
      <c r="A547" s="45"/>
      <c r="G547" t="s">
        <v>1</v>
      </c>
      <c r="H547"/>
      <c r="I547">
        <v>1</v>
      </c>
      <c r="J547">
        <v>0</v>
      </c>
      <c r="K547">
        <v>0</v>
      </c>
      <c r="L547"/>
      <c r="M547" s="140" t="s">
        <v>103</v>
      </c>
      <c r="N547" s="273">
        <v>4.5502185716335911E-3</v>
      </c>
      <c r="O547" s="49"/>
    </row>
    <row r="548" spans="1:15" s="41" customFormat="1" x14ac:dyDescent="0.35">
      <c r="A548" s="22">
        <f>AVERAGE(A535:A546)</f>
        <v>4.75</v>
      </c>
      <c r="B548">
        <f>AVERAGE(B535:B546)</f>
        <v>3.5</v>
      </c>
      <c r="C548">
        <f>AVERAGE(C535:C546)</f>
        <v>4.083333333333333</v>
      </c>
      <c r="D548">
        <f>AVERAGE(D535:D546)</f>
        <v>4.583333333333333</v>
      </c>
      <c r="E548" s="13" t="s">
        <v>237</v>
      </c>
      <c r="G548" t="s">
        <v>2</v>
      </c>
      <c r="H548">
        <v>1</v>
      </c>
      <c r="I548"/>
      <c r="J548">
        <v>0</v>
      </c>
      <c r="K548">
        <v>1</v>
      </c>
      <c r="L548"/>
      <c r="M548"/>
      <c r="N548"/>
      <c r="O548" s="49"/>
    </row>
    <row r="549" spans="1:15" s="41" customFormat="1" x14ac:dyDescent="0.35">
      <c r="A549">
        <f>STDEV(A535:A546)</f>
        <v>0.45226701686664544</v>
      </c>
      <c r="B549">
        <f>STDEV(B535:B546)</f>
        <v>1</v>
      </c>
      <c r="C549">
        <f>STDEV(C535:C546)</f>
        <v>0.99620491989562143</v>
      </c>
      <c r="D549">
        <f>STDEV(D535:D546)</f>
        <v>0.51492865054443637</v>
      </c>
      <c r="E549" s="13" t="s">
        <v>238</v>
      </c>
      <c r="G549" t="s">
        <v>3</v>
      </c>
      <c r="H549">
        <v>0</v>
      </c>
      <c r="I549">
        <v>0</v>
      </c>
      <c r="J549"/>
      <c r="K549">
        <v>0</v>
      </c>
      <c r="L549"/>
      <c r="M549"/>
      <c r="N549"/>
      <c r="O549" s="49"/>
    </row>
    <row r="550" spans="1:15" s="41" customFormat="1" x14ac:dyDescent="0.35">
      <c r="A550" s="45"/>
      <c r="G550" t="s">
        <v>4</v>
      </c>
      <c r="H550">
        <v>0</v>
      </c>
      <c r="I550">
        <v>1</v>
      </c>
      <c r="J550">
        <v>0</v>
      </c>
      <c r="K550"/>
      <c r="L550"/>
      <c r="M550"/>
      <c r="N550"/>
      <c r="O550" s="49"/>
    </row>
    <row r="551" spans="1:15" s="65" customFormat="1" ht="13.15" thickBot="1" x14ac:dyDescent="0.4">
      <c r="A551" s="64"/>
      <c r="O551" s="241"/>
    </row>
    <row r="552" spans="1:15" s="26" customFormat="1" x14ac:dyDescent="0.35">
      <c r="A552" s="25" t="str">
        <f>Directions!F3</f>
        <v>ComplTime</v>
      </c>
      <c r="B552" t="s">
        <v>241</v>
      </c>
      <c r="E552" s="115" t="s">
        <v>226</v>
      </c>
      <c r="F552" s="66">
        <f>Directions!G3</f>
        <v>-1</v>
      </c>
      <c r="O552" s="28"/>
    </row>
    <row r="553" spans="1:15" ht="13.15" x14ac:dyDescent="0.4">
      <c r="A553" s="22" t="s">
        <v>1</v>
      </c>
      <c r="B553" t="s">
        <v>2</v>
      </c>
      <c r="C553" t="s">
        <v>3</v>
      </c>
      <c r="D553" t="s">
        <v>4</v>
      </c>
      <c r="G553" s="3" t="s">
        <v>220</v>
      </c>
      <c r="H553" t="s">
        <v>1</v>
      </c>
      <c r="I553" t="s">
        <v>2</v>
      </c>
      <c r="J553" t="s">
        <v>3</v>
      </c>
      <c r="K553" t="s">
        <v>4</v>
      </c>
    </row>
    <row r="554" spans="1:15" ht="13.15" x14ac:dyDescent="0.4">
      <c r="A554" s="31">
        <v>9.1664619999999992</v>
      </c>
      <c r="B554" s="31">
        <v>7.3222240000000003</v>
      </c>
      <c r="C554" s="31">
        <v>7.444445</v>
      </c>
      <c r="D554" s="31">
        <v>6.4666670000000002</v>
      </c>
      <c r="E554" s="31"/>
      <c r="G554" t="s">
        <v>1</v>
      </c>
      <c r="H554" s="3">
        <f>A567</f>
        <v>7.0823837500000009</v>
      </c>
      <c r="I554">
        <f>F552*(H554-I555)</f>
        <v>2.978727083333335</v>
      </c>
      <c r="J554">
        <f>F552*(H554-J556)</f>
        <v>2.3574307499999998</v>
      </c>
      <c r="K554">
        <f>F552*(H554-K557)</f>
        <v>-1.0647901666666684</v>
      </c>
    </row>
    <row r="555" spans="1:15" ht="13.15" x14ac:dyDescent="0.4">
      <c r="A555" s="31">
        <v>3.5665870000000002</v>
      </c>
      <c r="B555" s="31">
        <v>6.0222230000000003</v>
      </c>
      <c r="C555" s="31">
        <v>4.6888889999999996</v>
      </c>
      <c r="D555" s="31">
        <v>7.0666690000000001</v>
      </c>
      <c r="E555" s="31"/>
      <c r="G555" t="s">
        <v>2</v>
      </c>
      <c r="H555">
        <f>F552*(I555-H554)</f>
        <v>-2.978727083333335</v>
      </c>
      <c r="I555" s="3">
        <f>B567</f>
        <v>10.061110833333336</v>
      </c>
      <c r="J555">
        <f>F552*(I555-J556)</f>
        <v>-0.62129633333333523</v>
      </c>
      <c r="K555">
        <f>F552*(I555-K557)</f>
        <v>-4.0435172500000034</v>
      </c>
    </row>
    <row r="556" spans="1:15" ht="13.15" x14ac:dyDescent="0.4">
      <c r="A556" s="31">
        <v>6.6111069999999996</v>
      </c>
      <c r="B556" s="31">
        <v>7.8777749999999997</v>
      </c>
      <c r="C556" s="31">
        <v>8.3111110000000004</v>
      </c>
      <c r="D556" s="31">
        <v>3.7111109999999998</v>
      </c>
      <c r="E556" s="31"/>
      <c r="G556" t="s">
        <v>3</v>
      </c>
      <c r="H556">
        <f>F552*(J556-H554)</f>
        <v>-2.3574307499999998</v>
      </c>
      <c r="I556">
        <f>F552*(J556-I555)</f>
        <v>0.62129633333333523</v>
      </c>
      <c r="J556" s="3">
        <f>C567</f>
        <v>9.4398145000000007</v>
      </c>
      <c r="K556">
        <f>F552*(J556-K557)</f>
        <v>-3.4222209166666682</v>
      </c>
    </row>
    <row r="557" spans="1:15" ht="13.15" x14ac:dyDescent="0.4">
      <c r="A557" s="31">
        <v>13.477779999999999</v>
      </c>
      <c r="B557" s="31">
        <v>18.600000000000001</v>
      </c>
      <c r="C557" s="31">
        <v>13.32222</v>
      </c>
      <c r="D557" s="31">
        <v>2.6888890000000001</v>
      </c>
      <c r="E557" s="31"/>
      <c r="G557" t="s">
        <v>4</v>
      </c>
      <c r="H557">
        <f>F552*(K557-H554)</f>
        <v>1.0647901666666684</v>
      </c>
      <c r="I557">
        <f>F552*(K557-I555)</f>
        <v>4.0435172500000034</v>
      </c>
      <c r="J557">
        <f>F552*(K557-J556)</f>
        <v>3.4222209166666682</v>
      </c>
      <c r="K557" s="3">
        <f>D567</f>
        <v>6.0175935833333325</v>
      </c>
    </row>
    <row r="558" spans="1:15" x14ac:dyDescent="0.35">
      <c r="A558" s="31">
        <v>7.2888869999999999</v>
      </c>
      <c r="B558" s="31">
        <v>8.9111139999999995</v>
      </c>
      <c r="C558" s="31">
        <v>8.9222219999999997</v>
      </c>
      <c r="D558" s="31">
        <v>8.1888889999999996</v>
      </c>
      <c r="E558" s="31"/>
    </row>
    <row r="559" spans="1:15" ht="13.15" thickBot="1" x14ac:dyDescent="0.4">
      <c r="A559" s="31">
        <v>4.3222230000000001</v>
      </c>
      <c r="B559" s="31">
        <v>19.711110000000001</v>
      </c>
      <c r="C559" s="31">
        <v>6.6777800000000003</v>
      </c>
      <c r="D559" s="31">
        <v>4.9111140000000004</v>
      </c>
      <c r="E559" s="31"/>
      <c r="N559" s="1"/>
    </row>
    <row r="560" spans="1:15" ht="13.5" thickBot="1" x14ac:dyDescent="0.45">
      <c r="A560" s="31">
        <v>6.8444440000000002</v>
      </c>
      <c r="B560" s="31">
        <v>15.83333</v>
      </c>
      <c r="C560" s="31">
        <v>9.4111100000000008</v>
      </c>
      <c r="D560" s="31">
        <v>5.1111110000000002</v>
      </c>
      <c r="E560" s="31"/>
      <c r="H560" t="s">
        <v>1</v>
      </c>
      <c r="I560" t="s">
        <v>2</v>
      </c>
      <c r="J560" t="s">
        <v>3</v>
      </c>
      <c r="K560" t="s">
        <v>4</v>
      </c>
      <c r="M560" s="116"/>
      <c r="N560" s="141" t="s">
        <v>10</v>
      </c>
    </row>
    <row r="561" spans="1:15" ht="13.15" x14ac:dyDescent="0.4">
      <c r="A561" s="31">
        <v>8.4888879999999993</v>
      </c>
      <c r="B561" s="31">
        <v>5.1888889999999996</v>
      </c>
      <c r="C561" s="31">
        <v>7.9555550000000004</v>
      </c>
      <c r="D561" s="31">
        <v>6.3888889999999998</v>
      </c>
      <c r="E561" s="31"/>
      <c r="G561" t="s">
        <v>1</v>
      </c>
      <c r="I561">
        <f>IF(I554&gt;0,I566,0)</f>
        <v>0</v>
      </c>
      <c r="J561">
        <f>IF(J554&gt;0,J566,0)</f>
        <v>0</v>
      </c>
      <c r="K561">
        <f>IF(K554&gt;0,K566,0)</f>
        <v>0</v>
      </c>
      <c r="M561" s="143" t="s">
        <v>1</v>
      </c>
      <c r="N561" s="142">
        <f>Techniques!$D$3*(Techniques!$E$3*I561+Techniques!$F$3*J561+Techniques!$G$3*K561)</f>
        <v>0</v>
      </c>
    </row>
    <row r="562" spans="1:15" ht="13.15" x14ac:dyDescent="0.4">
      <c r="A562" s="31">
        <v>6.911111</v>
      </c>
      <c r="B562" s="31">
        <v>11.911110000000001</v>
      </c>
      <c r="C562" s="31">
        <v>9.9333320000000001</v>
      </c>
      <c r="D562" s="31">
        <v>8.0666729999999998</v>
      </c>
      <c r="E562" s="31"/>
      <c r="G562" t="s">
        <v>2</v>
      </c>
      <c r="H562">
        <f>IF(H555&gt;0,H567,0)</f>
        <v>0</v>
      </c>
      <c r="J562">
        <f>IF(J555&gt;0,J567,0)</f>
        <v>0</v>
      </c>
      <c r="K562">
        <f>IF(K555&gt;0,K567,0)</f>
        <v>0</v>
      </c>
      <c r="M562" s="143" t="s">
        <v>2</v>
      </c>
      <c r="N562" s="142">
        <f>Techniques!$E$3*(Techniques!$D$3*H562+Techniques!$F$3*J562+Techniques!$G$3*K562)</f>
        <v>0</v>
      </c>
    </row>
    <row r="563" spans="1:15" ht="13.15" x14ac:dyDescent="0.4">
      <c r="A563" s="31">
        <v>5.7111130000000001</v>
      </c>
      <c r="B563" s="31">
        <v>5.7333319999999999</v>
      </c>
      <c r="C563" s="31">
        <v>12.4</v>
      </c>
      <c r="D563" s="31">
        <v>5.2666659999999998</v>
      </c>
      <c r="E563" s="31"/>
      <c r="G563" t="s">
        <v>3</v>
      </c>
      <c r="H563">
        <f>IF(H556&gt;0,H568,0)</f>
        <v>0</v>
      </c>
      <c r="I563">
        <f>IF(I556&gt;0,I568,0)</f>
        <v>0</v>
      </c>
      <c r="K563">
        <f>IF(K556&gt;0,K568,0)</f>
        <v>0</v>
      </c>
      <c r="M563" s="143" t="s">
        <v>3</v>
      </c>
      <c r="N563" s="142">
        <f>Techniques!$F$3*(Techniques!$D$3*H563+Techniques!$E$3*I563+Techniques!$G$3*K563)</f>
        <v>0</v>
      </c>
    </row>
    <row r="564" spans="1:15" ht="13.15" x14ac:dyDescent="0.4">
      <c r="A564" s="31">
        <v>5.1555559999999998</v>
      </c>
      <c r="B564" s="31">
        <v>5.9333340000000003</v>
      </c>
      <c r="C564" s="31">
        <v>10.06667</v>
      </c>
      <c r="D564" s="31">
        <v>6.7000010000000003</v>
      </c>
      <c r="E564" s="31"/>
      <c r="G564" t="s">
        <v>4</v>
      </c>
      <c r="H564">
        <f>IF(H557&gt;0,H569,0)</f>
        <v>0</v>
      </c>
      <c r="I564">
        <f>IF(I557&gt;0,I569,0)</f>
        <v>0</v>
      </c>
      <c r="J564">
        <f>IF(J557&gt;0,J569,0)</f>
        <v>1</v>
      </c>
      <c r="M564" s="143" t="s">
        <v>4</v>
      </c>
      <c r="N564" s="142">
        <f>Techniques!$G$3*(Techniques!$D$3*H564+Techniques!$E$3*I564+Techniques!$F$3*J564)</f>
        <v>1</v>
      </c>
    </row>
    <row r="565" spans="1:15" ht="13.15" x14ac:dyDescent="0.4">
      <c r="A565" s="31">
        <v>7.4444470000000003</v>
      </c>
      <c r="B565" s="31">
        <v>7.6888889999999996</v>
      </c>
      <c r="C565" s="31">
        <v>14.144439999999999</v>
      </c>
      <c r="D565" s="31">
        <v>7.644444</v>
      </c>
      <c r="E565" s="31"/>
      <c r="F565" s="38"/>
      <c r="M565" s="143" t="s">
        <v>94</v>
      </c>
      <c r="N565" s="142" t="b">
        <f>SUM(N561:N564)&gt;0</f>
        <v>1</v>
      </c>
    </row>
    <row r="566" spans="1:15" ht="13.5" thickBot="1" x14ac:dyDescent="0.45">
      <c r="A566" s="22"/>
      <c r="G566" t="s">
        <v>1</v>
      </c>
      <c r="I566">
        <v>0</v>
      </c>
      <c r="J566">
        <v>0</v>
      </c>
      <c r="K566">
        <v>0</v>
      </c>
      <c r="M566" s="140" t="s">
        <v>103</v>
      </c>
      <c r="N566" s="273">
        <v>1.1575101615332584E-2</v>
      </c>
    </row>
    <row r="567" spans="1:15" x14ac:dyDescent="0.35">
      <c r="A567" s="22">
        <f>AVERAGE(A554:A565)</f>
        <v>7.0823837500000009</v>
      </c>
      <c r="B567">
        <f>AVERAGE(B554:B565)</f>
        <v>10.061110833333336</v>
      </c>
      <c r="C567">
        <f>AVERAGE(C554:C565)</f>
        <v>9.4398145000000007</v>
      </c>
      <c r="D567">
        <f>AVERAGE(D554:D565)</f>
        <v>6.0175935833333325</v>
      </c>
      <c r="E567" s="13" t="s">
        <v>237</v>
      </c>
      <c r="G567" t="s">
        <v>2</v>
      </c>
      <c r="H567">
        <v>0</v>
      </c>
      <c r="J567">
        <v>0</v>
      </c>
      <c r="K567">
        <v>0</v>
      </c>
    </row>
    <row r="568" spans="1:15" x14ac:dyDescent="0.35">
      <c r="A568">
        <f>STDEV(A554:A565)</f>
        <v>2.5809948257654112</v>
      </c>
      <c r="B568">
        <f>STDEV(B554:B565)</f>
        <v>5.2032671595628655</v>
      </c>
      <c r="C568">
        <f>STDEV(C554:C565)</f>
        <v>2.7721525935744515</v>
      </c>
      <c r="D568">
        <f>STDEV(D554:D565)</f>
        <v>1.718236277026246</v>
      </c>
      <c r="E568" s="13" t="s">
        <v>238</v>
      </c>
      <c r="G568" t="s">
        <v>3</v>
      </c>
      <c r="H568">
        <v>0</v>
      </c>
      <c r="I568">
        <v>0</v>
      </c>
      <c r="K568">
        <v>1</v>
      </c>
    </row>
    <row r="569" spans="1:15" x14ac:dyDescent="0.35">
      <c r="A569" s="22"/>
      <c r="G569" t="s">
        <v>4</v>
      </c>
      <c r="H569">
        <v>0</v>
      </c>
      <c r="I569">
        <v>0</v>
      </c>
      <c r="J569">
        <v>1</v>
      </c>
    </row>
    <row r="570" spans="1:15" s="5" customFormat="1" ht="13.15" thickBot="1" x14ac:dyDescent="0.4">
      <c r="A570" s="23"/>
      <c r="O570" s="24"/>
    </row>
    <row r="571" spans="1:15" s="26" customFormat="1" x14ac:dyDescent="0.35">
      <c r="A571" s="25" t="str">
        <f>Directions!F4</f>
        <v>STPathDev</v>
      </c>
      <c r="B571" t="s">
        <v>241</v>
      </c>
      <c r="E571" s="115" t="s">
        <v>226</v>
      </c>
      <c r="F571" s="66">
        <f>Directions!G4</f>
        <v>-1</v>
      </c>
      <c r="O571" s="28"/>
    </row>
    <row r="572" spans="1:15" ht="13.15" x14ac:dyDescent="0.4">
      <c r="A572" s="22" t="s">
        <v>1</v>
      </c>
      <c r="B572" t="s">
        <v>2</v>
      </c>
      <c r="C572" t="s">
        <v>3</v>
      </c>
      <c r="D572" t="s">
        <v>4</v>
      </c>
      <c r="G572" s="3" t="s">
        <v>220</v>
      </c>
      <c r="H572" t="s">
        <v>1</v>
      </c>
      <c r="I572" t="s">
        <v>2</v>
      </c>
      <c r="J572" t="s">
        <v>3</v>
      </c>
      <c r="K572" t="s">
        <v>4</v>
      </c>
    </row>
    <row r="573" spans="1:15" ht="13.15" x14ac:dyDescent="0.4">
      <c r="A573" s="31">
        <v>0.78562799999999999</v>
      </c>
      <c r="B573" s="31">
        <v>0.25901380000000002</v>
      </c>
      <c r="C573" s="31">
        <v>0.27928249999999999</v>
      </c>
      <c r="D573" s="31">
        <v>0.50701269999999998</v>
      </c>
      <c r="E573" s="31"/>
      <c r="G573" t="s">
        <v>1</v>
      </c>
      <c r="H573" s="3">
        <f>A586</f>
        <v>0.34485737249999998</v>
      </c>
      <c r="I573">
        <f>F571*(H573-I574)</f>
        <v>1.1874851191666667</v>
      </c>
      <c r="J573">
        <f>F571*(H573-J575)</f>
        <v>0.86776841083333367</v>
      </c>
      <c r="K573">
        <f>F571*(H573-K576)</f>
        <v>6.5001586666666666E-2</v>
      </c>
    </row>
    <row r="574" spans="1:15" ht="13.15" x14ac:dyDescent="0.4">
      <c r="A574" s="31">
        <v>0.16337080000000001</v>
      </c>
      <c r="B574" s="31">
        <v>0.42576310000000001</v>
      </c>
      <c r="C574" s="31">
        <v>0.15721789999999999</v>
      </c>
      <c r="D574" s="31">
        <v>0.1783498</v>
      </c>
      <c r="E574" s="31"/>
      <c r="G574" t="s">
        <v>2</v>
      </c>
      <c r="H574">
        <f>F571*(I574-H573)</f>
        <v>-1.1874851191666667</v>
      </c>
      <c r="I574" s="3">
        <f>B586</f>
        <v>1.5323424916666666</v>
      </c>
      <c r="J574">
        <f>F571*(I574-J575)</f>
        <v>-0.31971670833333299</v>
      </c>
      <c r="K574">
        <f>F571*(I574-K576)</f>
        <v>-1.1224835325</v>
      </c>
    </row>
    <row r="575" spans="1:15" ht="13.15" x14ac:dyDescent="0.4">
      <c r="A575" s="31">
        <v>0.2643375</v>
      </c>
      <c r="B575" s="31">
        <v>0.1649119</v>
      </c>
      <c r="C575" s="31">
        <v>1.4650479999999999</v>
      </c>
      <c r="D575" s="31">
        <v>0.38303140000000002</v>
      </c>
      <c r="E575" s="31"/>
      <c r="G575" t="s">
        <v>3</v>
      </c>
      <c r="H575">
        <f>F571*(J575-H573)</f>
        <v>-0.86776841083333367</v>
      </c>
      <c r="I575">
        <f>F571*(J575-I574)</f>
        <v>0.31971670833333299</v>
      </c>
      <c r="J575" s="3">
        <f>C586</f>
        <v>1.2126257833333336</v>
      </c>
      <c r="K575">
        <f>F571*(J575-K576)</f>
        <v>-0.802766824166667</v>
      </c>
    </row>
    <row r="576" spans="1:15" ht="13.15" x14ac:dyDescent="0.4">
      <c r="A576" s="31">
        <v>0.4346103</v>
      </c>
      <c r="B576" s="31">
        <v>2.0647009999999999</v>
      </c>
      <c r="C576" s="31">
        <v>2.0325069999999998</v>
      </c>
      <c r="D576" s="31">
        <v>0.1787637</v>
      </c>
      <c r="E576" s="31"/>
      <c r="G576" t="s">
        <v>4</v>
      </c>
      <c r="H576">
        <f>F571*(K576-H573)</f>
        <v>-6.5001586666666666E-2</v>
      </c>
      <c r="I576">
        <f>F571*(K576-I574)</f>
        <v>1.1224835325</v>
      </c>
      <c r="J576">
        <f>F571*(K576-J575)</f>
        <v>0.802766824166667</v>
      </c>
      <c r="K576" s="3">
        <f>D586</f>
        <v>0.40985895916666665</v>
      </c>
    </row>
    <row r="577" spans="1:15" x14ac:dyDescent="0.35">
      <c r="A577" s="31">
        <v>0.30202679999999998</v>
      </c>
      <c r="B577" s="31">
        <v>2.0868790000000002</v>
      </c>
      <c r="C577" s="31">
        <v>0.86952419999999997</v>
      </c>
      <c r="D577" s="31">
        <v>0.92888329999999997</v>
      </c>
      <c r="E577" s="31"/>
    </row>
    <row r="578" spans="1:15" ht="13.15" thickBot="1" x14ac:dyDescent="0.4">
      <c r="A578" s="31">
        <v>7.4386369999999993E-2</v>
      </c>
      <c r="B578" s="31">
        <v>6.0543849999999999</v>
      </c>
      <c r="C578" s="31">
        <v>0.96939050000000004</v>
      </c>
      <c r="D578" s="31">
        <v>0.17928839999999999</v>
      </c>
      <c r="E578" s="31"/>
    </row>
    <row r="579" spans="1:15" ht="13.5" thickBot="1" x14ac:dyDescent="0.45">
      <c r="A579" s="31">
        <v>0.10976</v>
      </c>
      <c r="B579" s="31">
        <v>1.080721</v>
      </c>
      <c r="C579" s="31">
        <v>0.88029349999999995</v>
      </c>
      <c r="D579" s="31">
        <v>0.45152150000000002</v>
      </c>
      <c r="E579" s="31"/>
      <c r="H579" t="s">
        <v>1</v>
      </c>
      <c r="I579" t="s">
        <v>2</v>
      </c>
      <c r="J579" t="s">
        <v>3</v>
      </c>
      <c r="K579" t="s">
        <v>4</v>
      </c>
      <c r="M579" s="116"/>
      <c r="N579" s="141" t="s">
        <v>10</v>
      </c>
    </row>
    <row r="580" spans="1:15" ht="13.15" x14ac:dyDescent="0.4">
      <c r="A580" s="31">
        <v>0.56052279999999999</v>
      </c>
      <c r="B580" s="31">
        <v>0.1122141</v>
      </c>
      <c r="C580" s="31">
        <v>1.0625519999999999</v>
      </c>
      <c r="D580" s="31">
        <v>4.8539110000000003E-2</v>
      </c>
      <c r="E580" s="31"/>
      <c r="G580" t="s">
        <v>1</v>
      </c>
      <c r="I580">
        <f>IF(I573&gt;0,I585,0)</f>
        <v>1</v>
      </c>
      <c r="J580">
        <f>IF(J573&gt;0,J585,0)</f>
        <v>1</v>
      </c>
      <c r="K580">
        <f>IF(K573&gt;0,K585,0)</f>
        <v>0</v>
      </c>
      <c r="M580" s="143" t="s">
        <v>1</v>
      </c>
      <c r="N580" s="142">
        <f>Techniques!$D$3*(Techniques!$E$3*I580+Techniques!$F$3*J580+Techniques!$G$3*K580)</f>
        <v>2</v>
      </c>
    </row>
    <row r="581" spans="1:15" ht="13.15" x14ac:dyDescent="0.4">
      <c r="A581" s="31">
        <v>0.15370149999999999</v>
      </c>
      <c r="B581" s="31">
        <v>2.4235150000000001</v>
      </c>
      <c r="C581" s="31">
        <v>1.5401990000000001</v>
      </c>
      <c r="D581" s="31">
        <v>0.5817715</v>
      </c>
      <c r="E581" s="31"/>
      <c r="G581" t="s">
        <v>2</v>
      </c>
      <c r="H581">
        <f>IF(H574&gt;0,H586,0)</f>
        <v>0</v>
      </c>
      <c r="J581">
        <f>IF(J574&gt;0,J586,0)</f>
        <v>0</v>
      </c>
      <c r="K581">
        <f>IF(K574&gt;0,K586,0)</f>
        <v>0</v>
      </c>
      <c r="M581" s="143" t="s">
        <v>2</v>
      </c>
      <c r="N581" s="142">
        <f>Techniques!$E$3*(Techniques!$D$3*H581+Techniques!$F$3*J581+Techniques!$G$3*K581)</f>
        <v>0</v>
      </c>
    </row>
    <row r="582" spans="1:15" ht="13.15" x14ac:dyDescent="0.4">
      <c r="A582" s="31">
        <v>0.42237619999999998</v>
      </c>
      <c r="B582" s="31">
        <v>1.0061230000000001</v>
      </c>
      <c r="C582" s="31">
        <v>0.52701580000000003</v>
      </c>
      <c r="D582" s="31">
        <v>0.97112100000000001</v>
      </c>
      <c r="E582" s="31"/>
      <c r="G582" t="s">
        <v>3</v>
      </c>
      <c r="H582">
        <f>IF(H575&gt;0,H587,0)</f>
        <v>0</v>
      </c>
      <c r="I582">
        <f>IF(I575&gt;0,I587,0)</f>
        <v>0</v>
      </c>
      <c r="K582">
        <f>IF(K575&gt;0,K587,0)</f>
        <v>0</v>
      </c>
      <c r="M582" s="143" t="s">
        <v>3</v>
      </c>
      <c r="N582" s="142">
        <f>Techniques!$F$3*(Techniques!$D$3*H582+Techniques!$E$3*I582+Techniques!$G$3*K582)</f>
        <v>0</v>
      </c>
    </row>
    <row r="583" spans="1:15" ht="13.15" x14ac:dyDescent="0.4">
      <c r="A583" s="31">
        <v>0.73870880000000005</v>
      </c>
      <c r="B583" s="31">
        <v>1.200863</v>
      </c>
      <c r="C583" s="31">
        <v>1.250683</v>
      </c>
      <c r="D583" s="31">
        <v>0.12935820000000001</v>
      </c>
      <c r="E583" s="31"/>
      <c r="G583" t="s">
        <v>4</v>
      </c>
      <c r="H583">
        <f>IF(H576&gt;0,H588,0)</f>
        <v>0</v>
      </c>
      <c r="I583">
        <f>IF(I576&gt;0,I588,0)</f>
        <v>0</v>
      </c>
      <c r="J583">
        <f>IF(J576&gt;0,J588,0)</f>
        <v>0</v>
      </c>
      <c r="M583" s="143" t="s">
        <v>4</v>
      </c>
      <c r="N583" s="142">
        <f>Techniques!$G$3*(Techniques!$D$3*H583+Techniques!$E$3*I583+Techniques!$F$3*J583)</f>
        <v>0</v>
      </c>
    </row>
    <row r="584" spans="1:15" ht="13.15" x14ac:dyDescent="0.4">
      <c r="A584" s="31">
        <v>0.12885940000000001</v>
      </c>
      <c r="B584" s="31">
        <v>1.50902</v>
      </c>
      <c r="C584" s="31">
        <v>3.5177960000000001</v>
      </c>
      <c r="D584" s="31">
        <v>0.38066689999999997</v>
      </c>
      <c r="E584" s="31"/>
      <c r="F584" s="38"/>
      <c r="M584" s="143" t="s">
        <v>94</v>
      </c>
      <c r="N584" s="142" t="b">
        <f>SUM(N580:N583)&gt;0</f>
        <v>1</v>
      </c>
    </row>
    <row r="585" spans="1:15" ht="13.5" thickBot="1" x14ac:dyDescent="0.45">
      <c r="A585" s="22"/>
      <c r="G585" t="s">
        <v>1</v>
      </c>
      <c r="I585">
        <v>1</v>
      </c>
      <c r="J585">
        <v>1</v>
      </c>
      <c r="K585">
        <v>0</v>
      </c>
      <c r="M585" s="140" t="s">
        <v>103</v>
      </c>
      <c r="N585" s="273">
        <v>1.9467782129182296E-3</v>
      </c>
    </row>
    <row r="586" spans="1:15" x14ac:dyDescent="0.35">
      <c r="A586" s="22">
        <f>AVERAGE(A573:A584)</f>
        <v>0.34485737249999998</v>
      </c>
      <c r="B586">
        <f>AVERAGE(B573:B584)</f>
        <v>1.5323424916666666</v>
      </c>
      <c r="C586">
        <f>AVERAGE(C573:C584)</f>
        <v>1.2126257833333336</v>
      </c>
      <c r="D586">
        <f>AVERAGE(D573:D584)</f>
        <v>0.40985895916666665</v>
      </c>
      <c r="E586" s="13" t="s">
        <v>237</v>
      </c>
      <c r="G586" t="s">
        <v>2</v>
      </c>
      <c r="H586">
        <v>1</v>
      </c>
      <c r="J586">
        <v>0</v>
      </c>
      <c r="K586">
        <v>0</v>
      </c>
    </row>
    <row r="587" spans="1:15" x14ac:dyDescent="0.35">
      <c r="A587">
        <f>STDEV(A573:A584)</f>
        <v>0.2454773345419605</v>
      </c>
      <c r="B587">
        <f>STDEV(B573:B584)</f>
        <v>1.6280992739258577</v>
      </c>
      <c r="C587">
        <f>STDEV(C573:C584)</f>
        <v>0.90067701794816912</v>
      </c>
      <c r="D587">
        <f>STDEV(D573:D584)</f>
        <v>0.30092263867013636</v>
      </c>
      <c r="E587" s="13" t="s">
        <v>238</v>
      </c>
      <c r="G587" t="s">
        <v>3</v>
      </c>
      <c r="H587">
        <v>1</v>
      </c>
      <c r="I587">
        <v>0</v>
      </c>
      <c r="K587">
        <v>0</v>
      </c>
    </row>
    <row r="588" spans="1:15" x14ac:dyDescent="0.35">
      <c r="A588" s="22"/>
      <c r="G588" t="s">
        <v>4</v>
      </c>
      <c r="H588">
        <v>0</v>
      </c>
      <c r="I588">
        <v>0</v>
      </c>
      <c r="J588">
        <v>0</v>
      </c>
    </row>
    <row r="589" spans="1:15" s="5" customFormat="1" ht="13.15" thickBot="1" x14ac:dyDescent="0.4">
      <c r="A589" s="23"/>
      <c r="O589" s="24"/>
    </row>
    <row r="590" spans="1:15" s="26" customFormat="1" x14ac:dyDescent="0.35">
      <c r="A590" s="25" t="str">
        <f>Directions!F5</f>
        <v>NumWallColl</v>
      </c>
      <c r="B590" t="s">
        <v>241</v>
      </c>
      <c r="E590" s="115" t="s">
        <v>226</v>
      </c>
      <c r="F590" s="66">
        <f>Directions!G5</f>
        <v>-1</v>
      </c>
      <c r="O590" s="28"/>
    </row>
    <row r="591" spans="1:15" ht="13.15" x14ac:dyDescent="0.4">
      <c r="A591" s="22" t="s">
        <v>1</v>
      </c>
      <c r="B591" t="s">
        <v>2</v>
      </c>
      <c r="C591" t="s">
        <v>3</v>
      </c>
      <c r="D591" t="s">
        <v>4</v>
      </c>
      <c r="G591" s="3" t="s">
        <v>220</v>
      </c>
      <c r="H591" t="s">
        <v>1</v>
      </c>
      <c r="I591" t="s">
        <v>2</v>
      </c>
      <c r="J591" t="s">
        <v>3</v>
      </c>
      <c r="K591" t="s">
        <v>4</v>
      </c>
    </row>
    <row r="592" spans="1:15" ht="13.15" x14ac:dyDescent="0.4">
      <c r="A592" s="31">
        <v>0</v>
      </c>
      <c r="B592" s="31">
        <v>0</v>
      </c>
      <c r="C592" s="31">
        <v>0</v>
      </c>
      <c r="D592" s="31">
        <v>0</v>
      </c>
      <c r="E592" s="31"/>
      <c r="G592" t="s">
        <v>1</v>
      </c>
      <c r="H592" s="3">
        <f>A605</f>
        <v>0</v>
      </c>
      <c r="I592">
        <f>F590*(H592-I593)</f>
        <v>0</v>
      </c>
      <c r="J592">
        <f>F590*(H592-J594)</f>
        <v>0</v>
      </c>
      <c r="K592">
        <f>F590*(H592-K595)</f>
        <v>0</v>
      </c>
    </row>
    <row r="593" spans="1:15" ht="13.15" x14ac:dyDescent="0.4">
      <c r="A593" s="31">
        <v>0</v>
      </c>
      <c r="B593" s="31">
        <v>0</v>
      </c>
      <c r="C593" s="31">
        <v>0</v>
      </c>
      <c r="D593" s="31">
        <v>0</v>
      </c>
      <c r="E593" s="31"/>
      <c r="G593" t="s">
        <v>2</v>
      </c>
      <c r="H593">
        <f>F590*(I593-H592)</f>
        <v>0</v>
      </c>
      <c r="I593" s="3">
        <f>B605</f>
        <v>0</v>
      </c>
      <c r="J593">
        <f>F590*(I593-J594)</f>
        <v>0</v>
      </c>
      <c r="K593">
        <f>F590*(I593-K595)</f>
        <v>0</v>
      </c>
    </row>
    <row r="594" spans="1:15" ht="13.15" x14ac:dyDescent="0.4">
      <c r="A594" s="31">
        <v>0</v>
      </c>
      <c r="B594" s="31">
        <v>0</v>
      </c>
      <c r="C594" s="31">
        <v>0</v>
      </c>
      <c r="D594" s="31">
        <v>0</v>
      </c>
      <c r="E594" s="31"/>
      <c r="G594" t="s">
        <v>3</v>
      </c>
      <c r="H594">
        <f>F590*(J594-H592)</f>
        <v>0</v>
      </c>
      <c r="I594">
        <f>F590*(J594-I593)</f>
        <v>0</v>
      </c>
      <c r="J594" s="3">
        <f>C605</f>
        <v>0</v>
      </c>
      <c r="K594">
        <f>F590*(J594-K595)</f>
        <v>0</v>
      </c>
    </row>
    <row r="595" spans="1:15" ht="13.15" x14ac:dyDescent="0.4">
      <c r="A595" s="31">
        <v>0</v>
      </c>
      <c r="B595" s="31">
        <v>0</v>
      </c>
      <c r="C595" s="31">
        <v>0</v>
      </c>
      <c r="D595" s="31">
        <v>0</v>
      </c>
      <c r="E595" s="31"/>
      <c r="G595" t="s">
        <v>4</v>
      </c>
      <c r="H595">
        <f>F590*(K595-H592)</f>
        <v>0</v>
      </c>
      <c r="I595">
        <f>F590*(K595-I593)</f>
        <v>0</v>
      </c>
      <c r="J595">
        <f>F590*(K595-J594)</f>
        <v>0</v>
      </c>
      <c r="K595" s="3">
        <f>D605</f>
        <v>0</v>
      </c>
    </row>
    <row r="596" spans="1:15" x14ac:dyDescent="0.35">
      <c r="A596" s="31">
        <v>0</v>
      </c>
      <c r="B596" s="31">
        <v>0</v>
      </c>
      <c r="C596" s="31">
        <v>0</v>
      </c>
      <c r="D596" s="31">
        <v>0</v>
      </c>
      <c r="E596" s="31"/>
    </row>
    <row r="597" spans="1:15" ht="13.15" thickBot="1" x14ac:dyDescent="0.4">
      <c r="A597" s="31">
        <v>0</v>
      </c>
      <c r="B597" s="31">
        <v>0</v>
      </c>
      <c r="C597" s="31">
        <v>0</v>
      </c>
      <c r="D597" s="31">
        <v>0</v>
      </c>
      <c r="E597" s="31"/>
    </row>
    <row r="598" spans="1:15" ht="13.5" thickBot="1" x14ac:dyDescent="0.45">
      <c r="A598" s="31">
        <v>0</v>
      </c>
      <c r="B598" s="31">
        <v>0</v>
      </c>
      <c r="C598" s="31">
        <v>0</v>
      </c>
      <c r="D598" s="31">
        <v>0</v>
      </c>
      <c r="E598" s="31"/>
      <c r="H598" t="s">
        <v>1</v>
      </c>
      <c r="I598" t="s">
        <v>2</v>
      </c>
      <c r="J598" t="s">
        <v>3</v>
      </c>
      <c r="K598" t="s">
        <v>4</v>
      </c>
      <c r="M598" s="116"/>
      <c r="N598" s="141" t="s">
        <v>10</v>
      </c>
    </row>
    <row r="599" spans="1:15" ht="13.15" x14ac:dyDescent="0.4">
      <c r="A599" s="31">
        <v>0</v>
      </c>
      <c r="B599" s="31">
        <v>0</v>
      </c>
      <c r="C599" s="31">
        <v>0</v>
      </c>
      <c r="D599" s="31">
        <v>0</v>
      </c>
      <c r="E599" s="31"/>
      <c r="G599" t="s">
        <v>1</v>
      </c>
      <c r="I599">
        <f>IF(I592&gt;0,I604,0)</f>
        <v>0</v>
      </c>
      <c r="J599">
        <f>IF(J592&gt;0,J604,0)</f>
        <v>0</v>
      </c>
      <c r="K599">
        <f>IF(K592&gt;0,K604,0)</f>
        <v>0</v>
      </c>
      <c r="M599" s="143" t="s">
        <v>1</v>
      </c>
      <c r="N599" s="142">
        <f>Techniques!$D$3*(Techniques!$E$3*I599+Techniques!$F$3*J599+Techniques!$G$3*K599)</f>
        <v>0</v>
      </c>
    </row>
    <row r="600" spans="1:15" ht="13.15" x14ac:dyDescent="0.4">
      <c r="A600" s="31">
        <v>0</v>
      </c>
      <c r="B600" s="31">
        <v>0</v>
      </c>
      <c r="C600" s="31">
        <v>0</v>
      </c>
      <c r="D600" s="31">
        <v>0</v>
      </c>
      <c r="E600" s="31"/>
      <c r="G600" t="s">
        <v>2</v>
      </c>
      <c r="H600">
        <f>IF(H593&gt;0,H605,0)</f>
        <v>0</v>
      </c>
      <c r="J600">
        <f>IF(J593&gt;0,J605,0)</f>
        <v>0</v>
      </c>
      <c r="K600">
        <f>IF(K593&gt;0,K605,0)</f>
        <v>0</v>
      </c>
      <c r="M600" s="143" t="s">
        <v>2</v>
      </c>
      <c r="N600" s="142">
        <f>Techniques!$E$3*(Techniques!$D$3*H600+Techniques!$F$3*J600+Techniques!$G$3*K600)</f>
        <v>0</v>
      </c>
    </row>
    <row r="601" spans="1:15" ht="13.15" x14ac:dyDescent="0.4">
      <c r="A601" s="31">
        <v>0</v>
      </c>
      <c r="B601" s="31">
        <v>0</v>
      </c>
      <c r="C601" s="31">
        <v>0</v>
      </c>
      <c r="D601" s="31">
        <v>0</v>
      </c>
      <c r="E601" s="31"/>
      <c r="G601" t="s">
        <v>3</v>
      </c>
      <c r="H601">
        <f>IF(H594&gt;0,H606,0)</f>
        <v>0</v>
      </c>
      <c r="I601">
        <f>IF(I594&gt;0,I606,0)</f>
        <v>0</v>
      </c>
      <c r="K601">
        <f>IF(K594&gt;0,K606,0)</f>
        <v>0</v>
      </c>
      <c r="M601" s="143" t="s">
        <v>3</v>
      </c>
      <c r="N601" s="142">
        <f>Techniques!$F$3*(Techniques!$D$3*H601+Techniques!$E$3*I601+Techniques!$G$3*K601)</f>
        <v>0</v>
      </c>
    </row>
    <row r="602" spans="1:15" ht="13.15" x14ac:dyDescent="0.4">
      <c r="A602" s="31">
        <v>0</v>
      </c>
      <c r="B602" s="31">
        <v>0</v>
      </c>
      <c r="C602" s="31">
        <v>0</v>
      </c>
      <c r="D602" s="31">
        <v>0</v>
      </c>
      <c r="E602" s="31"/>
      <c r="G602" t="s">
        <v>4</v>
      </c>
      <c r="H602">
        <f>IF(H595&gt;0,H607,0)</f>
        <v>0</v>
      </c>
      <c r="I602">
        <f>IF(I595&gt;0,I607,0)</f>
        <v>0</v>
      </c>
      <c r="J602">
        <f>IF(J595&gt;0,J607,0)</f>
        <v>0</v>
      </c>
      <c r="M602" s="143" t="s">
        <v>4</v>
      </c>
      <c r="N602" s="142">
        <f>Techniques!$G$3*(Techniques!$D$3*H602+Techniques!$E$3*I602+Techniques!$F$3*J602)</f>
        <v>0</v>
      </c>
    </row>
    <row r="603" spans="1:15" ht="13.15" x14ac:dyDescent="0.4">
      <c r="A603" s="31">
        <v>0</v>
      </c>
      <c r="B603" s="31">
        <v>0</v>
      </c>
      <c r="C603" s="31">
        <v>0</v>
      </c>
      <c r="D603" s="31">
        <v>0</v>
      </c>
      <c r="E603" s="31"/>
      <c r="F603" s="38"/>
      <c r="M603" s="143" t="s">
        <v>94</v>
      </c>
      <c r="N603" s="142" t="b">
        <f>SUM(N599:N602)&gt;0</f>
        <v>0</v>
      </c>
    </row>
    <row r="604" spans="1:15" ht="13.5" thickBot="1" x14ac:dyDescent="0.45">
      <c r="A604" s="22"/>
      <c r="G604" t="s">
        <v>1</v>
      </c>
      <c r="I604" t="e">
        <v>#VALUE!</v>
      </c>
      <c r="J604" t="e">
        <v>#VALUE!</v>
      </c>
      <c r="K604" t="e">
        <v>#VALUE!</v>
      </c>
      <c r="M604" s="140" t="s">
        <v>103</v>
      </c>
      <c r="N604" s="273" t="e">
        <v>#VALUE!</v>
      </c>
    </row>
    <row r="605" spans="1:15" x14ac:dyDescent="0.35">
      <c r="A605" s="22">
        <f>AVERAGE(A592:A603)</f>
        <v>0</v>
      </c>
      <c r="B605">
        <f>AVERAGE(B592:B603)</f>
        <v>0</v>
      </c>
      <c r="C605">
        <f>AVERAGE(C592:C603)</f>
        <v>0</v>
      </c>
      <c r="D605">
        <f>AVERAGE(D592:D603)</f>
        <v>0</v>
      </c>
      <c r="E605" s="13" t="s">
        <v>237</v>
      </c>
      <c r="G605" t="s">
        <v>2</v>
      </c>
      <c r="H605" t="e">
        <v>#VALUE!</v>
      </c>
      <c r="J605" t="e">
        <v>#VALUE!</v>
      </c>
      <c r="K605" t="e">
        <v>#VALUE!</v>
      </c>
    </row>
    <row r="606" spans="1:15" x14ac:dyDescent="0.35">
      <c r="A606">
        <f>STDEV(A592:A603)</f>
        <v>0</v>
      </c>
      <c r="B606">
        <f>STDEV(B592:B603)</f>
        <v>0</v>
      </c>
      <c r="C606">
        <f>STDEV(C592:C603)</f>
        <v>0</v>
      </c>
      <c r="D606">
        <f>STDEV(D592:D603)</f>
        <v>0</v>
      </c>
      <c r="E606" s="13" t="s">
        <v>238</v>
      </c>
      <c r="G606" t="s">
        <v>3</v>
      </c>
      <c r="H606" t="e">
        <v>#VALUE!</v>
      </c>
      <c r="I606" t="e">
        <v>#VALUE!</v>
      </c>
      <c r="K606" t="e">
        <v>#VALUE!</v>
      </c>
    </row>
    <row r="607" spans="1:15" x14ac:dyDescent="0.35">
      <c r="A607" s="22"/>
      <c r="G607" t="s">
        <v>4</v>
      </c>
      <c r="H607" t="e">
        <v>#VALUE!</v>
      </c>
      <c r="I607" t="e">
        <v>#VALUE!</v>
      </c>
      <c r="J607" t="e">
        <v>#VALUE!</v>
      </c>
    </row>
    <row r="608" spans="1:15" s="5" customFormat="1" ht="13.15" thickBot="1" x14ac:dyDescent="0.4">
      <c r="A608" s="23"/>
      <c r="O608" s="24"/>
    </row>
    <row r="609" spans="1:15" s="26" customFormat="1" x14ac:dyDescent="0.35">
      <c r="A609" s="25" t="str">
        <f>Directions!F7</f>
        <v>ComplTime</v>
      </c>
      <c r="B609" s="26" t="s">
        <v>244</v>
      </c>
      <c r="E609" s="115" t="s">
        <v>226</v>
      </c>
      <c r="F609" s="66">
        <f>Directions!G7</f>
        <v>-1</v>
      </c>
      <c r="O609" s="28"/>
    </row>
    <row r="610" spans="1:15" ht="13.15" x14ac:dyDescent="0.4">
      <c r="A610" s="22" t="s">
        <v>1</v>
      </c>
      <c r="B610" t="s">
        <v>2</v>
      </c>
      <c r="C610" t="s">
        <v>3</v>
      </c>
      <c r="D610" t="s">
        <v>4</v>
      </c>
      <c r="G610" s="3" t="s">
        <v>220</v>
      </c>
      <c r="H610" t="s">
        <v>1</v>
      </c>
      <c r="I610" t="s">
        <v>2</v>
      </c>
      <c r="J610" t="s">
        <v>3</v>
      </c>
      <c r="K610" t="s">
        <v>4</v>
      </c>
    </row>
    <row r="611" spans="1:15" ht="13.15" x14ac:dyDescent="0.4">
      <c r="A611" s="31">
        <v>2.7221600000000001</v>
      </c>
      <c r="B611" s="31">
        <v>3.166668</v>
      </c>
      <c r="C611" s="31">
        <v>1.6666639999999999</v>
      </c>
      <c r="D611" s="31">
        <v>3.1777730000000002</v>
      </c>
      <c r="E611" s="31"/>
      <c r="G611" t="s">
        <v>1</v>
      </c>
      <c r="H611" s="3">
        <f>A624</f>
        <v>3.2583222499999995</v>
      </c>
      <c r="I611">
        <f>F609*(H611-I612)</f>
        <v>1.5870490000000008</v>
      </c>
      <c r="J611">
        <f>F609*(H611-J613)</f>
        <v>0.49260375000000156</v>
      </c>
      <c r="K611">
        <f>F609*(H611-K614)</f>
        <v>-0.38147174999999933</v>
      </c>
    </row>
    <row r="612" spans="1:15" ht="13.15" x14ac:dyDescent="0.4">
      <c r="A612" s="31">
        <v>2.688828</v>
      </c>
      <c r="B612" s="31">
        <v>3.4111099999999999</v>
      </c>
      <c r="C612" s="31">
        <v>2.9666670000000002</v>
      </c>
      <c r="D612" s="31">
        <v>2.8888850000000001</v>
      </c>
      <c r="E612" s="31"/>
      <c r="G612" t="s">
        <v>2</v>
      </c>
      <c r="H612">
        <f>F609*(I612-H611)</f>
        <v>-1.5870490000000008</v>
      </c>
      <c r="I612" s="3">
        <f>B624</f>
        <v>4.8453712500000004</v>
      </c>
      <c r="J612">
        <f>F609*(I612-J613)</f>
        <v>-1.0944452499999993</v>
      </c>
      <c r="K612">
        <f>F609*(I612-K614)</f>
        <v>-1.9685207500000002</v>
      </c>
    </row>
    <row r="613" spans="1:15" ht="13.15" x14ac:dyDescent="0.4">
      <c r="A613" s="31">
        <v>5.5222170000000004</v>
      </c>
      <c r="B613" s="31">
        <v>4.0999980000000003</v>
      </c>
      <c r="C613" s="31">
        <v>4.1444470000000004</v>
      </c>
      <c r="D613" s="31">
        <v>1.7666660000000001</v>
      </c>
      <c r="E613" s="31"/>
      <c r="G613" t="s">
        <v>3</v>
      </c>
      <c r="H613">
        <f>F609*(J613-H611)</f>
        <v>-0.49260375000000156</v>
      </c>
      <c r="I613">
        <f>F609*(J613-I612)</f>
        <v>1.0944452499999993</v>
      </c>
      <c r="J613" s="3">
        <f>C624</f>
        <v>3.7509260000000011</v>
      </c>
      <c r="K613">
        <f>F609*(J613-K614)</f>
        <v>-0.87407550000000089</v>
      </c>
    </row>
    <row r="614" spans="1:15" ht="13.15" x14ac:dyDescent="0.4">
      <c r="A614" s="31">
        <v>5.1666679999999996</v>
      </c>
      <c r="B614" s="31">
        <v>5.8000030000000002</v>
      </c>
      <c r="C614" s="31">
        <v>3.7444419999999998</v>
      </c>
      <c r="D614" s="31">
        <v>2.2888950000000001</v>
      </c>
      <c r="E614" s="31"/>
      <c r="G614" t="s">
        <v>4</v>
      </c>
      <c r="H614">
        <f>F609*(K614-H611)</f>
        <v>0.38147174999999933</v>
      </c>
      <c r="I614">
        <f>F609*(K614-I612)</f>
        <v>1.9685207500000002</v>
      </c>
      <c r="J614">
        <f>F609*(K614-J613)</f>
        <v>0.87407550000000089</v>
      </c>
      <c r="K614" s="3">
        <f>D624</f>
        <v>2.8768505000000002</v>
      </c>
    </row>
    <row r="615" spans="1:15" x14ac:dyDescent="0.35">
      <c r="A615" s="31">
        <v>3.299995</v>
      </c>
      <c r="B615" s="31">
        <v>9.9222260000000002</v>
      </c>
      <c r="C615" s="31">
        <v>5.0888900000000001</v>
      </c>
      <c r="D615" s="31">
        <v>3.0555500000000002</v>
      </c>
      <c r="E615" s="31"/>
    </row>
    <row r="616" spans="1:15" ht="13.15" thickBot="1" x14ac:dyDescent="0.4">
      <c r="A616" s="31">
        <v>1.944447</v>
      </c>
      <c r="B616" s="31">
        <v>9.877777</v>
      </c>
      <c r="C616" s="31">
        <v>4.1111149999999999</v>
      </c>
      <c r="D616" s="31">
        <v>2.1555559999999998</v>
      </c>
      <c r="E616" s="31"/>
    </row>
    <row r="617" spans="1:15" ht="13.5" thickBot="1" x14ac:dyDescent="0.45">
      <c r="A617" s="31">
        <v>2.3111109999999999</v>
      </c>
      <c r="B617" s="31">
        <v>4.8888850000000001</v>
      </c>
      <c r="C617" s="31">
        <v>3.4444469999999998</v>
      </c>
      <c r="D617" s="31">
        <v>4.5666659999999997</v>
      </c>
      <c r="E617" s="31"/>
      <c r="H617" t="s">
        <v>1</v>
      </c>
      <c r="I617" t="s">
        <v>2</v>
      </c>
      <c r="J617" t="s">
        <v>3</v>
      </c>
      <c r="K617" t="s">
        <v>4</v>
      </c>
      <c r="M617" s="116"/>
      <c r="N617" s="141" t="s">
        <v>10</v>
      </c>
    </row>
    <row r="618" spans="1:15" ht="13.15" x14ac:dyDescent="0.4">
      <c r="A618" s="31">
        <v>2.5777779999999999</v>
      </c>
      <c r="B618" s="31">
        <v>3.200005</v>
      </c>
      <c r="C618" s="31">
        <v>2.5</v>
      </c>
      <c r="D618" s="31">
        <v>3.6999970000000002</v>
      </c>
      <c r="E618" s="31"/>
      <c r="G618" t="s">
        <v>1</v>
      </c>
      <c r="I618">
        <f>IF(I611&gt;0,I623,0)</f>
        <v>0</v>
      </c>
      <c r="J618">
        <f>IF(J611&gt;0,J623,0)</f>
        <v>0</v>
      </c>
      <c r="K618">
        <f>IF(K611&gt;0,K623,0)</f>
        <v>0</v>
      </c>
      <c r="M618" s="143" t="s">
        <v>1</v>
      </c>
      <c r="N618" s="142">
        <f>Techniques!$D$3*(Techniques!$E$3*I618+Techniques!$F$3*J618+Techniques!$G$3*K618)</f>
        <v>0</v>
      </c>
    </row>
    <row r="619" spans="1:15" ht="13.15" x14ac:dyDescent="0.4">
      <c r="A619" s="31">
        <v>3.322222</v>
      </c>
      <c r="B619" s="31">
        <v>5</v>
      </c>
      <c r="C619" s="31">
        <v>3.7999990000000001</v>
      </c>
      <c r="D619" s="31">
        <v>2.8444440000000002</v>
      </c>
      <c r="E619" s="31"/>
      <c r="G619" t="s">
        <v>2</v>
      </c>
      <c r="H619">
        <f>IF(H612&gt;0,H624,0)</f>
        <v>0</v>
      </c>
      <c r="J619">
        <f>IF(J612&gt;0,J624,0)</f>
        <v>0</v>
      </c>
      <c r="K619">
        <f>IF(K612&gt;0,K624,0)</f>
        <v>0</v>
      </c>
      <c r="M619" s="143" t="s">
        <v>2</v>
      </c>
      <c r="N619" s="142">
        <f>Techniques!$E$3*(Techniques!$D$3*H619+Techniques!$F$3*J619+Techniques!$G$3*K619)</f>
        <v>0</v>
      </c>
    </row>
    <row r="620" spans="1:15" ht="13.15" x14ac:dyDescent="0.4">
      <c r="A620" s="31">
        <v>2.955559</v>
      </c>
      <c r="B620" s="31">
        <v>3.1555559999999998</v>
      </c>
      <c r="C620" s="31">
        <v>4.1333310000000001</v>
      </c>
      <c r="D620" s="31">
        <v>3.3333279999999998</v>
      </c>
      <c r="E620" s="31"/>
      <c r="G620" t="s">
        <v>3</v>
      </c>
      <c r="H620">
        <f>IF(H613&gt;0,H625,0)</f>
        <v>0</v>
      </c>
      <c r="I620">
        <f>IF(I613&gt;0,I625,0)</f>
        <v>0</v>
      </c>
      <c r="K620">
        <f>IF(K613&gt;0,K625,0)</f>
        <v>0</v>
      </c>
      <c r="M620" s="143" t="s">
        <v>3</v>
      </c>
      <c r="N620" s="142">
        <f>Techniques!$F$3*(Techniques!$D$3*H620+Techniques!$E$3*I620+Techniques!$G$3*K620)</f>
        <v>0</v>
      </c>
    </row>
    <row r="621" spans="1:15" ht="13.15" x14ac:dyDescent="0.4">
      <c r="A621" s="31">
        <v>1.922218</v>
      </c>
      <c r="B621" s="31">
        <v>3.0444490000000002</v>
      </c>
      <c r="C621" s="31">
        <v>4.4555550000000004</v>
      </c>
      <c r="D621" s="31">
        <v>2.2777790000000002</v>
      </c>
      <c r="E621" s="31"/>
      <c r="G621" t="s">
        <v>4</v>
      </c>
      <c r="H621">
        <f>IF(H614&gt;0,H626,0)</f>
        <v>0</v>
      </c>
      <c r="I621">
        <f>IF(I614&gt;0,I626,0)</f>
        <v>1</v>
      </c>
      <c r="J621">
        <f>IF(J614&gt;0,J626,0)</f>
        <v>0</v>
      </c>
      <c r="M621" s="143" t="s">
        <v>4</v>
      </c>
      <c r="N621" s="142">
        <f>Techniques!$G$3*(Techniques!$D$3*H621+Techniques!$E$3*I621+Techniques!$F$3*J621)</f>
        <v>1</v>
      </c>
    </row>
    <row r="622" spans="1:15" ht="13.15" x14ac:dyDescent="0.4">
      <c r="A622" s="31">
        <v>4.6666639999999999</v>
      </c>
      <c r="B622" s="31">
        <v>2.5777779999999999</v>
      </c>
      <c r="C622" s="31">
        <v>4.9555550000000004</v>
      </c>
      <c r="D622" s="31">
        <v>2.4666670000000002</v>
      </c>
      <c r="E622" s="31"/>
      <c r="F622" s="38"/>
      <c r="M622" s="143" t="s">
        <v>94</v>
      </c>
      <c r="N622" s="142" t="b">
        <f>SUM(N618:N621)&gt;0</f>
        <v>1</v>
      </c>
    </row>
    <row r="623" spans="1:15" ht="13.5" thickBot="1" x14ac:dyDescent="0.45">
      <c r="A623" s="22"/>
      <c r="G623" t="s">
        <v>1</v>
      </c>
      <c r="I623">
        <v>0</v>
      </c>
      <c r="J623">
        <v>0</v>
      </c>
      <c r="K623">
        <v>0</v>
      </c>
      <c r="M623" s="140" t="s">
        <v>103</v>
      </c>
      <c r="N623" s="273">
        <v>2.6621383490331021E-2</v>
      </c>
    </row>
    <row r="624" spans="1:15" x14ac:dyDescent="0.35">
      <c r="A624" s="22">
        <f>AVERAGE(A611:A622)</f>
        <v>3.2583222499999995</v>
      </c>
      <c r="B624">
        <f>AVERAGE(B611:B622)</f>
        <v>4.8453712500000004</v>
      </c>
      <c r="C624">
        <f>AVERAGE(C611:C622)</f>
        <v>3.7509260000000011</v>
      </c>
      <c r="D624">
        <f>AVERAGE(D611:D622)</f>
        <v>2.8768505000000002</v>
      </c>
      <c r="E624" s="13" t="s">
        <v>237</v>
      </c>
      <c r="G624" t="s">
        <v>2</v>
      </c>
      <c r="H624">
        <v>0</v>
      </c>
      <c r="J624">
        <v>0</v>
      </c>
      <c r="K624">
        <v>1</v>
      </c>
    </row>
    <row r="625" spans="1:15" x14ac:dyDescent="0.35">
      <c r="A625">
        <f>STDEV(A611:A622)</f>
        <v>1.218475233231354</v>
      </c>
      <c r="B625">
        <f>STDEV(B611:B622)</f>
        <v>2.5480014280446666</v>
      </c>
      <c r="C625">
        <f>STDEV(C611:C622)</f>
        <v>0.99036333543860799</v>
      </c>
      <c r="D625">
        <f>STDEV(D611:D622)</f>
        <v>0.76815631581451216</v>
      </c>
      <c r="E625" s="13" t="s">
        <v>238</v>
      </c>
      <c r="G625" t="s">
        <v>3</v>
      </c>
      <c r="H625">
        <v>0</v>
      </c>
      <c r="I625">
        <v>0</v>
      </c>
      <c r="K625">
        <v>0</v>
      </c>
    </row>
    <row r="626" spans="1:15" x14ac:dyDescent="0.35">
      <c r="A626" s="22"/>
      <c r="G626" t="s">
        <v>4</v>
      </c>
      <c r="H626">
        <v>0</v>
      </c>
      <c r="I626">
        <v>1</v>
      </c>
      <c r="J626">
        <v>0</v>
      </c>
    </row>
    <row r="627" spans="1:15" s="5" customFormat="1" ht="13.15" thickBot="1" x14ac:dyDescent="0.4">
      <c r="A627" s="23"/>
      <c r="O627" s="24"/>
    </row>
    <row r="628" spans="1:15" s="26" customFormat="1" x14ac:dyDescent="0.35">
      <c r="A628" s="25" t="str">
        <f>Directions!F8</f>
        <v>TargetDist</v>
      </c>
      <c r="B628" s="26" t="s">
        <v>244</v>
      </c>
      <c r="E628" s="115" t="s">
        <v>226</v>
      </c>
      <c r="F628" s="66">
        <f>Directions!G8</f>
        <v>-1</v>
      </c>
      <c r="O628" s="28"/>
    </row>
    <row r="629" spans="1:15" ht="13.15" x14ac:dyDescent="0.4">
      <c r="A629" s="22" t="s">
        <v>1</v>
      </c>
      <c r="B629" t="s">
        <v>2</v>
      </c>
      <c r="C629" t="s">
        <v>3</v>
      </c>
      <c r="D629" t="s">
        <v>4</v>
      </c>
      <c r="G629" s="3" t="s">
        <v>220</v>
      </c>
      <c r="H629" t="s">
        <v>1</v>
      </c>
      <c r="I629" t="s">
        <v>2</v>
      </c>
      <c r="J629" t="s">
        <v>3</v>
      </c>
      <c r="K629" t="s">
        <v>4</v>
      </c>
    </row>
    <row r="630" spans="1:15" ht="13.15" x14ac:dyDescent="0.4">
      <c r="A630" s="31">
        <v>0.29384209999999999</v>
      </c>
      <c r="B630" s="31">
        <v>0.49119649999999998</v>
      </c>
      <c r="C630" s="31">
        <v>0.83657769999999998</v>
      </c>
      <c r="D630" s="31">
        <v>0.49514170000000002</v>
      </c>
      <c r="E630" s="31"/>
      <c r="G630" t="s">
        <v>1</v>
      </c>
      <c r="H630" s="3">
        <f>A643</f>
        <v>0.28615934999999998</v>
      </c>
      <c r="I630">
        <f>F628*(H630-I631)</f>
        <v>9.060839333333337E-2</v>
      </c>
      <c r="J630">
        <f>F628*(H630-J632)</f>
        <v>0.18657920000000011</v>
      </c>
      <c r="K630">
        <f>F628*(H630-K633)</f>
        <v>-1.1790224999999988E-2</v>
      </c>
    </row>
    <row r="631" spans="1:15" ht="13.15" x14ac:dyDescent="0.4">
      <c r="A631" s="31">
        <v>0.37851030000000002</v>
      </c>
      <c r="B631" s="31">
        <v>0.37033349999999998</v>
      </c>
      <c r="C631" s="31">
        <v>0.55948390000000003</v>
      </c>
      <c r="D631" s="31">
        <v>0.11474719999999999</v>
      </c>
      <c r="E631" s="31"/>
      <c r="G631" t="s">
        <v>2</v>
      </c>
      <c r="H631">
        <f>F628*(I631-H630)</f>
        <v>-9.060839333333337E-2</v>
      </c>
      <c r="I631" s="3">
        <f>B643</f>
        <v>0.37676774333333335</v>
      </c>
      <c r="J631">
        <f>F628*(I631-J632)</f>
        <v>9.5970806666666741E-2</v>
      </c>
      <c r="K631">
        <f>F628*(I631-K633)</f>
        <v>-0.10239861833333336</v>
      </c>
    </row>
    <row r="632" spans="1:15" ht="13.15" x14ac:dyDescent="0.4">
      <c r="A632" s="31">
        <v>0.12881090000000001</v>
      </c>
      <c r="B632" s="31">
        <v>0.1023372</v>
      </c>
      <c r="C632" s="31">
        <v>0.44293100000000002</v>
      </c>
      <c r="D632" s="31">
        <v>0.15071660000000001</v>
      </c>
      <c r="E632" s="31"/>
      <c r="G632" t="s">
        <v>3</v>
      </c>
      <c r="H632">
        <f>F628*(J632-H630)</f>
        <v>-0.18657920000000011</v>
      </c>
      <c r="I632">
        <f>F628*(J632-I631)</f>
        <v>-9.5970806666666741E-2</v>
      </c>
      <c r="J632" s="3">
        <f>C643</f>
        <v>0.47273855000000009</v>
      </c>
      <c r="K632">
        <f>F628*(J632-K633)</f>
        <v>-0.1983694250000001</v>
      </c>
    </row>
    <row r="633" spans="1:15" ht="13.15" x14ac:dyDescent="0.4">
      <c r="A633" s="31">
        <v>0.1006355</v>
      </c>
      <c r="B633" s="31">
        <v>0.44679799999999997</v>
      </c>
      <c r="C633" s="31">
        <v>0.2501352</v>
      </c>
      <c r="D633" s="31">
        <v>0.33094970000000001</v>
      </c>
      <c r="E633" s="31"/>
      <c r="G633" t="s">
        <v>4</v>
      </c>
      <c r="H633">
        <f>F628*(K633-H630)</f>
        <v>1.1790224999999988E-2</v>
      </c>
      <c r="I633">
        <f>F628*(K633-I631)</f>
        <v>0.10239861833333336</v>
      </c>
      <c r="J633">
        <f>F628*(K633-J632)</f>
        <v>0.1983694250000001</v>
      </c>
      <c r="K633" s="3">
        <f>D643</f>
        <v>0.27436912499999999</v>
      </c>
    </row>
    <row r="634" spans="1:15" x14ac:dyDescent="0.35">
      <c r="A634" s="31">
        <v>0.3205267</v>
      </c>
      <c r="B634" s="31">
        <v>9.9379120000000001E-2</v>
      </c>
      <c r="C634" s="31">
        <v>0.54171040000000004</v>
      </c>
      <c r="D634" s="31">
        <v>0.16950499999999999</v>
      </c>
      <c r="E634" s="31"/>
    </row>
    <row r="635" spans="1:15" ht="13.15" thickBot="1" x14ac:dyDescent="0.4">
      <c r="A635" s="31">
        <v>0.42586420000000003</v>
      </c>
      <c r="B635" s="31">
        <v>0.23523939999999999</v>
      </c>
      <c r="C635" s="31">
        <v>0.43809910000000002</v>
      </c>
      <c r="D635" s="31">
        <v>0.1192542</v>
      </c>
      <c r="E635" s="31"/>
    </row>
    <row r="636" spans="1:15" ht="13.5" thickBot="1" x14ac:dyDescent="0.45">
      <c r="A636" s="31">
        <v>0.35489710000000002</v>
      </c>
      <c r="B636" s="31">
        <v>0.58989760000000002</v>
      </c>
      <c r="C636" s="31">
        <v>0.52492039999999995</v>
      </c>
      <c r="D636" s="31">
        <v>0.1214821</v>
      </c>
      <c r="E636" s="31"/>
      <c r="H636" t="s">
        <v>1</v>
      </c>
      <c r="I636" t="s">
        <v>2</v>
      </c>
      <c r="J636" t="s">
        <v>3</v>
      </c>
      <c r="K636" t="s">
        <v>4</v>
      </c>
      <c r="M636" s="116"/>
      <c r="N636" s="141" t="s">
        <v>10</v>
      </c>
    </row>
    <row r="637" spans="1:15" ht="13.15" x14ac:dyDescent="0.4">
      <c r="A637" s="31">
        <v>0.39058999999999999</v>
      </c>
      <c r="B637" s="31">
        <v>0.34517769999999998</v>
      </c>
      <c r="C637" s="31">
        <v>0.66046870000000002</v>
      </c>
      <c r="D637" s="31">
        <v>0.71634100000000001</v>
      </c>
      <c r="E637" s="31"/>
      <c r="G637" t="s">
        <v>1</v>
      </c>
      <c r="I637">
        <f>IF(I630&gt;0,I642,0)</f>
        <v>0</v>
      </c>
      <c r="J637">
        <f>IF(J630&gt;0,J642,0)</f>
        <v>1</v>
      </c>
      <c r="K637">
        <f>IF(K630&gt;0,K642,0)</f>
        <v>0</v>
      </c>
      <c r="M637" s="143" t="s">
        <v>1</v>
      </c>
      <c r="N637" s="142">
        <f>Techniques!$D$3*(Techniques!$E$3*I637+Techniques!$F$3*J637+Techniques!$G$3*K637)</f>
        <v>1</v>
      </c>
    </row>
    <row r="638" spans="1:15" ht="13.15" x14ac:dyDescent="0.4">
      <c r="A638" s="31">
        <v>9.2471200000000003E-2</v>
      </c>
      <c r="B638" s="31">
        <v>0.44246999999999997</v>
      </c>
      <c r="C638" s="31">
        <v>0.25855499999999998</v>
      </c>
      <c r="D638" s="31">
        <v>0.30796109999999999</v>
      </c>
      <c r="E638" s="31"/>
      <c r="G638" t="s">
        <v>2</v>
      </c>
      <c r="H638">
        <f>IF(H631&gt;0,H643,0)</f>
        <v>0</v>
      </c>
      <c r="J638">
        <f>IF(J631&gt;0,J643,0)</f>
        <v>0</v>
      </c>
      <c r="K638">
        <f>IF(K631&gt;0,K643,0)</f>
        <v>0</v>
      </c>
      <c r="M638" s="143" t="s">
        <v>2</v>
      </c>
      <c r="N638" s="142">
        <f>Techniques!$E$3*(Techniques!$D$3*H638+Techniques!$F$3*J638+Techniques!$G$3*K638)</f>
        <v>0</v>
      </c>
    </row>
    <row r="639" spans="1:15" ht="13.15" x14ac:dyDescent="0.4">
      <c r="A639" s="31">
        <v>0.46617380000000003</v>
      </c>
      <c r="B639" s="31">
        <v>0.34131990000000001</v>
      </c>
      <c r="C639" s="31">
        <v>0.47500690000000001</v>
      </c>
      <c r="D639" s="31">
        <v>0.20188310000000001</v>
      </c>
      <c r="E639" s="31"/>
      <c r="G639" t="s">
        <v>3</v>
      </c>
      <c r="H639">
        <f>IF(H632&gt;0,H644,0)</f>
        <v>0</v>
      </c>
      <c r="I639">
        <f>IF(I632&gt;0,I644,0)</f>
        <v>0</v>
      </c>
      <c r="K639">
        <f>IF(K632&gt;0,K644,0)</f>
        <v>0</v>
      </c>
      <c r="M639" s="143" t="s">
        <v>3</v>
      </c>
      <c r="N639" s="142">
        <f>Techniques!$F$3*(Techniques!$D$3*H639+Techniques!$E$3*I639+Techniques!$G$3*K639)</f>
        <v>0</v>
      </c>
    </row>
    <row r="640" spans="1:15" ht="13.15" x14ac:dyDescent="0.4">
      <c r="A640" s="31">
        <v>0.31578000000000001</v>
      </c>
      <c r="B640" s="31">
        <v>0.61265429999999999</v>
      </c>
      <c r="C640" s="31">
        <v>0.28395930000000003</v>
      </c>
      <c r="D640" s="31">
        <v>0.1519017</v>
      </c>
      <c r="E640" s="31"/>
      <c r="G640" t="s">
        <v>4</v>
      </c>
      <c r="H640">
        <f>IF(H633&gt;0,H645,0)</f>
        <v>0</v>
      </c>
      <c r="I640">
        <f>IF(I633&gt;0,I645,0)</f>
        <v>0</v>
      </c>
      <c r="J640">
        <f>IF(J633&gt;0,J645,0)</f>
        <v>1</v>
      </c>
      <c r="M640" s="143" t="s">
        <v>4</v>
      </c>
      <c r="N640" s="142">
        <f>Techniques!$G$3*(Techniques!$D$3*H640+Techniques!$E$3*I640+Techniques!$F$3*J640)</f>
        <v>1</v>
      </c>
    </row>
    <row r="641" spans="1:15" ht="13.15" x14ac:dyDescent="0.4">
      <c r="A641" s="31">
        <v>0.1658104</v>
      </c>
      <c r="B641" s="31">
        <v>0.44440970000000002</v>
      </c>
      <c r="C641" s="31">
        <v>0.40101500000000001</v>
      </c>
      <c r="D641" s="31">
        <v>0.41254610000000003</v>
      </c>
      <c r="E641" s="31"/>
      <c r="F641" s="38"/>
      <c r="M641" s="143" t="s">
        <v>94</v>
      </c>
      <c r="N641" s="142" t="b">
        <f>SUM(N637:N640)&gt;0</f>
        <v>1</v>
      </c>
    </row>
    <row r="642" spans="1:15" ht="13.5" thickBot="1" x14ac:dyDescent="0.45">
      <c r="A642" s="22"/>
      <c r="G642" t="s">
        <v>1</v>
      </c>
      <c r="I642">
        <v>0</v>
      </c>
      <c r="J642">
        <v>1</v>
      </c>
      <c r="K642">
        <v>0</v>
      </c>
      <c r="M642" s="140" t="s">
        <v>103</v>
      </c>
      <c r="N642" s="273">
        <v>1.7539642942182375E-2</v>
      </c>
    </row>
    <row r="643" spans="1:15" x14ac:dyDescent="0.35">
      <c r="A643" s="22">
        <f>AVERAGE(A630:A641)</f>
        <v>0.28615934999999998</v>
      </c>
      <c r="B643">
        <f>AVERAGE(B630:B641)</f>
        <v>0.37676774333333335</v>
      </c>
      <c r="C643">
        <f>AVERAGE(C630:C641)</f>
        <v>0.47273855000000009</v>
      </c>
      <c r="D643">
        <f>AVERAGE(D630:D641)</f>
        <v>0.27436912499999999</v>
      </c>
      <c r="E643" s="13" t="s">
        <v>237</v>
      </c>
      <c r="G643" t="s">
        <v>2</v>
      </c>
      <c r="H643">
        <v>0</v>
      </c>
      <c r="J643">
        <v>0</v>
      </c>
      <c r="K643">
        <v>0</v>
      </c>
    </row>
    <row r="644" spans="1:15" x14ac:dyDescent="0.35">
      <c r="A644">
        <f>STDEV(A630:A641)</f>
        <v>0.13120979362541704</v>
      </c>
      <c r="B644">
        <f>STDEV(B630:B641)</f>
        <v>0.16584218259604075</v>
      </c>
      <c r="C644">
        <f>STDEV(C630:C641)</f>
        <v>0.17080786598935963</v>
      </c>
      <c r="D644">
        <f>STDEV(D630:D641)</f>
        <v>0.18755738365634866</v>
      </c>
      <c r="E644" s="13" t="s">
        <v>238</v>
      </c>
      <c r="G644" t="s">
        <v>3</v>
      </c>
      <c r="H644">
        <v>1</v>
      </c>
      <c r="I644">
        <v>0</v>
      </c>
      <c r="K644">
        <v>1</v>
      </c>
    </row>
    <row r="645" spans="1:15" x14ac:dyDescent="0.35">
      <c r="A645" s="22"/>
      <c r="G645" t="s">
        <v>4</v>
      </c>
      <c r="H645">
        <v>0</v>
      </c>
      <c r="I645">
        <v>0</v>
      </c>
      <c r="J645">
        <v>1</v>
      </c>
    </row>
    <row r="646" spans="1:15" s="5" customFormat="1" ht="13.15" thickBot="1" x14ac:dyDescent="0.4">
      <c r="A646" s="23"/>
      <c r="O646" s="24"/>
    </row>
    <row r="647" spans="1:15" s="26" customFormat="1" x14ac:dyDescent="0.35">
      <c r="A647" s="25" t="str">
        <f>Directions!F9</f>
        <v>NumExits</v>
      </c>
      <c r="B647" s="26" t="s">
        <v>244</v>
      </c>
      <c r="E647" s="115" t="s">
        <v>226</v>
      </c>
      <c r="F647" s="66">
        <f>Directions!G9</f>
        <v>-1</v>
      </c>
      <c r="O647" s="28"/>
    </row>
    <row r="648" spans="1:15" ht="13.15" x14ac:dyDescent="0.4">
      <c r="G648" s="3" t="s">
        <v>220</v>
      </c>
      <c r="H648" t="s">
        <v>1</v>
      </c>
      <c r="I648" t="s">
        <v>2</v>
      </c>
      <c r="J648" t="s">
        <v>3</v>
      </c>
      <c r="K648" t="s">
        <v>4</v>
      </c>
    </row>
    <row r="649" spans="1:15" ht="13.15" x14ac:dyDescent="0.4">
      <c r="A649" s="31">
        <v>0</v>
      </c>
      <c r="B649" s="31">
        <v>0</v>
      </c>
      <c r="C649" s="31">
        <v>0</v>
      </c>
      <c r="D649" s="31">
        <v>0</v>
      </c>
      <c r="E649" s="31"/>
      <c r="G649" t="s">
        <v>1</v>
      </c>
      <c r="H649" s="3">
        <f>A662</f>
        <v>0</v>
      </c>
      <c r="I649">
        <f>F647*(H649-I650)</f>
        <v>0</v>
      </c>
      <c r="J649">
        <f>F647*(H649-J651)</f>
        <v>0</v>
      </c>
      <c r="K649">
        <f>F647*(H649-K652)</f>
        <v>0</v>
      </c>
    </row>
    <row r="650" spans="1:15" ht="13.15" x14ac:dyDescent="0.4">
      <c r="A650" s="31">
        <v>0</v>
      </c>
      <c r="B650" s="31">
        <v>0</v>
      </c>
      <c r="C650" s="31">
        <v>0</v>
      </c>
      <c r="D650" s="31">
        <v>0</v>
      </c>
      <c r="E650" s="31"/>
      <c r="G650" t="s">
        <v>2</v>
      </c>
      <c r="H650">
        <f>F647*(I650-H649)</f>
        <v>0</v>
      </c>
      <c r="I650" s="3">
        <f>B662</f>
        <v>0</v>
      </c>
      <c r="J650">
        <f>F647*(I650-J651)</f>
        <v>0</v>
      </c>
      <c r="K650">
        <f>F647*(I650-K652)</f>
        <v>0</v>
      </c>
    </row>
    <row r="651" spans="1:15" ht="13.15" x14ac:dyDescent="0.4">
      <c r="A651" s="31">
        <v>0</v>
      </c>
      <c r="B651" s="31">
        <v>0</v>
      </c>
      <c r="C651" s="31">
        <v>0</v>
      </c>
      <c r="D651" s="31">
        <v>0</v>
      </c>
      <c r="E651" s="31"/>
      <c r="G651" t="s">
        <v>3</v>
      </c>
      <c r="H651">
        <f>F647*(J651-H649)</f>
        <v>0</v>
      </c>
      <c r="I651">
        <f>F647*(J651-I650)</f>
        <v>0</v>
      </c>
      <c r="J651" s="3">
        <f>C662</f>
        <v>0</v>
      </c>
      <c r="K651">
        <f>F647*(J651-K652)</f>
        <v>0</v>
      </c>
    </row>
    <row r="652" spans="1:15" ht="13.15" x14ac:dyDescent="0.4">
      <c r="A652" s="31">
        <v>0</v>
      </c>
      <c r="B652" s="31">
        <v>0</v>
      </c>
      <c r="C652" s="31">
        <v>0</v>
      </c>
      <c r="D652" s="31">
        <v>0</v>
      </c>
      <c r="E652" s="31"/>
      <c r="G652" t="s">
        <v>4</v>
      </c>
      <c r="H652">
        <f>F647*(K652-H649)</f>
        <v>0</v>
      </c>
      <c r="I652">
        <f>F647*(K652-I650)</f>
        <v>0</v>
      </c>
      <c r="J652">
        <f>F647*(K652-J651)</f>
        <v>0</v>
      </c>
      <c r="K652" s="3">
        <f>D662</f>
        <v>0</v>
      </c>
    </row>
    <row r="653" spans="1:15" x14ac:dyDescent="0.35">
      <c r="A653" s="31">
        <v>0</v>
      </c>
      <c r="B653" s="31">
        <v>0</v>
      </c>
      <c r="C653" s="31">
        <v>0</v>
      </c>
      <c r="D653" s="31">
        <v>0</v>
      </c>
      <c r="E653" s="31"/>
    </row>
    <row r="654" spans="1:15" ht="13.15" thickBot="1" x14ac:dyDescent="0.4">
      <c r="A654" s="31">
        <v>0</v>
      </c>
      <c r="B654" s="31">
        <v>0</v>
      </c>
      <c r="C654" s="31">
        <v>0</v>
      </c>
      <c r="D654" s="31">
        <v>0</v>
      </c>
      <c r="E654" s="31"/>
    </row>
    <row r="655" spans="1:15" ht="13.5" thickBot="1" x14ac:dyDescent="0.45">
      <c r="A655" s="31">
        <v>0</v>
      </c>
      <c r="B655" s="31">
        <v>0</v>
      </c>
      <c r="C655" s="31">
        <v>0</v>
      </c>
      <c r="D655" s="31">
        <v>0</v>
      </c>
      <c r="E655" s="31"/>
      <c r="H655" t="s">
        <v>1</v>
      </c>
      <c r="I655" t="s">
        <v>2</v>
      </c>
      <c r="J655" t="s">
        <v>3</v>
      </c>
      <c r="K655" t="s">
        <v>4</v>
      </c>
      <c r="M655" s="116"/>
      <c r="N655" s="141" t="s">
        <v>10</v>
      </c>
    </row>
    <row r="656" spans="1:15" ht="13.15" x14ac:dyDescent="0.4">
      <c r="A656" s="31">
        <v>0</v>
      </c>
      <c r="B656" s="31">
        <v>0</v>
      </c>
      <c r="C656" s="31">
        <v>0</v>
      </c>
      <c r="D656" s="31">
        <v>0</v>
      </c>
      <c r="E656" s="31"/>
      <c r="G656" t="s">
        <v>1</v>
      </c>
      <c r="I656">
        <f>IF(I649&gt;0,I661,0)</f>
        <v>0</v>
      </c>
      <c r="J656">
        <f>IF(J649&gt;0,J661,0)</f>
        <v>0</v>
      </c>
      <c r="K656">
        <f>IF(K649&gt;0,K661,0)</f>
        <v>0</v>
      </c>
      <c r="M656" s="143" t="s">
        <v>1</v>
      </c>
      <c r="N656" s="142">
        <f>Techniques!$D$3*(Techniques!$E$3*I656+Techniques!$F$3*J656+Techniques!$G$3*K656)</f>
        <v>0</v>
      </c>
    </row>
    <row r="657" spans="1:15" ht="13.15" x14ac:dyDescent="0.4">
      <c r="A657" s="31">
        <v>0</v>
      </c>
      <c r="B657" s="31">
        <v>0</v>
      </c>
      <c r="C657" s="31">
        <v>0</v>
      </c>
      <c r="D657" s="31">
        <v>0</v>
      </c>
      <c r="E657" s="31"/>
      <c r="G657" t="s">
        <v>2</v>
      </c>
      <c r="H657">
        <f>IF(H650&gt;0,H662,0)</f>
        <v>0</v>
      </c>
      <c r="J657">
        <f>IF(J650&gt;0,J662,0)</f>
        <v>0</v>
      </c>
      <c r="K657">
        <f>IF(K650&gt;0,K662,0)</f>
        <v>0</v>
      </c>
      <c r="M657" s="143" t="s">
        <v>2</v>
      </c>
      <c r="N657" s="142">
        <f>Techniques!$E$3*(Techniques!$D$3*H657+Techniques!$F$3*J657+Techniques!$G$3*K657)</f>
        <v>0</v>
      </c>
    </row>
    <row r="658" spans="1:15" ht="13.15" x14ac:dyDescent="0.4">
      <c r="A658" s="31">
        <v>0</v>
      </c>
      <c r="B658" s="31">
        <v>0</v>
      </c>
      <c r="C658" s="31">
        <v>0</v>
      </c>
      <c r="D658" s="31">
        <v>0</v>
      </c>
      <c r="E658" s="31"/>
      <c r="G658" t="s">
        <v>3</v>
      </c>
      <c r="H658">
        <f>IF(H651&gt;0,H663,0)</f>
        <v>0</v>
      </c>
      <c r="I658">
        <f>IF(I651&gt;0,I663,0)</f>
        <v>0</v>
      </c>
      <c r="K658">
        <f>IF(K651&gt;0,K663,0)</f>
        <v>0</v>
      </c>
      <c r="M658" s="143" t="s">
        <v>3</v>
      </c>
      <c r="N658" s="142">
        <f>Techniques!$F$3*(Techniques!$D$3*H658+Techniques!$E$3*I658+Techniques!$G$3*K658)</f>
        <v>0</v>
      </c>
    </row>
    <row r="659" spans="1:15" ht="13.15" x14ac:dyDescent="0.4">
      <c r="A659" s="31">
        <v>0</v>
      </c>
      <c r="B659" s="31">
        <v>0</v>
      </c>
      <c r="C659" s="31">
        <v>0</v>
      </c>
      <c r="D659" s="31">
        <v>0</v>
      </c>
      <c r="E659" s="31"/>
      <c r="G659" t="s">
        <v>4</v>
      </c>
      <c r="H659">
        <f>IF(H652&gt;0,H664,0)</f>
        <v>0</v>
      </c>
      <c r="I659">
        <f>IF(I652&gt;0,I664,0)</f>
        <v>0</v>
      </c>
      <c r="J659">
        <f>IF(J652&gt;0,J664,0)</f>
        <v>0</v>
      </c>
      <c r="M659" s="143" t="s">
        <v>4</v>
      </c>
      <c r="N659" s="142">
        <f>Techniques!$G$3*(Techniques!$D$3*H659+Techniques!$E$3*I659+Techniques!$F$3*J659)</f>
        <v>0</v>
      </c>
    </row>
    <row r="660" spans="1:15" ht="13.15" x14ac:dyDescent="0.4">
      <c r="A660" s="31">
        <v>0</v>
      </c>
      <c r="B660" s="31">
        <v>0</v>
      </c>
      <c r="C660" s="31">
        <v>0</v>
      </c>
      <c r="D660" s="31">
        <v>0</v>
      </c>
      <c r="E660" s="31"/>
      <c r="F660" s="38"/>
      <c r="M660" s="143" t="s">
        <v>94</v>
      </c>
      <c r="N660" s="142" t="b">
        <f>SUM(N656:N659)&gt;0</f>
        <v>0</v>
      </c>
    </row>
    <row r="661" spans="1:15" ht="13.5" thickBot="1" x14ac:dyDescent="0.45">
      <c r="A661" s="31"/>
      <c r="B661" s="31"/>
      <c r="C661" s="31"/>
      <c r="D661" s="31"/>
      <c r="E661" s="31"/>
      <c r="G661" t="s">
        <v>1</v>
      </c>
      <c r="I661" t="e">
        <v>#DIV/0!</v>
      </c>
      <c r="J661" t="e">
        <v>#DIV/0!</v>
      </c>
      <c r="K661" t="e">
        <v>#DIV/0!</v>
      </c>
      <c r="M661" s="140" t="s">
        <v>103</v>
      </c>
      <c r="N661" s="273">
        <v>1</v>
      </c>
    </row>
    <row r="662" spans="1:15" x14ac:dyDescent="0.35">
      <c r="A662" s="22">
        <f>AVERAGE(A649:A660)</f>
        <v>0</v>
      </c>
      <c r="B662">
        <f>AVERAGE(B649:B660)</f>
        <v>0</v>
      </c>
      <c r="C662">
        <f>AVERAGE(C649:C660)</f>
        <v>0</v>
      </c>
      <c r="D662">
        <f>AVERAGE(D649:D660)</f>
        <v>0</v>
      </c>
      <c r="E662" s="13" t="s">
        <v>237</v>
      </c>
      <c r="G662" t="s">
        <v>2</v>
      </c>
      <c r="H662" t="e">
        <v>#DIV/0!</v>
      </c>
      <c r="J662" t="e">
        <v>#DIV/0!</v>
      </c>
      <c r="K662" t="e">
        <v>#DIV/0!</v>
      </c>
    </row>
    <row r="663" spans="1:15" x14ac:dyDescent="0.35">
      <c r="A663">
        <f>STDEV(A649:A660)</f>
        <v>0</v>
      </c>
      <c r="B663">
        <f>STDEV(B649:B660)</f>
        <v>0</v>
      </c>
      <c r="C663">
        <f>STDEV(C649:C660)</f>
        <v>0</v>
      </c>
      <c r="D663">
        <f>STDEV(D649:D660)</f>
        <v>0</v>
      </c>
      <c r="E663" s="13" t="s">
        <v>238</v>
      </c>
      <c r="G663" t="s">
        <v>3</v>
      </c>
      <c r="H663" t="e">
        <v>#DIV/0!</v>
      </c>
      <c r="I663" t="e">
        <v>#DIV/0!</v>
      </c>
      <c r="K663" t="e">
        <v>#DIV/0!</v>
      </c>
    </row>
    <row r="664" spans="1:15" x14ac:dyDescent="0.35">
      <c r="A664" s="22"/>
      <c r="G664" t="s">
        <v>4</v>
      </c>
      <c r="H664" t="e">
        <v>#DIV/0!</v>
      </c>
      <c r="I664" t="e">
        <v>#DIV/0!</v>
      </c>
      <c r="J664" t="e">
        <v>#DIV/0!</v>
      </c>
    </row>
    <row r="665" spans="1:15" s="5" customFormat="1" ht="13.15" thickBot="1" x14ac:dyDescent="0.4">
      <c r="A665" s="23"/>
      <c r="O665" s="24"/>
    </row>
    <row r="666" spans="1:15" s="26" customFormat="1" x14ac:dyDescent="0.35">
      <c r="A666" s="25" t="str">
        <f>Directions!F7</f>
        <v>ComplTime</v>
      </c>
      <c r="B666" s="26" t="s">
        <v>243</v>
      </c>
      <c r="E666" s="115" t="s">
        <v>226</v>
      </c>
      <c r="F666" s="66">
        <f>Directions!G7</f>
        <v>-1</v>
      </c>
      <c r="O666" s="28"/>
    </row>
    <row r="667" spans="1:15" ht="13.15" x14ac:dyDescent="0.4">
      <c r="A667" s="22" t="s">
        <v>1</v>
      </c>
      <c r="B667" t="s">
        <v>2</v>
      </c>
      <c r="C667" t="s">
        <v>3</v>
      </c>
      <c r="D667" t="s">
        <v>4</v>
      </c>
      <c r="G667" s="3" t="s">
        <v>220</v>
      </c>
      <c r="H667" t="s">
        <v>1</v>
      </c>
      <c r="I667" t="s">
        <v>2</v>
      </c>
      <c r="J667" t="s">
        <v>3</v>
      </c>
      <c r="K667" t="s">
        <v>4</v>
      </c>
    </row>
    <row r="668" spans="1:15" ht="13.15" x14ac:dyDescent="0.4">
      <c r="A668" s="31">
        <v>3.3665919999999998</v>
      </c>
      <c r="B668" s="31">
        <v>4.6666679999999996</v>
      </c>
      <c r="C668" s="31">
        <v>4.4111140000000004</v>
      </c>
      <c r="D668" s="31">
        <v>3.2888950000000001</v>
      </c>
      <c r="E668" s="31"/>
      <c r="G668" t="s">
        <v>1</v>
      </c>
      <c r="H668" s="3">
        <f>A681</f>
        <v>3.6657289166666671</v>
      </c>
      <c r="I668">
        <f>F666*(H668-I669)</f>
        <v>1.811122249999999</v>
      </c>
      <c r="J668">
        <f>F666*(H668-J670)</f>
        <v>1.5120499999999999</v>
      </c>
      <c r="K668">
        <f>F666*(H668-K671)</f>
        <v>-9.4431416666667101E-2</v>
      </c>
    </row>
    <row r="669" spans="1:15" ht="13.15" x14ac:dyDescent="0.4">
      <c r="A669" s="31">
        <v>3.777695</v>
      </c>
      <c r="B669" s="31">
        <v>6.077782</v>
      </c>
      <c r="C669" s="31">
        <v>4.5111119999999998</v>
      </c>
      <c r="D669" s="31">
        <v>5.7444459999999999</v>
      </c>
      <c r="E669" s="31"/>
      <c r="G669" t="s">
        <v>2</v>
      </c>
      <c r="H669">
        <f>F666*(I669-H668)</f>
        <v>-1.811122249999999</v>
      </c>
      <c r="I669" s="3">
        <f>B681</f>
        <v>5.4768511666666662</v>
      </c>
      <c r="J669">
        <f>F666*(I669-J670)</f>
        <v>-0.29907224999999915</v>
      </c>
      <c r="K669">
        <f>F666*(I669-K671)</f>
        <v>-1.9055536666666661</v>
      </c>
    </row>
    <row r="670" spans="1:15" ht="13.15" x14ac:dyDescent="0.4">
      <c r="A670" s="31">
        <v>5.2888950000000001</v>
      </c>
      <c r="B670" s="31">
        <v>3.9000020000000002</v>
      </c>
      <c r="C670" s="31">
        <v>3.4888919999999999</v>
      </c>
      <c r="D670" s="31">
        <v>2.1777799999999998</v>
      </c>
      <c r="E670" s="31"/>
      <c r="G670" t="s">
        <v>3</v>
      </c>
      <c r="H670">
        <f>F666*(J670-H668)</f>
        <v>-1.5120499999999999</v>
      </c>
      <c r="I670">
        <f>F666*(J670-I669)</f>
        <v>0.29907224999999915</v>
      </c>
      <c r="J670" s="3">
        <f>C681</f>
        <v>5.177778916666667</v>
      </c>
      <c r="K670">
        <f>F666*(J670-K671)</f>
        <v>-1.606481416666667</v>
      </c>
    </row>
    <row r="671" spans="1:15" ht="13.15" x14ac:dyDescent="0.4">
      <c r="A671" s="31">
        <v>5.0111080000000001</v>
      </c>
      <c r="B671" s="31">
        <v>6.3888850000000001</v>
      </c>
      <c r="C671" s="31">
        <v>4.3666689999999999</v>
      </c>
      <c r="D671" s="31">
        <v>2.5666660000000001</v>
      </c>
      <c r="E671" s="31"/>
      <c r="G671" t="s">
        <v>4</v>
      </c>
      <c r="H671">
        <f>F666*(K671-H668)</f>
        <v>9.4431416666667101E-2</v>
      </c>
      <c r="I671">
        <f>F666*(K671-I669)</f>
        <v>1.9055536666666661</v>
      </c>
      <c r="J671">
        <f>F666*(K671-J670)</f>
        <v>1.606481416666667</v>
      </c>
      <c r="K671" s="3">
        <f>D681</f>
        <v>3.5712975</v>
      </c>
    </row>
    <row r="672" spans="1:15" x14ac:dyDescent="0.35">
      <c r="A672" s="31">
        <v>3.622223</v>
      </c>
      <c r="B672" s="31">
        <v>5.0111080000000001</v>
      </c>
      <c r="C672" s="31">
        <v>1.7555540000000001</v>
      </c>
      <c r="D672" s="31">
        <v>3.4222260000000002</v>
      </c>
      <c r="E672" s="31"/>
    </row>
    <row r="673" spans="1:15" ht="13.15" thickBot="1" x14ac:dyDescent="0.4">
      <c r="A673" s="31">
        <v>2.4222220000000001</v>
      </c>
      <c r="B673" s="31">
        <v>5.9222109999999999</v>
      </c>
      <c r="C673" s="31">
        <v>4.7222210000000002</v>
      </c>
      <c r="D673" s="31">
        <v>2.6555559999999998</v>
      </c>
      <c r="E673" s="31"/>
    </row>
    <row r="674" spans="1:15" ht="13.5" thickBot="1" x14ac:dyDescent="0.45">
      <c r="A674" s="31">
        <v>2.955559</v>
      </c>
      <c r="B674" s="31">
        <v>5.9111099999999999</v>
      </c>
      <c r="C674" s="31">
        <v>5.0777780000000003</v>
      </c>
      <c r="D674" s="31">
        <v>5.7777789999999998</v>
      </c>
      <c r="E674" s="31"/>
      <c r="H674" t="s">
        <v>1</v>
      </c>
      <c r="I674" t="s">
        <v>2</v>
      </c>
      <c r="J674" t="s">
        <v>3</v>
      </c>
      <c r="K674" t="s">
        <v>4</v>
      </c>
      <c r="M674" s="116"/>
      <c r="N674" s="141" t="s">
        <v>10</v>
      </c>
    </row>
    <row r="675" spans="1:15" ht="13.15" x14ac:dyDescent="0.4">
      <c r="A675" s="31">
        <v>3.5000040000000001</v>
      </c>
      <c r="B675" s="31">
        <v>4.0888900000000001</v>
      </c>
      <c r="C675" s="31">
        <v>5.2666700000000004</v>
      </c>
      <c r="D675" s="31">
        <v>2.8666689999999999</v>
      </c>
      <c r="E675" s="31"/>
      <c r="G675" t="s">
        <v>1</v>
      </c>
      <c r="I675">
        <f>IF(I668&gt;0,I680,0)</f>
        <v>1</v>
      </c>
      <c r="J675">
        <f>IF(J668&gt;0,J680,0)</f>
        <v>0</v>
      </c>
      <c r="K675">
        <f>IF(K668&gt;0,K680,0)</f>
        <v>0</v>
      </c>
      <c r="M675" s="143" t="s">
        <v>1</v>
      </c>
      <c r="N675" s="142">
        <f>Techniques!$D$3*(Techniques!$E$3*I675+Techniques!$F$3*J675+Techniques!$G$3*K675)</f>
        <v>1</v>
      </c>
    </row>
    <row r="676" spans="1:15" ht="13.15" x14ac:dyDescent="0.4">
      <c r="A676" s="31">
        <v>3.5</v>
      </c>
      <c r="B676" s="31">
        <v>7.4111099999999999</v>
      </c>
      <c r="C676" s="31">
        <v>5.6111110000000002</v>
      </c>
      <c r="D676" s="31">
        <v>2.877777</v>
      </c>
      <c r="E676" s="31"/>
      <c r="G676" t="s">
        <v>2</v>
      </c>
      <c r="H676">
        <f>IF(H669&gt;0,H681,0)</f>
        <v>0</v>
      </c>
      <c r="J676">
        <f>IF(J669&gt;0,J681,0)</f>
        <v>0</v>
      </c>
      <c r="K676">
        <f>IF(K669&gt;0,K681,0)</f>
        <v>0</v>
      </c>
      <c r="M676" s="143" t="s">
        <v>2</v>
      </c>
      <c r="N676" s="142">
        <f>Techniques!$E$3*(Techniques!$D$3*H676+Techniques!$F$3*J676+Techniques!$G$3*K676)</f>
        <v>0</v>
      </c>
    </row>
    <row r="677" spans="1:15" ht="13.15" x14ac:dyDescent="0.4">
      <c r="A677" s="31">
        <v>3.7222209999999998</v>
      </c>
      <c r="B677" s="31">
        <v>4.700005</v>
      </c>
      <c r="C677" s="31">
        <v>6.1444470000000004</v>
      </c>
      <c r="D677" s="31">
        <v>5.2666700000000004</v>
      </c>
      <c r="E677" s="31"/>
      <c r="G677" t="s">
        <v>3</v>
      </c>
      <c r="H677">
        <f>IF(H670&gt;0,H682,0)</f>
        <v>0</v>
      </c>
      <c r="I677">
        <f>IF(I670&gt;0,I682,0)</f>
        <v>0</v>
      </c>
      <c r="K677">
        <f>IF(K670&gt;0,K682,0)</f>
        <v>0</v>
      </c>
      <c r="M677" s="143" t="s">
        <v>3</v>
      </c>
      <c r="N677" s="142">
        <f>Techniques!$F$3*(Techniques!$D$3*H677+Techniques!$E$3*I677+Techniques!$G$3*K677)</f>
        <v>0</v>
      </c>
    </row>
    <row r="678" spans="1:15" ht="13.15" x14ac:dyDescent="0.4">
      <c r="A678" s="31">
        <v>2.5444490000000002</v>
      </c>
      <c r="B678" s="31">
        <v>8.4333340000000003</v>
      </c>
      <c r="C678" s="31">
        <v>5.8888889999999998</v>
      </c>
      <c r="D678" s="31">
        <v>2.5222169999999999</v>
      </c>
      <c r="E678" s="31"/>
      <c r="G678" t="s">
        <v>4</v>
      </c>
      <c r="H678">
        <f>IF(H671&gt;0,H683,0)</f>
        <v>0</v>
      </c>
      <c r="I678">
        <f>IF(I671&gt;0,I683,0)</f>
        <v>1</v>
      </c>
      <c r="J678">
        <f>IF(J671&gt;0,J683,0)</f>
        <v>0</v>
      </c>
      <c r="M678" s="143" t="s">
        <v>4</v>
      </c>
      <c r="N678" s="142">
        <f>Techniques!$G$3*(Techniques!$D$3*H678+Techniques!$E$3*I678+Techniques!$F$3*J678)</f>
        <v>1</v>
      </c>
    </row>
    <row r="679" spans="1:15" ht="13.15" x14ac:dyDescent="0.4">
      <c r="A679" s="31">
        <v>4.2777789999999998</v>
      </c>
      <c r="B679" s="31">
        <v>3.211109</v>
      </c>
      <c r="C679" s="31">
        <v>10.88889</v>
      </c>
      <c r="D679" s="31">
        <v>3.6888890000000001</v>
      </c>
      <c r="E679" s="31"/>
      <c r="F679" s="38"/>
      <c r="M679" s="143" t="s">
        <v>94</v>
      </c>
      <c r="N679" s="142" t="b">
        <f>SUM(N675:N678)&gt;0</f>
        <v>1</v>
      </c>
    </row>
    <row r="680" spans="1:15" ht="13.5" thickBot="1" x14ac:dyDescent="0.45">
      <c r="A680" s="22"/>
      <c r="G680" t="s">
        <v>1</v>
      </c>
      <c r="I680">
        <v>1</v>
      </c>
      <c r="J680">
        <v>0</v>
      </c>
      <c r="K680">
        <v>0</v>
      </c>
      <c r="M680" s="140" t="s">
        <v>103</v>
      </c>
      <c r="N680" s="273">
        <v>2.2728908322219702E-3</v>
      </c>
    </row>
    <row r="681" spans="1:15" x14ac:dyDescent="0.35">
      <c r="A681" s="22">
        <f>AVERAGE(A668:A679)</f>
        <v>3.6657289166666671</v>
      </c>
      <c r="B681">
        <f>AVERAGE(B668:B679)</f>
        <v>5.4768511666666662</v>
      </c>
      <c r="C681">
        <f>AVERAGE(C668:C679)</f>
        <v>5.177778916666667</v>
      </c>
      <c r="D681">
        <f>AVERAGE(D668:D679)</f>
        <v>3.5712975</v>
      </c>
      <c r="E681" s="13" t="s">
        <v>237</v>
      </c>
      <c r="G681" t="s">
        <v>2</v>
      </c>
      <c r="H681">
        <v>1</v>
      </c>
      <c r="J681">
        <v>0</v>
      </c>
      <c r="K681">
        <v>1</v>
      </c>
    </row>
    <row r="682" spans="1:15" x14ac:dyDescent="0.35">
      <c r="A682">
        <f>STDEV(A668:A679)</f>
        <v>0.86808420052104518</v>
      </c>
      <c r="B682">
        <f>STDEV(B668:B679)</f>
        <v>1.5101257672220469</v>
      </c>
      <c r="C682">
        <f>STDEV(C668:C679)</f>
        <v>2.1473918138633996</v>
      </c>
      <c r="D682">
        <f>STDEV(D668:D679)</f>
        <v>1.2950613899971541</v>
      </c>
      <c r="E682" s="13" t="s">
        <v>238</v>
      </c>
      <c r="G682" t="s">
        <v>3</v>
      </c>
      <c r="H682">
        <v>0</v>
      </c>
      <c r="I682">
        <v>0</v>
      </c>
      <c r="K682">
        <v>0</v>
      </c>
    </row>
    <row r="683" spans="1:15" x14ac:dyDescent="0.35">
      <c r="A683" s="22"/>
      <c r="G683" t="s">
        <v>4</v>
      </c>
      <c r="H683">
        <v>0</v>
      </c>
      <c r="I683">
        <v>1</v>
      </c>
      <c r="J683">
        <v>0</v>
      </c>
    </row>
    <row r="684" spans="1:15" s="5" customFormat="1" ht="13.15" thickBot="1" x14ac:dyDescent="0.4">
      <c r="A684" s="23"/>
      <c r="O684" s="24"/>
    </row>
    <row r="685" spans="1:15" s="26" customFormat="1" x14ac:dyDescent="0.35">
      <c r="A685" s="25" t="str">
        <f>Directions!F8</f>
        <v>TargetDist</v>
      </c>
      <c r="B685" s="26" t="s">
        <v>243</v>
      </c>
      <c r="E685" s="115" t="s">
        <v>226</v>
      </c>
      <c r="F685" s="66">
        <f>Directions!G8</f>
        <v>-1</v>
      </c>
      <c r="O685" s="28"/>
    </row>
    <row r="686" spans="1:15" ht="13.15" x14ac:dyDescent="0.4">
      <c r="A686" s="22" t="s">
        <v>1</v>
      </c>
      <c r="B686" t="s">
        <v>2</v>
      </c>
      <c r="C686" t="s">
        <v>3</v>
      </c>
      <c r="D686" t="s">
        <v>4</v>
      </c>
      <c r="G686" s="3" t="s">
        <v>220</v>
      </c>
      <c r="H686" t="s">
        <v>1</v>
      </c>
      <c r="I686" t="s">
        <v>2</v>
      </c>
      <c r="J686" t="s">
        <v>3</v>
      </c>
      <c r="K686" t="s">
        <v>4</v>
      </c>
    </row>
    <row r="687" spans="1:15" ht="13.15" x14ac:dyDescent="0.4">
      <c r="A687" s="31">
        <v>0.19478400000000001</v>
      </c>
      <c r="B687" s="31">
        <v>0.3872969</v>
      </c>
      <c r="C687" s="31">
        <v>0.59343100000000004</v>
      </c>
      <c r="D687" s="31">
        <v>0.25413210000000003</v>
      </c>
      <c r="E687" s="31"/>
      <c r="G687" t="s">
        <v>1</v>
      </c>
      <c r="H687" s="3">
        <f>A700</f>
        <v>0.23601996916666668</v>
      </c>
      <c r="I687">
        <f>F685*(H687-I688)</f>
        <v>0.18789513083333337</v>
      </c>
      <c r="J687">
        <f>F685*(H687-J689)</f>
        <v>0.14273123916666669</v>
      </c>
      <c r="K687">
        <f>F685*(H687-K690)</f>
        <v>4.0415461666666652E-2</v>
      </c>
    </row>
    <row r="688" spans="1:15" ht="13.15" x14ac:dyDescent="0.4">
      <c r="A688" s="31">
        <v>0.41124830000000001</v>
      </c>
      <c r="B688" s="31">
        <v>0.48545169999999999</v>
      </c>
      <c r="C688" s="31">
        <v>0.1430342</v>
      </c>
      <c r="D688" s="31">
        <v>0.17120250000000001</v>
      </c>
      <c r="E688" s="31"/>
      <c r="G688" t="s">
        <v>2</v>
      </c>
      <c r="H688">
        <f>F685*(I688-H687)</f>
        <v>-0.18789513083333337</v>
      </c>
      <c r="I688" s="3">
        <f>B700</f>
        <v>0.42391510000000004</v>
      </c>
      <c r="J688">
        <f>F685*(I688-J689)</f>
        <v>-4.5163891666666678E-2</v>
      </c>
      <c r="K688">
        <f>F685*(I688-K690)</f>
        <v>-0.14747966916666672</v>
      </c>
    </row>
    <row r="689" spans="1:15" ht="13.15" x14ac:dyDescent="0.4">
      <c r="A689" s="31">
        <v>0.10000439999999999</v>
      </c>
      <c r="B689" s="31">
        <v>0.34560170000000001</v>
      </c>
      <c r="C689" s="31">
        <v>0.53358090000000002</v>
      </c>
      <c r="D689" s="31">
        <v>0.34120089999999997</v>
      </c>
      <c r="E689" s="31"/>
      <c r="G689" t="s">
        <v>3</v>
      </c>
      <c r="H689">
        <f>F685*(J689-H687)</f>
        <v>-0.14273123916666669</v>
      </c>
      <c r="I689">
        <f>F685*(J689-I688)</f>
        <v>4.5163891666666678E-2</v>
      </c>
      <c r="J689" s="3">
        <f>C700</f>
        <v>0.37875120833333337</v>
      </c>
      <c r="K689">
        <f>F685*(J689-K690)</f>
        <v>-0.10231577750000004</v>
      </c>
    </row>
    <row r="690" spans="1:15" ht="13.15" x14ac:dyDescent="0.4">
      <c r="A690" s="31">
        <v>0.46923429999999999</v>
      </c>
      <c r="B690" s="31">
        <v>0.36092390000000002</v>
      </c>
      <c r="C690" s="31">
        <v>0.30715730000000002</v>
      </c>
      <c r="D690" s="31">
        <v>0.194741</v>
      </c>
      <c r="E690" s="31"/>
      <c r="G690" t="s">
        <v>4</v>
      </c>
      <c r="H690">
        <f>F685*(K690-H687)</f>
        <v>-4.0415461666666652E-2</v>
      </c>
      <c r="I690">
        <f>F685*(K690-I688)</f>
        <v>0.14747966916666672</v>
      </c>
      <c r="J690">
        <f>F685*(K690-J689)</f>
        <v>0.10231577750000004</v>
      </c>
      <c r="K690" s="3">
        <f>D700</f>
        <v>0.27643543083333333</v>
      </c>
    </row>
    <row r="691" spans="1:15" x14ac:dyDescent="0.35">
      <c r="A691" s="31">
        <v>0.22301000000000001</v>
      </c>
      <c r="B691" s="31">
        <v>0.26867819999999998</v>
      </c>
      <c r="C691" s="31">
        <v>0.94207439999999998</v>
      </c>
      <c r="D691" s="31">
        <v>0.10289089999999999</v>
      </c>
      <c r="E691" s="31"/>
    </row>
    <row r="692" spans="1:15" ht="13.15" thickBot="1" x14ac:dyDescent="0.4">
      <c r="A692" s="31">
        <v>0.1155219</v>
      </c>
      <c r="B692" s="31">
        <v>0.41482069999999999</v>
      </c>
      <c r="C692" s="31">
        <v>0.23914920000000001</v>
      </c>
      <c r="D692" s="31">
        <v>0.35943459999999999</v>
      </c>
      <c r="E692" s="31"/>
    </row>
    <row r="693" spans="1:15" ht="13.5" thickBot="1" x14ac:dyDescent="0.45">
      <c r="A693" s="31">
        <v>0.1067104</v>
      </c>
      <c r="B693" s="31">
        <v>0.58746830000000005</v>
      </c>
      <c r="C693" s="31">
        <v>0.1468584</v>
      </c>
      <c r="D693" s="31">
        <v>0.42286439999999997</v>
      </c>
      <c r="E693" s="31"/>
      <c r="H693" t="s">
        <v>1</v>
      </c>
      <c r="I693" t="s">
        <v>2</v>
      </c>
      <c r="J693" t="s">
        <v>3</v>
      </c>
      <c r="K693" t="s">
        <v>4</v>
      </c>
      <c r="M693" s="116"/>
      <c r="N693" s="141" t="s">
        <v>10</v>
      </c>
    </row>
    <row r="694" spans="1:15" ht="13.15" x14ac:dyDescent="0.4">
      <c r="A694" s="31">
        <v>0.28363129999999998</v>
      </c>
      <c r="B694" s="31">
        <v>0.4050687</v>
      </c>
      <c r="C694" s="31">
        <v>0.32707269999999999</v>
      </c>
      <c r="D694" s="31">
        <v>0.54646969999999995</v>
      </c>
      <c r="E694" s="31"/>
      <c r="G694" t="s">
        <v>1</v>
      </c>
      <c r="I694">
        <f>IF(I687&gt;0,I699,0)</f>
        <v>1</v>
      </c>
      <c r="J694">
        <f>IF(J687&gt;0,J699,0)</f>
        <v>0</v>
      </c>
      <c r="K694">
        <f>IF(K687&gt;0,K699,0)</f>
        <v>0</v>
      </c>
      <c r="M694" s="143" t="s">
        <v>1</v>
      </c>
      <c r="N694" s="142">
        <f>Techniques!$D$3*(Techniques!$E$3*I694+Techniques!$F$3*J694+Techniques!$G$3*K694)</f>
        <v>1</v>
      </c>
    </row>
    <row r="695" spans="1:15" ht="13.15" x14ac:dyDescent="0.4">
      <c r="A695" s="31">
        <v>8.6327829999999994E-2</v>
      </c>
      <c r="B695" s="31">
        <v>0.3544466</v>
      </c>
      <c r="C695" s="31">
        <v>0.1472012</v>
      </c>
      <c r="D695" s="31">
        <v>0.31609409999999999</v>
      </c>
      <c r="E695" s="31"/>
      <c r="G695" t="s">
        <v>2</v>
      </c>
      <c r="H695">
        <f>IF(H688&gt;0,H700,0)</f>
        <v>0</v>
      </c>
      <c r="J695">
        <f>IF(J688&gt;0,J700,0)</f>
        <v>0</v>
      </c>
      <c r="K695">
        <f>IF(K688&gt;0,K700,0)</f>
        <v>0</v>
      </c>
      <c r="M695" s="143" t="s">
        <v>2</v>
      </c>
      <c r="N695" s="142">
        <f>Techniques!$E$3*(Techniques!$D$3*H695+Techniques!$F$3*J695+Techniques!$G$3*K695)</f>
        <v>0</v>
      </c>
    </row>
    <row r="696" spans="1:15" ht="13.15" x14ac:dyDescent="0.4">
      <c r="A696" s="31">
        <v>0.23144700000000001</v>
      </c>
      <c r="B696" s="31">
        <v>0.4928555</v>
      </c>
      <c r="C696" s="31">
        <v>0.1596717</v>
      </c>
      <c r="D696" s="31">
        <v>8.4465369999999998E-2</v>
      </c>
      <c r="E696" s="31"/>
      <c r="G696" t="s">
        <v>3</v>
      </c>
      <c r="H696">
        <f>IF(H689&gt;0,H701,0)</f>
        <v>0</v>
      </c>
      <c r="I696">
        <f>IF(I689&gt;0,I701,0)</f>
        <v>0</v>
      </c>
      <c r="K696">
        <f>IF(K689&gt;0,K701,0)</f>
        <v>0</v>
      </c>
      <c r="M696" s="143" t="s">
        <v>3</v>
      </c>
      <c r="N696" s="142">
        <f>Techniques!$F$3*(Techniques!$D$3*H696+Techniques!$E$3*I696+Techniques!$G$3*K696)</f>
        <v>0</v>
      </c>
    </row>
    <row r="697" spans="1:15" ht="13.15" x14ac:dyDescent="0.4">
      <c r="A697" s="31">
        <v>0.42709750000000002</v>
      </c>
      <c r="B697" s="31">
        <v>0.61676839999999999</v>
      </c>
      <c r="C697" s="31">
        <v>0.33270729999999998</v>
      </c>
      <c r="D697" s="31">
        <v>0.3216368</v>
      </c>
      <c r="E697" s="31"/>
      <c r="G697" t="s">
        <v>4</v>
      </c>
      <c r="H697">
        <f>IF(H690&gt;0,H702,0)</f>
        <v>0</v>
      </c>
      <c r="I697">
        <f>IF(I690&gt;0,I702,0)</f>
        <v>0</v>
      </c>
      <c r="J697">
        <f>IF(J690&gt;0,J702,0)</f>
        <v>0</v>
      </c>
      <c r="M697" s="143" t="s">
        <v>4</v>
      </c>
      <c r="N697" s="142">
        <f>Techniques!$G$3*(Techniques!$D$3*H697+Techniques!$E$3*I697+Techniques!$F$3*J697)</f>
        <v>0</v>
      </c>
    </row>
    <row r="698" spans="1:15" ht="13.15" x14ac:dyDescent="0.4">
      <c r="A698" s="31">
        <v>0.18322269999999999</v>
      </c>
      <c r="B698" s="31">
        <v>0.3676006</v>
      </c>
      <c r="C698" s="31">
        <v>0.67307620000000001</v>
      </c>
      <c r="D698" s="31">
        <v>0.20209279999999999</v>
      </c>
      <c r="E698" s="31"/>
      <c r="F698" s="38"/>
      <c r="M698" s="143" t="s">
        <v>94</v>
      </c>
      <c r="N698" s="142" t="b">
        <f>SUM(N694:N697)&gt;0</f>
        <v>1</v>
      </c>
    </row>
    <row r="699" spans="1:15" ht="13.5" thickBot="1" x14ac:dyDescent="0.45">
      <c r="A699" s="22"/>
      <c r="G699" t="s">
        <v>1</v>
      </c>
      <c r="I699">
        <v>1</v>
      </c>
      <c r="J699">
        <v>0</v>
      </c>
      <c r="K699">
        <v>0</v>
      </c>
      <c r="M699" s="140" t="s">
        <v>103</v>
      </c>
      <c r="N699" s="273">
        <v>1.6344547430919041E-2</v>
      </c>
    </row>
    <row r="700" spans="1:15" x14ac:dyDescent="0.35">
      <c r="A700" s="22">
        <f>AVERAGE(A687:A698)</f>
        <v>0.23601996916666668</v>
      </c>
      <c r="B700">
        <f>AVERAGE(B687:B698)</f>
        <v>0.42391510000000004</v>
      </c>
      <c r="C700">
        <f>AVERAGE(C687:C698)</f>
        <v>0.37875120833333337</v>
      </c>
      <c r="D700">
        <f>AVERAGE(D687:D698)</f>
        <v>0.27643543083333333</v>
      </c>
      <c r="E700" s="13" t="s">
        <v>237</v>
      </c>
      <c r="G700" t="s">
        <v>2</v>
      </c>
      <c r="H700">
        <v>1</v>
      </c>
      <c r="J700">
        <v>0</v>
      </c>
      <c r="K700">
        <v>0</v>
      </c>
    </row>
    <row r="701" spans="1:15" x14ac:dyDescent="0.35">
      <c r="A701">
        <f>STDEV(A687:A698)</f>
        <v>0.13507513152115738</v>
      </c>
      <c r="B701">
        <f>STDEV(B687:B698)</f>
        <v>0.10289311945346706</v>
      </c>
      <c r="C701">
        <f>STDEV(C687:C698)</f>
        <v>0.25483916557581043</v>
      </c>
      <c r="D701">
        <f>STDEV(D687:D698)</f>
        <v>0.1347731342778703</v>
      </c>
      <c r="E701" s="13" t="s">
        <v>238</v>
      </c>
      <c r="G701" t="s">
        <v>3</v>
      </c>
      <c r="H701">
        <v>0</v>
      </c>
      <c r="I701">
        <v>0</v>
      </c>
      <c r="K701">
        <v>0</v>
      </c>
    </row>
    <row r="702" spans="1:15" x14ac:dyDescent="0.35">
      <c r="A702" s="22"/>
      <c r="G702" t="s">
        <v>4</v>
      </c>
      <c r="H702">
        <v>0</v>
      </c>
      <c r="I702">
        <v>0</v>
      </c>
      <c r="J702">
        <v>0</v>
      </c>
    </row>
    <row r="703" spans="1:15" s="5" customFormat="1" ht="13.15" thickBot="1" x14ac:dyDescent="0.4">
      <c r="A703" s="23"/>
      <c r="O703" s="24"/>
    </row>
    <row r="704" spans="1:15" s="26" customFormat="1" x14ac:dyDescent="0.35">
      <c r="A704" s="25" t="str">
        <f>Directions!F9</f>
        <v>NumExits</v>
      </c>
      <c r="B704" s="26" t="s">
        <v>243</v>
      </c>
      <c r="E704" s="115" t="s">
        <v>226</v>
      </c>
      <c r="F704" s="66">
        <f>Directions!G9</f>
        <v>-1</v>
      </c>
      <c r="O704" s="28"/>
    </row>
    <row r="705" spans="1:14" ht="13.15" x14ac:dyDescent="0.4">
      <c r="A705" s="22" t="s">
        <v>1</v>
      </c>
      <c r="B705" t="s">
        <v>2</v>
      </c>
      <c r="C705" t="s">
        <v>3</v>
      </c>
      <c r="D705" t="s">
        <v>4</v>
      </c>
      <c r="G705" s="3" t="s">
        <v>220</v>
      </c>
      <c r="H705" t="s">
        <v>1</v>
      </c>
      <c r="I705" t="s">
        <v>2</v>
      </c>
      <c r="J705" t="s">
        <v>3</v>
      </c>
      <c r="K705" t="s">
        <v>4</v>
      </c>
    </row>
    <row r="706" spans="1:14" ht="13.15" x14ac:dyDescent="0.4">
      <c r="A706" s="31">
        <v>0</v>
      </c>
      <c r="B706" s="31">
        <v>0</v>
      </c>
      <c r="C706" s="31">
        <v>0</v>
      </c>
      <c r="D706" s="31">
        <v>0</v>
      </c>
      <c r="E706" s="31"/>
      <c r="G706" t="s">
        <v>1</v>
      </c>
      <c r="H706" s="3">
        <f>A719</f>
        <v>0</v>
      </c>
      <c r="I706">
        <f>F704*(H706-I707)</f>
        <v>0</v>
      </c>
      <c r="J706">
        <f>F704*(H706-J708)</f>
        <v>0.25</v>
      </c>
      <c r="K706">
        <f>F704*(H706-K709)</f>
        <v>0</v>
      </c>
    </row>
    <row r="707" spans="1:14" ht="13.15" x14ac:dyDescent="0.4">
      <c r="A707" s="31">
        <v>0</v>
      </c>
      <c r="B707" s="31">
        <v>0</v>
      </c>
      <c r="C707" s="31">
        <v>1</v>
      </c>
      <c r="D707" s="31">
        <v>0</v>
      </c>
      <c r="E707" s="31"/>
      <c r="G707" t="s">
        <v>2</v>
      </c>
      <c r="H707">
        <f>F704*(I707-H706)</f>
        <v>0</v>
      </c>
      <c r="I707" s="3">
        <f>B719</f>
        <v>0</v>
      </c>
      <c r="J707">
        <f>F704*(I707-J708)</f>
        <v>0.25</v>
      </c>
      <c r="K707">
        <f>F704*(I707-K709)</f>
        <v>0</v>
      </c>
    </row>
    <row r="708" spans="1:14" ht="13.15" x14ac:dyDescent="0.4">
      <c r="A708" s="31">
        <v>0</v>
      </c>
      <c r="B708" s="31">
        <v>0</v>
      </c>
      <c r="C708" s="31">
        <v>0</v>
      </c>
      <c r="D708" s="31">
        <v>0</v>
      </c>
      <c r="E708" s="31"/>
      <c r="G708" t="s">
        <v>3</v>
      </c>
      <c r="H708">
        <f>F704*(J708-H706)</f>
        <v>-0.25</v>
      </c>
      <c r="I708">
        <f>F704*(J708-I707)</f>
        <v>-0.25</v>
      </c>
      <c r="J708" s="3">
        <f>C719</f>
        <v>0.25</v>
      </c>
      <c r="K708">
        <f>F704*(J708-K709)</f>
        <v>-0.25</v>
      </c>
    </row>
    <row r="709" spans="1:14" ht="13.15" x14ac:dyDescent="0.4">
      <c r="A709" s="31">
        <v>0</v>
      </c>
      <c r="B709" s="31">
        <v>0</v>
      </c>
      <c r="C709" s="31">
        <v>0</v>
      </c>
      <c r="D709" s="31">
        <v>0</v>
      </c>
      <c r="E709" s="31"/>
      <c r="G709" t="s">
        <v>4</v>
      </c>
      <c r="H709">
        <f>F704*(K709-H706)</f>
        <v>0</v>
      </c>
      <c r="I709">
        <f>F704*(K709-I707)</f>
        <v>0</v>
      </c>
      <c r="J709">
        <f>F704*(K709-J708)</f>
        <v>0.25</v>
      </c>
      <c r="K709" s="3">
        <f>D719</f>
        <v>0</v>
      </c>
    </row>
    <row r="710" spans="1:14" x14ac:dyDescent="0.35">
      <c r="A710" s="31">
        <v>0</v>
      </c>
      <c r="B710" s="31">
        <v>0</v>
      </c>
      <c r="C710" s="31">
        <v>0</v>
      </c>
      <c r="D710" s="31">
        <v>0</v>
      </c>
      <c r="E710" s="31"/>
    </row>
    <row r="711" spans="1:14" ht="13.15" thickBot="1" x14ac:dyDescent="0.4">
      <c r="A711" s="31">
        <v>0</v>
      </c>
      <c r="B711" s="31">
        <v>0</v>
      </c>
      <c r="C711" s="31">
        <v>0</v>
      </c>
      <c r="D711" s="31">
        <v>0</v>
      </c>
      <c r="E711" s="31"/>
    </row>
    <row r="712" spans="1:14" ht="13.5" thickBot="1" x14ac:dyDescent="0.45">
      <c r="A712" s="31">
        <v>0</v>
      </c>
      <c r="B712" s="31">
        <v>0</v>
      </c>
      <c r="C712" s="31">
        <v>0</v>
      </c>
      <c r="D712" s="31">
        <v>0</v>
      </c>
      <c r="E712" s="31"/>
      <c r="H712" t="s">
        <v>1</v>
      </c>
      <c r="I712" t="s">
        <v>2</v>
      </c>
      <c r="J712" t="s">
        <v>3</v>
      </c>
      <c r="K712" t="s">
        <v>4</v>
      </c>
      <c r="M712" s="116"/>
      <c r="N712" s="141" t="s">
        <v>10</v>
      </c>
    </row>
    <row r="713" spans="1:14" ht="13.15" x14ac:dyDescent="0.4">
      <c r="A713" s="31">
        <v>0</v>
      </c>
      <c r="B713" s="31">
        <v>0</v>
      </c>
      <c r="C713" s="31">
        <v>0</v>
      </c>
      <c r="D713" s="31">
        <v>0</v>
      </c>
      <c r="E713" s="31"/>
      <c r="G713" t="s">
        <v>1</v>
      </c>
      <c r="I713">
        <f>IF(I706&gt;0,I718,0)</f>
        <v>0</v>
      </c>
      <c r="J713">
        <f>IF(J706&gt;0,J718,0)</f>
        <v>0</v>
      </c>
      <c r="K713">
        <f>IF(K706&gt;0,K718,0)</f>
        <v>0</v>
      </c>
      <c r="M713" s="143" t="s">
        <v>1</v>
      </c>
      <c r="N713" s="142">
        <f>Techniques!$D$3*(Techniques!$E$3*I713+Techniques!$F$3*J713+Techniques!$G$3*K713)</f>
        <v>0</v>
      </c>
    </row>
    <row r="714" spans="1:14" ht="13.15" x14ac:dyDescent="0.4">
      <c r="A714" s="31">
        <v>0</v>
      </c>
      <c r="B714" s="31">
        <v>0</v>
      </c>
      <c r="C714" s="31">
        <v>0</v>
      </c>
      <c r="D714" s="31">
        <v>0</v>
      </c>
      <c r="E714" s="31"/>
      <c r="G714" t="s">
        <v>2</v>
      </c>
      <c r="H714">
        <f>IF(H707&gt;0,H719,0)</f>
        <v>0</v>
      </c>
      <c r="J714">
        <f>IF(J707&gt;0,J719,0)</f>
        <v>0</v>
      </c>
      <c r="K714">
        <f>IF(K707&gt;0,K719,0)</f>
        <v>0</v>
      </c>
      <c r="M714" s="143" t="s">
        <v>2</v>
      </c>
      <c r="N714" s="142">
        <f>Techniques!$E$3*(Techniques!$D$3*H714+Techniques!$F$3*J714+Techniques!$G$3*K714)</f>
        <v>0</v>
      </c>
    </row>
    <row r="715" spans="1:14" ht="13.15" x14ac:dyDescent="0.4">
      <c r="A715" s="31">
        <v>0</v>
      </c>
      <c r="B715" s="31">
        <v>0</v>
      </c>
      <c r="C715" s="31">
        <v>0</v>
      </c>
      <c r="D715" s="31">
        <v>0</v>
      </c>
      <c r="E715" s="31"/>
      <c r="G715" t="s">
        <v>3</v>
      </c>
      <c r="H715">
        <f>IF(H708&gt;0,H720,0)</f>
        <v>0</v>
      </c>
      <c r="I715">
        <f>IF(I708&gt;0,I720,0)</f>
        <v>0</v>
      </c>
      <c r="K715">
        <f>IF(K708&gt;0,K720,0)</f>
        <v>0</v>
      </c>
      <c r="M715" s="143" t="s">
        <v>3</v>
      </c>
      <c r="N715" s="142">
        <f>Techniques!$F$3*(Techniques!$D$3*H715+Techniques!$E$3*I715+Techniques!$G$3*K715)</f>
        <v>0</v>
      </c>
    </row>
    <row r="716" spans="1:14" ht="13.15" x14ac:dyDescent="0.4">
      <c r="A716" s="31">
        <v>0</v>
      </c>
      <c r="B716" s="31">
        <v>0</v>
      </c>
      <c r="C716" s="31">
        <v>1</v>
      </c>
      <c r="D716" s="31">
        <v>0</v>
      </c>
      <c r="E716" s="31"/>
      <c r="G716" t="s">
        <v>4</v>
      </c>
      <c r="H716">
        <f>IF(H709&gt;0,H721,0)</f>
        <v>0</v>
      </c>
      <c r="I716">
        <f>IF(I709&gt;0,I721,0)</f>
        <v>0</v>
      </c>
      <c r="J716">
        <f>IF(J709&gt;0,J721,0)</f>
        <v>0</v>
      </c>
      <c r="M716" s="143" t="s">
        <v>4</v>
      </c>
      <c r="N716" s="142">
        <f>Techniques!$G$3*(Techniques!$D$3*H716+Techniques!$E$3*I716+Techniques!$F$3*J716)</f>
        <v>0</v>
      </c>
    </row>
    <row r="717" spans="1:14" ht="13.15" x14ac:dyDescent="0.4">
      <c r="A717" s="31">
        <v>0</v>
      </c>
      <c r="B717" s="31">
        <v>0</v>
      </c>
      <c r="C717" s="31">
        <v>1</v>
      </c>
      <c r="D717" s="31">
        <v>0</v>
      </c>
      <c r="E717" s="31"/>
      <c r="F717" s="38"/>
      <c r="M717" s="143" t="s">
        <v>94</v>
      </c>
      <c r="N717" s="142" t="b">
        <f>SUM(N713:N716)&gt;0</f>
        <v>0</v>
      </c>
    </row>
    <row r="718" spans="1:14" ht="13.5" thickBot="1" x14ac:dyDescent="0.45">
      <c r="A718" s="22"/>
      <c r="G718" t="s">
        <v>1</v>
      </c>
      <c r="I718">
        <v>0</v>
      </c>
      <c r="J718">
        <v>0</v>
      </c>
      <c r="K718">
        <v>0</v>
      </c>
      <c r="M718" s="140" t="s">
        <v>103</v>
      </c>
      <c r="N718" s="273">
        <v>2.4419337395717701E-2</v>
      </c>
    </row>
    <row r="719" spans="1:14" x14ac:dyDescent="0.35">
      <c r="A719" s="22">
        <f>AVERAGE(A706:A717)</f>
        <v>0</v>
      </c>
      <c r="B719">
        <f>AVERAGE(B706:B717)</f>
        <v>0</v>
      </c>
      <c r="C719">
        <f>AVERAGE(C706:C717)</f>
        <v>0.25</v>
      </c>
      <c r="D719">
        <f>AVERAGE(D706:D717)</f>
        <v>0</v>
      </c>
      <c r="E719" s="13" t="s">
        <v>237</v>
      </c>
      <c r="G719" t="s">
        <v>2</v>
      </c>
      <c r="H719">
        <v>0</v>
      </c>
      <c r="J719">
        <v>0</v>
      </c>
      <c r="K719">
        <v>0</v>
      </c>
    </row>
    <row r="720" spans="1:14" x14ac:dyDescent="0.35">
      <c r="A720">
        <f>STDEV(A706:A717)</f>
        <v>0</v>
      </c>
      <c r="B720">
        <f>STDEV(B706:B717)</f>
        <v>0</v>
      </c>
      <c r="C720">
        <f>STDEV(C706:C717)</f>
        <v>0.45226701686664544</v>
      </c>
      <c r="D720">
        <f>STDEV(D706:D717)</f>
        <v>0</v>
      </c>
      <c r="E720" s="13" t="s">
        <v>238</v>
      </c>
      <c r="G720" t="s">
        <v>3</v>
      </c>
      <c r="H720">
        <v>0</v>
      </c>
      <c r="I720">
        <v>0</v>
      </c>
      <c r="K720">
        <v>0</v>
      </c>
    </row>
    <row r="721" spans="1:15" x14ac:dyDescent="0.35">
      <c r="A721" s="22"/>
      <c r="G721" t="s">
        <v>4</v>
      </c>
      <c r="H721">
        <v>0</v>
      </c>
      <c r="I721">
        <v>0</v>
      </c>
      <c r="J721">
        <v>0</v>
      </c>
    </row>
    <row r="722" spans="1:15" s="5" customFormat="1" ht="13.15" thickBot="1" x14ac:dyDescent="0.4">
      <c r="A722" s="23"/>
      <c r="O722" s="24"/>
    </row>
    <row r="723" spans="1:15" s="26" customFormat="1" x14ac:dyDescent="0.35">
      <c r="A723" s="25" t="str">
        <f>Directions!F7</f>
        <v>ComplTime</v>
      </c>
      <c r="B723" s="26" t="s">
        <v>242</v>
      </c>
      <c r="E723" s="115" t="s">
        <v>226</v>
      </c>
      <c r="F723" s="66">
        <f>Directions!G7</f>
        <v>-1</v>
      </c>
      <c r="O723" s="28"/>
    </row>
    <row r="724" spans="1:15" ht="13.15" x14ac:dyDescent="0.4">
      <c r="A724" s="22" t="s">
        <v>1</v>
      </c>
      <c r="B724" t="s">
        <v>2</v>
      </c>
      <c r="C724" t="s">
        <v>3</v>
      </c>
      <c r="D724" t="s">
        <v>4</v>
      </c>
      <c r="G724" s="3" t="s">
        <v>220</v>
      </c>
      <c r="H724" t="s">
        <v>1</v>
      </c>
      <c r="I724" t="s">
        <v>2</v>
      </c>
      <c r="J724" t="s">
        <v>3</v>
      </c>
      <c r="K724" t="s">
        <v>4</v>
      </c>
    </row>
    <row r="725" spans="1:15" ht="13.15" x14ac:dyDescent="0.4">
      <c r="A725" s="31">
        <v>4.4221190000000004</v>
      </c>
      <c r="B725" s="31">
        <v>4.9777760000000004</v>
      </c>
      <c r="C725" s="31">
        <v>3.1999970000000002</v>
      </c>
      <c r="D725" s="31">
        <v>4.4777760000000004</v>
      </c>
      <c r="E725" s="31"/>
      <c r="G725" t="s">
        <v>1</v>
      </c>
      <c r="H725" s="3">
        <f>A738</f>
        <v>3.8657226666666666</v>
      </c>
      <c r="I725">
        <f>F723*(H725-I726)</f>
        <v>4.109278166666666</v>
      </c>
      <c r="J725">
        <f>F723*(H725-J727)</f>
        <v>1.2574256666666663</v>
      </c>
      <c r="K725">
        <f>F723*(H725-K728)</f>
        <v>0.31298158333333337</v>
      </c>
    </row>
    <row r="726" spans="1:15" ht="13.15" x14ac:dyDescent="0.4">
      <c r="A726" s="31">
        <v>4.8110049999999998</v>
      </c>
      <c r="B726" s="31">
        <v>8.9888840000000005</v>
      </c>
      <c r="C726" s="31">
        <v>2.5777779999999999</v>
      </c>
      <c r="D726" s="31">
        <v>4.5222239999999996</v>
      </c>
      <c r="E726" s="31"/>
      <c r="G726" t="s">
        <v>2</v>
      </c>
      <c r="H726">
        <f>F723*(I726-H725)</f>
        <v>-4.109278166666666</v>
      </c>
      <c r="I726" s="3">
        <f>B738</f>
        <v>7.9750008333333327</v>
      </c>
      <c r="J726">
        <f>F723*(I726-J727)</f>
        <v>-2.8518524999999997</v>
      </c>
      <c r="K726">
        <f>F723*(I726-K728)</f>
        <v>-3.7962965833333326</v>
      </c>
    </row>
    <row r="727" spans="1:15" ht="13.15" x14ac:dyDescent="0.4">
      <c r="A727" s="31">
        <v>4.4444429999999997</v>
      </c>
      <c r="B727" s="31">
        <v>9.7111129999999992</v>
      </c>
      <c r="C727" s="31">
        <v>4.5333329999999998</v>
      </c>
      <c r="D727" s="31">
        <v>2.4888880000000002</v>
      </c>
      <c r="E727" s="31"/>
      <c r="G727" t="s">
        <v>3</v>
      </c>
      <c r="H727">
        <f>F723*(J727-H725)</f>
        <v>-1.2574256666666663</v>
      </c>
      <c r="I727">
        <f>F723*(J727-I726)</f>
        <v>2.8518524999999997</v>
      </c>
      <c r="J727" s="3">
        <f>C738</f>
        <v>5.123148333333333</v>
      </c>
      <c r="K727">
        <f>F723*(J727-K728)</f>
        <v>-0.94444408333333296</v>
      </c>
    </row>
    <row r="728" spans="1:15" ht="13.15" x14ac:dyDescent="0.4">
      <c r="A728" s="31">
        <v>3.76667</v>
      </c>
      <c r="B728" s="31">
        <v>6.3444440000000002</v>
      </c>
      <c r="C728" s="31">
        <v>4.9222219999999997</v>
      </c>
      <c r="D728" s="31">
        <v>2.4888840000000001</v>
      </c>
      <c r="E728" s="31"/>
      <c r="G728" t="s">
        <v>4</v>
      </c>
      <c r="H728">
        <f>F723*(K728-H725)</f>
        <v>-0.31298158333333337</v>
      </c>
      <c r="I728">
        <f>F723*(K728-I726)</f>
        <v>3.7962965833333326</v>
      </c>
      <c r="J728">
        <f>F723*(K728-J727)</f>
        <v>0.94444408333333296</v>
      </c>
      <c r="K728" s="3">
        <f>D738</f>
        <v>4.17870425</v>
      </c>
    </row>
    <row r="729" spans="1:15" x14ac:dyDescent="0.35">
      <c r="A729" s="31">
        <v>3.4777830000000001</v>
      </c>
      <c r="B729" s="31">
        <v>4.3555599999999997</v>
      </c>
      <c r="C729" s="31">
        <v>6.0222239999999996</v>
      </c>
      <c r="D729" s="31">
        <v>4.7111130000000001</v>
      </c>
      <c r="E729" s="31"/>
    </row>
    <row r="730" spans="1:15" ht="13.15" thickBot="1" x14ac:dyDescent="0.4">
      <c r="A730" s="31">
        <v>2.7888869999999999</v>
      </c>
      <c r="B730" s="31">
        <v>9.5222320000000007</v>
      </c>
      <c r="C730" s="31">
        <v>4.3888930000000004</v>
      </c>
      <c r="D730" s="31">
        <v>2.7888869999999999</v>
      </c>
      <c r="E730" s="31"/>
    </row>
    <row r="731" spans="1:15" ht="13.5" thickBot="1" x14ac:dyDescent="0.45">
      <c r="A731" s="31">
        <v>2.6555559999999998</v>
      </c>
      <c r="B731" s="31">
        <v>10.01112</v>
      </c>
      <c r="C731" s="31">
        <v>4.7999989999999997</v>
      </c>
      <c r="D731" s="31">
        <v>3.3444440000000002</v>
      </c>
      <c r="E731" s="31"/>
      <c r="H731" t="s">
        <v>1</v>
      </c>
      <c r="I731" t="s">
        <v>2</v>
      </c>
      <c r="J731" t="s">
        <v>3</v>
      </c>
      <c r="K731" t="s">
        <v>4</v>
      </c>
      <c r="M731" s="116"/>
      <c r="N731" s="141" t="s">
        <v>10</v>
      </c>
    </row>
    <row r="732" spans="1:15" ht="13.15" x14ac:dyDescent="0.4">
      <c r="A732" s="31">
        <v>3.355553</v>
      </c>
      <c r="B732" s="31">
        <v>4.422218</v>
      </c>
      <c r="C732" s="31">
        <v>3.6666639999999999</v>
      </c>
      <c r="D732" s="31">
        <v>3.7111130000000001</v>
      </c>
      <c r="E732" s="31"/>
      <c r="G732" t="s">
        <v>1</v>
      </c>
      <c r="I732">
        <f>IF(I725&gt;0,I737,0)</f>
        <v>1</v>
      </c>
      <c r="J732">
        <f>IF(J725&gt;0,J737,0)</f>
        <v>0</v>
      </c>
      <c r="K732">
        <f>IF(K725&gt;0,K737,0)</f>
        <v>0</v>
      </c>
      <c r="M732" s="143" t="s">
        <v>1</v>
      </c>
      <c r="N732" s="142">
        <f>Techniques!$D$3*(Techniques!$E$3*I732+Techniques!$F$3*J732+Techniques!$G$3*K732)</f>
        <v>1</v>
      </c>
    </row>
    <row r="733" spans="1:15" ht="13.15" x14ac:dyDescent="0.4">
      <c r="A733" s="31">
        <v>3.2111130000000001</v>
      </c>
      <c r="B733" s="31">
        <v>5.5666659999999997</v>
      </c>
      <c r="C733" s="31">
        <v>3.6111110000000002</v>
      </c>
      <c r="D733" s="31">
        <v>3.3000029999999998</v>
      </c>
      <c r="E733" s="31"/>
      <c r="G733" t="s">
        <v>2</v>
      </c>
      <c r="H733">
        <f>IF(H726&gt;0,H738,0)</f>
        <v>0</v>
      </c>
      <c r="J733">
        <f>IF(J726&gt;0,J738,0)</f>
        <v>0</v>
      </c>
      <c r="K733">
        <f>IF(K726&gt;0,K738,0)</f>
        <v>0</v>
      </c>
      <c r="M733" s="143" t="s">
        <v>2</v>
      </c>
      <c r="N733" s="142">
        <f>Techniques!$E$3*(Techniques!$D$3*H733+Techniques!$F$3*J733+Techniques!$G$3*K733)</f>
        <v>0</v>
      </c>
    </row>
    <row r="734" spans="1:15" ht="13.15" x14ac:dyDescent="0.4">
      <c r="A734" s="31">
        <v>4.3888850000000001</v>
      </c>
      <c r="B734" s="31">
        <v>6.3111110000000004</v>
      </c>
      <c r="C734" s="31">
        <v>6.5555570000000003</v>
      </c>
      <c r="D734" s="31">
        <v>7.1666639999999999</v>
      </c>
      <c r="E734" s="31"/>
      <c r="G734" t="s">
        <v>3</v>
      </c>
      <c r="H734">
        <f>IF(H727&gt;0,H739,0)</f>
        <v>0</v>
      </c>
      <c r="I734">
        <f>IF(I727&gt;0,I739,0)</f>
        <v>0</v>
      </c>
      <c r="K734">
        <f>IF(K727&gt;0,K739,0)</f>
        <v>0</v>
      </c>
      <c r="M734" s="143" t="s">
        <v>3</v>
      </c>
      <c r="N734" s="142">
        <f>Techniques!$F$3*(Techniques!$D$3*H734+Techniques!$E$3*I734+Techniques!$G$3*K734)</f>
        <v>0</v>
      </c>
    </row>
    <row r="735" spans="1:15" ht="13.15" x14ac:dyDescent="0.4">
      <c r="A735" s="31">
        <v>3.4333269999999998</v>
      </c>
      <c r="B735" s="31">
        <v>21.922219999999999</v>
      </c>
      <c r="C735" s="31">
        <v>7.0111119999999998</v>
      </c>
      <c r="D735" s="31">
        <v>2.5444490000000002</v>
      </c>
      <c r="E735" s="31"/>
      <c r="G735" t="s">
        <v>4</v>
      </c>
      <c r="H735">
        <f>IF(H728&gt;0,H740,0)</f>
        <v>0</v>
      </c>
      <c r="I735">
        <f>IF(I728&gt;0,I740,0)</f>
        <v>1</v>
      </c>
      <c r="J735">
        <f>IF(J728&gt;0,J740,0)</f>
        <v>0</v>
      </c>
      <c r="M735" s="143" t="s">
        <v>4</v>
      </c>
      <c r="N735" s="142">
        <f>Techniques!$G$3*(Techniques!$D$3*H735+Techniques!$E$3*I735+Techniques!$F$3*J735)</f>
        <v>1</v>
      </c>
    </row>
    <row r="736" spans="1:15" ht="13.15" x14ac:dyDescent="0.4">
      <c r="A736" s="31">
        <v>5.6333310000000001</v>
      </c>
      <c r="B736" s="31">
        <v>3.5666660000000001</v>
      </c>
      <c r="C736" s="31">
        <v>10.188890000000001</v>
      </c>
      <c r="D736" s="31">
        <v>8.6000060000000005</v>
      </c>
      <c r="E736" s="31"/>
      <c r="F736" s="38"/>
      <c r="M736" s="143" t="s">
        <v>94</v>
      </c>
      <c r="N736" s="142" t="b">
        <f>SUM(N732:N735)&gt;0</f>
        <v>1</v>
      </c>
    </row>
    <row r="737" spans="1:15" ht="13.5" thickBot="1" x14ac:dyDescent="0.45">
      <c r="A737" s="22"/>
      <c r="G737" t="s">
        <v>1</v>
      </c>
      <c r="I737">
        <v>1</v>
      </c>
      <c r="J737">
        <v>0</v>
      </c>
      <c r="K737">
        <v>0</v>
      </c>
      <c r="M737" s="140" t="s">
        <v>103</v>
      </c>
      <c r="N737" s="273">
        <v>4.4331988303020261E-3</v>
      </c>
    </row>
    <row r="738" spans="1:15" x14ac:dyDescent="0.35">
      <c r="A738" s="22">
        <f>AVERAGE(A725:A736)</f>
        <v>3.8657226666666666</v>
      </c>
      <c r="B738">
        <f>AVERAGE(B725:B736)</f>
        <v>7.9750008333333327</v>
      </c>
      <c r="C738">
        <f>AVERAGE(C725:C736)</f>
        <v>5.123148333333333</v>
      </c>
      <c r="D738">
        <f>AVERAGE(D725:D736)</f>
        <v>4.17870425</v>
      </c>
      <c r="E738" s="13" t="s">
        <v>237</v>
      </c>
      <c r="G738" t="s">
        <v>2</v>
      </c>
      <c r="H738">
        <v>1</v>
      </c>
      <c r="J738">
        <v>0</v>
      </c>
      <c r="K738">
        <v>1</v>
      </c>
    </row>
    <row r="739" spans="1:15" x14ac:dyDescent="0.35">
      <c r="A739">
        <f>STDEV(A725:A736)</f>
        <v>0.88401618597155551</v>
      </c>
      <c r="B739">
        <f>STDEV(B725:B736)</f>
        <v>4.9586782027500194</v>
      </c>
      <c r="C739">
        <f>STDEV(C725:C736)</f>
        <v>2.0824616483027252</v>
      </c>
      <c r="D739">
        <f>STDEV(D725:D736)</f>
        <v>1.9298333115658244</v>
      </c>
      <c r="E739" s="13" t="s">
        <v>238</v>
      </c>
      <c r="G739" t="s">
        <v>3</v>
      </c>
      <c r="H739">
        <v>0</v>
      </c>
      <c r="I739">
        <v>0</v>
      </c>
      <c r="K739">
        <v>0</v>
      </c>
    </row>
    <row r="740" spans="1:15" x14ac:dyDescent="0.35">
      <c r="A740" s="22"/>
      <c r="G740" t="s">
        <v>4</v>
      </c>
      <c r="H740">
        <v>0</v>
      </c>
      <c r="I740">
        <v>1</v>
      </c>
      <c r="J740">
        <v>0</v>
      </c>
    </row>
    <row r="741" spans="1:15" s="5" customFormat="1" ht="13.15" thickBot="1" x14ac:dyDescent="0.4">
      <c r="A741" s="23"/>
      <c r="O741" s="24"/>
    </row>
    <row r="742" spans="1:15" s="26" customFormat="1" x14ac:dyDescent="0.35">
      <c r="A742" s="25" t="str">
        <f>Directions!F8</f>
        <v>TargetDist</v>
      </c>
      <c r="B742" s="26" t="s">
        <v>242</v>
      </c>
      <c r="E742" s="115" t="s">
        <v>226</v>
      </c>
      <c r="F742" s="66">
        <f>Directions!G8</f>
        <v>-1</v>
      </c>
      <c r="O742" s="28"/>
    </row>
    <row r="743" spans="1:15" ht="13.15" x14ac:dyDescent="0.4">
      <c r="A743" s="22" t="s">
        <v>1</v>
      </c>
      <c r="B743" t="s">
        <v>2</v>
      </c>
      <c r="C743" t="s">
        <v>3</v>
      </c>
      <c r="D743" t="s">
        <v>4</v>
      </c>
      <c r="G743" s="3" t="s">
        <v>220</v>
      </c>
      <c r="H743" t="s">
        <v>1</v>
      </c>
      <c r="I743" t="s">
        <v>2</v>
      </c>
      <c r="J743" t="s">
        <v>3</v>
      </c>
      <c r="K743" t="s">
        <v>4</v>
      </c>
    </row>
    <row r="744" spans="1:15" ht="13.15" x14ac:dyDescent="0.4">
      <c r="A744" s="31">
        <v>0.14521110000000001</v>
      </c>
      <c r="B744" s="31">
        <v>0.27659909999999999</v>
      </c>
      <c r="C744" s="31">
        <v>0.38908179999999998</v>
      </c>
      <c r="D744" s="31">
        <v>8.3228910000000003E-2</v>
      </c>
      <c r="E744" s="31"/>
      <c r="G744" t="s">
        <v>1</v>
      </c>
      <c r="H744" s="3">
        <f>A757</f>
        <v>0.16672715833333332</v>
      </c>
      <c r="I744">
        <f>F742*(H744-I745)</f>
        <v>0.10344725000000002</v>
      </c>
      <c r="J744">
        <f>F742*(H744-J746)</f>
        <v>8.9984741666666673E-2</v>
      </c>
      <c r="K744">
        <f>F742*(H744-K747)</f>
        <v>-4.6230200000000055E-3</v>
      </c>
    </row>
    <row r="745" spans="1:15" ht="13.15" x14ac:dyDescent="0.4">
      <c r="A745" s="31">
        <v>0.14887439999999999</v>
      </c>
      <c r="B745" s="31">
        <v>0.25513989999999998</v>
      </c>
      <c r="C745" s="31">
        <v>0.1771721</v>
      </c>
      <c r="D745" s="31">
        <v>0.18913150000000001</v>
      </c>
      <c r="E745" s="31"/>
      <c r="G745" t="s">
        <v>2</v>
      </c>
      <c r="H745">
        <f>F742*(I745-H744)</f>
        <v>-0.10344725000000002</v>
      </c>
      <c r="I745" s="3">
        <f>B757</f>
        <v>0.27017440833333334</v>
      </c>
      <c r="J745">
        <f>F742*(I745-J746)</f>
        <v>-1.3462508333333345E-2</v>
      </c>
      <c r="K745">
        <f>F742*(I745-K747)</f>
        <v>-0.10807027000000002</v>
      </c>
    </row>
    <row r="746" spans="1:15" ht="13.15" x14ac:dyDescent="0.4">
      <c r="A746" s="31">
        <v>0.18287580000000001</v>
      </c>
      <c r="B746" s="31">
        <v>0.28717500000000001</v>
      </c>
      <c r="C746" s="31">
        <v>0.24023259999999999</v>
      </c>
      <c r="D746" s="31">
        <v>0.1444097</v>
      </c>
      <c r="E746" s="31"/>
      <c r="G746" t="s">
        <v>3</v>
      </c>
      <c r="H746">
        <f>F742*(J746-H744)</f>
        <v>-8.9984741666666673E-2</v>
      </c>
      <c r="I746">
        <f>F742*(J746-I745)</f>
        <v>1.3462508333333345E-2</v>
      </c>
      <c r="J746" s="3">
        <f>C757</f>
        <v>0.25671189999999999</v>
      </c>
      <c r="K746">
        <f>F742*(J746-K747)</f>
        <v>-9.4607761666666679E-2</v>
      </c>
    </row>
    <row r="747" spans="1:15" ht="13.15" x14ac:dyDescent="0.4">
      <c r="A747" s="31">
        <v>0.16991419999999999</v>
      </c>
      <c r="B747" s="31">
        <v>0.20756759999999999</v>
      </c>
      <c r="C747" s="31">
        <v>0.20646519999999999</v>
      </c>
      <c r="D747" s="31">
        <v>0.1213986</v>
      </c>
      <c r="E747" s="31"/>
      <c r="G747" t="s">
        <v>4</v>
      </c>
      <c r="H747">
        <f>F742*(K747-H744)</f>
        <v>4.6230200000000055E-3</v>
      </c>
      <c r="I747">
        <f>F742*(K747-I745)</f>
        <v>0.10807027000000002</v>
      </c>
      <c r="J747">
        <f>F742*(K747-J746)</f>
        <v>9.4607761666666679E-2</v>
      </c>
      <c r="K747" s="3">
        <f>D757</f>
        <v>0.16210413833333331</v>
      </c>
    </row>
    <row r="748" spans="1:15" x14ac:dyDescent="0.35">
      <c r="A748" s="31">
        <v>0.21792729999999999</v>
      </c>
      <c r="B748" s="31">
        <v>0.30306179999999999</v>
      </c>
      <c r="C748" s="31">
        <v>0.60871949999999997</v>
      </c>
      <c r="D748" s="31">
        <v>0.2312929</v>
      </c>
      <c r="E748" s="31"/>
    </row>
    <row r="749" spans="1:15" ht="13.15" thickBot="1" x14ac:dyDescent="0.4">
      <c r="A749" s="31">
        <v>0.1102412</v>
      </c>
      <c r="B749" s="31">
        <v>0.27487460000000002</v>
      </c>
      <c r="C749" s="31">
        <v>0.1043853</v>
      </c>
      <c r="D749" s="31">
        <v>0.1016792</v>
      </c>
      <c r="E749" s="31"/>
    </row>
    <row r="750" spans="1:15" ht="13.5" thickBot="1" x14ac:dyDescent="0.45">
      <c r="A750" s="31">
        <v>0.22527230000000001</v>
      </c>
      <c r="B750" s="31">
        <v>0.29687330000000001</v>
      </c>
      <c r="C750" s="31">
        <v>0.30464629999999998</v>
      </c>
      <c r="D750" s="31">
        <v>9.5386079999999998E-2</v>
      </c>
      <c r="E750" s="31"/>
      <c r="H750" t="s">
        <v>1</v>
      </c>
      <c r="I750" t="s">
        <v>2</v>
      </c>
      <c r="J750" t="s">
        <v>3</v>
      </c>
      <c r="K750" t="s">
        <v>4</v>
      </c>
      <c r="M750" s="116"/>
      <c r="N750" s="141" t="s">
        <v>10</v>
      </c>
    </row>
    <row r="751" spans="1:15" ht="13.15" x14ac:dyDescent="0.4">
      <c r="A751" s="31">
        <v>0.16147510000000001</v>
      </c>
      <c r="B751" s="31">
        <v>0.30690719999999999</v>
      </c>
      <c r="C751" s="31">
        <v>0.30344130000000002</v>
      </c>
      <c r="D751" s="31">
        <v>9.3830629999999998E-2</v>
      </c>
      <c r="E751" s="31"/>
      <c r="G751" t="s">
        <v>1</v>
      </c>
      <c r="I751">
        <f>IF(I744&gt;0,I756,0)</f>
        <v>1</v>
      </c>
      <c r="J751">
        <f>IF(J744&gt;0,J756,0)</f>
        <v>0</v>
      </c>
      <c r="K751">
        <f>IF(K744&gt;0,K756,0)</f>
        <v>0</v>
      </c>
      <c r="M751" s="143" t="s">
        <v>1</v>
      </c>
      <c r="N751" s="142">
        <f>Techniques!$D$3*(Techniques!$E$3*I751+Techniques!$F$3*J751+Techniques!$G$3*K751)</f>
        <v>1</v>
      </c>
    </row>
    <row r="752" spans="1:15" ht="13.15" x14ac:dyDescent="0.4">
      <c r="A752" s="31">
        <v>0.17232130000000001</v>
      </c>
      <c r="B752" s="31">
        <v>0.19572700000000001</v>
      </c>
      <c r="C752" s="31">
        <v>0.1087907</v>
      </c>
      <c r="D752" s="31">
        <v>0.1127548</v>
      </c>
      <c r="E752" s="31"/>
      <c r="G752" t="s">
        <v>2</v>
      </c>
      <c r="H752">
        <f>IF(H745&gt;0,H757,0)</f>
        <v>0</v>
      </c>
      <c r="J752">
        <f>IF(J745&gt;0,J757,0)</f>
        <v>0</v>
      </c>
      <c r="K752">
        <f>IF(K745&gt;0,K757,0)</f>
        <v>0</v>
      </c>
      <c r="M752" s="143" t="s">
        <v>2</v>
      </c>
      <c r="N752" s="142">
        <f>Techniques!$E$3*(Techniques!$D$3*H752+Techniques!$F$3*J752+Techniques!$G$3*K752)</f>
        <v>0</v>
      </c>
    </row>
    <row r="753" spans="1:15" ht="13.15" x14ac:dyDescent="0.4">
      <c r="A753" s="31">
        <v>0.12928780000000001</v>
      </c>
      <c r="B753" s="31">
        <v>0.24955060000000001</v>
      </c>
      <c r="C753" s="31">
        <v>0.23830489999999999</v>
      </c>
      <c r="D753" s="31">
        <v>8.3489839999999996E-2</v>
      </c>
      <c r="E753" s="31"/>
      <c r="G753" t="s">
        <v>3</v>
      </c>
      <c r="H753">
        <f>IF(H746&gt;0,H758,0)</f>
        <v>0</v>
      </c>
      <c r="I753">
        <f>IF(I746&gt;0,I758,0)</f>
        <v>0</v>
      </c>
      <c r="K753">
        <f>IF(K746&gt;0,K758,0)</f>
        <v>0</v>
      </c>
      <c r="M753" s="143" t="s">
        <v>3</v>
      </c>
      <c r="N753" s="142">
        <f>Techniques!$F$3*(Techniques!$D$3*H753+Techniques!$E$3*I753+Techniques!$G$3*K753)</f>
        <v>0</v>
      </c>
    </row>
    <row r="754" spans="1:15" ht="13.15" x14ac:dyDescent="0.4">
      <c r="A754" s="31">
        <v>0.14062330000000001</v>
      </c>
      <c r="B754" s="31">
        <v>0.38249860000000002</v>
      </c>
      <c r="C754" s="31">
        <v>0.2844661</v>
      </c>
      <c r="D754" s="31">
        <v>0.35771409999999998</v>
      </c>
      <c r="E754" s="31"/>
      <c r="G754" t="s">
        <v>4</v>
      </c>
      <c r="H754">
        <f>IF(H747&gt;0,H759,0)</f>
        <v>0</v>
      </c>
      <c r="I754">
        <f>IF(I747&gt;0,I759,0)</f>
        <v>1</v>
      </c>
      <c r="J754">
        <f>IF(J747&gt;0,J759,0)</f>
        <v>0</v>
      </c>
      <c r="M754" s="143" t="s">
        <v>4</v>
      </c>
      <c r="N754" s="142">
        <f>Techniques!$G$3*(Techniques!$D$3*H754+Techniques!$E$3*I754+Techniques!$F$3*J754)</f>
        <v>1</v>
      </c>
    </row>
    <row r="755" spans="1:15" ht="13.15" x14ac:dyDescent="0.4">
      <c r="A755" s="31">
        <v>0.19670209999999999</v>
      </c>
      <c r="B755" s="31">
        <v>0.2061182</v>
      </c>
      <c r="C755" s="31">
        <v>0.11483699999999999</v>
      </c>
      <c r="D755" s="31">
        <v>0.33093339999999999</v>
      </c>
      <c r="E755" s="31"/>
      <c r="F755" s="38"/>
      <c r="M755" s="143" t="s">
        <v>94</v>
      </c>
      <c r="N755" s="142" t="b">
        <f>SUM(N751:N754)&gt;0</f>
        <v>1</v>
      </c>
    </row>
    <row r="756" spans="1:15" ht="13.5" thickBot="1" x14ac:dyDescent="0.45">
      <c r="A756" s="31"/>
      <c r="B756" s="31"/>
      <c r="C756" s="31"/>
      <c r="D756" s="31"/>
      <c r="E756" s="31"/>
      <c r="G756" t="s">
        <v>1</v>
      </c>
      <c r="I756">
        <v>1</v>
      </c>
      <c r="J756">
        <v>0</v>
      </c>
      <c r="K756">
        <v>0</v>
      </c>
      <c r="M756" s="140" t="s">
        <v>103</v>
      </c>
      <c r="N756" s="273">
        <v>2.0294128294938911E-3</v>
      </c>
    </row>
    <row r="757" spans="1:15" x14ac:dyDescent="0.35">
      <c r="A757" s="22">
        <f>AVERAGE(A744:A755)</f>
        <v>0.16672715833333332</v>
      </c>
      <c r="B757">
        <f>AVERAGE(B744:B755)</f>
        <v>0.27017440833333334</v>
      </c>
      <c r="C757">
        <f>AVERAGE(C744:C755)</f>
        <v>0.25671189999999999</v>
      </c>
      <c r="D757">
        <f>AVERAGE(D744:D755)</f>
        <v>0.16210413833333331</v>
      </c>
      <c r="E757" s="13" t="s">
        <v>237</v>
      </c>
      <c r="G757" t="s">
        <v>2</v>
      </c>
      <c r="H757">
        <v>1</v>
      </c>
      <c r="J757">
        <v>0</v>
      </c>
      <c r="K757">
        <v>1</v>
      </c>
    </row>
    <row r="758" spans="1:15" x14ac:dyDescent="0.35">
      <c r="A758">
        <f>STDEV(A744:A755)</f>
        <v>3.4814758958612455E-2</v>
      </c>
      <c r="B758">
        <f>STDEV(B744:B755)</f>
        <v>5.2509243117127062E-2</v>
      </c>
      <c r="C758">
        <f>STDEV(C744:C755)</f>
        <v>0.14185685402691872</v>
      </c>
      <c r="D758">
        <f>STDEV(D744:D755)</f>
        <v>9.6226430350609363E-2</v>
      </c>
      <c r="E758" s="13" t="s">
        <v>238</v>
      </c>
      <c r="G758" t="s">
        <v>3</v>
      </c>
      <c r="H758">
        <v>0</v>
      </c>
      <c r="I758">
        <v>0</v>
      </c>
      <c r="K758">
        <v>0</v>
      </c>
    </row>
    <row r="759" spans="1:15" x14ac:dyDescent="0.35">
      <c r="A759" s="22"/>
      <c r="G759" t="s">
        <v>4</v>
      </c>
      <c r="H759">
        <v>0</v>
      </c>
      <c r="I759">
        <v>1</v>
      </c>
      <c r="J759">
        <v>0</v>
      </c>
    </row>
    <row r="760" spans="1:15" s="5" customFormat="1" ht="13.15" thickBot="1" x14ac:dyDescent="0.4">
      <c r="A760" s="23"/>
      <c r="O760" s="24"/>
    </row>
    <row r="761" spans="1:15" s="26" customFormat="1" x14ac:dyDescent="0.35">
      <c r="A761" s="25" t="str">
        <f>Directions!F9</f>
        <v>NumExits</v>
      </c>
      <c r="B761" s="26" t="s">
        <v>242</v>
      </c>
      <c r="E761" s="115" t="s">
        <v>226</v>
      </c>
      <c r="F761" s="66">
        <f>Directions!G9</f>
        <v>-1</v>
      </c>
      <c r="O761" s="28"/>
    </row>
    <row r="762" spans="1:15" ht="13.15" x14ac:dyDescent="0.4">
      <c r="A762" s="22" t="s">
        <v>1</v>
      </c>
      <c r="B762" t="s">
        <v>2</v>
      </c>
      <c r="C762" t="s">
        <v>3</v>
      </c>
      <c r="D762" t="s">
        <v>4</v>
      </c>
      <c r="G762" s="3" t="s">
        <v>220</v>
      </c>
      <c r="H762" t="s">
        <v>1</v>
      </c>
      <c r="I762" t="s">
        <v>2</v>
      </c>
      <c r="J762" t="s">
        <v>3</v>
      </c>
      <c r="K762" t="s">
        <v>4</v>
      </c>
    </row>
    <row r="763" spans="1:15" ht="13.15" x14ac:dyDescent="0.4">
      <c r="A763" s="31">
        <v>0</v>
      </c>
      <c r="B763" s="31">
        <v>0</v>
      </c>
      <c r="C763" s="31">
        <v>0</v>
      </c>
      <c r="D763" s="31">
        <v>0</v>
      </c>
      <c r="E763" s="31"/>
      <c r="G763" t="s">
        <v>1</v>
      </c>
      <c r="H763" s="3">
        <f>A776</f>
        <v>0</v>
      </c>
      <c r="I763">
        <f>F761*(H763-I764)</f>
        <v>8.3333333333333329E-2</v>
      </c>
      <c r="J763">
        <f>F761*(H763-J765)</f>
        <v>0.5</v>
      </c>
      <c r="K763">
        <f>F761*(H763-K766)</f>
        <v>8.3333333333333329E-2</v>
      </c>
      <c r="L763" s="31"/>
    </row>
    <row r="764" spans="1:15" ht="13.15" x14ac:dyDescent="0.4">
      <c r="A764" s="31">
        <v>0</v>
      </c>
      <c r="B764" s="31">
        <v>0</v>
      </c>
      <c r="C764" s="31">
        <v>2</v>
      </c>
      <c r="D764" s="31">
        <v>0</v>
      </c>
      <c r="E764" s="31"/>
      <c r="G764" t="s">
        <v>2</v>
      </c>
      <c r="H764">
        <f>F761*(I764-H763)</f>
        <v>-8.3333333333333329E-2</v>
      </c>
      <c r="I764" s="3">
        <f>B776</f>
        <v>8.3333333333333329E-2</v>
      </c>
      <c r="J764">
        <f>F761*(I764-J765)</f>
        <v>0.41666666666666669</v>
      </c>
      <c r="K764">
        <f>F761*(I764-K766)</f>
        <v>0</v>
      </c>
      <c r="L764" s="31"/>
    </row>
    <row r="765" spans="1:15" ht="13.15" x14ac:dyDescent="0.4">
      <c r="A765" s="31">
        <v>0</v>
      </c>
      <c r="B765" s="31">
        <v>1</v>
      </c>
      <c r="C765" s="31">
        <v>0</v>
      </c>
      <c r="D765" s="31">
        <v>0</v>
      </c>
      <c r="E765" s="31"/>
      <c r="G765" t="s">
        <v>3</v>
      </c>
      <c r="H765">
        <f>F761*(J765-H763)</f>
        <v>-0.5</v>
      </c>
      <c r="I765">
        <f>F761*(J765-I764)</f>
        <v>-0.41666666666666669</v>
      </c>
      <c r="J765" s="3">
        <f>C776</f>
        <v>0.5</v>
      </c>
      <c r="K765">
        <f>F761*(J765-K766)</f>
        <v>-0.41666666666666669</v>
      </c>
      <c r="L765" s="31"/>
    </row>
    <row r="766" spans="1:15" ht="13.15" x14ac:dyDescent="0.4">
      <c r="A766" s="31">
        <v>0</v>
      </c>
      <c r="B766" s="31">
        <v>0</v>
      </c>
      <c r="C766" s="31">
        <v>0</v>
      </c>
      <c r="D766" s="31">
        <v>0</v>
      </c>
      <c r="E766" s="31"/>
      <c r="G766" t="s">
        <v>4</v>
      </c>
      <c r="H766">
        <f>F761*(K766-H763)</f>
        <v>-8.3333333333333329E-2</v>
      </c>
      <c r="I766">
        <f>F761*(K766-I764)</f>
        <v>0</v>
      </c>
      <c r="J766">
        <f>F761*(K766-J765)</f>
        <v>0.41666666666666669</v>
      </c>
      <c r="K766" s="3">
        <f>D776</f>
        <v>8.3333333333333329E-2</v>
      </c>
      <c r="L766" s="31"/>
    </row>
    <row r="767" spans="1:15" x14ac:dyDescent="0.35">
      <c r="A767" s="31">
        <v>0</v>
      </c>
      <c r="B767" s="31">
        <v>0</v>
      </c>
      <c r="C767" s="31">
        <v>0</v>
      </c>
      <c r="D767" s="31">
        <v>0</v>
      </c>
      <c r="E767" s="31"/>
      <c r="L767" s="31"/>
    </row>
    <row r="768" spans="1:15" ht="13.15" thickBot="1" x14ac:dyDescent="0.4">
      <c r="A768" s="31">
        <v>0</v>
      </c>
      <c r="B768" s="31">
        <v>0</v>
      </c>
      <c r="C768" s="31">
        <v>0</v>
      </c>
      <c r="D768" s="31">
        <v>0</v>
      </c>
      <c r="E768" s="31"/>
      <c r="L768" s="31"/>
    </row>
    <row r="769" spans="1:15" ht="13.5" thickBot="1" x14ac:dyDescent="0.45">
      <c r="A769" s="31">
        <v>0</v>
      </c>
      <c r="B769" s="31">
        <v>0</v>
      </c>
      <c r="C769" s="31">
        <v>1</v>
      </c>
      <c r="D769" s="31">
        <v>0</v>
      </c>
      <c r="E769" s="31"/>
      <c r="H769" t="s">
        <v>1</v>
      </c>
      <c r="I769" t="s">
        <v>2</v>
      </c>
      <c r="J769" t="s">
        <v>3</v>
      </c>
      <c r="K769" t="s">
        <v>4</v>
      </c>
      <c r="M769" s="116"/>
      <c r="N769" s="141" t="s">
        <v>10</v>
      </c>
    </row>
    <row r="770" spans="1:15" ht="13.15" x14ac:dyDescent="0.4">
      <c r="A770" s="31">
        <v>0</v>
      </c>
      <c r="B770" s="31">
        <v>0</v>
      </c>
      <c r="C770" s="31">
        <v>0</v>
      </c>
      <c r="D770" s="31">
        <v>0</v>
      </c>
      <c r="E770" s="31"/>
      <c r="G770" t="s">
        <v>1</v>
      </c>
      <c r="I770">
        <f>IF(I763&gt;0,I775,0)</f>
        <v>0</v>
      </c>
      <c r="J770">
        <f>IF(J763&gt;0,J775,0)</f>
        <v>0</v>
      </c>
      <c r="K770">
        <f>IF(K763&gt;0,K775,0)</f>
        <v>0</v>
      </c>
      <c r="M770" s="143" t="s">
        <v>1</v>
      </c>
      <c r="N770" s="142">
        <f>Techniques!$D$3*(Techniques!$E$3*I770+Techniques!$F$3*J770+Techniques!$G$3*K770)</f>
        <v>0</v>
      </c>
    </row>
    <row r="771" spans="1:15" ht="13.15" x14ac:dyDescent="0.4">
      <c r="A771" s="31">
        <v>0</v>
      </c>
      <c r="B771" s="31">
        <v>0</v>
      </c>
      <c r="C771" s="31">
        <v>0</v>
      </c>
      <c r="D771" s="31">
        <v>0</v>
      </c>
      <c r="E771" s="31"/>
      <c r="G771" t="s">
        <v>2</v>
      </c>
      <c r="H771">
        <f>IF(H764&gt;0,H776,0)</f>
        <v>0</v>
      </c>
      <c r="J771">
        <f>IF(J764&gt;0,J776,0)</f>
        <v>0</v>
      </c>
      <c r="K771">
        <f>IF(K764&gt;0,K776,0)</f>
        <v>0</v>
      </c>
      <c r="M771" s="143" t="s">
        <v>2</v>
      </c>
      <c r="N771" s="142">
        <f>Techniques!$E$3*(Techniques!$D$3*H771+Techniques!$F$3*J771+Techniques!$G$3*K771)</f>
        <v>0</v>
      </c>
    </row>
    <row r="772" spans="1:15" ht="13.15" x14ac:dyDescent="0.4">
      <c r="A772" s="31">
        <v>0</v>
      </c>
      <c r="B772" s="31">
        <v>0</v>
      </c>
      <c r="C772" s="31">
        <v>0</v>
      </c>
      <c r="D772" s="31">
        <v>0</v>
      </c>
      <c r="E772" s="31"/>
      <c r="G772" t="s">
        <v>3</v>
      </c>
      <c r="H772">
        <f>IF(H765&gt;0,H777,0)</f>
        <v>0</v>
      </c>
      <c r="I772">
        <f>IF(I765&gt;0,I777,0)</f>
        <v>0</v>
      </c>
      <c r="K772">
        <f>IF(K765&gt;0,K777,0)</f>
        <v>0</v>
      </c>
      <c r="M772" s="143" t="s">
        <v>3</v>
      </c>
      <c r="N772" s="142">
        <f>Techniques!$F$3*(Techniques!$D$3*H772+Techniques!$E$3*I772+Techniques!$G$3*K772)</f>
        <v>0</v>
      </c>
    </row>
    <row r="773" spans="1:15" ht="13.15" x14ac:dyDescent="0.4">
      <c r="A773" s="31">
        <v>0</v>
      </c>
      <c r="B773" s="31">
        <v>0</v>
      </c>
      <c r="C773" s="31">
        <v>2</v>
      </c>
      <c r="D773" s="31">
        <v>0</v>
      </c>
      <c r="E773" s="31"/>
      <c r="G773" t="s">
        <v>4</v>
      </c>
      <c r="H773">
        <f>IF(H766&gt;0,H778,0)</f>
        <v>0</v>
      </c>
      <c r="I773">
        <f>IF(I766&gt;0,I778,0)</f>
        <v>0</v>
      </c>
      <c r="J773">
        <f>IF(J766&gt;0,J778,0)</f>
        <v>0</v>
      </c>
      <c r="M773" s="143" t="s">
        <v>4</v>
      </c>
      <c r="N773" s="142">
        <f>Techniques!$G$3*(Techniques!$D$3*H773+Techniques!$E$3*I773+Techniques!$F$3*J773)</f>
        <v>0</v>
      </c>
    </row>
    <row r="774" spans="1:15" ht="13.15" x14ac:dyDescent="0.4">
      <c r="A774" s="31">
        <v>0</v>
      </c>
      <c r="B774" s="31">
        <v>0</v>
      </c>
      <c r="C774" s="31">
        <v>1</v>
      </c>
      <c r="D774" s="31">
        <v>1</v>
      </c>
      <c r="E774" s="31"/>
      <c r="F774" s="38"/>
      <c r="M774" s="143" t="s">
        <v>94</v>
      </c>
      <c r="N774" s="142" t="b">
        <f>SUM(N770:N773)&gt;0</f>
        <v>0</v>
      </c>
    </row>
    <row r="775" spans="1:15" ht="13.5" thickBot="1" x14ac:dyDescent="0.45">
      <c r="A775" s="31"/>
      <c r="B775" s="31"/>
      <c r="C775" s="31"/>
      <c r="D775" s="31"/>
      <c r="E775" s="31"/>
      <c r="G775" t="s">
        <v>1</v>
      </c>
      <c r="I775">
        <v>0</v>
      </c>
      <c r="J775">
        <v>0</v>
      </c>
      <c r="K775">
        <v>0</v>
      </c>
      <c r="M775" s="140" t="s">
        <v>103</v>
      </c>
      <c r="N775" s="273">
        <v>6.9791741426513385E-2</v>
      </c>
    </row>
    <row r="776" spans="1:15" x14ac:dyDescent="0.35">
      <c r="A776" s="22">
        <f>AVERAGE(A763:A774)</f>
        <v>0</v>
      </c>
      <c r="B776">
        <f>AVERAGE(B763:B774)</f>
        <v>8.3333333333333329E-2</v>
      </c>
      <c r="C776">
        <f>AVERAGE(C763:C774)</f>
        <v>0.5</v>
      </c>
      <c r="D776">
        <f>AVERAGE(D763:D774)</f>
        <v>8.3333333333333329E-2</v>
      </c>
      <c r="E776" s="13" t="s">
        <v>237</v>
      </c>
      <c r="G776" t="s">
        <v>2</v>
      </c>
      <c r="H776">
        <v>0</v>
      </c>
      <c r="J776">
        <v>0</v>
      </c>
      <c r="K776">
        <v>0</v>
      </c>
    </row>
    <row r="777" spans="1:15" x14ac:dyDescent="0.35">
      <c r="A777">
        <f>STDEV(A763:A774)</f>
        <v>0</v>
      </c>
      <c r="B777">
        <f>STDEV(B763:B774)</f>
        <v>0.28867513459481287</v>
      </c>
      <c r="C777">
        <f>STDEV(C763:C774)</f>
        <v>0.7977240352174656</v>
      </c>
      <c r="D777">
        <f>STDEV(D763:D774)</f>
        <v>0.28867513459481287</v>
      </c>
      <c r="E777" s="13" t="s">
        <v>238</v>
      </c>
      <c r="G777" t="s">
        <v>3</v>
      </c>
      <c r="H777">
        <v>0</v>
      </c>
      <c r="I777">
        <v>0</v>
      </c>
      <c r="K777">
        <v>0</v>
      </c>
    </row>
    <row r="778" spans="1:15" x14ac:dyDescent="0.35">
      <c r="A778" s="22"/>
      <c r="G778" t="s">
        <v>4</v>
      </c>
      <c r="H778">
        <v>0</v>
      </c>
      <c r="I778">
        <v>0</v>
      </c>
      <c r="J778">
        <v>0</v>
      </c>
    </row>
    <row r="779" spans="1:15" s="5" customFormat="1" ht="13.15" thickBot="1" x14ac:dyDescent="0.4">
      <c r="A779" s="23"/>
      <c r="O779" s="24"/>
    </row>
    <row r="780" spans="1:15" s="26" customFormat="1" x14ac:dyDescent="0.35">
      <c r="A780" s="25" t="str">
        <f>Directions!F11</f>
        <v>InsideTargetRate</v>
      </c>
      <c r="B780" t="s">
        <v>14</v>
      </c>
      <c r="E780" s="115" t="s">
        <v>226</v>
      </c>
      <c r="F780" s="66">
        <f>Directions!G11</f>
        <v>1</v>
      </c>
      <c r="O780" s="28"/>
    </row>
    <row r="781" spans="1:15" ht="13.15" x14ac:dyDescent="0.4">
      <c r="A781" s="27" t="s">
        <v>1</v>
      </c>
      <c r="B781" t="s">
        <v>2</v>
      </c>
      <c r="C781" t="s">
        <v>3</v>
      </c>
      <c r="D781" t="s">
        <v>4</v>
      </c>
      <c r="G781" s="3" t="s">
        <v>220</v>
      </c>
      <c r="H781" t="s">
        <v>1</v>
      </c>
      <c r="I781" t="s">
        <v>2</v>
      </c>
      <c r="J781" t="s">
        <v>3</v>
      </c>
      <c r="K781" t="s">
        <v>4</v>
      </c>
    </row>
    <row r="782" spans="1:15" ht="13.15" x14ac:dyDescent="0.4">
      <c r="A782" s="22">
        <v>77.777780000000007</v>
      </c>
      <c r="B782">
        <v>78.125</v>
      </c>
      <c r="C782">
        <v>56.823270000000001</v>
      </c>
      <c r="D782">
        <v>95.787139999999994</v>
      </c>
      <c r="G782" t="s">
        <v>1</v>
      </c>
      <c r="H782" s="3">
        <f>A795</f>
        <v>87.674423333333337</v>
      </c>
      <c r="I782">
        <f>F780*(H782-I783)</f>
        <v>22.219201666666663</v>
      </c>
      <c r="J782">
        <f>F780*(H782-J784)</f>
        <v>22.940407499999992</v>
      </c>
      <c r="K782">
        <f>F780*(H782-K785)</f>
        <v>-4.3394141666666712</v>
      </c>
    </row>
    <row r="783" spans="1:15" ht="13.15" x14ac:dyDescent="0.4">
      <c r="A783" s="22">
        <v>81.111109999999996</v>
      </c>
      <c r="B783">
        <v>80.133930000000007</v>
      </c>
      <c r="C783">
        <v>34.375</v>
      </c>
      <c r="D783">
        <v>100</v>
      </c>
      <c r="G783" t="s">
        <v>2</v>
      </c>
      <c r="H783">
        <f>F780*(I783-H782)</f>
        <v>-22.219201666666663</v>
      </c>
      <c r="I783" s="3">
        <f>B795</f>
        <v>65.455221666666674</v>
      </c>
      <c r="J783">
        <f>F780*(I783-J784)</f>
        <v>0.72120583333332888</v>
      </c>
      <c r="K783">
        <f>F780*(I783-K785)</f>
        <v>-26.558615833333334</v>
      </c>
    </row>
    <row r="784" spans="1:15" ht="13.15" x14ac:dyDescent="0.4">
      <c r="A784" s="22">
        <v>98.883930000000007</v>
      </c>
      <c r="B784">
        <v>75.55556</v>
      </c>
      <c r="C784">
        <v>55.803570000000001</v>
      </c>
      <c r="D784">
        <v>90.625</v>
      </c>
      <c r="G784" t="s">
        <v>3</v>
      </c>
      <c r="H784">
        <f>F780*(J784-H782)</f>
        <v>-22.940407499999992</v>
      </c>
      <c r="I784">
        <f>F780*(J784-I783)</f>
        <v>-0.72120583333332888</v>
      </c>
      <c r="J784" s="3">
        <f>C795</f>
        <v>64.734015833333345</v>
      </c>
      <c r="K784">
        <f>F780*(J784-K785)</f>
        <v>-27.279821666666663</v>
      </c>
    </row>
    <row r="785" spans="1:15" ht="13.15" x14ac:dyDescent="0.4">
      <c r="A785" s="22">
        <v>81.026790000000005</v>
      </c>
      <c r="B785">
        <v>71.175160000000005</v>
      </c>
      <c r="C785">
        <v>94.642859999999999</v>
      </c>
      <c r="D785">
        <v>96.44444</v>
      </c>
      <c r="G785" t="s">
        <v>4</v>
      </c>
      <c r="H785">
        <f>F780*(K785-H782)</f>
        <v>4.3394141666666712</v>
      </c>
      <c r="I785">
        <f>F780*(K785-I783)</f>
        <v>26.558615833333334</v>
      </c>
      <c r="J785">
        <f>F780*(K785-J784)</f>
        <v>27.279821666666663</v>
      </c>
      <c r="K785" s="3">
        <f>D795</f>
        <v>92.013837500000008</v>
      </c>
    </row>
    <row r="786" spans="1:15" x14ac:dyDescent="0.35">
      <c r="A786" s="22">
        <v>77.232140000000001</v>
      </c>
      <c r="B786">
        <v>84.257210000000001</v>
      </c>
      <c r="C786">
        <v>61.830359999999999</v>
      </c>
      <c r="D786">
        <v>76.940129999999996</v>
      </c>
    </row>
    <row r="787" spans="1:15" ht="13.15" thickBot="1" x14ac:dyDescent="0.4">
      <c r="A787" s="22">
        <v>100</v>
      </c>
      <c r="B787">
        <v>81.777780000000007</v>
      </c>
      <c r="C787">
        <v>83.668909999999997</v>
      </c>
      <c r="D787">
        <v>100</v>
      </c>
    </row>
    <row r="788" spans="1:15" ht="13.5" thickBot="1" x14ac:dyDescent="0.45">
      <c r="A788" s="22">
        <v>95.982140000000001</v>
      </c>
      <c r="B788">
        <v>13.83929</v>
      </c>
      <c r="C788">
        <v>78.348209999999995</v>
      </c>
      <c r="D788">
        <v>98</v>
      </c>
      <c r="H788" t="s">
        <v>1</v>
      </c>
      <c r="I788" t="s">
        <v>2</v>
      </c>
      <c r="J788" t="s">
        <v>3</v>
      </c>
      <c r="K788" t="s">
        <v>4</v>
      </c>
      <c r="M788" s="116"/>
      <c r="N788" s="141" t="s">
        <v>10</v>
      </c>
    </row>
    <row r="789" spans="1:15" ht="13.15" x14ac:dyDescent="0.4">
      <c r="A789" s="22">
        <v>96.875</v>
      </c>
      <c r="B789">
        <v>69.642859999999999</v>
      </c>
      <c r="C789">
        <v>89.038030000000006</v>
      </c>
      <c r="D789">
        <v>86.474500000000006</v>
      </c>
      <c r="G789" t="s">
        <v>1</v>
      </c>
      <c r="I789">
        <f>IF(I782&gt;0,I794,0)</f>
        <v>1</v>
      </c>
      <c r="J789">
        <f>IF(J782&gt;0,J794,0)</f>
        <v>1</v>
      </c>
      <c r="K789">
        <f>IF(K782&gt;0,K794,0)</f>
        <v>0</v>
      </c>
      <c r="M789" s="143" t="s">
        <v>1</v>
      </c>
      <c r="N789" s="142">
        <f>Techniques!$D$3*(Techniques!$E$3*I789+Techniques!$F$3*J789+Techniques!$G$3*K789)</f>
        <v>2</v>
      </c>
    </row>
    <row r="790" spans="1:15" ht="13.15" x14ac:dyDescent="0.4">
      <c r="A790" s="22">
        <v>87.723209999999995</v>
      </c>
      <c r="B790">
        <v>35.9375</v>
      </c>
      <c r="C790">
        <v>67.1875</v>
      </c>
      <c r="D790">
        <v>83.55556</v>
      </c>
      <c r="G790" t="s">
        <v>2</v>
      </c>
      <c r="H790">
        <f>IF(H783&gt;0,H795,0)</f>
        <v>0</v>
      </c>
      <c r="J790">
        <f>IF(J783&gt;0,J795,0)</f>
        <v>0</v>
      </c>
      <c r="K790">
        <f>IF(K783&gt;0,K795,0)</f>
        <v>0</v>
      </c>
      <c r="M790" s="143" t="s">
        <v>2</v>
      </c>
      <c r="N790" s="142">
        <f>Techniques!$E$3*(Techniques!$D$3*H790+Techniques!$F$3*J790+Techniques!$G$3*K790)</f>
        <v>0</v>
      </c>
    </row>
    <row r="791" spans="1:15" ht="13.15" x14ac:dyDescent="0.4">
      <c r="A791" s="22">
        <v>100</v>
      </c>
      <c r="B791">
        <v>66.294640000000001</v>
      </c>
      <c r="C791">
        <v>80.536910000000006</v>
      </c>
      <c r="D791">
        <v>95.3125</v>
      </c>
      <c r="G791" t="s">
        <v>3</v>
      </c>
      <c r="H791">
        <f>IF(H784&gt;0,H796,0)</f>
        <v>0</v>
      </c>
      <c r="I791">
        <f>IF(I784&gt;0,I796,0)</f>
        <v>0</v>
      </c>
      <c r="K791">
        <f>IF(K784&gt;0,K796,0)</f>
        <v>0</v>
      </c>
      <c r="M791" s="143" t="s">
        <v>3</v>
      </c>
      <c r="N791" s="142">
        <f>Techniques!$F$3*(Techniques!$D$3*H791+Techniques!$E$3*I791+Techniques!$G$3*K791)</f>
        <v>0</v>
      </c>
    </row>
    <row r="792" spans="1:15" ht="13.15" x14ac:dyDescent="0.4">
      <c r="A792" s="22">
        <v>55.480980000000002</v>
      </c>
      <c r="B792">
        <v>60.491070000000001</v>
      </c>
      <c r="C792">
        <v>63.616070000000001</v>
      </c>
      <c r="D792">
        <v>89.732140000000001</v>
      </c>
      <c r="G792" t="s">
        <v>4</v>
      </c>
      <c r="H792">
        <f>IF(H785&gt;0,H797,0)</f>
        <v>0</v>
      </c>
      <c r="I792">
        <f>IF(I785&gt;0,I797,0)</f>
        <v>1</v>
      </c>
      <c r="J792">
        <f>IF(J785&gt;0,J797,0)</f>
        <v>1</v>
      </c>
      <c r="M792" s="143" t="s">
        <v>4</v>
      </c>
      <c r="N792" s="142">
        <f>Techniques!$G$3*(Techniques!$D$3*H792+Techniques!$E$3*I792+Techniques!$F$3*J792)</f>
        <v>2</v>
      </c>
    </row>
    <row r="793" spans="1:15" ht="13.15" x14ac:dyDescent="0.4">
      <c r="A793" s="22">
        <v>100</v>
      </c>
      <c r="B793">
        <v>68.232659999999996</v>
      </c>
      <c r="C793">
        <v>10.9375</v>
      </c>
      <c r="D793">
        <v>91.294640000000001</v>
      </c>
      <c r="F793" s="38"/>
      <c r="M793" s="143" t="s">
        <v>94</v>
      </c>
      <c r="N793" s="142" t="b">
        <f>SUM(N789:N792)&gt;0</f>
        <v>1</v>
      </c>
    </row>
    <row r="794" spans="1:15" ht="13.5" thickBot="1" x14ac:dyDescent="0.45">
      <c r="A794" s="22"/>
      <c r="G794" t="s">
        <v>1</v>
      </c>
      <c r="I794">
        <v>1</v>
      </c>
      <c r="J794">
        <v>1</v>
      </c>
      <c r="K794">
        <v>0</v>
      </c>
      <c r="M794" s="140" t="s">
        <v>103</v>
      </c>
      <c r="N794" s="273">
        <v>1.0579992976046325E-4</v>
      </c>
    </row>
    <row r="795" spans="1:15" x14ac:dyDescent="0.35">
      <c r="A795" s="22">
        <f>AVERAGE(A782:A793)</f>
        <v>87.674423333333337</v>
      </c>
      <c r="B795">
        <f>AVERAGE(B782:B793)</f>
        <v>65.455221666666674</v>
      </c>
      <c r="C795">
        <f>AVERAGE(C782:C793)</f>
        <v>64.734015833333345</v>
      </c>
      <c r="D795">
        <f>AVERAGE(D782:D793)</f>
        <v>92.013837500000008</v>
      </c>
      <c r="E795" s="13" t="s">
        <v>237</v>
      </c>
      <c r="G795" t="s">
        <v>2</v>
      </c>
      <c r="H795">
        <v>1</v>
      </c>
      <c r="J795">
        <v>0</v>
      </c>
      <c r="K795">
        <v>1</v>
      </c>
    </row>
    <row r="796" spans="1:15" x14ac:dyDescent="0.35">
      <c r="A796">
        <f>STDEV(A782:A793)</f>
        <v>13.703862901130073</v>
      </c>
      <c r="B796">
        <f>STDEV(B782:B793)</f>
        <v>20.70740132019283</v>
      </c>
      <c r="C796">
        <f>STDEV(C782:C793)</f>
        <v>23.841522894445554</v>
      </c>
      <c r="D796">
        <f>STDEV(D782:D793)</f>
        <v>7.0403808207693439</v>
      </c>
      <c r="E796" s="13" t="s">
        <v>238</v>
      </c>
      <c r="G796" t="s">
        <v>3</v>
      </c>
      <c r="H796">
        <v>1</v>
      </c>
      <c r="I796">
        <v>0</v>
      </c>
      <c r="K796">
        <v>1</v>
      </c>
    </row>
    <row r="797" spans="1:15" x14ac:dyDescent="0.35">
      <c r="A797" s="22"/>
      <c r="G797" t="s">
        <v>4</v>
      </c>
      <c r="H797">
        <v>0</v>
      </c>
      <c r="I797">
        <v>1</v>
      </c>
      <c r="J797">
        <v>1</v>
      </c>
    </row>
    <row r="798" spans="1:15" s="5" customFormat="1" ht="13.15" thickBot="1" x14ac:dyDescent="0.4">
      <c r="A798" s="23"/>
      <c r="O798" s="24"/>
    </row>
    <row r="799" spans="1:15" s="26" customFormat="1" x14ac:dyDescent="0.35">
      <c r="A799" s="25" t="str">
        <f>Directions!F12</f>
        <v>AvgDist</v>
      </c>
      <c r="B799" t="s">
        <v>14</v>
      </c>
      <c r="E799" s="115" t="s">
        <v>226</v>
      </c>
      <c r="F799" s="66">
        <f>Directions!G12</f>
        <v>-1</v>
      </c>
      <c r="O799" s="28"/>
    </row>
    <row r="800" spans="1:15" ht="13.15" x14ac:dyDescent="0.4">
      <c r="A800" s="27" t="s">
        <v>1</v>
      </c>
      <c r="B800" t="s">
        <v>2</v>
      </c>
      <c r="C800" t="s">
        <v>3</v>
      </c>
      <c r="D800" t="s">
        <v>4</v>
      </c>
      <c r="G800" s="3" t="s">
        <v>220</v>
      </c>
      <c r="H800" t="s">
        <v>1</v>
      </c>
      <c r="I800" t="s">
        <v>2</v>
      </c>
      <c r="J800" t="s">
        <v>3</v>
      </c>
      <c r="K800" t="s">
        <v>4</v>
      </c>
    </row>
    <row r="801" spans="1:14" ht="13.15" x14ac:dyDescent="0.4">
      <c r="A801" s="22">
        <v>0.49014809999999998</v>
      </c>
      <c r="B801">
        <v>0.58085489999999995</v>
      </c>
      <c r="C801">
        <v>0.81649340000000004</v>
      </c>
      <c r="D801">
        <v>0.34223710000000002</v>
      </c>
      <c r="G801" t="s">
        <v>1</v>
      </c>
      <c r="H801" s="3">
        <f>A814</f>
        <v>0.48021811666666675</v>
      </c>
      <c r="I801">
        <f>F799*(H801-I802)</f>
        <v>0.39683286666666667</v>
      </c>
      <c r="J801">
        <f>F799*(H801-J803)</f>
        <v>0.42888122499999998</v>
      </c>
      <c r="K801">
        <f>F799*(H801-K804)</f>
        <v>-0.11007276666666671</v>
      </c>
    </row>
    <row r="802" spans="1:14" ht="13.15" x14ac:dyDescent="0.4">
      <c r="A802" s="22">
        <v>0.72471620000000003</v>
      </c>
      <c r="B802">
        <v>0.57269510000000001</v>
      </c>
      <c r="C802">
        <v>1.3594930000000001</v>
      </c>
      <c r="D802">
        <v>0.23463690000000001</v>
      </c>
      <c r="G802" t="s">
        <v>2</v>
      </c>
      <c r="H802">
        <f>F799*(I802-H801)</f>
        <v>-0.39683286666666667</v>
      </c>
      <c r="I802" s="3">
        <f>B814</f>
        <v>0.87705098333333342</v>
      </c>
      <c r="J802">
        <f>F799*(I802-J803)</f>
        <v>3.2048358333333304E-2</v>
      </c>
      <c r="K802">
        <f>F799*(I802-K804)</f>
        <v>-0.50690563333333338</v>
      </c>
    </row>
    <row r="803" spans="1:14" ht="13.15" x14ac:dyDescent="0.4">
      <c r="A803" s="22">
        <v>0.4252416</v>
      </c>
      <c r="B803">
        <v>0.80165200000000003</v>
      </c>
      <c r="C803">
        <v>1.1914960000000001</v>
      </c>
      <c r="D803">
        <v>0.3960379</v>
      </c>
      <c r="G803" t="s">
        <v>3</v>
      </c>
      <c r="H803">
        <f>F799*(J803-H801)</f>
        <v>-0.42888122499999998</v>
      </c>
      <c r="I803">
        <f>F799*(J803-I802)</f>
        <v>-3.2048358333333304E-2</v>
      </c>
      <c r="J803" s="3">
        <f>C814</f>
        <v>0.90909934166666673</v>
      </c>
      <c r="K803">
        <f>F799*(J803-K804)</f>
        <v>-0.53895399166666669</v>
      </c>
    </row>
    <row r="804" spans="1:14" ht="13.15" x14ac:dyDescent="0.4">
      <c r="A804" s="22">
        <v>0.53309119999999999</v>
      </c>
      <c r="B804">
        <v>1.1809019999999999</v>
      </c>
      <c r="C804">
        <v>0.4867937</v>
      </c>
      <c r="D804">
        <v>0.32103480000000001</v>
      </c>
      <c r="G804" t="s">
        <v>4</v>
      </c>
      <c r="H804">
        <f>F799*(K804-H801)</f>
        <v>0.11007276666666671</v>
      </c>
      <c r="I804">
        <f>F799*(K804-I802)</f>
        <v>0.50690563333333338</v>
      </c>
      <c r="J804">
        <f>F799*(K804-J803)</f>
        <v>0.53895399166666669</v>
      </c>
      <c r="K804" s="3">
        <f>D814</f>
        <v>0.37014535000000004</v>
      </c>
    </row>
    <row r="805" spans="1:14" x14ac:dyDescent="0.35">
      <c r="A805" s="22">
        <v>0.67753470000000005</v>
      </c>
      <c r="B805">
        <v>0.58568629999999999</v>
      </c>
      <c r="C805">
        <v>1.0434330000000001</v>
      </c>
      <c r="D805">
        <v>0.5263388</v>
      </c>
    </row>
    <row r="806" spans="1:14" ht="13.15" thickBot="1" x14ac:dyDescent="0.4">
      <c r="A806" s="22">
        <v>0.23997640000000001</v>
      </c>
      <c r="B806">
        <v>0.60309959999999996</v>
      </c>
      <c r="C806">
        <v>0.51749610000000001</v>
      </c>
      <c r="D806">
        <v>0.3297465</v>
      </c>
    </row>
    <row r="807" spans="1:14" ht="13.5" thickBot="1" x14ac:dyDescent="0.45">
      <c r="A807" s="22">
        <v>0.42167830000000001</v>
      </c>
      <c r="B807">
        <v>1.5944320000000001</v>
      </c>
      <c r="C807">
        <v>0.57851470000000005</v>
      </c>
      <c r="D807">
        <v>0.26178089999999998</v>
      </c>
      <c r="H807" t="s">
        <v>1</v>
      </c>
      <c r="I807" t="s">
        <v>2</v>
      </c>
      <c r="J807" t="s">
        <v>3</v>
      </c>
      <c r="K807" t="s">
        <v>4</v>
      </c>
      <c r="M807" s="116"/>
      <c r="N807" s="141" t="s">
        <v>10</v>
      </c>
    </row>
    <row r="808" spans="1:14" ht="13.15" x14ac:dyDescent="0.4">
      <c r="A808" s="22">
        <v>0.39502429999999999</v>
      </c>
      <c r="B808">
        <v>0.62648990000000004</v>
      </c>
      <c r="C808">
        <v>0.47853689999999999</v>
      </c>
      <c r="D808">
        <v>0.421483</v>
      </c>
      <c r="G808" t="s">
        <v>1</v>
      </c>
      <c r="I808">
        <f>IF(I801&gt;0,I813,0)</f>
        <v>1</v>
      </c>
      <c r="J808">
        <f>IF(J801&gt;0,J813,0)</f>
        <v>1</v>
      </c>
      <c r="K808">
        <f>IF(K801&gt;0,K813,0)</f>
        <v>0</v>
      </c>
      <c r="M808" s="143" t="s">
        <v>1</v>
      </c>
      <c r="N808" s="142">
        <f>Techniques!$D$3*(Techniques!$E$3*I808+Techniques!$F$3*J808+Techniques!$G$3*K808)</f>
        <v>2</v>
      </c>
    </row>
    <row r="809" spans="1:14" ht="13.15" x14ac:dyDescent="0.4">
      <c r="A809" s="22">
        <v>0.54014229999999996</v>
      </c>
      <c r="B809">
        <v>1.2990360000000001</v>
      </c>
      <c r="C809">
        <v>1.0193749999999999</v>
      </c>
      <c r="D809">
        <v>0.46627540000000001</v>
      </c>
      <c r="G809" t="s">
        <v>2</v>
      </c>
      <c r="H809">
        <f>IF(H802&gt;0,H814,0)</f>
        <v>0</v>
      </c>
      <c r="J809">
        <f>IF(J802&gt;0,J814,0)</f>
        <v>0</v>
      </c>
      <c r="K809">
        <f>IF(K802&gt;0,K814,0)</f>
        <v>0</v>
      </c>
      <c r="M809" s="143" t="s">
        <v>2</v>
      </c>
      <c r="N809" s="142">
        <f>Techniques!$E$3*(Techniques!$D$3*H809+Techniques!$F$3*J809+Techniques!$G$3*K809)</f>
        <v>0</v>
      </c>
    </row>
    <row r="810" spans="1:14" ht="13.15" x14ac:dyDescent="0.4">
      <c r="A810" s="22">
        <v>0.31813960000000002</v>
      </c>
      <c r="B810">
        <v>0.91085859999999996</v>
      </c>
      <c r="C810">
        <v>0.50018050000000003</v>
      </c>
      <c r="D810">
        <v>0.2860335</v>
      </c>
      <c r="G810" t="s">
        <v>3</v>
      </c>
      <c r="H810">
        <f>IF(H803&gt;0,H815,0)</f>
        <v>0</v>
      </c>
      <c r="I810">
        <f>IF(I803&gt;0,I815,0)</f>
        <v>0</v>
      </c>
      <c r="K810">
        <f>IF(K803&gt;0,K815,0)</f>
        <v>0</v>
      </c>
      <c r="M810" s="143" t="s">
        <v>3</v>
      </c>
      <c r="N810" s="142">
        <f>Techniques!$F$3*(Techniques!$D$3*H810+Techniques!$E$3*I810+Techniques!$G$3*K810)</f>
        <v>0</v>
      </c>
    </row>
    <row r="811" spans="1:14" ht="13.15" x14ac:dyDescent="0.4">
      <c r="A811" s="22">
        <v>0.75922279999999998</v>
      </c>
      <c r="B811">
        <v>1.0270859999999999</v>
      </c>
      <c r="C811">
        <v>0.99970780000000004</v>
      </c>
      <c r="D811">
        <v>0.39177119999999999</v>
      </c>
      <c r="G811" t="s">
        <v>4</v>
      </c>
      <c r="H811">
        <f>IF(H804&gt;0,H816,0)</f>
        <v>0</v>
      </c>
      <c r="I811">
        <f>IF(I804&gt;0,I816,0)</f>
        <v>1</v>
      </c>
      <c r="J811">
        <f>IF(J804&gt;0,J816,0)</f>
        <v>1</v>
      </c>
      <c r="M811" s="143" t="s">
        <v>4</v>
      </c>
      <c r="N811" s="142">
        <f>Techniques!$G$3*(Techniques!$D$3*H811+Techniques!$E$3*I811+Techniques!$F$3*J811)</f>
        <v>2</v>
      </c>
    </row>
    <row r="812" spans="1:14" ht="13.15" x14ac:dyDescent="0.4">
      <c r="A812" s="22">
        <v>0.23770189999999999</v>
      </c>
      <c r="B812">
        <v>0.74181940000000002</v>
      </c>
      <c r="C812">
        <v>1.917672</v>
      </c>
      <c r="D812">
        <v>0.46436820000000001</v>
      </c>
      <c r="F812" s="38"/>
      <c r="M812" s="143" t="s">
        <v>94</v>
      </c>
      <c r="N812" s="142" t="b">
        <f>SUM(N808:N811)&gt;0</f>
        <v>1</v>
      </c>
    </row>
    <row r="813" spans="1:14" ht="13.5" thickBot="1" x14ac:dyDescent="0.45">
      <c r="A813" s="22"/>
      <c r="G813" t="s">
        <v>1</v>
      </c>
      <c r="I813">
        <v>1</v>
      </c>
      <c r="J813">
        <v>1</v>
      </c>
      <c r="K813">
        <v>0</v>
      </c>
      <c r="M813" s="140" t="s">
        <v>103</v>
      </c>
      <c r="N813" s="273">
        <v>5.4567932668312001E-6</v>
      </c>
    </row>
    <row r="814" spans="1:14" x14ac:dyDescent="0.35">
      <c r="A814" s="22">
        <f>AVERAGE(A801:A812)</f>
        <v>0.48021811666666675</v>
      </c>
      <c r="B814">
        <f>AVERAGE(B801:B812)</f>
        <v>0.87705098333333342</v>
      </c>
      <c r="C814">
        <f>AVERAGE(C801:C812)</f>
        <v>0.90909934166666673</v>
      </c>
      <c r="D814">
        <f>AVERAGE(D801:D812)</f>
        <v>0.37014535000000004</v>
      </c>
      <c r="E814" s="13" t="s">
        <v>237</v>
      </c>
      <c r="G814" t="s">
        <v>2</v>
      </c>
      <c r="H814">
        <v>1</v>
      </c>
      <c r="J814">
        <v>0</v>
      </c>
      <c r="K814">
        <v>1</v>
      </c>
    </row>
    <row r="815" spans="1:14" x14ac:dyDescent="0.35">
      <c r="A815">
        <f>STDEV(A801:A812)</f>
        <v>0.17569311898587048</v>
      </c>
      <c r="B815">
        <f>STDEV(B801:B812)</f>
        <v>0.33517249097775903</v>
      </c>
      <c r="C815">
        <f>STDEV(C801:C812)</f>
        <v>0.44111358333149264</v>
      </c>
      <c r="D815">
        <f>STDEV(D801:D812)</f>
        <v>8.9590970839491899E-2</v>
      </c>
      <c r="E815" s="13" t="s">
        <v>238</v>
      </c>
      <c r="G815" t="s">
        <v>3</v>
      </c>
      <c r="H815">
        <v>1</v>
      </c>
      <c r="I815">
        <v>0</v>
      </c>
      <c r="K815">
        <v>1</v>
      </c>
    </row>
    <row r="816" spans="1:14" x14ac:dyDescent="0.35">
      <c r="A816" s="22"/>
      <c r="G816" t="s">
        <v>4</v>
      </c>
      <c r="H816">
        <v>0</v>
      </c>
      <c r="I816">
        <v>1</v>
      </c>
      <c r="J816">
        <v>1</v>
      </c>
    </row>
    <row r="817" spans="1:15" s="5" customFormat="1" ht="13.15" thickBot="1" x14ac:dyDescent="0.4">
      <c r="A817" s="23"/>
      <c r="O817" s="24"/>
    </row>
    <row r="818" spans="1:15" s="26" customFormat="1" x14ac:dyDescent="0.35">
      <c r="A818" s="25" t="str">
        <f>Directions!F13</f>
        <v>NumInterr</v>
      </c>
      <c r="B818" t="s">
        <v>14</v>
      </c>
      <c r="E818" s="115" t="s">
        <v>226</v>
      </c>
      <c r="F818" s="66">
        <f>Directions!G13</f>
        <v>-1</v>
      </c>
      <c r="O818" s="28"/>
    </row>
    <row r="819" spans="1:15" ht="13.15" x14ac:dyDescent="0.4">
      <c r="A819" s="22" t="s">
        <v>1</v>
      </c>
      <c r="B819" t="s">
        <v>2</v>
      </c>
      <c r="C819" t="s">
        <v>3</v>
      </c>
      <c r="D819" t="s">
        <v>4</v>
      </c>
      <c r="G819" s="3" t="s">
        <v>220</v>
      </c>
      <c r="H819" t="s">
        <v>1</v>
      </c>
      <c r="I819" t="s">
        <v>2</v>
      </c>
      <c r="J819" t="s">
        <v>3</v>
      </c>
      <c r="K819" t="s">
        <v>4</v>
      </c>
    </row>
    <row r="820" spans="1:15" ht="13.15" x14ac:dyDescent="0.4">
      <c r="A820" s="22">
        <v>0</v>
      </c>
      <c r="B820">
        <v>4</v>
      </c>
      <c r="C820">
        <v>9</v>
      </c>
      <c r="D820">
        <v>13</v>
      </c>
      <c r="G820" t="s">
        <v>1</v>
      </c>
      <c r="H820" s="3">
        <f>A833</f>
        <v>3.5</v>
      </c>
      <c r="I820">
        <f>F818*(H820-I821)</f>
        <v>-0.5</v>
      </c>
      <c r="J820">
        <f>F818*(H820-J822)</f>
        <v>3.416666666666667</v>
      </c>
      <c r="K820">
        <f>F818*(H820-K823)</f>
        <v>1.083333333333333</v>
      </c>
    </row>
    <row r="821" spans="1:15" ht="13.15" x14ac:dyDescent="0.4">
      <c r="A821" s="22">
        <v>12</v>
      </c>
      <c r="B821">
        <v>0</v>
      </c>
      <c r="C821">
        <v>21</v>
      </c>
      <c r="D821">
        <v>1</v>
      </c>
      <c r="G821" t="s">
        <v>2</v>
      </c>
      <c r="H821">
        <f>F818*(I821-H820)</f>
        <v>0.5</v>
      </c>
      <c r="I821" s="3">
        <f>B833</f>
        <v>3</v>
      </c>
      <c r="J821">
        <f>F818*(I821-J822)</f>
        <v>3.916666666666667</v>
      </c>
      <c r="K821">
        <f>F818*(I821-K823)</f>
        <v>1.583333333333333</v>
      </c>
    </row>
    <row r="822" spans="1:15" ht="13.15" x14ac:dyDescent="0.4">
      <c r="A822" s="22">
        <v>2</v>
      </c>
      <c r="B822">
        <v>5</v>
      </c>
      <c r="C822">
        <v>13</v>
      </c>
      <c r="D822">
        <v>2</v>
      </c>
      <c r="G822" t="s">
        <v>3</v>
      </c>
      <c r="H822">
        <f>F818*(J822-H820)</f>
        <v>-3.416666666666667</v>
      </c>
      <c r="I822">
        <f>F818*(J822-I821)</f>
        <v>-3.916666666666667</v>
      </c>
      <c r="J822" s="3">
        <f>C833</f>
        <v>6.916666666666667</v>
      </c>
      <c r="K822">
        <f>F818*(J822-K823)</f>
        <v>-2.3333333333333339</v>
      </c>
    </row>
    <row r="823" spans="1:15" ht="13.15" x14ac:dyDescent="0.4">
      <c r="A823" s="22">
        <v>1</v>
      </c>
      <c r="B823">
        <v>5</v>
      </c>
      <c r="C823">
        <v>2</v>
      </c>
      <c r="D823">
        <v>3</v>
      </c>
      <c r="G823" t="s">
        <v>4</v>
      </c>
      <c r="H823">
        <f>F818*(K823-H820)</f>
        <v>-1.083333333333333</v>
      </c>
      <c r="I823">
        <f>F818*(K823-I821)</f>
        <v>-1.583333333333333</v>
      </c>
      <c r="J823">
        <f>F818*(K823-J822)</f>
        <v>2.3333333333333339</v>
      </c>
      <c r="K823" s="3">
        <f>D833</f>
        <v>4.583333333333333</v>
      </c>
    </row>
    <row r="824" spans="1:15" x14ac:dyDescent="0.35">
      <c r="A824" s="22">
        <v>4</v>
      </c>
      <c r="B824">
        <v>0</v>
      </c>
      <c r="C824">
        <v>8</v>
      </c>
      <c r="D824">
        <v>11</v>
      </c>
    </row>
    <row r="825" spans="1:15" ht="13.15" thickBot="1" x14ac:dyDescent="0.4">
      <c r="A825" s="22">
        <v>3</v>
      </c>
      <c r="B825">
        <v>0</v>
      </c>
      <c r="C825">
        <v>2</v>
      </c>
      <c r="D825">
        <v>0</v>
      </c>
    </row>
    <row r="826" spans="1:15" ht="13.5" thickBot="1" x14ac:dyDescent="0.45">
      <c r="A826" s="22">
        <v>0</v>
      </c>
      <c r="B826">
        <v>2</v>
      </c>
      <c r="C826">
        <v>2</v>
      </c>
      <c r="D826">
        <v>3</v>
      </c>
      <c r="H826" t="s">
        <v>1</v>
      </c>
      <c r="I826" t="s">
        <v>2</v>
      </c>
      <c r="J826" t="s">
        <v>3</v>
      </c>
      <c r="K826" t="s">
        <v>4</v>
      </c>
      <c r="M826" s="116"/>
      <c r="N826" s="141" t="s">
        <v>10</v>
      </c>
    </row>
    <row r="827" spans="1:15" ht="13.15" x14ac:dyDescent="0.4">
      <c r="A827" s="22">
        <v>1</v>
      </c>
      <c r="B827">
        <v>5</v>
      </c>
      <c r="C827">
        <v>9</v>
      </c>
      <c r="D827">
        <v>0</v>
      </c>
      <c r="G827" t="s">
        <v>1</v>
      </c>
      <c r="I827">
        <f>IF(I820&gt;0,I832,0)</f>
        <v>0</v>
      </c>
      <c r="J827">
        <f>IF(J820&gt;0,J832,0)</f>
        <v>0</v>
      </c>
      <c r="K827">
        <f>IF(K820&gt;0,K832,0)</f>
        <v>0</v>
      </c>
      <c r="M827" s="143" t="s">
        <v>1</v>
      </c>
      <c r="N827" s="142">
        <f>Techniques!$D$3*(Techniques!$E$3*I827+Techniques!$F$3*J827+Techniques!$G$3*K827)</f>
        <v>0</v>
      </c>
    </row>
    <row r="828" spans="1:15" ht="13.15" x14ac:dyDescent="0.4">
      <c r="A828" s="22">
        <v>7</v>
      </c>
      <c r="B828">
        <v>2</v>
      </c>
      <c r="C828">
        <v>3</v>
      </c>
      <c r="D828">
        <v>5</v>
      </c>
      <c r="G828" t="s">
        <v>2</v>
      </c>
      <c r="H828">
        <f>IF(H821&gt;0,H833,0)</f>
        <v>0</v>
      </c>
      <c r="J828">
        <f>IF(J821&gt;0,J833,0)</f>
        <v>0</v>
      </c>
      <c r="K828">
        <f>IF(K821&gt;0,K833,0)</f>
        <v>0</v>
      </c>
      <c r="M828" s="143" t="s">
        <v>2</v>
      </c>
      <c r="N828" s="142">
        <f>Techniques!$E$3*(Techniques!$D$3*H828+Techniques!$F$3*J828+Techniques!$G$3*K828)</f>
        <v>0</v>
      </c>
    </row>
    <row r="829" spans="1:15" ht="13.15" x14ac:dyDescent="0.4">
      <c r="A829" s="22">
        <v>1</v>
      </c>
      <c r="B829">
        <v>6</v>
      </c>
      <c r="C829">
        <v>1</v>
      </c>
      <c r="D829">
        <v>0</v>
      </c>
      <c r="G829" t="s">
        <v>3</v>
      </c>
      <c r="H829">
        <f>IF(H822&gt;0,H834,0)</f>
        <v>0</v>
      </c>
      <c r="I829">
        <f>IF(I822&gt;0,I834,0)</f>
        <v>0</v>
      </c>
      <c r="K829">
        <f>IF(K822&gt;0,K834,0)</f>
        <v>0</v>
      </c>
      <c r="M829" s="143" t="s">
        <v>3</v>
      </c>
      <c r="N829" s="142">
        <f>Techniques!$F$3*(Techniques!$D$3*H829+Techniques!$E$3*I829+Techniques!$G$3*K829)</f>
        <v>0</v>
      </c>
    </row>
    <row r="830" spans="1:15" ht="13.15" x14ac:dyDescent="0.4">
      <c r="A830" s="22">
        <v>9</v>
      </c>
      <c r="B830">
        <v>1</v>
      </c>
      <c r="C830">
        <v>8</v>
      </c>
      <c r="D830">
        <v>9</v>
      </c>
      <c r="G830" t="s">
        <v>4</v>
      </c>
      <c r="H830">
        <f>IF(H823&gt;0,H835,0)</f>
        <v>0</v>
      </c>
      <c r="I830">
        <f>IF(I823&gt;0,I835,0)</f>
        <v>0</v>
      </c>
      <c r="J830">
        <f>IF(J823&gt;0,J835,0)</f>
        <v>0</v>
      </c>
      <c r="M830" s="143" t="s">
        <v>4</v>
      </c>
      <c r="N830" s="142">
        <f>Techniques!$G$3*(Techniques!$D$3*H830+Techniques!$E$3*I830+Techniques!$F$3*J830)</f>
        <v>0</v>
      </c>
    </row>
    <row r="831" spans="1:15" ht="13.15" x14ac:dyDescent="0.4">
      <c r="A831" s="22">
        <v>2</v>
      </c>
      <c r="B831">
        <v>6</v>
      </c>
      <c r="C831">
        <v>5</v>
      </c>
      <c r="D831">
        <v>8</v>
      </c>
      <c r="F831" s="38"/>
      <c r="M831" s="143" t="s">
        <v>94</v>
      </c>
      <c r="N831" s="142" t="b">
        <f>SUM(N827:N830)&gt;0</f>
        <v>0</v>
      </c>
    </row>
    <row r="832" spans="1:15" ht="13.5" thickBot="1" x14ac:dyDescent="0.45">
      <c r="A832" s="22"/>
      <c r="G832" t="s">
        <v>1</v>
      </c>
      <c r="I832">
        <v>0</v>
      </c>
      <c r="J832">
        <v>0</v>
      </c>
      <c r="K832">
        <v>0</v>
      </c>
      <c r="M832" s="140" t="s">
        <v>103</v>
      </c>
      <c r="N832" s="273">
        <v>0.22773742966243071</v>
      </c>
    </row>
    <row r="833" spans="1:15" x14ac:dyDescent="0.35">
      <c r="A833" s="22">
        <f>AVERAGE(A820:A831)</f>
        <v>3.5</v>
      </c>
      <c r="B833">
        <f>AVERAGE(B820:B831)</f>
        <v>3</v>
      </c>
      <c r="C833">
        <f>AVERAGE(C820:C831)</f>
        <v>6.916666666666667</v>
      </c>
      <c r="D833">
        <f>AVERAGE(D820:D831)</f>
        <v>4.583333333333333</v>
      </c>
      <c r="E833" s="13" t="s">
        <v>237</v>
      </c>
      <c r="G833" t="s">
        <v>2</v>
      </c>
      <c r="H833">
        <v>0</v>
      </c>
      <c r="J833">
        <v>0</v>
      </c>
      <c r="K833">
        <v>0</v>
      </c>
    </row>
    <row r="834" spans="1:15" x14ac:dyDescent="0.35">
      <c r="A834">
        <f>STDEV(A820:A831)</f>
        <v>3.8494391563163872</v>
      </c>
      <c r="B834">
        <f>STDEV(B820:B831)</f>
        <v>2.412090756622109</v>
      </c>
      <c r="C834">
        <f>STDEV(C820:C831)</f>
        <v>5.8225007644065752</v>
      </c>
      <c r="D834">
        <f>STDEV(D820:D831)</f>
        <v>4.5817490374773087</v>
      </c>
      <c r="E834" s="13" t="s">
        <v>238</v>
      </c>
      <c r="G834" t="s">
        <v>3</v>
      </c>
      <c r="H834">
        <v>0</v>
      </c>
      <c r="I834">
        <v>0</v>
      </c>
      <c r="K834">
        <v>0</v>
      </c>
    </row>
    <row r="835" spans="1:15" x14ac:dyDescent="0.35">
      <c r="A835" s="22"/>
      <c r="G835" t="s">
        <v>4</v>
      </c>
      <c r="H835">
        <v>0</v>
      </c>
      <c r="I835">
        <v>0</v>
      </c>
      <c r="J835">
        <v>0</v>
      </c>
    </row>
    <row r="836" spans="1:15" s="5" customFormat="1" ht="13.15" thickBot="1" x14ac:dyDescent="0.4">
      <c r="A836" s="23"/>
      <c r="O836" s="24"/>
    </row>
    <row r="837" spans="1:15" s="26" customFormat="1" x14ac:dyDescent="0.35">
      <c r="A837" s="25" t="str">
        <f>Directions!F15</f>
        <v>ComplTime</v>
      </c>
      <c r="B837" t="s">
        <v>234</v>
      </c>
      <c r="E837" s="115" t="s">
        <v>226</v>
      </c>
      <c r="F837" s="66">
        <f>Directions!G15</f>
        <v>-1</v>
      </c>
      <c r="O837" s="28"/>
    </row>
    <row r="838" spans="1:15" ht="13.15" x14ac:dyDescent="0.4">
      <c r="A838" s="22" t="s">
        <v>1</v>
      </c>
      <c r="B838" t="s">
        <v>2</v>
      </c>
      <c r="C838" t="s">
        <v>3</v>
      </c>
      <c r="D838" t="s">
        <v>4</v>
      </c>
      <c r="G838" s="3" t="s">
        <v>220</v>
      </c>
      <c r="H838" t="s">
        <v>1</v>
      </c>
      <c r="I838" t="s">
        <v>2</v>
      </c>
      <c r="J838" t="s">
        <v>3</v>
      </c>
      <c r="K838" t="s">
        <v>4</v>
      </c>
    </row>
    <row r="839" spans="1:15" ht="13.15" x14ac:dyDescent="0.4">
      <c r="A839" s="22">
        <v>8.455368</v>
      </c>
      <c r="B839">
        <v>11.08888</v>
      </c>
      <c r="C839">
        <v>16.94444</v>
      </c>
      <c r="D839">
        <v>5.7222140000000001</v>
      </c>
      <c r="G839" t="s">
        <v>1</v>
      </c>
      <c r="H839" s="3">
        <f>A852</f>
        <v>7.7999635833333327</v>
      </c>
      <c r="I839">
        <f>F837*(H839-I840)</f>
        <v>9.7905930833333343</v>
      </c>
      <c r="J839">
        <f>F837*(H839-J841)</f>
        <v>12.074112249999999</v>
      </c>
      <c r="K839">
        <f>F837*(H839-K842)</f>
        <v>-1.4786651666666675</v>
      </c>
    </row>
    <row r="840" spans="1:15" ht="13.15" x14ac:dyDescent="0.4">
      <c r="A840" s="22">
        <v>9.6442340000000009</v>
      </c>
      <c r="B840">
        <v>13.48889</v>
      </c>
      <c r="C840">
        <v>22.355560000000001</v>
      </c>
      <c r="D840">
        <v>5.7111210000000003</v>
      </c>
      <c r="G840" t="s">
        <v>2</v>
      </c>
      <c r="H840">
        <f>F837*(I840-H839)</f>
        <v>-9.7905930833333343</v>
      </c>
      <c r="I840" s="3">
        <f>B852</f>
        <v>17.590556666666668</v>
      </c>
      <c r="J840">
        <f>F837*(I840-J841)</f>
        <v>2.2835191666666645</v>
      </c>
      <c r="K840">
        <f>F837*(I840-K842)</f>
        <v>-11.269258250000004</v>
      </c>
    </row>
    <row r="841" spans="1:15" ht="13.15" x14ac:dyDescent="0.4">
      <c r="A841" s="22">
        <v>11.68887</v>
      </c>
      <c r="B841">
        <v>10.84445</v>
      </c>
      <c r="C841">
        <v>12.22223</v>
      </c>
      <c r="D841">
        <v>5.8777809999999997</v>
      </c>
      <c r="G841" t="s">
        <v>3</v>
      </c>
      <c r="H841">
        <f>F837*(J841-H839)</f>
        <v>-12.074112249999999</v>
      </c>
      <c r="I841">
        <f>F837*(J841-I840)</f>
        <v>-2.2835191666666645</v>
      </c>
      <c r="J841" s="3">
        <f>C852</f>
        <v>19.874075833333332</v>
      </c>
      <c r="K841">
        <f>F837*(J841-K842)</f>
        <v>-13.552777416666668</v>
      </c>
    </row>
    <row r="842" spans="1:15" ht="13.15" x14ac:dyDescent="0.4">
      <c r="A842" s="22">
        <v>7.0555570000000003</v>
      </c>
      <c r="B842">
        <v>23.61111</v>
      </c>
      <c r="C842">
        <v>13.155559999999999</v>
      </c>
      <c r="D842">
        <v>5.6999969999999998</v>
      </c>
      <c r="G842" t="s">
        <v>4</v>
      </c>
      <c r="H842">
        <f>F837*(K842-H839)</f>
        <v>1.4786651666666675</v>
      </c>
      <c r="I842">
        <f>F837*(K842-I840)</f>
        <v>11.269258250000004</v>
      </c>
      <c r="J842">
        <f>F837*(K842-J841)</f>
        <v>13.552777416666668</v>
      </c>
      <c r="K842" s="3">
        <f>D852</f>
        <v>6.3212984166666653</v>
      </c>
    </row>
    <row r="843" spans="1:15" x14ac:dyDescent="0.35">
      <c r="A843" s="22">
        <v>10.955550000000001</v>
      </c>
      <c r="B843">
        <v>9.7088900000000002</v>
      </c>
      <c r="C843">
        <v>32.877780000000001</v>
      </c>
      <c r="D843">
        <v>5.6999969999999998</v>
      </c>
    </row>
    <row r="844" spans="1:15" ht="13.15" thickBot="1" x14ac:dyDescent="0.4">
      <c r="A844" s="22">
        <v>6.6666639999999999</v>
      </c>
      <c r="B844">
        <v>16.5</v>
      </c>
      <c r="C844">
        <v>10.188890000000001</v>
      </c>
      <c r="D844">
        <v>5.7111049999999999</v>
      </c>
    </row>
    <row r="845" spans="1:15" ht="13.5" thickBot="1" x14ac:dyDescent="0.45">
      <c r="A845" s="22">
        <v>8.3333279999999998</v>
      </c>
      <c r="B845">
        <v>30.744450000000001</v>
      </c>
      <c r="C845">
        <v>16.988880000000002</v>
      </c>
      <c r="D845">
        <v>5.7111210000000003</v>
      </c>
      <c r="H845" t="s">
        <v>1</v>
      </c>
      <c r="I845" t="s">
        <v>2</v>
      </c>
      <c r="J845" t="s">
        <v>3</v>
      </c>
      <c r="K845" t="s">
        <v>4</v>
      </c>
      <c r="M845" s="116"/>
      <c r="N845" s="141" t="s">
        <v>10</v>
      </c>
    </row>
    <row r="846" spans="1:15" ht="13.15" x14ac:dyDescent="0.4">
      <c r="A846" s="22">
        <v>6.4111099999999999</v>
      </c>
      <c r="B846">
        <v>21.122219999999999</v>
      </c>
      <c r="C846">
        <v>22.200009999999999</v>
      </c>
      <c r="D846">
        <v>5.7111049999999999</v>
      </c>
      <c r="G846" t="s">
        <v>1</v>
      </c>
      <c r="I846">
        <f>IF(I839&gt;0,I851,0)</f>
        <v>1</v>
      </c>
      <c r="J846">
        <f>IF(J839&gt;0,J851,0)</f>
        <v>1</v>
      </c>
      <c r="K846">
        <f>IF(K839&gt;0,K851,0)</f>
        <v>0</v>
      </c>
      <c r="M846" s="143" t="s">
        <v>1</v>
      </c>
      <c r="N846" s="142">
        <f>Techniques!$D$3*(Techniques!$E$3*I846+Techniques!$F$3*J846+Techniques!$G$3*K846)</f>
        <v>2</v>
      </c>
    </row>
    <row r="847" spans="1:15" ht="13.15" x14ac:dyDescent="0.4">
      <c r="A847" s="22">
        <v>6.1111110000000002</v>
      </c>
      <c r="B847">
        <v>25.966670000000001</v>
      </c>
      <c r="C847">
        <v>24.033329999999999</v>
      </c>
      <c r="D847">
        <v>11.044449999999999</v>
      </c>
      <c r="G847" t="s">
        <v>2</v>
      </c>
      <c r="H847">
        <f>IF(H840&gt;0,H852,0)</f>
        <v>0</v>
      </c>
      <c r="J847">
        <f>IF(J840&gt;0,J852,0)</f>
        <v>0</v>
      </c>
      <c r="K847">
        <f>IF(K840&gt;0,K852,0)</f>
        <v>0</v>
      </c>
      <c r="M847" s="143" t="s">
        <v>2</v>
      </c>
      <c r="N847" s="142">
        <f>Techniques!$E$3*(Techniques!$D$3*H847+Techniques!$F$3*J847+Techniques!$G$3*K847)</f>
        <v>0</v>
      </c>
    </row>
    <row r="848" spans="1:15" ht="13.15" x14ac:dyDescent="0.4">
      <c r="A848" s="22">
        <v>6.4555509999999998</v>
      </c>
      <c r="B848">
        <v>21.655560000000001</v>
      </c>
      <c r="C848">
        <v>10.72223</v>
      </c>
      <c r="D848">
        <v>5.7222289999999996</v>
      </c>
      <c r="G848" t="s">
        <v>3</v>
      </c>
      <c r="H848">
        <f>IF(H841&gt;0,H853,0)</f>
        <v>0</v>
      </c>
      <c r="I848">
        <f>IF(I841&gt;0,I853,0)</f>
        <v>0</v>
      </c>
      <c r="K848">
        <f>IF(K841&gt;0,K853,0)</f>
        <v>0</v>
      </c>
      <c r="M848" s="143" t="s">
        <v>3</v>
      </c>
      <c r="N848" s="142">
        <f>Techniques!$F$3*(Techniques!$D$3*H848+Techniques!$E$3*I848+Techniques!$G$3*K848)</f>
        <v>0</v>
      </c>
    </row>
    <row r="849" spans="1:15" ht="13.15" x14ac:dyDescent="0.4">
      <c r="A849" s="22">
        <v>6</v>
      </c>
      <c r="B849">
        <v>12.844440000000001</v>
      </c>
      <c r="C849">
        <v>42.7</v>
      </c>
      <c r="D849">
        <v>5.8555599999999997</v>
      </c>
      <c r="G849" t="s">
        <v>4</v>
      </c>
      <c r="H849">
        <f>IF(H842&gt;0,H854,0)</f>
        <v>0</v>
      </c>
      <c r="I849">
        <f>IF(I842&gt;0,I854,0)</f>
        <v>1</v>
      </c>
      <c r="J849">
        <f>IF(J842&gt;0,J854,0)</f>
        <v>1</v>
      </c>
      <c r="M849" s="143" t="s">
        <v>4</v>
      </c>
      <c r="N849" s="142">
        <f>Techniques!$G$3*(Techniques!$D$3*H849+Techniques!$E$3*I849+Techniques!$F$3*J849)</f>
        <v>2</v>
      </c>
    </row>
    <row r="850" spans="1:15" ht="13.15" x14ac:dyDescent="0.4">
      <c r="A850" s="22">
        <v>5.8222199999999997</v>
      </c>
      <c r="B850">
        <v>13.51112</v>
      </c>
      <c r="C850">
        <v>14.1</v>
      </c>
      <c r="D850">
        <v>7.3889009999999997</v>
      </c>
      <c r="F850" s="38"/>
      <c r="M850" s="143" t="s">
        <v>94</v>
      </c>
      <c r="N850" s="142" t="b">
        <f>SUM(N846:N849)&gt;0</f>
        <v>1</v>
      </c>
    </row>
    <row r="851" spans="1:15" ht="13.5" thickBot="1" x14ac:dyDescent="0.45">
      <c r="A851" s="22"/>
      <c r="G851" t="s">
        <v>1</v>
      </c>
      <c r="I851">
        <v>1</v>
      </c>
      <c r="J851">
        <v>1</v>
      </c>
      <c r="K851">
        <v>0</v>
      </c>
      <c r="M851" s="140" t="s">
        <v>103</v>
      </c>
      <c r="N851" s="273">
        <v>1.3680310600963802E-7</v>
      </c>
    </row>
    <row r="852" spans="1:15" x14ac:dyDescent="0.35">
      <c r="A852" s="22">
        <f>AVERAGE(A839:A850)</f>
        <v>7.7999635833333327</v>
      </c>
      <c r="B852">
        <f>AVERAGE(B839:B850)</f>
        <v>17.590556666666668</v>
      </c>
      <c r="C852">
        <f>AVERAGE(C839:C850)</f>
        <v>19.874075833333332</v>
      </c>
      <c r="D852">
        <f>AVERAGE(D839:D850)</f>
        <v>6.3212984166666653</v>
      </c>
      <c r="E852" s="13" t="s">
        <v>237</v>
      </c>
      <c r="G852" t="s">
        <v>2</v>
      </c>
      <c r="H852">
        <v>1</v>
      </c>
      <c r="J852">
        <v>0</v>
      </c>
      <c r="K852">
        <v>1</v>
      </c>
    </row>
    <row r="853" spans="1:15" x14ac:dyDescent="0.35">
      <c r="A853">
        <f>STDEV(A839:A850)</f>
        <v>2.0175393401327706</v>
      </c>
      <c r="B853">
        <f>STDEV(B839:B850)</f>
        <v>6.8457749354558164</v>
      </c>
      <c r="C853">
        <f>STDEV(C839:C850)</f>
        <v>9.7723247631512553</v>
      </c>
      <c r="D853">
        <f>STDEV(D839:D850)</f>
        <v>1.5620696731876726</v>
      </c>
      <c r="E853" s="13" t="s">
        <v>238</v>
      </c>
      <c r="G853" t="s">
        <v>3</v>
      </c>
      <c r="H853">
        <v>1</v>
      </c>
      <c r="I853">
        <v>0</v>
      </c>
      <c r="K853">
        <v>1</v>
      </c>
    </row>
    <row r="854" spans="1:15" x14ac:dyDescent="0.35">
      <c r="A854" s="22"/>
      <c r="G854" t="s">
        <v>4</v>
      </c>
      <c r="H854">
        <v>0</v>
      </c>
      <c r="I854">
        <v>1</v>
      </c>
      <c r="J854">
        <v>1</v>
      </c>
    </row>
    <row r="855" spans="1:15" s="5" customFormat="1" ht="13.15" thickBot="1" x14ac:dyDescent="0.4">
      <c r="A855" s="23"/>
      <c r="O855" s="24"/>
    </row>
    <row r="856" spans="1:15" s="26" customFormat="1" x14ac:dyDescent="0.35">
      <c r="A856" s="25" t="str">
        <f>Directions!F16</f>
        <v>NumWallColl</v>
      </c>
      <c r="B856" t="s">
        <v>234</v>
      </c>
      <c r="E856" s="115" t="s">
        <v>226</v>
      </c>
      <c r="F856" s="66">
        <f>Directions!G16</f>
        <v>-1</v>
      </c>
      <c r="O856" s="28"/>
    </row>
    <row r="857" spans="1:15" ht="13.15" x14ac:dyDescent="0.4">
      <c r="A857" s="22" t="s">
        <v>1</v>
      </c>
      <c r="B857" t="s">
        <v>2</v>
      </c>
      <c r="C857" t="s">
        <v>3</v>
      </c>
      <c r="D857" t="s">
        <v>4</v>
      </c>
      <c r="G857" s="3" t="s">
        <v>220</v>
      </c>
      <c r="H857" t="s">
        <v>1</v>
      </c>
      <c r="I857" t="s">
        <v>2</v>
      </c>
      <c r="J857" t="s">
        <v>3</v>
      </c>
      <c r="K857" t="s">
        <v>4</v>
      </c>
    </row>
    <row r="858" spans="1:15" ht="13.15" x14ac:dyDescent="0.4">
      <c r="A858" s="22">
        <v>0</v>
      </c>
      <c r="B858">
        <v>0</v>
      </c>
      <c r="C858">
        <v>0</v>
      </c>
      <c r="D858">
        <v>0</v>
      </c>
      <c r="G858" t="s">
        <v>1</v>
      </c>
      <c r="H858" s="3">
        <f>A871</f>
        <v>0</v>
      </c>
      <c r="I858">
        <f>F856*(H858-I859)</f>
        <v>5</v>
      </c>
      <c r="J858">
        <f>F856*(H858-J860)</f>
        <v>1.5</v>
      </c>
      <c r="K858">
        <f>F856*(H858-K861)</f>
        <v>0</v>
      </c>
    </row>
    <row r="859" spans="1:15" ht="13.15" x14ac:dyDescent="0.4">
      <c r="A859" s="22">
        <v>0</v>
      </c>
      <c r="B859">
        <v>0</v>
      </c>
      <c r="C859">
        <v>0</v>
      </c>
      <c r="D859">
        <v>0</v>
      </c>
      <c r="G859" t="s">
        <v>2</v>
      </c>
      <c r="H859">
        <f>F856*(I859-H858)</f>
        <v>-5</v>
      </c>
      <c r="I859" s="3">
        <f>B871</f>
        <v>5</v>
      </c>
      <c r="J859">
        <f>F856*(I859-J860)</f>
        <v>-3.5</v>
      </c>
      <c r="K859">
        <f>F856*(I859-K861)</f>
        <v>-5</v>
      </c>
    </row>
    <row r="860" spans="1:15" ht="13.15" x14ac:dyDescent="0.4">
      <c r="A860" s="22">
        <v>0</v>
      </c>
      <c r="B860">
        <v>1</v>
      </c>
      <c r="C860">
        <v>4</v>
      </c>
      <c r="D860">
        <v>0</v>
      </c>
      <c r="G860" t="s">
        <v>3</v>
      </c>
      <c r="H860">
        <f>F856*(J860-H858)</f>
        <v>-1.5</v>
      </c>
      <c r="I860">
        <f>F856*(J860-I859)</f>
        <v>3.5</v>
      </c>
      <c r="J860" s="3">
        <f>C871</f>
        <v>1.5</v>
      </c>
      <c r="K860">
        <f>F856*(J860-K861)</f>
        <v>-1.5</v>
      </c>
    </row>
    <row r="861" spans="1:15" ht="13.15" x14ac:dyDescent="0.4">
      <c r="A861" s="22">
        <v>0</v>
      </c>
      <c r="B861">
        <v>0</v>
      </c>
      <c r="C861">
        <v>0</v>
      </c>
      <c r="D861">
        <v>0</v>
      </c>
      <c r="G861" t="s">
        <v>4</v>
      </c>
      <c r="H861">
        <f>F856*(K861-H858)</f>
        <v>0</v>
      </c>
      <c r="I861">
        <f>F856*(K861-I859)</f>
        <v>5</v>
      </c>
      <c r="J861">
        <f>F856*(K861-J860)</f>
        <v>1.5</v>
      </c>
      <c r="K861" s="3">
        <f>D871</f>
        <v>0</v>
      </c>
    </row>
    <row r="862" spans="1:15" x14ac:dyDescent="0.35">
      <c r="A862" s="22">
        <v>0</v>
      </c>
      <c r="B862">
        <v>12</v>
      </c>
      <c r="C862">
        <v>5</v>
      </c>
      <c r="D862">
        <v>0</v>
      </c>
    </row>
    <row r="863" spans="1:15" ht="13.15" thickBot="1" x14ac:dyDescent="0.4">
      <c r="A863" s="22">
        <v>0</v>
      </c>
      <c r="B863">
        <v>17</v>
      </c>
      <c r="C863">
        <v>0</v>
      </c>
      <c r="D863">
        <v>0</v>
      </c>
    </row>
    <row r="864" spans="1:15" ht="13.5" thickBot="1" x14ac:dyDescent="0.45">
      <c r="A864" s="22">
        <v>0</v>
      </c>
      <c r="B864">
        <v>0</v>
      </c>
      <c r="C864">
        <v>0</v>
      </c>
      <c r="D864">
        <v>0</v>
      </c>
      <c r="H864" t="s">
        <v>1</v>
      </c>
      <c r="I864" t="s">
        <v>2</v>
      </c>
      <c r="J864" t="s">
        <v>3</v>
      </c>
      <c r="K864" t="s">
        <v>4</v>
      </c>
      <c r="M864" s="116"/>
      <c r="N864" s="141" t="s">
        <v>10</v>
      </c>
    </row>
    <row r="865" spans="1:15" ht="13.15" x14ac:dyDescent="0.4">
      <c r="A865" s="22">
        <v>0</v>
      </c>
      <c r="B865">
        <v>0</v>
      </c>
      <c r="C865">
        <v>4</v>
      </c>
      <c r="D865">
        <v>0</v>
      </c>
      <c r="G865" t="s">
        <v>1</v>
      </c>
      <c r="I865">
        <f>IF(I858&gt;0,I870,0)</f>
        <v>1</v>
      </c>
      <c r="J865">
        <f>IF(J858&gt;0,J870,0)</f>
        <v>0</v>
      </c>
      <c r="K865">
        <f>IF(K858&gt;0,K870,0)</f>
        <v>0</v>
      </c>
      <c r="M865" s="143" t="s">
        <v>1</v>
      </c>
      <c r="N865" s="142">
        <f>Techniques!$D$3*(Techniques!$E$3*I865+Techniques!$F$3*J865+Techniques!$G$3*K865)</f>
        <v>1</v>
      </c>
    </row>
    <row r="866" spans="1:15" ht="13.15" x14ac:dyDescent="0.4">
      <c r="A866" s="22">
        <v>0</v>
      </c>
      <c r="B866">
        <v>1</v>
      </c>
      <c r="C866">
        <v>0</v>
      </c>
      <c r="D866">
        <v>0</v>
      </c>
      <c r="G866" t="s">
        <v>2</v>
      </c>
      <c r="H866">
        <f>IF(H859&gt;0,H871,0)</f>
        <v>0</v>
      </c>
      <c r="J866">
        <f>IF(J859&gt;0,J871,0)</f>
        <v>0</v>
      </c>
      <c r="K866">
        <f>IF(K859&gt;0,K871,0)</f>
        <v>0</v>
      </c>
      <c r="M866" s="143" t="s">
        <v>2</v>
      </c>
      <c r="N866" s="142">
        <f>Techniques!$E$3*(Techniques!$D$3*H866+Techniques!$F$3*J866+Techniques!$G$3*K866)</f>
        <v>0</v>
      </c>
    </row>
    <row r="867" spans="1:15" ht="13.15" x14ac:dyDescent="0.4">
      <c r="A867" s="22">
        <v>0</v>
      </c>
      <c r="B867">
        <v>0</v>
      </c>
      <c r="C867">
        <v>5</v>
      </c>
      <c r="D867">
        <v>0</v>
      </c>
      <c r="G867" t="s">
        <v>3</v>
      </c>
      <c r="H867">
        <f>IF(H860&gt;0,H872,0)</f>
        <v>0</v>
      </c>
      <c r="I867">
        <f>IF(I860&gt;0,I872,0)</f>
        <v>0</v>
      </c>
      <c r="K867">
        <f>IF(K860&gt;0,K872,0)</f>
        <v>0</v>
      </c>
      <c r="M867" s="143" t="s">
        <v>3</v>
      </c>
      <c r="N867" s="142">
        <f>Techniques!$F$3*(Techniques!$D$3*H867+Techniques!$E$3*I867+Techniques!$G$3*K867)</f>
        <v>0</v>
      </c>
    </row>
    <row r="868" spans="1:15" ht="13.15" x14ac:dyDescent="0.4">
      <c r="A868" s="22">
        <v>0</v>
      </c>
      <c r="B868">
        <v>12</v>
      </c>
      <c r="C868">
        <v>0</v>
      </c>
      <c r="D868">
        <v>0</v>
      </c>
      <c r="G868" t="s">
        <v>4</v>
      </c>
      <c r="H868">
        <f>IF(H861&gt;0,H873,0)</f>
        <v>0</v>
      </c>
      <c r="I868">
        <f>IF(I861&gt;0,I873,0)</f>
        <v>1</v>
      </c>
      <c r="J868">
        <f>IF(J861&gt;0,J873,0)</f>
        <v>0</v>
      </c>
      <c r="M868" s="143" t="s">
        <v>4</v>
      </c>
      <c r="N868" s="142">
        <f>Techniques!$G$3*(Techniques!$D$3*H868+Techniques!$E$3*I868+Techniques!$F$3*J868)</f>
        <v>1</v>
      </c>
    </row>
    <row r="869" spans="1:15" ht="13.15" x14ac:dyDescent="0.4">
      <c r="A869" s="22">
        <v>0</v>
      </c>
      <c r="B869">
        <v>17</v>
      </c>
      <c r="C869">
        <v>0</v>
      </c>
      <c r="D869">
        <v>0</v>
      </c>
      <c r="F869" s="38"/>
      <c r="M869" s="143" t="s">
        <v>94</v>
      </c>
      <c r="N869" s="142" t="b">
        <f>SUM(N865:N868)&gt;0</f>
        <v>1</v>
      </c>
    </row>
    <row r="870" spans="1:15" ht="13.5" thickBot="1" x14ac:dyDescent="0.45">
      <c r="A870" s="22"/>
      <c r="G870" t="s">
        <v>1</v>
      </c>
      <c r="I870">
        <v>1</v>
      </c>
      <c r="J870">
        <v>0</v>
      </c>
      <c r="K870">
        <v>0</v>
      </c>
      <c r="M870" s="140" t="s">
        <v>103</v>
      </c>
      <c r="N870" s="273">
        <v>3.7078077214509494E-3</v>
      </c>
    </row>
    <row r="871" spans="1:15" x14ac:dyDescent="0.35">
      <c r="A871" s="22">
        <f>AVERAGE(A858:A869)</f>
        <v>0</v>
      </c>
      <c r="B871">
        <f>AVERAGE(B858:B869)</f>
        <v>5</v>
      </c>
      <c r="C871">
        <f>AVERAGE(C858:C869)</f>
        <v>1.5</v>
      </c>
      <c r="D871">
        <f>AVERAGE(D858:D869)</f>
        <v>0</v>
      </c>
      <c r="E871" s="13" t="s">
        <v>237</v>
      </c>
      <c r="G871" t="s">
        <v>2</v>
      </c>
      <c r="H871">
        <v>1</v>
      </c>
      <c r="J871">
        <v>0</v>
      </c>
      <c r="K871">
        <v>1</v>
      </c>
    </row>
    <row r="872" spans="1:15" x14ac:dyDescent="0.35">
      <c r="A872">
        <f>STDEV(A858:A869)</f>
        <v>0</v>
      </c>
      <c r="B872">
        <f>STDEV(B858:B869)</f>
        <v>7.1858446710434558</v>
      </c>
      <c r="C872">
        <f>STDEV(C858:C869)</f>
        <v>2.2360679774997898</v>
      </c>
      <c r="D872">
        <f>STDEV(D858:D869)</f>
        <v>0</v>
      </c>
      <c r="E872" s="13" t="s">
        <v>238</v>
      </c>
      <c r="G872" t="s">
        <v>3</v>
      </c>
      <c r="H872">
        <v>0</v>
      </c>
      <c r="I872">
        <v>0</v>
      </c>
      <c r="K872">
        <v>0</v>
      </c>
    </row>
    <row r="873" spans="1:15" x14ac:dyDescent="0.35">
      <c r="A873" s="22"/>
      <c r="G873" t="s">
        <v>4</v>
      </c>
      <c r="H873">
        <v>0</v>
      </c>
      <c r="I873">
        <v>1</v>
      </c>
      <c r="J873">
        <v>0</v>
      </c>
    </row>
    <row r="874" spans="1:15" s="5" customFormat="1" ht="13.15" thickBot="1" x14ac:dyDescent="0.4">
      <c r="A874" s="23"/>
      <c r="O874" s="24"/>
    </row>
    <row r="875" spans="1:15" s="26" customFormat="1" x14ac:dyDescent="0.35">
      <c r="A875" t="s">
        <v>219</v>
      </c>
      <c r="E875" s="115" t="s">
        <v>226</v>
      </c>
      <c r="F875" s="66">
        <f>Directions!B53</f>
        <v>-1</v>
      </c>
      <c r="O875" s="28"/>
    </row>
    <row r="876" spans="1:15" ht="13.15" x14ac:dyDescent="0.4">
      <c r="A876" s="22" t="s">
        <v>1</v>
      </c>
      <c r="B876" t="s">
        <v>2</v>
      </c>
      <c r="C876" t="s">
        <v>3</v>
      </c>
      <c r="D876" t="s">
        <v>4</v>
      </c>
      <c r="G876" s="3" t="s">
        <v>220</v>
      </c>
      <c r="H876" t="s">
        <v>1</v>
      </c>
      <c r="I876" t="s">
        <v>2</v>
      </c>
      <c r="J876" t="s">
        <v>3</v>
      </c>
      <c r="K876" t="s">
        <v>4</v>
      </c>
    </row>
    <row r="877" spans="1:15" ht="13.15" x14ac:dyDescent="0.4">
      <c r="A877" s="31">
        <v>13</v>
      </c>
      <c r="B877" s="31">
        <v>16</v>
      </c>
      <c r="C877" s="31">
        <v>18</v>
      </c>
      <c r="D877" s="31">
        <v>0</v>
      </c>
      <c r="E877" s="31"/>
      <c r="G877" t="s">
        <v>1</v>
      </c>
      <c r="H877" s="3">
        <f>A890</f>
        <v>11.666666666666666</v>
      </c>
      <c r="I877">
        <f>F875*(H877-I878)</f>
        <v>12.000000000000002</v>
      </c>
      <c r="J877">
        <f>F875*(H877-J879)</f>
        <v>14.000000000000002</v>
      </c>
      <c r="K877">
        <f>F875*(H877-K880)</f>
        <v>-7.75</v>
      </c>
    </row>
    <row r="878" spans="1:15" ht="13.15" x14ac:dyDescent="0.4">
      <c r="A878" s="31">
        <v>13</v>
      </c>
      <c r="B878" s="31">
        <v>34</v>
      </c>
      <c r="C878" s="31">
        <v>11</v>
      </c>
      <c r="D878" s="31">
        <v>1</v>
      </c>
      <c r="E878" s="31"/>
      <c r="G878" t="s">
        <v>2</v>
      </c>
      <c r="H878">
        <f>F875*(I878-H877)</f>
        <v>-12.000000000000002</v>
      </c>
      <c r="I878" s="3">
        <f>B890</f>
        <v>23.666666666666668</v>
      </c>
      <c r="J878">
        <f>F875*(I878-J879)</f>
        <v>2</v>
      </c>
      <c r="K878">
        <f>F875*(I878-K880)</f>
        <v>-19.75</v>
      </c>
    </row>
    <row r="879" spans="1:15" ht="13.15" x14ac:dyDescent="0.4">
      <c r="A879" s="31">
        <v>58</v>
      </c>
      <c r="B879" s="31">
        <v>33</v>
      </c>
      <c r="C879" s="31">
        <v>34</v>
      </c>
      <c r="D879" s="31">
        <v>1</v>
      </c>
      <c r="E879" s="31"/>
      <c r="G879" t="s">
        <v>3</v>
      </c>
      <c r="H879">
        <f>F875*(J879-H877)</f>
        <v>-14.000000000000002</v>
      </c>
      <c r="I879">
        <f>F875*(J879-I878)</f>
        <v>-2</v>
      </c>
      <c r="J879" s="3">
        <f>C890</f>
        <v>25.666666666666668</v>
      </c>
      <c r="K879">
        <f>F875*(J879-K880)</f>
        <v>-21.75</v>
      </c>
    </row>
    <row r="880" spans="1:15" ht="13.15" x14ac:dyDescent="0.4">
      <c r="A880" s="31">
        <v>12</v>
      </c>
      <c r="B880" s="31">
        <v>16</v>
      </c>
      <c r="C880" s="31">
        <v>46</v>
      </c>
      <c r="D880" s="31">
        <v>4</v>
      </c>
      <c r="E880" s="31"/>
      <c r="G880" t="s">
        <v>4</v>
      </c>
      <c r="H880">
        <f>F875*(K880-H877)</f>
        <v>7.75</v>
      </c>
      <c r="I880">
        <f>F875*(K880-I878)</f>
        <v>19.75</v>
      </c>
      <c r="J880">
        <f>F875*(K880-J879)</f>
        <v>21.75</v>
      </c>
      <c r="K880" s="3">
        <f>D890</f>
        <v>3.9166666666666665</v>
      </c>
    </row>
    <row r="881" spans="1:15" x14ac:dyDescent="0.35">
      <c r="A881" s="31">
        <v>5</v>
      </c>
      <c r="B881" s="31">
        <v>18</v>
      </c>
      <c r="C881" s="31">
        <v>37</v>
      </c>
      <c r="D881" s="31">
        <v>9</v>
      </c>
      <c r="E881" s="31"/>
    </row>
    <row r="882" spans="1:15" ht="13.15" thickBot="1" x14ac:dyDescent="0.4">
      <c r="A882" s="31">
        <v>6</v>
      </c>
      <c r="B882" s="31">
        <v>26</v>
      </c>
      <c r="C882" s="31">
        <v>29</v>
      </c>
      <c r="D882" s="31">
        <v>7</v>
      </c>
      <c r="E882" s="31"/>
    </row>
    <row r="883" spans="1:15" ht="13.5" thickBot="1" x14ac:dyDescent="0.45">
      <c r="A883" s="31">
        <v>4</v>
      </c>
      <c r="B883" s="31">
        <v>17</v>
      </c>
      <c r="C883" s="31">
        <v>46</v>
      </c>
      <c r="D883" s="31">
        <v>1</v>
      </c>
      <c r="E883" s="31"/>
      <c r="H883" t="s">
        <v>1</v>
      </c>
      <c r="I883" t="s">
        <v>2</v>
      </c>
      <c r="J883" t="s">
        <v>3</v>
      </c>
      <c r="K883" t="s">
        <v>4</v>
      </c>
      <c r="M883" s="116"/>
      <c r="N883" s="141" t="s">
        <v>10</v>
      </c>
    </row>
    <row r="884" spans="1:15" ht="13.15" x14ac:dyDescent="0.4">
      <c r="A884" s="31">
        <v>1</v>
      </c>
      <c r="B884" s="31">
        <v>21</v>
      </c>
      <c r="C884" s="31">
        <v>19</v>
      </c>
      <c r="D884" s="31">
        <v>1</v>
      </c>
      <c r="E884" s="31"/>
      <c r="G884" t="s">
        <v>1</v>
      </c>
      <c r="I884">
        <f>IF(I877&gt;0,I889,0)</f>
        <v>1</v>
      </c>
      <c r="J884">
        <f>IF(J877&gt;0,J889,0)</f>
        <v>1</v>
      </c>
      <c r="K884">
        <f>IF(K877&gt;0,K889,0)</f>
        <v>0</v>
      </c>
      <c r="M884" s="143" t="s">
        <v>1</v>
      </c>
      <c r="N884" s="142">
        <f>Techniques!$D$3*(Techniques!$E$3*I884+Techniques!$F$3*J884+Techniques!$G$3*K884)</f>
        <v>2</v>
      </c>
    </row>
    <row r="885" spans="1:15" ht="13.15" x14ac:dyDescent="0.4">
      <c r="A885" s="31">
        <v>7</v>
      </c>
      <c r="B885" s="31">
        <v>20</v>
      </c>
      <c r="C885" s="31">
        <v>26</v>
      </c>
      <c r="D885" s="31">
        <v>4</v>
      </c>
      <c r="E885" s="31"/>
      <c r="G885" t="s">
        <v>2</v>
      </c>
      <c r="H885">
        <f>IF(H878&gt;0,H890,0)</f>
        <v>0</v>
      </c>
      <c r="J885">
        <f>IF(J878&gt;0,J890,0)</f>
        <v>0</v>
      </c>
      <c r="K885">
        <f>IF(K878&gt;0,K890,0)</f>
        <v>0</v>
      </c>
      <c r="M885" s="143" t="s">
        <v>2</v>
      </c>
      <c r="N885" s="142">
        <f>Techniques!$E$3*(Techniques!$D$3*H885+Techniques!$F$3*J885+Techniques!$G$3*K885)</f>
        <v>0</v>
      </c>
    </row>
    <row r="886" spans="1:15" ht="13.15" x14ac:dyDescent="0.4">
      <c r="A886" s="31">
        <v>6</v>
      </c>
      <c r="B886" s="31">
        <v>19</v>
      </c>
      <c r="C886" s="31">
        <v>19</v>
      </c>
      <c r="D886" s="31">
        <v>5</v>
      </c>
      <c r="E886" s="31"/>
      <c r="G886" t="s">
        <v>3</v>
      </c>
      <c r="H886">
        <f>IF(H879&gt;0,H891,0)</f>
        <v>0</v>
      </c>
      <c r="I886">
        <f>IF(I879&gt;0,I891,0)</f>
        <v>0</v>
      </c>
      <c r="K886">
        <f>IF(K879&gt;0,K891,0)</f>
        <v>0</v>
      </c>
      <c r="M886" s="143" t="s">
        <v>3</v>
      </c>
      <c r="N886" s="142">
        <f>Techniques!$F$3*(Techniques!$D$3*H886+Techniques!$E$3*I886+Techniques!$G$3*K886)</f>
        <v>0</v>
      </c>
    </row>
    <row r="887" spans="1:15" ht="13.15" x14ac:dyDescent="0.4">
      <c r="A887" s="31">
        <v>5</v>
      </c>
      <c r="B887" s="31">
        <v>27</v>
      </c>
      <c r="C887" s="31">
        <v>11</v>
      </c>
      <c r="D887" s="31">
        <v>10</v>
      </c>
      <c r="E887" s="31"/>
      <c r="G887" t="s">
        <v>4</v>
      </c>
      <c r="H887">
        <f>IF(H880&gt;0,H892,0)</f>
        <v>0</v>
      </c>
      <c r="I887">
        <f>IF(I880&gt;0,I892,0)</f>
        <v>1</v>
      </c>
      <c r="J887">
        <f>IF(J880&gt;0,J892,0)</f>
        <v>1</v>
      </c>
      <c r="M887" s="143" t="s">
        <v>4</v>
      </c>
      <c r="N887" s="142">
        <f>Techniques!$G$3*(Techniques!$D$3*H887+Techniques!$E$3*I887+Techniques!$F$3*J887)</f>
        <v>2</v>
      </c>
    </row>
    <row r="888" spans="1:15" ht="13.15" x14ac:dyDescent="0.4">
      <c r="A888" s="31">
        <v>10</v>
      </c>
      <c r="B888" s="31">
        <v>37</v>
      </c>
      <c r="C888" s="31">
        <v>12</v>
      </c>
      <c r="D888" s="31">
        <v>4</v>
      </c>
      <c r="E888" s="31"/>
      <c r="F888" s="38"/>
      <c r="M888" s="143" t="s">
        <v>94</v>
      </c>
      <c r="N888" s="142" t="b">
        <f>SUM(N884:N887)&gt;0</f>
        <v>1</v>
      </c>
    </row>
    <row r="889" spans="1:15" ht="13.5" thickBot="1" x14ac:dyDescent="0.45">
      <c r="A889" s="22"/>
      <c r="G889" t="s">
        <v>1</v>
      </c>
      <c r="I889">
        <v>1</v>
      </c>
      <c r="J889">
        <v>1</v>
      </c>
      <c r="K889">
        <v>0</v>
      </c>
      <c r="M889" s="140" t="s">
        <v>103</v>
      </c>
      <c r="N889" s="273">
        <v>9.9474350375158411E-7</v>
      </c>
    </row>
    <row r="890" spans="1:15" x14ac:dyDescent="0.35">
      <c r="A890" s="22">
        <f>AVERAGE(A877:A888)</f>
        <v>11.666666666666666</v>
      </c>
      <c r="B890">
        <f>AVERAGE(B877:B888)</f>
        <v>23.666666666666668</v>
      </c>
      <c r="C890">
        <f>AVERAGE(C877:C888)</f>
        <v>25.666666666666668</v>
      </c>
      <c r="D890">
        <f>AVERAGE(D877:D888)</f>
        <v>3.9166666666666665</v>
      </c>
      <c r="E890" s="13" t="s">
        <v>237</v>
      </c>
      <c r="G890" t="s">
        <v>2</v>
      </c>
      <c r="H890">
        <v>1</v>
      </c>
      <c r="J890">
        <v>0</v>
      </c>
      <c r="K890">
        <v>1</v>
      </c>
    </row>
    <row r="891" spans="1:15" x14ac:dyDescent="0.35">
      <c r="A891">
        <f>STDEV(A877:A888)</f>
        <v>15.077577170531523</v>
      </c>
      <c r="B891">
        <f>STDEV(B877:B888)</f>
        <v>7.5357732707319967</v>
      </c>
      <c r="C891">
        <f>STDEV(C877:C888)</f>
        <v>12.794411658883332</v>
      </c>
      <c r="D891">
        <f>STDEV(D877:D888)</f>
        <v>3.3427896171076075</v>
      </c>
      <c r="E891" s="13" t="s">
        <v>238</v>
      </c>
      <c r="G891" t="s">
        <v>3</v>
      </c>
      <c r="H891">
        <v>1</v>
      </c>
      <c r="I891">
        <v>0</v>
      </c>
      <c r="K891">
        <v>1</v>
      </c>
    </row>
    <row r="892" spans="1:15" x14ac:dyDescent="0.35">
      <c r="A892" s="22"/>
      <c r="G892" t="s">
        <v>4</v>
      </c>
      <c r="H892">
        <v>0</v>
      </c>
      <c r="I892">
        <v>1</v>
      </c>
      <c r="J892">
        <v>1</v>
      </c>
    </row>
    <row r="893" spans="1:15" s="5" customFormat="1" ht="13.15" thickBot="1" x14ac:dyDescent="0.4">
      <c r="A893" s="23"/>
      <c r="O893" s="24"/>
    </row>
    <row r="901" spans="14:14" x14ac:dyDescent="0.35">
      <c r="N901" s="1"/>
    </row>
    <row r="920" spans="14:14" x14ac:dyDescent="0.35">
      <c r="N920" s="1"/>
    </row>
  </sheetData>
  <conditionalFormatting sqref="M16:M18">
    <cfRule type="cellIs" dxfId="306" priority="934" operator="equal">
      <formula>"NORMAL"</formula>
    </cfRule>
  </conditionalFormatting>
  <conditionalFormatting sqref="M35:M37">
    <cfRule type="cellIs" dxfId="305" priority="933" operator="equal">
      <formula>"NORMAL"</formula>
    </cfRule>
  </conditionalFormatting>
  <conditionalFormatting sqref="M54:M56">
    <cfRule type="cellIs" dxfId="304" priority="932" operator="equal">
      <formula>"NORMAL"</formula>
    </cfRule>
  </conditionalFormatting>
  <conditionalFormatting sqref="M73:M75">
    <cfRule type="cellIs" dxfId="303" priority="931" operator="equal">
      <formula>"NORMAL"</formula>
    </cfRule>
  </conditionalFormatting>
  <conditionalFormatting sqref="M92:M94">
    <cfRule type="cellIs" dxfId="302" priority="930" operator="equal">
      <formula>"NORMAL"</formula>
    </cfRule>
  </conditionalFormatting>
  <conditionalFormatting sqref="M111:M113">
    <cfRule type="cellIs" dxfId="301" priority="929" operator="equal">
      <formula>"NORMAL"</formula>
    </cfRule>
  </conditionalFormatting>
  <conditionalFormatting sqref="M130:M132">
    <cfRule type="cellIs" dxfId="300" priority="928" operator="equal">
      <formula>"NORMAL"</formula>
    </cfRule>
  </conditionalFormatting>
  <conditionalFormatting sqref="M149:M151">
    <cfRule type="cellIs" dxfId="299" priority="927" operator="equal">
      <formula>"NORMAL"</formula>
    </cfRule>
  </conditionalFormatting>
  <conditionalFormatting sqref="M168:M170">
    <cfRule type="cellIs" dxfId="298" priority="926" operator="equal">
      <formula>"NORMAL"</formula>
    </cfRule>
  </conditionalFormatting>
  <conditionalFormatting sqref="M187:M189">
    <cfRule type="cellIs" dxfId="297" priority="925" operator="equal">
      <formula>"NORMAL"</formula>
    </cfRule>
  </conditionalFormatting>
  <conditionalFormatting sqref="M206:M208">
    <cfRule type="cellIs" dxfId="296" priority="924" operator="equal">
      <formula>"NORMAL"</formula>
    </cfRule>
  </conditionalFormatting>
  <conditionalFormatting sqref="M225:M227">
    <cfRule type="cellIs" dxfId="295" priority="923" operator="equal">
      <formula>"NORMAL"</formula>
    </cfRule>
  </conditionalFormatting>
  <conditionalFormatting sqref="M244:M246">
    <cfRule type="cellIs" dxfId="294" priority="922" operator="equal">
      <formula>"NORMAL"</formula>
    </cfRule>
  </conditionalFormatting>
  <conditionalFormatting sqref="M263:M265">
    <cfRule type="cellIs" dxfId="293" priority="921" operator="equal">
      <formula>"NORMAL"</formula>
    </cfRule>
  </conditionalFormatting>
  <conditionalFormatting sqref="M282:M284">
    <cfRule type="cellIs" dxfId="292" priority="920" operator="equal">
      <formula>"NORMAL"</formula>
    </cfRule>
  </conditionalFormatting>
  <conditionalFormatting sqref="M301:M303">
    <cfRule type="cellIs" dxfId="291" priority="919" operator="equal">
      <formula>"NORMAL"</formula>
    </cfRule>
  </conditionalFormatting>
  <conditionalFormatting sqref="M320:M322">
    <cfRule type="cellIs" dxfId="290" priority="918" operator="equal">
      <formula>"NORMAL"</formula>
    </cfRule>
  </conditionalFormatting>
  <conditionalFormatting sqref="M339:M341">
    <cfRule type="cellIs" dxfId="289" priority="917" operator="equal">
      <formula>"NORMAL"</formula>
    </cfRule>
  </conditionalFormatting>
  <conditionalFormatting sqref="M358:M360">
    <cfRule type="cellIs" dxfId="288" priority="916" operator="equal">
      <formula>"NORMAL"</formula>
    </cfRule>
  </conditionalFormatting>
  <conditionalFormatting sqref="M377:M379">
    <cfRule type="cellIs" dxfId="287" priority="915" operator="equal">
      <formula>"NORMAL"</formula>
    </cfRule>
  </conditionalFormatting>
  <conditionalFormatting sqref="M396:M398">
    <cfRule type="cellIs" dxfId="286" priority="914" operator="equal">
      <formula>"NORMAL"</formula>
    </cfRule>
  </conditionalFormatting>
  <conditionalFormatting sqref="M415:M417">
    <cfRule type="cellIs" dxfId="285" priority="913" operator="equal">
      <formula>"NORMAL"</formula>
    </cfRule>
  </conditionalFormatting>
  <conditionalFormatting sqref="M434:M436">
    <cfRule type="cellIs" dxfId="284" priority="912" operator="equal">
      <formula>"NORMAL"</formula>
    </cfRule>
  </conditionalFormatting>
  <conditionalFormatting sqref="M453:M455">
    <cfRule type="cellIs" dxfId="283" priority="911" operator="equal">
      <formula>"NORMAL"</formula>
    </cfRule>
  </conditionalFormatting>
  <conditionalFormatting sqref="M472:M474">
    <cfRule type="cellIs" dxfId="282" priority="910" operator="equal">
      <formula>"NORMAL"</formula>
    </cfRule>
  </conditionalFormatting>
  <conditionalFormatting sqref="M491:M493">
    <cfRule type="cellIs" dxfId="281" priority="909" operator="equal">
      <formula>"NORMAL"</formula>
    </cfRule>
  </conditionalFormatting>
  <conditionalFormatting sqref="M510:M512">
    <cfRule type="cellIs" dxfId="280" priority="908" operator="equal">
      <formula>"NORMAL"</formula>
    </cfRule>
  </conditionalFormatting>
  <conditionalFormatting sqref="M529:M531">
    <cfRule type="cellIs" dxfId="279" priority="907" operator="equal">
      <formula>"NORMAL"</formula>
    </cfRule>
  </conditionalFormatting>
  <conditionalFormatting sqref="M548:M550">
    <cfRule type="cellIs" dxfId="278" priority="906" operator="equal">
      <formula>"NORMAL"</formula>
    </cfRule>
  </conditionalFormatting>
  <conditionalFormatting sqref="M567:M569">
    <cfRule type="cellIs" dxfId="277" priority="905" operator="equal">
      <formula>"NORMAL"</formula>
    </cfRule>
  </conditionalFormatting>
  <conditionalFormatting sqref="M586:M588">
    <cfRule type="cellIs" dxfId="276" priority="904" operator="equal">
      <formula>"NORMAL"</formula>
    </cfRule>
  </conditionalFormatting>
  <conditionalFormatting sqref="M605:M607">
    <cfRule type="cellIs" dxfId="275" priority="903" operator="equal">
      <formula>"NORMAL"</formula>
    </cfRule>
  </conditionalFormatting>
  <conditionalFormatting sqref="M624:M626">
    <cfRule type="cellIs" dxfId="274" priority="902" operator="equal">
      <formula>"NORMAL"</formula>
    </cfRule>
  </conditionalFormatting>
  <conditionalFormatting sqref="M643:M645">
    <cfRule type="cellIs" dxfId="273" priority="901" operator="equal">
      <formula>"NORMAL"</formula>
    </cfRule>
  </conditionalFormatting>
  <conditionalFormatting sqref="M662:M664">
    <cfRule type="cellIs" dxfId="272" priority="900" operator="equal">
      <formula>"NORMAL"</formula>
    </cfRule>
  </conditionalFormatting>
  <conditionalFormatting sqref="M681:M683">
    <cfRule type="cellIs" dxfId="271" priority="899" operator="equal">
      <formula>"NORMAL"</formula>
    </cfRule>
  </conditionalFormatting>
  <conditionalFormatting sqref="M700:M702">
    <cfRule type="cellIs" dxfId="270" priority="898" operator="equal">
      <formula>"NORMAL"</formula>
    </cfRule>
  </conditionalFormatting>
  <conditionalFormatting sqref="M719:M721">
    <cfRule type="cellIs" dxfId="269" priority="897" operator="equal">
      <formula>"NORMAL"</formula>
    </cfRule>
  </conditionalFormatting>
  <conditionalFormatting sqref="M738:M740">
    <cfRule type="cellIs" dxfId="268" priority="896" operator="equal">
      <formula>"NORMAL"</formula>
    </cfRule>
  </conditionalFormatting>
  <conditionalFormatting sqref="M757:M759">
    <cfRule type="cellIs" dxfId="267" priority="895" operator="equal">
      <formula>"NORMAL"</formula>
    </cfRule>
  </conditionalFormatting>
  <conditionalFormatting sqref="M776:M778">
    <cfRule type="cellIs" dxfId="266" priority="894" operator="equal">
      <formula>"NORMAL"</formula>
    </cfRule>
  </conditionalFormatting>
  <conditionalFormatting sqref="M795:M797">
    <cfRule type="cellIs" dxfId="265" priority="893" operator="equal">
      <formula>"NORMAL"</formula>
    </cfRule>
  </conditionalFormatting>
  <conditionalFormatting sqref="M814:M816">
    <cfRule type="cellIs" dxfId="264" priority="892" operator="equal">
      <formula>"NORMAL"</formula>
    </cfRule>
  </conditionalFormatting>
  <conditionalFormatting sqref="M833:M835">
    <cfRule type="cellIs" dxfId="263" priority="891" operator="equal">
      <formula>"NORMAL"</formula>
    </cfRule>
  </conditionalFormatting>
  <conditionalFormatting sqref="M852:M854">
    <cfRule type="cellIs" dxfId="262" priority="890" operator="equal">
      <formula>"NORMAL"</formula>
    </cfRule>
  </conditionalFormatting>
  <conditionalFormatting sqref="M871:M873">
    <cfRule type="cellIs" dxfId="261" priority="889" operator="equal">
      <formula>"NORMAL"</formula>
    </cfRule>
  </conditionalFormatting>
  <conditionalFormatting sqref="M890:M892">
    <cfRule type="cellIs" dxfId="260" priority="888" operator="equal">
      <formula>"NORMAL"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85711-DED2-4431-86C4-C523CE2C7C9F}">
  <sheetPr codeName="Foglio3">
    <tabColor theme="5" tint="0.39997558519241921"/>
  </sheetPr>
  <dimension ref="A1:BF987"/>
  <sheetViews>
    <sheetView topLeftCell="A838" zoomScale="70" zoomScaleNormal="70" workbookViewId="0">
      <selection activeCell="A875" sqref="A875"/>
    </sheetView>
  </sheetViews>
  <sheetFormatPr defaultRowHeight="12.75" x14ac:dyDescent="0.35"/>
  <cols>
    <col min="1" max="1" width="11.6640625" customWidth="1"/>
    <col min="2" max="4" width="9.33203125" bestFit="1" customWidth="1"/>
    <col min="5" max="5" width="11.1328125" customWidth="1"/>
    <col min="6" max="6" width="9.33203125" bestFit="1" customWidth="1"/>
    <col min="7" max="11" width="9.33203125" customWidth="1"/>
    <col min="12" max="12" width="9.33203125" bestFit="1" customWidth="1"/>
    <col min="13" max="13" width="15.86328125" customWidth="1"/>
    <col min="14" max="14" width="12.33203125" bestFit="1" customWidth="1"/>
    <col min="15" max="15" width="9.1328125" style="2"/>
  </cols>
  <sheetData>
    <row r="1" spans="1:15" s="44" customFormat="1" x14ac:dyDescent="0.35">
      <c r="A1" s="300" t="str">
        <f>Directions!A2</f>
        <v>22) I found the interface easy to use</v>
      </c>
      <c r="E1" s="115" t="s">
        <v>226</v>
      </c>
      <c r="F1" s="66">
        <f>Directions!B2</f>
        <v>1</v>
      </c>
      <c r="N1" s="26"/>
      <c r="O1" s="245"/>
    </row>
    <row r="2" spans="1:15" s="38" customFormat="1" ht="13.15" x14ac:dyDescent="0.4">
      <c r="A2" s="45" t="s">
        <v>1</v>
      </c>
      <c r="B2" s="38" t="s">
        <v>2</v>
      </c>
      <c r="C2" s="38" t="s">
        <v>3</v>
      </c>
      <c r="D2" s="38" t="s">
        <v>4</v>
      </c>
      <c r="E2"/>
      <c r="F2"/>
      <c r="G2" s="3" t="s">
        <v>220</v>
      </c>
      <c r="H2" t="s">
        <v>1</v>
      </c>
      <c r="I2" t="s">
        <v>2</v>
      </c>
      <c r="J2" t="s">
        <v>3</v>
      </c>
      <c r="K2" t="s">
        <v>4</v>
      </c>
      <c r="N2"/>
      <c r="O2" s="49"/>
    </row>
    <row r="3" spans="1:15" s="38" customFormat="1" ht="13.15" x14ac:dyDescent="0.4">
      <c r="A3" s="45">
        <v>5</v>
      </c>
      <c r="B3" s="38">
        <v>5</v>
      </c>
      <c r="C3" s="38">
        <v>4</v>
      </c>
      <c r="D3" s="38">
        <v>5</v>
      </c>
      <c r="E3"/>
      <c r="F3"/>
      <c r="G3" t="s">
        <v>1</v>
      </c>
      <c r="H3" s="3">
        <f>A16</f>
        <v>4.333333333333333</v>
      </c>
      <c r="I3">
        <f>F1*(H3-I4)</f>
        <v>0.25</v>
      </c>
      <c r="J3">
        <f>F1*(H3-J5)</f>
        <v>0.16666666666666607</v>
      </c>
      <c r="K3">
        <f>F1*(H3-K6)</f>
        <v>0</v>
      </c>
      <c r="N3"/>
      <c r="O3" s="49"/>
    </row>
    <row r="4" spans="1:15" s="38" customFormat="1" ht="13.15" x14ac:dyDescent="0.4">
      <c r="A4" s="45">
        <v>5</v>
      </c>
      <c r="B4" s="38">
        <v>3</v>
      </c>
      <c r="C4" s="38">
        <v>5</v>
      </c>
      <c r="D4" s="38">
        <v>4</v>
      </c>
      <c r="E4"/>
      <c r="F4"/>
      <c r="G4" t="s">
        <v>2</v>
      </c>
      <c r="H4">
        <f>F1*(I4-H3)</f>
        <v>-0.25</v>
      </c>
      <c r="I4" s="3">
        <f>B16</f>
        <v>4.083333333333333</v>
      </c>
      <c r="J4">
        <f>F1*(I4-J5)</f>
        <v>-8.3333333333333925E-2</v>
      </c>
      <c r="K4">
        <f>F1*(I4-K6)</f>
        <v>-0.25</v>
      </c>
      <c r="N4"/>
      <c r="O4" s="49"/>
    </row>
    <row r="5" spans="1:15" s="38" customFormat="1" ht="13.15" x14ac:dyDescent="0.4">
      <c r="A5" s="45">
        <v>4</v>
      </c>
      <c r="B5" s="38">
        <v>4</v>
      </c>
      <c r="C5" s="38">
        <v>4</v>
      </c>
      <c r="D5" s="38">
        <v>4</v>
      </c>
      <c r="E5"/>
      <c r="F5"/>
      <c r="G5" t="s">
        <v>3</v>
      </c>
      <c r="H5">
        <f>F1*(J5-H3)</f>
        <v>-0.16666666666666607</v>
      </c>
      <c r="I5">
        <f>F1*(J5-I4)</f>
        <v>8.3333333333333925E-2</v>
      </c>
      <c r="J5" s="3">
        <f>C16</f>
        <v>4.166666666666667</v>
      </c>
      <c r="K5">
        <f>F1*(J5-K6)</f>
        <v>-0.16666666666666607</v>
      </c>
      <c r="N5"/>
      <c r="O5" s="49"/>
    </row>
    <row r="6" spans="1:15" s="38" customFormat="1" ht="13.15" x14ac:dyDescent="0.4">
      <c r="A6" s="45">
        <v>4</v>
      </c>
      <c r="B6" s="38">
        <v>4</v>
      </c>
      <c r="C6" s="38">
        <v>4</v>
      </c>
      <c r="D6" s="38">
        <v>4</v>
      </c>
      <c r="E6"/>
      <c r="F6"/>
      <c r="G6" t="s">
        <v>4</v>
      </c>
      <c r="H6">
        <f>F1*(K6-H3)</f>
        <v>0</v>
      </c>
      <c r="I6">
        <f>F1*(K6-I4)</f>
        <v>0.25</v>
      </c>
      <c r="J6">
        <f>F1*(K6-J5)</f>
        <v>0.16666666666666607</v>
      </c>
      <c r="K6" s="3">
        <f>D16</f>
        <v>4.333333333333333</v>
      </c>
      <c r="M6"/>
      <c r="N6"/>
      <c r="O6" s="49"/>
    </row>
    <row r="7" spans="1:15" s="38" customFormat="1" x14ac:dyDescent="0.35">
      <c r="A7" s="45">
        <v>4</v>
      </c>
      <c r="B7" s="38">
        <v>3</v>
      </c>
      <c r="C7" s="38">
        <v>4</v>
      </c>
      <c r="D7" s="38">
        <v>5</v>
      </c>
      <c r="E7"/>
      <c r="F7"/>
      <c r="G7"/>
      <c r="H7"/>
      <c r="I7"/>
      <c r="J7"/>
      <c r="K7"/>
      <c r="M7"/>
      <c r="N7"/>
      <c r="O7" s="49"/>
    </row>
    <row r="8" spans="1:15" s="38" customFormat="1" ht="13.15" thickBot="1" x14ac:dyDescent="0.4">
      <c r="A8" s="45">
        <v>4</v>
      </c>
      <c r="B8" s="38">
        <v>5</v>
      </c>
      <c r="C8" s="38">
        <v>4</v>
      </c>
      <c r="D8" s="38">
        <v>5</v>
      </c>
      <c r="E8"/>
      <c r="F8"/>
      <c r="G8"/>
      <c r="H8"/>
      <c r="I8"/>
      <c r="J8"/>
      <c r="K8"/>
      <c r="M8"/>
      <c r="N8"/>
      <c r="O8" s="49"/>
    </row>
    <row r="9" spans="1:15" s="38" customFormat="1" ht="13.5" thickBot="1" x14ac:dyDescent="0.45">
      <c r="A9" s="45">
        <v>4</v>
      </c>
      <c r="B9" s="38">
        <v>3</v>
      </c>
      <c r="C9" s="38">
        <v>3</v>
      </c>
      <c r="D9" s="38">
        <v>4</v>
      </c>
      <c r="E9"/>
      <c r="F9"/>
      <c r="G9"/>
      <c r="H9" t="s">
        <v>1</v>
      </c>
      <c r="I9" t="s">
        <v>2</v>
      </c>
      <c r="J9" t="s">
        <v>3</v>
      </c>
      <c r="K9" t="s">
        <v>4</v>
      </c>
      <c r="L9"/>
      <c r="M9" s="116"/>
      <c r="N9" s="141" t="s">
        <v>10</v>
      </c>
      <c r="O9" s="49"/>
    </row>
    <row r="10" spans="1:15" s="38" customFormat="1" ht="13.15" x14ac:dyDescent="0.4">
      <c r="A10" s="45">
        <v>4</v>
      </c>
      <c r="B10" s="38">
        <v>4</v>
      </c>
      <c r="C10" s="38">
        <v>4</v>
      </c>
      <c r="D10" s="38">
        <v>5</v>
      </c>
      <c r="E10"/>
      <c r="F10"/>
      <c r="G10" t="s">
        <v>1</v>
      </c>
      <c r="H10"/>
      <c r="I10">
        <f>IF(I3&gt;0,I15,0)</f>
        <v>0</v>
      </c>
      <c r="J10">
        <f>IF(J3&gt;0,J15,0)</f>
        <v>0</v>
      </c>
      <c r="K10">
        <f>IF(K3&gt;0,K15,0)</f>
        <v>0</v>
      </c>
      <c r="L10"/>
      <c r="M10" s="143" t="s">
        <v>1</v>
      </c>
      <c r="N10" s="142">
        <f>Techniques!$D$3*(Techniques!$E$3*I10+Techniques!$F$3*J10+Techniques!$G$3*K10)</f>
        <v>0</v>
      </c>
      <c r="O10" s="49"/>
    </row>
    <row r="11" spans="1:15" s="38" customFormat="1" ht="13.15" x14ac:dyDescent="0.4">
      <c r="A11" s="45">
        <v>4</v>
      </c>
      <c r="B11" s="38">
        <v>4</v>
      </c>
      <c r="C11" s="38">
        <v>4</v>
      </c>
      <c r="D11" s="38">
        <v>5</v>
      </c>
      <c r="E11"/>
      <c r="F11"/>
      <c r="G11" t="s">
        <v>2</v>
      </c>
      <c r="H11">
        <f>IF(H4&gt;0,H16,0)</f>
        <v>0</v>
      </c>
      <c r="I11"/>
      <c r="J11">
        <f>IF(J4&gt;0,J16,0)</f>
        <v>0</v>
      </c>
      <c r="K11">
        <f>IF(K4&gt;0,K16,0)</f>
        <v>0</v>
      </c>
      <c r="L11"/>
      <c r="M11" s="143" t="s">
        <v>2</v>
      </c>
      <c r="N11" s="142">
        <f>Techniques!$E$3*(Techniques!$D$3*H11+Techniques!$F$3*J11+Techniques!$G$3*K11)</f>
        <v>0</v>
      </c>
      <c r="O11" s="49"/>
    </row>
    <row r="12" spans="1:15" s="38" customFormat="1" ht="13.15" x14ac:dyDescent="0.4">
      <c r="A12" s="45">
        <v>5</v>
      </c>
      <c r="B12" s="38">
        <v>4</v>
      </c>
      <c r="C12" s="38">
        <v>4</v>
      </c>
      <c r="D12" s="38">
        <v>3</v>
      </c>
      <c r="E12"/>
      <c r="F12"/>
      <c r="G12" t="s">
        <v>3</v>
      </c>
      <c r="H12">
        <f>IF(H5&gt;0,H17,0)</f>
        <v>0</v>
      </c>
      <c r="I12">
        <f>IF(I5&gt;0,I17,0)</f>
        <v>0</v>
      </c>
      <c r="J12"/>
      <c r="K12">
        <f>IF(K5&gt;0,K17,0)</f>
        <v>0</v>
      </c>
      <c r="L12"/>
      <c r="M12" s="143" t="s">
        <v>3</v>
      </c>
      <c r="N12" s="142">
        <f>Techniques!$F$3*(Techniques!$D$3*H12+Techniques!$E$3*I12+Techniques!$G$3*K12)</f>
        <v>0</v>
      </c>
      <c r="O12" s="49"/>
    </row>
    <row r="13" spans="1:15" s="38" customFormat="1" ht="13.15" x14ac:dyDescent="0.4">
      <c r="A13" s="45">
        <v>4</v>
      </c>
      <c r="B13" s="38">
        <v>5</v>
      </c>
      <c r="C13" s="38">
        <v>5</v>
      </c>
      <c r="D13" s="38">
        <v>5</v>
      </c>
      <c r="E13"/>
      <c r="F13"/>
      <c r="G13" t="s">
        <v>4</v>
      </c>
      <c r="H13">
        <f>IF(H6&gt;0,H18,0)</f>
        <v>0</v>
      </c>
      <c r="I13">
        <f>IF(I6&gt;0,I18,0)</f>
        <v>0</v>
      </c>
      <c r="J13">
        <f>IF(J6&gt;0,J18,0)</f>
        <v>0</v>
      </c>
      <c r="K13"/>
      <c r="L13"/>
      <c r="M13" s="143" t="s">
        <v>4</v>
      </c>
      <c r="N13" s="142">
        <f>Techniques!$G$3*(Techniques!$D$3*H13+Techniques!$E$3*I13+Techniques!$F$3*J13)</f>
        <v>0</v>
      </c>
      <c r="O13" s="49"/>
    </row>
    <row r="14" spans="1:15" s="38" customFormat="1" ht="13.15" x14ac:dyDescent="0.4">
      <c r="A14" s="45">
        <v>5</v>
      </c>
      <c r="B14" s="38">
        <v>5</v>
      </c>
      <c r="C14" s="38">
        <v>5</v>
      </c>
      <c r="D14" s="38">
        <v>3</v>
      </c>
      <c r="E14"/>
      <c r="G14"/>
      <c r="H14"/>
      <c r="I14"/>
      <c r="J14"/>
      <c r="K14"/>
      <c r="L14"/>
      <c r="M14" s="143" t="s">
        <v>94</v>
      </c>
      <c r="N14" s="142" t="b">
        <f>SUM(N10:N13)&gt;0</f>
        <v>0</v>
      </c>
      <c r="O14" s="49"/>
    </row>
    <row r="15" spans="1:15" s="38" customFormat="1" ht="13.5" thickBot="1" x14ac:dyDescent="0.45">
      <c r="A15" s="45"/>
      <c r="E15"/>
      <c r="F15"/>
      <c r="G15" t="s">
        <v>1</v>
      </c>
      <c r="H15"/>
      <c r="I15">
        <v>0</v>
      </c>
      <c r="J15">
        <v>0</v>
      </c>
      <c r="K15">
        <v>0</v>
      </c>
      <c r="L15"/>
      <c r="M15" s="140" t="s">
        <v>103</v>
      </c>
      <c r="N15" s="273">
        <v>0.74977340967854089</v>
      </c>
      <c r="O15" s="49"/>
    </row>
    <row r="16" spans="1:15" s="38" customFormat="1" x14ac:dyDescent="0.35">
      <c r="A16" s="22">
        <f>AVERAGE(A3:A14)</f>
        <v>4.333333333333333</v>
      </c>
      <c r="B16">
        <f>AVERAGE(B3:B14)</f>
        <v>4.083333333333333</v>
      </c>
      <c r="C16">
        <f>AVERAGE(C3:C14)</f>
        <v>4.166666666666667</v>
      </c>
      <c r="D16">
        <f>AVERAGE(D3:D14)</f>
        <v>4.333333333333333</v>
      </c>
      <c r="E16" s="13" t="s">
        <v>237</v>
      </c>
      <c r="F16"/>
      <c r="G16" t="s">
        <v>2</v>
      </c>
      <c r="H16">
        <v>0</v>
      </c>
      <c r="I16"/>
      <c r="J16">
        <v>0</v>
      </c>
      <c r="K16">
        <v>0</v>
      </c>
      <c r="L16"/>
      <c r="M16"/>
      <c r="N16"/>
      <c r="O16" s="49"/>
    </row>
    <row r="17" spans="1:15" s="38" customFormat="1" x14ac:dyDescent="0.35">
      <c r="A17">
        <f>STDEV(A3:A14)</f>
        <v>0.49236596391733006</v>
      </c>
      <c r="B17" s="38">
        <f>STDEV(B3:B14)</f>
        <v>0.79296146109875854</v>
      </c>
      <c r="C17" s="38">
        <f>STDEV(C3:C14)</f>
        <v>0.57735026918962506</v>
      </c>
      <c r="D17" s="38">
        <f>STDEV(D3:D14)</f>
        <v>0.77849894416152243</v>
      </c>
      <c r="E17" s="13" t="s">
        <v>238</v>
      </c>
      <c r="F17"/>
      <c r="G17" t="s">
        <v>3</v>
      </c>
      <c r="H17">
        <v>0</v>
      </c>
      <c r="I17">
        <v>0</v>
      </c>
      <c r="J17"/>
      <c r="K17">
        <v>0</v>
      </c>
      <c r="L17"/>
      <c r="M17"/>
      <c r="N17"/>
      <c r="O17" s="49"/>
    </row>
    <row r="18" spans="1:15" s="38" customFormat="1" x14ac:dyDescent="0.35">
      <c r="A18" s="45"/>
      <c r="E18"/>
      <c r="F18"/>
      <c r="G18" t="s">
        <v>4</v>
      </c>
      <c r="H18">
        <v>0</v>
      </c>
      <c r="I18">
        <v>0</v>
      </c>
      <c r="J18">
        <v>0</v>
      </c>
      <c r="K18"/>
      <c r="L18"/>
      <c r="M18"/>
      <c r="N18"/>
      <c r="O18" s="49"/>
    </row>
    <row r="19" spans="1:15" s="42" customFormat="1" ht="13.15" thickBot="1" x14ac:dyDescent="0.4">
      <c r="A19" s="46"/>
      <c r="E19" s="5"/>
      <c r="F19" s="5"/>
      <c r="M19" s="5"/>
      <c r="N19" s="5"/>
      <c r="O19" s="244"/>
    </row>
    <row r="20" spans="1:15" s="44" customFormat="1" x14ac:dyDescent="0.35">
      <c r="A20" s="43" t="str">
        <f>Directions!A3</f>
        <v>23) It was easy to select and move objects in the virtual environment</v>
      </c>
      <c r="E20" s="115" t="s">
        <v>226</v>
      </c>
      <c r="F20" s="66">
        <f>Directions!B3</f>
        <v>1</v>
      </c>
      <c r="N20" s="26"/>
      <c r="O20" s="245"/>
    </row>
    <row r="21" spans="1:15" s="38" customFormat="1" ht="13.15" x14ac:dyDescent="0.4">
      <c r="A21" s="45" t="s">
        <v>1</v>
      </c>
      <c r="B21" s="38" t="s">
        <v>2</v>
      </c>
      <c r="C21" s="38" t="s">
        <v>3</v>
      </c>
      <c r="D21" s="38" t="s">
        <v>4</v>
      </c>
      <c r="E21" s="29"/>
      <c r="F21"/>
      <c r="G21" s="3" t="s">
        <v>220</v>
      </c>
      <c r="H21" t="s">
        <v>1</v>
      </c>
      <c r="I21" t="s">
        <v>2</v>
      </c>
      <c r="J21" t="s">
        <v>3</v>
      </c>
      <c r="K21" t="s">
        <v>4</v>
      </c>
      <c r="N21"/>
      <c r="O21" s="49"/>
    </row>
    <row r="22" spans="1:15" s="38" customFormat="1" ht="13.15" x14ac:dyDescent="0.4">
      <c r="A22" s="45">
        <v>4</v>
      </c>
      <c r="B22" s="38">
        <v>5</v>
      </c>
      <c r="C22" s="38">
        <v>5</v>
      </c>
      <c r="D22" s="38">
        <v>5</v>
      </c>
      <c r="E22" s="29"/>
      <c r="F22"/>
      <c r="G22" t="s">
        <v>1</v>
      </c>
      <c r="H22" s="3">
        <f>A35</f>
        <v>4.333333333333333</v>
      </c>
      <c r="I22">
        <f>F20*(H22-I23)</f>
        <v>0.25</v>
      </c>
      <c r="J22">
        <f>F20*(H22-J24)</f>
        <v>-0.5</v>
      </c>
      <c r="K22">
        <f>F20*(H22-K25)</f>
        <v>-0.5</v>
      </c>
      <c r="N22"/>
      <c r="O22" s="49"/>
    </row>
    <row r="23" spans="1:15" s="38" customFormat="1" ht="13.15" x14ac:dyDescent="0.4">
      <c r="A23" s="45">
        <v>5</v>
      </c>
      <c r="B23" s="38">
        <v>4</v>
      </c>
      <c r="C23" s="38">
        <v>4</v>
      </c>
      <c r="D23" s="38">
        <v>5</v>
      </c>
      <c r="E23" s="29"/>
      <c r="F23"/>
      <c r="G23" t="s">
        <v>2</v>
      </c>
      <c r="H23">
        <f>F20*(I23-H22)</f>
        <v>-0.25</v>
      </c>
      <c r="I23" s="3">
        <f>B35</f>
        <v>4.083333333333333</v>
      </c>
      <c r="J23">
        <f>F20*(I23-J24)</f>
        <v>-0.75</v>
      </c>
      <c r="K23">
        <f>F20*(I23-K25)</f>
        <v>-0.75</v>
      </c>
      <c r="N23"/>
      <c r="O23" s="49"/>
    </row>
    <row r="24" spans="1:15" s="38" customFormat="1" ht="13.15" x14ac:dyDescent="0.4">
      <c r="A24" s="45">
        <v>4</v>
      </c>
      <c r="B24" s="38">
        <v>4</v>
      </c>
      <c r="C24" s="38">
        <v>4</v>
      </c>
      <c r="D24" s="38">
        <v>4</v>
      </c>
      <c r="E24" s="29"/>
      <c r="F24"/>
      <c r="G24" t="s">
        <v>3</v>
      </c>
      <c r="H24">
        <f>F20*(J24-H22)</f>
        <v>0.5</v>
      </c>
      <c r="I24">
        <f>F20*(J24-I23)</f>
        <v>0.75</v>
      </c>
      <c r="J24" s="3">
        <f>C35</f>
        <v>4.833333333333333</v>
      </c>
      <c r="K24">
        <f>F20*(J24-K25)</f>
        <v>0</v>
      </c>
      <c r="N24"/>
      <c r="O24" s="49"/>
    </row>
    <row r="25" spans="1:15" s="38" customFormat="1" ht="13.15" x14ac:dyDescent="0.4">
      <c r="A25" s="45">
        <v>4</v>
      </c>
      <c r="B25" s="38">
        <v>5</v>
      </c>
      <c r="C25" s="38">
        <v>5</v>
      </c>
      <c r="D25" s="38">
        <v>5</v>
      </c>
      <c r="E25" s="29"/>
      <c r="F25"/>
      <c r="G25" t="s">
        <v>4</v>
      </c>
      <c r="H25">
        <f>F20*(K25-H22)</f>
        <v>0.5</v>
      </c>
      <c r="I25">
        <f>F20*(K25-I23)</f>
        <v>0.75</v>
      </c>
      <c r="J25">
        <f>F20*(K25-J24)</f>
        <v>0</v>
      </c>
      <c r="K25" s="3">
        <f>D35</f>
        <v>4.833333333333333</v>
      </c>
      <c r="M25"/>
      <c r="N25"/>
      <c r="O25" s="49"/>
    </row>
    <row r="26" spans="1:15" s="38" customFormat="1" x14ac:dyDescent="0.35">
      <c r="A26" s="45">
        <v>4</v>
      </c>
      <c r="B26" s="38">
        <v>4</v>
      </c>
      <c r="C26" s="38">
        <v>5</v>
      </c>
      <c r="D26" s="38">
        <v>5</v>
      </c>
      <c r="E26" s="29"/>
      <c r="F26"/>
      <c r="G26"/>
      <c r="H26"/>
      <c r="I26"/>
      <c r="J26"/>
      <c r="K26"/>
      <c r="M26"/>
      <c r="N26"/>
      <c r="O26" s="49"/>
    </row>
    <row r="27" spans="1:15" s="38" customFormat="1" ht="13.15" thickBot="1" x14ac:dyDescent="0.4">
      <c r="A27" s="45">
        <v>4</v>
      </c>
      <c r="B27" s="38">
        <v>2</v>
      </c>
      <c r="C27" s="38">
        <v>5</v>
      </c>
      <c r="D27" s="38">
        <v>5</v>
      </c>
      <c r="E27" s="29"/>
      <c r="F27"/>
      <c r="G27"/>
      <c r="H27"/>
      <c r="I27"/>
      <c r="J27"/>
      <c r="K27"/>
      <c r="M27"/>
      <c r="N27"/>
      <c r="O27" s="49"/>
    </row>
    <row r="28" spans="1:15" s="38" customFormat="1" ht="13.5" thickBot="1" x14ac:dyDescent="0.45">
      <c r="A28" s="45">
        <v>4</v>
      </c>
      <c r="B28" s="38">
        <v>4</v>
      </c>
      <c r="C28" s="38">
        <v>5</v>
      </c>
      <c r="D28" s="38">
        <v>5</v>
      </c>
      <c r="E28" s="29"/>
      <c r="F28"/>
      <c r="G28"/>
      <c r="H28" t="s">
        <v>1</v>
      </c>
      <c r="I28" t="s">
        <v>2</v>
      </c>
      <c r="J28" t="s">
        <v>3</v>
      </c>
      <c r="K28" t="s">
        <v>4</v>
      </c>
      <c r="L28"/>
      <c r="M28" s="116"/>
      <c r="N28" s="141" t="s">
        <v>10</v>
      </c>
      <c r="O28" s="49"/>
    </row>
    <row r="29" spans="1:15" s="38" customFormat="1" ht="13.15" x14ac:dyDescent="0.4">
      <c r="A29" s="45">
        <v>5</v>
      </c>
      <c r="B29" s="38">
        <v>4</v>
      </c>
      <c r="C29" s="38">
        <v>5</v>
      </c>
      <c r="D29" s="38">
        <v>5</v>
      </c>
      <c r="E29" s="29"/>
      <c r="F29"/>
      <c r="G29" t="s">
        <v>1</v>
      </c>
      <c r="H29"/>
      <c r="I29">
        <f>IF(I22&gt;0,I34,0)</f>
        <v>0</v>
      </c>
      <c r="J29">
        <f>IF(J22&gt;0,J34,0)</f>
        <v>0</v>
      </c>
      <c r="K29">
        <f>IF(K22&gt;0,K34,0)</f>
        <v>0</v>
      </c>
      <c r="L29"/>
      <c r="M29" s="143" t="s">
        <v>1</v>
      </c>
      <c r="N29" s="142">
        <f>Techniques!$D$3*(Techniques!$E$3*I29+Techniques!$F$3*J29+Techniques!$G$3*K29)</f>
        <v>0</v>
      </c>
      <c r="O29" s="49"/>
    </row>
    <row r="30" spans="1:15" s="38" customFormat="1" ht="13.15" x14ac:dyDescent="0.4">
      <c r="A30" s="45">
        <v>5</v>
      </c>
      <c r="B30" s="38">
        <v>3</v>
      </c>
      <c r="C30" s="38">
        <v>5</v>
      </c>
      <c r="D30" s="38">
        <v>5</v>
      </c>
      <c r="E30" s="29"/>
      <c r="F30"/>
      <c r="G30" t="s">
        <v>2</v>
      </c>
      <c r="H30">
        <f>IF(H23&gt;0,H35,0)</f>
        <v>0</v>
      </c>
      <c r="I30"/>
      <c r="J30">
        <f>IF(J23&gt;0,J35,0)</f>
        <v>0</v>
      </c>
      <c r="K30">
        <f>IF(K23&gt;0,K35,0)</f>
        <v>0</v>
      </c>
      <c r="L30"/>
      <c r="M30" s="143" t="s">
        <v>2</v>
      </c>
      <c r="N30" s="142">
        <f>Techniques!$E$3*(Techniques!$D$3*H30+Techniques!$F$3*J30+Techniques!$G$3*K30)</f>
        <v>0</v>
      </c>
      <c r="O30" s="49"/>
    </row>
    <row r="31" spans="1:15" s="38" customFormat="1" ht="13.15" x14ac:dyDescent="0.4">
      <c r="A31" s="45">
        <v>4</v>
      </c>
      <c r="B31" s="38">
        <v>5</v>
      </c>
      <c r="C31" s="38">
        <v>5</v>
      </c>
      <c r="D31" s="38">
        <v>5</v>
      </c>
      <c r="E31" s="29"/>
      <c r="F31"/>
      <c r="G31" t="s">
        <v>3</v>
      </c>
      <c r="H31">
        <f>IF(H24&gt;0,H36,0)</f>
        <v>0</v>
      </c>
      <c r="I31">
        <f>IF(I24&gt;0,I36,0)</f>
        <v>1</v>
      </c>
      <c r="J31"/>
      <c r="K31">
        <f>IF(K24&gt;0,K36,0)</f>
        <v>0</v>
      </c>
      <c r="L31"/>
      <c r="M31" s="143" t="s">
        <v>3</v>
      </c>
      <c r="N31" s="142">
        <f>Techniques!$F$3*(Techniques!$D$3*H31+Techniques!$E$3*I31+Techniques!$G$3*K31)</f>
        <v>1</v>
      </c>
      <c r="O31" s="49"/>
    </row>
    <row r="32" spans="1:15" s="38" customFormat="1" ht="13.15" x14ac:dyDescent="0.4">
      <c r="A32" s="45">
        <v>4</v>
      </c>
      <c r="B32" s="38">
        <v>5</v>
      </c>
      <c r="C32" s="38">
        <v>5</v>
      </c>
      <c r="D32" s="38">
        <v>5</v>
      </c>
      <c r="E32" s="29"/>
      <c r="F32"/>
      <c r="G32" t="s">
        <v>4</v>
      </c>
      <c r="H32">
        <f>IF(H25&gt;0,H37,0)</f>
        <v>0</v>
      </c>
      <c r="I32">
        <f>IF(I25&gt;0,I37,0)</f>
        <v>1</v>
      </c>
      <c r="J32">
        <f>IF(J25&gt;0,J37,0)</f>
        <v>0</v>
      </c>
      <c r="K32"/>
      <c r="L32"/>
      <c r="M32" s="143" t="s">
        <v>4</v>
      </c>
      <c r="N32" s="142">
        <f>Techniques!$G$3*(Techniques!$D$3*H32+Techniques!$E$3*I32+Techniques!$F$3*J32)</f>
        <v>1</v>
      </c>
      <c r="O32" s="49"/>
    </row>
    <row r="33" spans="1:15" s="38" customFormat="1" ht="13.15" x14ac:dyDescent="0.4">
      <c r="A33" s="45">
        <v>5</v>
      </c>
      <c r="B33" s="38">
        <v>4</v>
      </c>
      <c r="C33" s="38">
        <v>5</v>
      </c>
      <c r="D33" s="38">
        <v>4</v>
      </c>
      <c r="E33" s="29"/>
      <c r="G33"/>
      <c r="H33"/>
      <c r="I33"/>
      <c r="J33"/>
      <c r="K33"/>
      <c r="L33"/>
      <c r="M33" s="143" t="s">
        <v>94</v>
      </c>
      <c r="N33" s="142" t="b">
        <f>SUM(N29:N32)&gt;0</f>
        <v>1</v>
      </c>
      <c r="O33" s="49"/>
    </row>
    <row r="34" spans="1:15" s="38" customFormat="1" ht="13.5" thickBot="1" x14ac:dyDescent="0.45">
      <c r="A34" s="45"/>
      <c r="E34" s="29"/>
      <c r="F34" s="29"/>
      <c r="G34" t="s">
        <v>1</v>
      </c>
      <c r="H34"/>
      <c r="I34">
        <v>0</v>
      </c>
      <c r="J34">
        <v>0</v>
      </c>
      <c r="K34">
        <v>0</v>
      </c>
      <c r="L34"/>
      <c r="M34" s="140" t="s">
        <v>103</v>
      </c>
      <c r="N34" s="273">
        <v>5.7286009236981053E-3</v>
      </c>
      <c r="O34" s="49"/>
    </row>
    <row r="35" spans="1:15" s="38" customFormat="1" x14ac:dyDescent="0.35">
      <c r="A35" s="22">
        <f>AVERAGE(A22:A33)</f>
        <v>4.333333333333333</v>
      </c>
      <c r="B35">
        <f>AVERAGE(B22:B33)</f>
        <v>4.083333333333333</v>
      </c>
      <c r="C35">
        <f>AVERAGE(C22:C33)</f>
        <v>4.833333333333333</v>
      </c>
      <c r="D35">
        <f>AVERAGE(D22:D33)</f>
        <v>4.833333333333333</v>
      </c>
      <c r="E35" s="13" t="s">
        <v>237</v>
      </c>
      <c r="F35" s="29"/>
      <c r="G35" t="s">
        <v>2</v>
      </c>
      <c r="H35">
        <v>0</v>
      </c>
      <c r="I35"/>
      <c r="J35">
        <v>1</v>
      </c>
      <c r="K35">
        <v>1</v>
      </c>
      <c r="L35"/>
      <c r="M35"/>
      <c r="N35"/>
      <c r="O35" s="49"/>
    </row>
    <row r="36" spans="1:15" s="38" customFormat="1" x14ac:dyDescent="0.35">
      <c r="A36">
        <f>STDEV(A22:A33)</f>
        <v>0.49236596391733006</v>
      </c>
      <c r="B36" s="38">
        <f>STDEV(B22:B33)</f>
        <v>0.90033663737851954</v>
      </c>
      <c r="C36" s="38">
        <f>STDEV(C22:C33)</f>
        <v>0.38924947208076155</v>
      </c>
      <c r="D36" s="38">
        <f>STDEV(D22:D33)</f>
        <v>0.38924947208076155</v>
      </c>
      <c r="E36" s="13" t="s">
        <v>238</v>
      </c>
      <c r="F36" s="29"/>
      <c r="G36" t="s">
        <v>3</v>
      </c>
      <c r="H36">
        <v>0</v>
      </c>
      <c r="I36">
        <v>1</v>
      </c>
      <c r="J36"/>
      <c r="K36">
        <v>0</v>
      </c>
      <c r="L36"/>
      <c r="M36"/>
      <c r="N36"/>
      <c r="O36" s="49"/>
    </row>
    <row r="37" spans="1:15" s="38" customFormat="1" x14ac:dyDescent="0.35">
      <c r="A37" s="45"/>
      <c r="E37" s="29"/>
      <c r="F37" s="29"/>
      <c r="G37" t="s">
        <v>4</v>
      </c>
      <c r="H37">
        <v>0</v>
      </c>
      <c r="I37">
        <v>1</v>
      </c>
      <c r="J37">
        <v>0</v>
      </c>
      <c r="K37"/>
      <c r="L37"/>
      <c r="M37"/>
      <c r="N37"/>
      <c r="O37" s="49"/>
    </row>
    <row r="38" spans="1:15" s="42" customFormat="1" ht="13.15" thickBot="1" x14ac:dyDescent="0.4">
      <c r="A38" s="46"/>
      <c r="E38" s="60"/>
      <c r="F38" s="60"/>
      <c r="M38" s="5"/>
      <c r="N38" s="5"/>
      <c r="O38" s="244"/>
    </row>
    <row r="39" spans="1:15" s="44" customFormat="1" x14ac:dyDescent="0.35">
      <c r="A39" s="43" t="str">
        <f>Directions!A4</f>
        <v>24) The interface was too complicated to use effectively</v>
      </c>
      <c r="E39" s="115" t="s">
        <v>226</v>
      </c>
      <c r="F39" s="66">
        <f>Directions!B4</f>
        <v>-1</v>
      </c>
      <c r="N39" s="26"/>
      <c r="O39" s="245"/>
    </row>
    <row r="40" spans="1:15" s="38" customFormat="1" ht="13.15" x14ac:dyDescent="0.4">
      <c r="A40" s="45" t="s">
        <v>1</v>
      </c>
      <c r="B40" s="38" t="s">
        <v>2</v>
      </c>
      <c r="C40" s="38" t="s">
        <v>3</v>
      </c>
      <c r="D40" s="38" t="s">
        <v>4</v>
      </c>
      <c r="E40"/>
      <c r="F40"/>
      <c r="G40" s="3" t="s">
        <v>220</v>
      </c>
      <c r="H40" t="s">
        <v>1</v>
      </c>
      <c r="I40" t="s">
        <v>2</v>
      </c>
      <c r="J40" t="s">
        <v>3</v>
      </c>
      <c r="K40" t="s">
        <v>4</v>
      </c>
      <c r="N40"/>
      <c r="O40" s="49"/>
    </row>
    <row r="41" spans="1:15" s="38" customFormat="1" ht="13.15" x14ac:dyDescent="0.4">
      <c r="A41" s="45">
        <v>1</v>
      </c>
      <c r="B41" s="38">
        <v>1</v>
      </c>
      <c r="C41" s="38">
        <v>1</v>
      </c>
      <c r="D41" s="38">
        <v>2</v>
      </c>
      <c r="E41"/>
      <c r="F41"/>
      <c r="G41" t="s">
        <v>1</v>
      </c>
      <c r="H41" s="3">
        <f>A54</f>
        <v>1.4166666666666667</v>
      </c>
      <c r="I41">
        <f>F39*(H41-I42)</f>
        <v>0.33333333333333326</v>
      </c>
      <c r="J41">
        <f>F39*(H41-J43)</f>
        <v>0.33333333333333326</v>
      </c>
      <c r="K41">
        <f>F39*(H41-K44)</f>
        <v>0.33333333333333326</v>
      </c>
      <c r="N41"/>
      <c r="O41" s="49"/>
    </row>
    <row r="42" spans="1:15" s="38" customFormat="1" ht="13.15" x14ac:dyDescent="0.4">
      <c r="A42" s="45">
        <v>1</v>
      </c>
      <c r="B42" s="38">
        <v>3</v>
      </c>
      <c r="C42" s="38">
        <v>2</v>
      </c>
      <c r="D42" s="38">
        <v>2</v>
      </c>
      <c r="E42"/>
      <c r="F42"/>
      <c r="G42" t="s">
        <v>2</v>
      </c>
      <c r="H42">
        <f>F39*(I42-H41)</f>
        <v>-0.33333333333333326</v>
      </c>
      <c r="I42" s="3">
        <f>B54</f>
        <v>1.75</v>
      </c>
      <c r="J42">
        <f>F39*(I42-J43)</f>
        <v>0</v>
      </c>
      <c r="K42">
        <f>F39*(I42-K44)</f>
        <v>0</v>
      </c>
      <c r="N42"/>
      <c r="O42" s="49"/>
    </row>
    <row r="43" spans="1:15" s="38" customFormat="1" ht="13.15" x14ac:dyDescent="0.4">
      <c r="A43" s="45">
        <v>1</v>
      </c>
      <c r="B43" s="38">
        <v>1</v>
      </c>
      <c r="C43" s="38">
        <v>3</v>
      </c>
      <c r="D43" s="38">
        <v>4</v>
      </c>
      <c r="E43"/>
      <c r="F43"/>
      <c r="G43" t="s">
        <v>3</v>
      </c>
      <c r="H43">
        <f>F39*(J43-H41)</f>
        <v>-0.33333333333333326</v>
      </c>
      <c r="I43">
        <f>F39*(J43-I42)</f>
        <v>0</v>
      </c>
      <c r="J43" s="3">
        <f>C54</f>
        <v>1.75</v>
      </c>
      <c r="K43">
        <f>F39*(J43-K44)</f>
        <v>0</v>
      </c>
      <c r="N43"/>
      <c r="O43" s="49"/>
    </row>
    <row r="44" spans="1:15" s="38" customFormat="1" ht="13.15" x14ac:dyDescent="0.4">
      <c r="A44" s="45">
        <v>5</v>
      </c>
      <c r="B44" s="38">
        <v>3</v>
      </c>
      <c r="C44" s="38">
        <v>1</v>
      </c>
      <c r="D44" s="38">
        <v>1</v>
      </c>
      <c r="E44"/>
      <c r="F44"/>
      <c r="G44" t="s">
        <v>4</v>
      </c>
      <c r="H44">
        <f>F39*(K44-H41)</f>
        <v>-0.33333333333333326</v>
      </c>
      <c r="I44">
        <f>F39*(K44-I42)</f>
        <v>0</v>
      </c>
      <c r="J44">
        <f>F39*(K44-J43)</f>
        <v>0</v>
      </c>
      <c r="K44" s="3">
        <f>D54</f>
        <v>1.75</v>
      </c>
      <c r="M44"/>
      <c r="N44"/>
      <c r="O44" s="49"/>
    </row>
    <row r="45" spans="1:15" s="38" customFormat="1" x14ac:dyDescent="0.35">
      <c r="A45" s="45">
        <v>2</v>
      </c>
      <c r="B45" s="38">
        <v>1</v>
      </c>
      <c r="C45" s="38">
        <v>2</v>
      </c>
      <c r="D45" s="38">
        <v>1</v>
      </c>
      <c r="E45"/>
      <c r="F45"/>
      <c r="G45"/>
      <c r="H45"/>
      <c r="I45"/>
      <c r="J45"/>
      <c r="K45"/>
      <c r="M45"/>
      <c r="N45"/>
      <c r="O45" s="49"/>
    </row>
    <row r="46" spans="1:15" s="38" customFormat="1" ht="13.15" thickBot="1" x14ac:dyDescent="0.4">
      <c r="A46" s="45">
        <v>1</v>
      </c>
      <c r="B46" s="38">
        <v>1</v>
      </c>
      <c r="C46" s="38">
        <v>1</v>
      </c>
      <c r="D46" s="38">
        <v>1</v>
      </c>
      <c r="E46"/>
      <c r="F46"/>
      <c r="G46"/>
      <c r="H46"/>
      <c r="I46"/>
      <c r="J46"/>
      <c r="K46"/>
      <c r="M46"/>
      <c r="N46"/>
      <c r="O46" s="49"/>
    </row>
    <row r="47" spans="1:15" s="38" customFormat="1" ht="13.5" thickBot="1" x14ac:dyDescent="0.45">
      <c r="A47" s="45">
        <v>1</v>
      </c>
      <c r="B47" s="38">
        <v>2</v>
      </c>
      <c r="C47" s="38">
        <v>2</v>
      </c>
      <c r="D47" s="38">
        <v>1</v>
      </c>
      <c r="E47"/>
      <c r="F47"/>
      <c r="G47"/>
      <c r="H47" t="s">
        <v>1</v>
      </c>
      <c r="I47" t="s">
        <v>2</v>
      </c>
      <c r="J47" t="s">
        <v>3</v>
      </c>
      <c r="K47" t="s">
        <v>4</v>
      </c>
      <c r="L47"/>
      <c r="M47" s="116"/>
      <c r="N47" s="141" t="s">
        <v>10</v>
      </c>
      <c r="O47" s="49"/>
    </row>
    <row r="48" spans="1:15" s="38" customFormat="1" ht="13.15" x14ac:dyDescent="0.4">
      <c r="A48" s="45">
        <v>1</v>
      </c>
      <c r="B48" s="38">
        <v>2</v>
      </c>
      <c r="C48" s="38">
        <v>1</v>
      </c>
      <c r="D48" s="38">
        <v>1</v>
      </c>
      <c r="E48"/>
      <c r="F48"/>
      <c r="G48" t="s">
        <v>1</v>
      </c>
      <c r="H48"/>
      <c r="I48">
        <f>IF(I41&gt;0,I53,0)</f>
        <v>0</v>
      </c>
      <c r="J48">
        <f>IF(J41&gt;0,J53,0)</f>
        <v>0</v>
      </c>
      <c r="K48">
        <f>IF(K41&gt;0,K53,0)</f>
        <v>0</v>
      </c>
      <c r="L48"/>
      <c r="M48" s="143" t="s">
        <v>1</v>
      </c>
      <c r="N48" s="142">
        <f>Techniques!$D$3*(Techniques!$E$3*I48+Techniques!$F$3*J48+Techniques!$G$3*K48)</f>
        <v>0</v>
      </c>
      <c r="O48" s="49"/>
    </row>
    <row r="49" spans="1:15" s="38" customFormat="1" ht="13.15" x14ac:dyDescent="0.4">
      <c r="A49" s="45">
        <v>1</v>
      </c>
      <c r="B49" s="38">
        <v>1</v>
      </c>
      <c r="C49" s="38">
        <v>3</v>
      </c>
      <c r="D49" s="38">
        <v>1</v>
      </c>
      <c r="E49"/>
      <c r="F49"/>
      <c r="G49" t="s">
        <v>2</v>
      </c>
      <c r="H49">
        <f>IF(H42&gt;0,H54,0)</f>
        <v>0</v>
      </c>
      <c r="I49"/>
      <c r="J49">
        <f>IF(J42&gt;0,J54,0)</f>
        <v>0</v>
      </c>
      <c r="K49">
        <f>IF(K42&gt;0,K54,0)</f>
        <v>0</v>
      </c>
      <c r="L49"/>
      <c r="M49" s="143" t="s">
        <v>2</v>
      </c>
      <c r="N49" s="142">
        <f>Techniques!$E$3*(Techniques!$D$3*H49+Techniques!$F$3*J49+Techniques!$G$3*K49)</f>
        <v>0</v>
      </c>
      <c r="O49" s="49"/>
    </row>
    <row r="50" spans="1:15" s="38" customFormat="1" ht="13.15" x14ac:dyDescent="0.4">
      <c r="A50" s="45">
        <v>1</v>
      </c>
      <c r="B50" s="38">
        <v>2</v>
      </c>
      <c r="C50" s="38">
        <v>1</v>
      </c>
      <c r="D50" s="38">
        <v>3</v>
      </c>
      <c r="E50"/>
      <c r="F50"/>
      <c r="G50" t="s">
        <v>3</v>
      </c>
      <c r="H50">
        <f>IF(H43&gt;0,H55,0)</f>
        <v>0</v>
      </c>
      <c r="I50">
        <f>IF(I43&gt;0,I55,0)</f>
        <v>0</v>
      </c>
      <c r="J50"/>
      <c r="K50">
        <f>IF(K43&gt;0,K55,0)</f>
        <v>0</v>
      </c>
      <c r="L50"/>
      <c r="M50" s="143" t="s">
        <v>3</v>
      </c>
      <c r="N50" s="142">
        <f>Techniques!$F$3*(Techniques!$D$3*H50+Techniques!$E$3*I50+Techniques!$G$3*K50)</f>
        <v>0</v>
      </c>
      <c r="O50" s="49"/>
    </row>
    <row r="51" spans="1:15" s="38" customFormat="1" ht="13.15" x14ac:dyDescent="0.4">
      <c r="A51" s="45">
        <v>1</v>
      </c>
      <c r="B51" s="38">
        <v>2</v>
      </c>
      <c r="C51" s="38">
        <v>3</v>
      </c>
      <c r="D51" s="38">
        <v>1</v>
      </c>
      <c r="E51"/>
      <c r="F51"/>
      <c r="G51" t="s">
        <v>4</v>
      </c>
      <c r="H51">
        <f>IF(H44&gt;0,H56,0)</f>
        <v>0</v>
      </c>
      <c r="I51">
        <f>IF(I44&gt;0,I56,0)</f>
        <v>0</v>
      </c>
      <c r="J51">
        <f>IF(J44&gt;0,J56,0)</f>
        <v>0</v>
      </c>
      <c r="K51"/>
      <c r="L51"/>
      <c r="M51" s="143" t="s">
        <v>4</v>
      </c>
      <c r="N51" s="142">
        <f>Techniques!$G$3*(Techniques!$D$3*H51+Techniques!$E$3*I51+Techniques!$F$3*J51)</f>
        <v>0</v>
      </c>
      <c r="O51" s="49"/>
    </row>
    <row r="52" spans="1:15" s="38" customFormat="1" ht="13.15" x14ac:dyDescent="0.4">
      <c r="A52" s="45">
        <v>1</v>
      </c>
      <c r="B52" s="38">
        <v>2</v>
      </c>
      <c r="C52" s="38">
        <v>1</v>
      </c>
      <c r="D52" s="38">
        <v>3</v>
      </c>
      <c r="E52"/>
      <c r="G52"/>
      <c r="H52"/>
      <c r="I52"/>
      <c r="J52"/>
      <c r="K52"/>
      <c r="L52"/>
      <c r="M52" s="143" t="s">
        <v>94</v>
      </c>
      <c r="N52" s="142" t="b">
        <f>SUM(N48:N51)&gt;0</f>
        <v>0</v>
      </c>
      <c r="O52" s="49"/>
    </row>
    <row r="53" spans="1:15" s="38" customFormat="1" ht="13.5" thickBot="1" x14ac:dyDescent="0.45">
      <c r="A53" s="45"/>
      <c r="E53"/>
      <c r="F53"/>
      <c r="G53" t="s">
        <v>1</v>
      </c>
      <c r="H53"/>
      <c r="I53">
        <v>0</v>
      </c>
      <c r="J53">
        <v>0</v>
      </c>
      <c r="K53">
        <v>0</v>
      </c>
      <c r="L53"/>
      <c r="M53" s="140" t="s">
        <v>103</v>
      </c>
      <c r="N53" s="273">
        <v>0.3313244428074455</v>
      </c>
      <c r="O53" s="49"/>
    </row>
    <row r="54" spans="1:15" s="38" customFormat="1" x14ac:dyDescent="0.35">
      <c r="A54" s="22">
        <f>AVERAGE(A41:A52)</f>
        <v>1.4166666666666667</v>
      </c>
      <c r="B54">
        <f>AVERAGE(B41:B52)</f>
        <v>1.75</v>
      </c>
      <c r="C54">
        <f>AVERAGE(C41:C52)</f>
        <v>1.75</v>
      </c>
      <c r="D54">
        <f>AVERAGE(D41:D52)</f>
        <v>1.75</v>
      </c>
      <c r="E54" s="13" t="s">
        <v>237</v>
      </c>
      <c r="F54"/>
      <c r="G54" t="s">
        <v>2</v>
      </c>
      <c r="H54">
        <v>0</v>
      </c>
      <c r="I54"/>
      <c r="J54">
        <v>0</v>
      </c>
      <c r="K54">
        <v>0</v>
      </c>
      <c r="L54"/>
      <c r="M54"/>
      <c r="N54"/>
      <c r="O54" s="49"/>
    </row>
    <row r="55" spans="1:15" s="38" customFormat="1" x14ac:dyDescent="0.35">
      <c r="A55">
        <f>STDEV(A41:A52)</f>
        <v>1.164500152881315</v>
      </c>
      <c r="B55" s="38">
        <f>STDEV(B41:B52)</f>
        <v>0.75377836144440913</v>
      </c>
      <c r="C55" s="38">
        <f>STDEV(C41:C52)</f>
        <v>0.8660254037844386</v>
      </c>
      <c r="D55" s="38">
        <f>STDEV(D41:D52)</f>
        <v>1.0552897060221726</v>
      </c>
      <c r="E55" s="13" t="s">
        <v>238</v>
      </c>
      <c r="F55"/>
      <c r="G55" t="s">
        <v>3</v>
      </c>
      <c r="H55">
        <v>0</v>
      </c>
      <c r="I55">
        <v>0</v>
      </c>
      <c r="J55"/>
      <c r="K55">
        <v>0</v>
      </c>
      <c r="L55"/>
      <c r="M55"/>
      <c r="N55"/>
      <c r="O55" s="49"/>
    </row>
    <row r="56" spans="1:15" s="38" customFormat="1" x14ac:dyDescent="0.35">
      <c r="A56" s="45"/>
      <c r="E56"/>
      <c r="F56"/>
      <c r="G56" t="s">
        <v>4</v>
      </c>
      <c r="H56">
        <v>0</v>
      </c>
      <c r="I56">
        <v>0</v>
      </c>
      <c r="J56">
        <v>0</v>
      </c>
      <c r="K56"/>
      <c r="L56"/>
      <c r="M56"/>
      <c r="N56"/>
      <c r="O56" s="49"/>
    </row>
    <row r="57" spans="1:15" s="42" customFormat="1" ht="13.15" thickBot="1" x14ac:dyDescent="0.4">
      <c r="A57" s="46"/>
      <c r="E57" s="5"/>
      <c r="F57" s="5"/>
      <c r="M57" s="5"/>
      <c r="N57" s="5"/>
      <c r="O57" s="244"/>
    </row>
    <row r="58" spans="1:15" s="44" customFormat="1" x14ac:dyDescent="0.35">
      <c r="A58" s="43" t="str">
        <f>Directions!A5</f>
        <v>25) I found it easy to move or reposition myself in the virtual environment</v>
      </c>
      <c r="E58" s="115" t="s">
        <v>226</v>
      </c>
      <c r="F58" s="66">
        <f>Directions!B5</f>
        <v>1</v>
      </c>
      <c r="N58" s="26"/>
      <c r="O58" s="245"/>
    </row>
    <row r="59" spans="1:15" s="38" customFormat="1" ht="13.15" x14ac:dyDescent="0.4">
      <c r="A59" s="45" t="s">
        <v>1</v>
      </c>
      <c r="B59" s="38" t="s">
        <v>2</v>
      </c>
      <c r="C59" s="38" t="s">
        <v>3</v>
      </c>
      <c r="D59" s="38" t="s">
        <v>4</v>
      </c>
      <c r="E59"/>
      <c r="F59"/>
      <c r="G59" s="3" t="s">
        <v>220</v>
      </c>
      <c r="H59" t="s">
        <v>1</v>
      </c>
      <c r="I59" t="s">
        <v>2</v>
      </c>
      <c r="J59" t="s">
        <v>3</v>
      </c>
      <c r="K59" t="s">
        <v>4</v>
      </c>
      <c r="N59"/>
      <c r="O59" s="49"/>
    </row>
    <row r="60" spans="1:15" s="38" customFormat="1" ht="13.15" x14ac:dyDescent="0.4">
      <c r="A60" s="45">
        <v>4</v>
      </c>
      <c r="B60" s="38">
        <v>4</v>
      </c>
      <c r="C60" s="38">
        <v>4</v>
      </c>
      <c r="D60" s="38">
        <v>5</v>
      </c>
      <c r="E60"/>
      <c r="F60"/>
      <c r="G60" t="s">
        <v>1</v>
      </c>
      <c r="H60" s="3">
        <f>A73</f>
        <v>4.166666666666667</v>
      </c>
      <c r="I60">
        <f>F58*(H60-I61)</f>
        <v>0.41666666666666696</v>
      </c>
      <c r="J60">
        <f>F58*(H60-J62)</f>
        <v>-0.16666666666666607</v>
      </c>
      <c r="K60">
        <f>F58*(H60-K63)</f>
        <v>0</v>
      </c>
      <c r="N60"/>
      <c r="O60" s="49"/>
    </row>
    <row r="61" spans="1:15" s="38" customFormat="1" ht="13.15" x14ac:dyDescent="0.4">
      <c r="A61" s="45">
        <v>5</v>
      </c>
      <c r="B61" s="38">
        <v>4</v>
      </c>
      <c r="C61" s="38">
        <v>5</v>
      </c>
      <c r="D61" s="38">
        <v>4</v>
      </c>
      <c r="E61"/>
      <c r="F61"/>
      <c r="G61" t="s">
        <v>2</v>
      </c>
      <c r="H61">
        <f>F58*(I61-H60)</f>
        <v>-0.41666666666666696</v>
      </c>
      <c r="I61" s="3">
        <f>B73</f>
        <v>3.75</v>
      </c>
      <c r="J61">
        <f>F58*(I61-J62)</f>
        <v>-0.58333333333333304</v>
      </c>
      <c r="K61">
        <f>F58*(I61-K63)</f>
        <v>-0.41666666666666696</v>
      </c>
      <c r="N61"/>
      <c r="O61" s="49"/>
    </row>
    <row r="62" spans="1:15" s="38" customFormat="1" ht="13.15" x14ac:dyDescent="0.4">
      <c r="A62" s="45">
        <v>5</v>
      </c>
      <c r="B62" s="38">
        <v>4</v>
      </c>
      <c r="C62" s="38">
        <v>4</v>
      </c>
      <c r="D62" s="38">
        <v>4</v>
      </c>
      <c r="E62"/>
      <c r="F62"/>
      <c r="G62" t="s">
        <v>3</v>
      </c>
      <c r="H62">
        <f>F58*(J62-H60)</f>
        <v>0.16666666666666607</v>
      </c>
      <c r="I62">
        <f>F58*(J62-I61)</f>
        <v>0.58333333333333304</v>
      </c>
      <c r="J62" s="3">
        <f>C73</f>
        <v>4.333333333333333</v>
      </c>
      <c r="K62">
        <f>F58*(J62-K63)</f>
        <v>0.16666666666666607</v>
      </c>
      <c r="N62"/>
      <c r="O62" s="49"/>
    </row>
    <row r="63" spans="1:15" s="38" customFormat="1" ht="13.15" x14ac:dyDescent="0.4">
      <c r="A63" s="45">
        <v>4</v>
      </c>
      <c r="B63" s="38">
        <v>3</v>
      </c>
      <c r="C63" s="38">
        <v>5</v>
      </c>
      <c r="D63" s="38">
        <v>4</v>
      </c>
      <c r="E63"/>
      <c r="F63"/>
      <c r="G63" t="s">
        <v>4</v>
      </c>
      <c r="H63">
        <f>F58*(K63-H60)</f>
        <v>0</v>
      </c>
      <c r="I63">
        <f>F58*(K63-I61)</f>
        <v>0.41666666666666696</v>
      </c>
      <c r="J63">
        <f>F58*(K63-J62)</f>
        <v>-0.16666666666666607</v>
      </c>
      <c r="K63" s="3">
        <f>D73</f>
        <v>4.166666666666667</v>
      </c>
      <c r="M63"/>
      <c r="N63"/>
      <c r="O63" s="49"/>
    </row>
    <row r="64" spans="1:15" s="38" customFormat="1" x14ac:dyDescent="0.35">
      <c r="A64" s="45">
        <v>4</v>
      </c>
      <c r="B64" s="38">
        <v>5</v>
      </c>
      <c r="C64" s="38">
        <v>4</v>
      </c>
      <c r="D64" s="38">
        <v>5</v>
      </c>
      <c r="E64"/>
      <c r="F64"/>
      <c r="G64"/>
      <c r="H64"/>
      <c r="I64"/>
      <c r="J64"/>
      <c r="K64"/>
      <c r="M64"/>
      <c r="N64"/>
      <c r="O64" s="49"/>
    </row>
    <row r="65" spans="1:15" s="38" customFormat="1" ht="13.15" thickBot="1" x14ac:dyDescent="0.4">
      <c r="A65" s="45">
        <v>4</v>
      </c>
      <c r="B65" s="38">
        <v>5</v>
      </c>
      <c r="C65" s="38">
        <v>4</v>
      </c>
      <c r="D65" s="38">
        <v>3</v>
      </c>
      <c r="E65"/>
      <c r="F65"/>
      <c r="G65"/>
      <c r="H65"/>
      <c r="I65"/>
      <c r="J65"/>
      <c r="K65"/>
      <c r="M65"/>
      <c r="N65"/>
      <c r="O65" s="49"/>
    </row>
    <row r="66" spans="1:15" s="38" customFormat="1" ht="13.5" thickBot="1" x14ac:dyDescent="0.45">
      <c r="A66" s="45">
        <v>4</v>
      </c>
      <c r="B66" s="38">
        <v>3</v>
      </c>
      <c r="C66" s="38">
        <v>4</v>
      </c>
      <c r="D66" s="38">
        <v>3</v>
      </c>
      <c r="E66"/>
      <c r="F66"/>
      <c r="G66"/>
      <c r="H66" t="s">
        <v>1</v>
      </c>
      <c r="I66" t="s">
        <v>2</v>
      </c>
      <c r="J66" t="s">
        <v>3</v>
      </c>
      <c r="K66" t="s">
        <v>4</v>
      </c>
      <c r="L66"/>
      <c r="M66" s="116"/>
      <c r="N66" s="141" t="s">
        <v>10</v>
      </c>
      <c r="O66" s="49"/>
    </row>
    <row r="67" spans="1:15" s="38" customFormat="1" ht="13.15" x14ac:dyDescent="0.4">
      <c r="A67" s="45">
        <v>3</v>
      </c>
      <c r="B67" s="38">
        <v>3</v>
      </c>
      <c r="C67" s="38">
        <v>4</v>
      </c>
      <c r="D67" s="38">
        <v>5</v>
      </c>
      <c r="E67"/>
      <c r="F67"/>
      <c r="G67" t="s">
        <v>1</v>
      </c>
      <c r="H67"/>
      <c r="I67">
        <f>IF(I60&gt;0,I72,0)</f>
        <v>0</v>
      </c>
      <c r="J67">
        <f>IF(J60&gt;0,J72,0)</f>
        <v>0</v>
      </c>
      <c r="K67">
        <f>IF(K60&gt;0,K72,0)</f>
        <v>0</v>
      </c>
      <c r="L67"/>
      <c r="M67" s="143" t="s">
        <v>1</v>
      </c>
      <c r="N67" s="142">
        <f>Techniques!$D$3*(Techniques!$E$3*I67+Techniques!$F$3*J67+Techniques!$G$3*K67)</f>
        <v>0</v>
      </c>
      <c r="O67" s="49"/>
    </row>
    <row r="68" spans="1:15" s="38" customFormat="1" ht="13.15" x14ac:dyDescent="0.4">
      <c r="A68" s="45">
        <v>4</v>
      </c>
      <c r="B68" s="38">
        <v>4</v>
      </c>
      <c r="C68" s="38">
        <v>5</v>
      </c>
      <c r="D68" s="38">
        <v>5</v>
      </c>
      <c r="E68"/>
      <c r="F68"/>
      <c r="G68" t="s">
        <v>2</v>
      </c>
      <c r="H68">
        <f>IF(H61&gt;0,H73,0)</f>
        <v>0</v>
      </c>
      <c r="I68"/>
      <c r="J68">
        <f>IF(J61&gt;0,J73,0)</f>
        <v>0</v>
      </c>
      <c r="K68">
        <f>IF(K61&gt;0,K73,0)</f>
        <v>0</v>
      </c>
      <c r="L68"/>
      <c r="M68" s="143" t="s">
        <v>2</v>
      </c>
      <c r="N68" s="142">
        <f>Techniques!$E$3*(Techniques!$D$3*H68+Techniques!$F$3*J68+Techniques!$G$3*K68)</f>
        <v>0</v>
      </c>
      <c r="O68" s="49"/>
    </row>
    <row r="69" spans="1:15" s="38" customFormat="1" ht="13.15" x14ac:dyDescent="0.4">
      <c r="A69" s="45">
        <v>4</v>
      </c>
      <c r="B69" s="38">
        <v>4</v>
      </c>
      <c r="C69" s="38">
        <v>4</v>
      </c>
      <c r="D69" s="38">
        <v>3</v>
      </c>
      <c r="E69"/>
      <c r="F69"/>
      <c r="G69" t="s">
        <v>3</v>
      </c>
      <c r="H69">
        <f>IF(H62&gt;0,H74,0)</f>
        <v>0</v>
      </c>
      <c r="I69">
        <f>IF(I62&gt;0,I74,0)</f>
        <v>0</v>
      </c>
      <c r="J69"/>
      <c r="K69">
        <f>IF(K62&gt;0,K74,0)</f>
        <v>0</v>
      </c>
      <c r="L69"/>
      <c r="M69" s="143" t="s">
        <v>3</v>
      </c>
      <c r="N69" s="142">
        <f>Techniques!$F$3*(Techniques!$D$3*H69+Techniques!$E$3*I69+Techniques!$G$3*K69)</f>
        <v>0</v>
      </c>
      <c r="O69" s="49"/>
    </row>
    <row r="70" spans="1:15" s="38" customFormat="1" ht="13.15" x14ac:dyDescent="0.4">
      <c r="A70" s="45">
        <v>4</v>
      </c>
      <c r="B70" s="38">
        <v>3</v>
      </c>
      <c r="C70" s="38">
        <v>5</v>
      </c>
      <c r="D70" s="38">
        <v>5</v>
      </c>
      <c r="E70"/>
      <c r="F70"/>
      <c r="G70" t="s">
        <v>4</v>
      </c>
      <c r="H70">
        <f>IF(H63&gt;0,H75,0)</f>
        <v>0</v>
      </c>
      <c r="I70">
        <f>IF(I63&gt;0,I75,0)</f>
        <v>0</v>
      </c>
      <c r="J70">
        <f>IF(J63&gt;0,J75,0)</f>
        <v>0</v>
      </c>
      <c r="K70"/>
      <c r="L70"/>
      <c r="M70" s="143" t="s">
        <v>4</v>
      </c>
      <c r="N70" s="142">
        <f>Techniques!$G$3*(Techniques!$D$3*H70+Techniques!$E$3*I70+Techniques!$F$3*J70)</f>
        <v>0</v>
      </c>
      <c r="O70" s="49"/>
    </row>
    <row r="71" spans="1:15" s="38" customFormat="1" ht="13.15" x14ac:dyDescent="0.4">
      <c r="A71" s="45">
        <v>5</v>
      </c>
      <c r="B71" s="38">
        <v>3</v>
      </c>
      <c r="C71" s="38">
        <v>4</v>
      </c>
      <c r="D71" s="38">
        <v>4</v>
      </c>
      <c r="E71"/>
      <c r="G71"/>
      <c r="H71"/>
      <c r="I71"/>
      <c r="J71"/>
      <c r="K71"/>
      <c r="L71"/>
      <c r="M71" s="143" t="s">
        <v>94</v>
      </c>
      <c r="N71" s="142" t="b">
        <f>SUM(N67:N70)&gt;0</f>
        <v>0</v>
      </c>
      <c r="O71" s="49"/>
    </row>
    <row r="72" spans="1:15" s="38" customFormat="1" ht="13.5" thickBot="1" x14ac:dyDescent="0.45">
      <c r="A72" s="45"/>
      <c r="E72"/>
      <c r="F72"/>
      <c r="G72" t="s">
        <v>1</v>
      </c>
      <c r="H72"/>
      <c r="I72">
        <v>0</v>
      </c>
      <c r="J72">
        <v>0</v>
      </c>
      <c r="K72">
        <v>0</v>
      </c>
      <c r="L72"/>
      <c r="M72" s="140" t="s">
        <v>103</v>
      </c>
      <c r="N72" s="273">
        <v>0.22526963837247968</v>
      </c>
      <c r="O72" s="49"/>
    </row>
    <row r="73" spans="1:15" s="38" customFormat="1" x14ac:dyDescent="0.35">
      <c r="A73" s="22">
        <f>AVERAGE(A60:A71)</f>
        <v>4.166666666666667</v>
      </c>
      <c r="B73">
        <f>AVERAGE(B60:B71)</f>
        <v>3.75</v>
      </c>
      <c r="C73">
        <f>AVERAGE(C60:C71)</f>
        <v>4.333333333333333</v>
      </c>
      <c r="D73">
        <f>AVERAGE(D60:D71)</f>
        <v>4.166666666666667</v>
      </c>
      <c r="E73" s="13" t="s">
        <v>237</v>
      </c>
      <c r="F73"/>
      <c r="G73" t="s">
        <v>2</v>
      </c>
      <c r="H73">
        <v>0</v>
      </c>
      <c r="I73"/>
      <c r="J73">
        <v>0</v>
      </c>
      <c r="K73">
        <v>0</v>
      </c>
      <c r="L73"/>
      <c r="M73"/>
      <c r="N73"/>
      <c r="O73" s="49"/>
    </row>
    <row r="74" spans="1:15" s="38" customFormat="1" x14ac:dyDescent="0.35">
      <c r="A74">
        <f>STDEV(A60:A71)</f>
        <v>0.57735026918962506</v>
      </c>
      <c r="B74" s="38">
        <f>STDEV(B60:B71)</f>
        <v>0.75377836144440913</v>
      </c>
      <c r="C74" s="38">
        <f>STDEV(C60:C71)</f>
        <v>0.49236596391733006</v>
      </c>
      <c r="D74" s="38">
        <f>STDEV(D60:D71)</f>
        <v>0.8348471099367214</v>
      </c>
      <c r="E74" s="13" t="s">
        <v>238</v>
      </c>
      <c r="F74"/>
      <c r="G74" t="s">
        <v>3</v>
      </c>
      <c r="H74">
        <v>0</v>
      </c>
      <c r="I74">
        <v>0</v>
      </c>
      <c r="J74"/>
      <c r="K74">
        <v>0</v>
      </c>
      <c r="L74"/>
      <c r="M74"/>
      <c r="N74"/>
      <c r="O74" s="49"/>
    </row>
    <row r="75" spans="1:15" s="38" customFormat="1" x14ac:dyDescent="0.35">
      <c r="A75" s="45"/>
      <c r="E75"/>
      <c r="F75"/>
      <c r="G75" t="s">
        <v>4</v>
      </c>
      <c r="H75">
        <v>0</v>
      </c>
      <c r="I75">
        <v>0</v>
      </c>
      <c r="J75">
        <v>0</v>
      </c>
      <c r="K75"/>
      <c r="L75"/>
      <c r="M75"/>
      <c r="N75"/>
      <c r="O75" s="49"/>
    </row>
    <row r="76" spans="1:15" s="42" customFormat="1" ht="13.15" thickBot="1" x14ac:dyDescent="0.4">
      <c r="A76" s="46"/>
      <c r="E76" s="5"/>
      <c r="F76" s="5"/>
      <c r="M76" s="5"/>
      <c r="N76" s="5"/>
      <c r="O76" s="244"/>
    </row>
    <row r="77" spans="1:15" s="44" customFormat="1" x14ac:dyDescent="0.35">
      <c r="A77" s="43" t="str">
        <f>Directions!A6</f>
        <v>26) The lack of tactile/force feedback reduced my performance</v>
      </c>
      <c r="E77" s="115" t="s">
        <v>226</v>
      </c>
      <c r="F77" s="66">
        <f>Directions!B6</f>
        <v>-1</v>
      </c>
      <c r="N77" s="26"/>
      <c r="O77" s="245"/>
    </row>
    <row r="78" spans="1:15" s="38" customFormat="1" ht="13.15" x14ac:dyDescent="0.4">
      <c r="A78" s="45" t="s">
        <v>1</v>
      </c>
      <c r="B78" s="38" t="s">
        <v>2</v>
      </c>
      <c r="C78" s="38" t="s">
        <v>3</v>
      </c>
      <c r="D78" s="38" t="s">
        <v>4</v>
      </c>
      <c r="E78"/>
      <c r="F78"/>
      <c r="G78" s="3" t="s">
        <v>220</v>
      </c>
      <c r="H78" t="s">
        <v>1</v>
      </c>
      <c r="I78" t="s">
        <v>2</v>
      </c>
      <c r="J78" t="s">
        <v>3</v>
      </c>
      <c r="K78" t="s">
        <v>4</v>
      </c>
      <c r="N78"/>
      <c r="O78" s="49"/>
    </row>
    <row r="79" spans="1:15" s="38" customFormat="1" ht="13.15" x14ac:dyDescent="0.4">
      <c r="A79" s="45">
        <v>1</v>
      </c>
      <c r="B79" s="38">
        <v>2</v>
      </c>
      <c r="C79" s="38">
        <v>1</v>
      </c>
      <c r="D79" s="38">
        <v>1</v>
      </c>
      <c r="E79"/>
      <c r="F79"/>
      <c r="G79" t="s">
        <v>1</v>
      </c>
      <c r="H79" s="3">
        <f>A92</f>
        <v>2.0833333333333335</v>
      </c>
      <c r="I79">
        <f>F77*(H79-I80)</f>
        <v>8.3333333333333037E-2</v>
      </c>
      <c r="J79">
        <f>F77*(H79-J81)</f>
        <v>-0.33333333333333348</v>
      </c>
      <c r="K79">
        <f>F77*(H79-K82)</f>
        <v>0</v>
      </c>
      <c r="N79"/>
      <c r="O79" s="49"/>
    </row>
    <row r="80" spans="1:15" s="38" customFormat="1" ht="13.15" x14ac:dyDescent="0.4">
      <c r="A80" s="45">
        <v>1</v>
      </c>
      <c r="B80" s="38">
        <v>4</v>
      </c>
      <c r="C80" s="38">
        <v>1</v>
      </c>
      <c r="D80" s="38">
        <v>4</v>
      </c>
      <c r="E80"/>
      <c r="F80"/>
      <c r="G80" t="s">
        <v>2</v>
      </c>
      <c r="H80">
        <f>F77*(I80-H79)</f>
        <v>-8.3333333333333037E-2</v>
      </c>
      <c r="I80" s="3">
        <f>B92</f>
        <v>2.1666666666666665</v>
      </c>
      <c r="J80">
        <f>F77*(I80-J81)</f>
        <v>-0.41666666666666652</v>
      </c>
      <c r="K80">
        <f>F77*(I80-K82)</f>
        <v>-8.3333333333333037E-2</v>
      </c>
      <c r="N80"/>
      <c r="O80" s="49"/>
    </row>
    <row r="81" spans="1:15" s="38" customFormat="1" ht="13.15" x14ac:dyDescent="0.4">
      <c r="A81" s="45">
        <v>1</v>
      </c>
      <c r="B81" s="38">
        <v>2</v>
      </c>
      <c r="C81" s="38">
        <v>4</v>
      </c>
      <c r="D81" s="38">
        <v>3</v>
      </c>
      <c r="E81"/>
      <c r="F81"/>
      <c r="G81" t="s">
        <v>3</v>
      </c>
      <c r="H81">
        <f>F77*(J81-H79)</f>
        <v>0.33333333333333348</v>
      </c>
      <c r="I81">
        <f>F77*(J81-I80)</f>
        <v>0.41666666666666652</v>
      </c>
      <c r="J81" s="3">
        <f>C92</f>
        <v>1.75</v>
      </c>
      <c r="K81">
        <f>F77*(J81-K82)</f>
        <v>0.33333333333333348</v>
      </c>
      <c r="N81"/>
      <c r="O81" s="49"/>
    </row>
    <row r="82" spans="1:15" s="38" customFormat="1" ht="13.15" x14ac:dyDescent="0.4">
      <c r="A82" s="45">
        <v>5</v>
      </c>
      <c r="B82" s="38">
        <v>1</v>
      </c>
      <c r="C82" s="38">
        <v>2</v>
      </c>
      <c r="D82" s="38">
        <v>1</v>
      </c>
      <c r="E82"/>
      <c r="F82"/>
      <c r="G82" t="s">
        <v>4</v>
      </c>
      <c r="H82">
        <f>F77*(K82-H79)</f>
        <v>0</v>
      </c>
      <c r="I82">
        <f>F77*(K82-I80)</f>
        <v>8.3333333333333037E-2</v>
      </c>
      <c r="J82">
        <f>F77*(K82-J81)</f>
        <v>-0.33333333333333348</v>
      </c>
      <c r="K82" s="3">
        <f>D92</f>
        <v>2.0833333333333335</v>
      </c>
      <c r="M82"/>
      <c r="N82"/>
      <c r="O82" s="49"/>
    </row>
    <row r="83" spans="1:15" s="38" customFormat="1" x14ac:dyDescent="0.35">
      <c r="A83" s="45">
        <v>3</v>
      </c>
      <c r="B83" s="38">
        <v>4</v>
      </c>
      <c r="C83" s="38">
        <v>1</v>
      </c>
      <c r="D83" s="38">
        <v>1</v>
      </c>
      <c r="E83"/>
      <c r="F83"/>
      <c r="G83"/>
      <c r="H83"/>
      <c r="I83"/>
      <c r="J83"/>
      <c r="K83"/>
      <c r="M83"/>
      <c r="N83"/>
      <c r="O83" s="49"/>
    </row>
    <row r="84" spans="1:15" s="38" customFormat="1" ht="13.15" thickBot="1" x14ac:dyDescent="0.4">
      <c r="A84" s="45">
        <v>2</v>
      </c>
      <c r="B84" s="38">
        <v>1</v>
      </c>
      <c r="C84" s="38">
        <v>1</v>
      </c>
      <c r="D84" s="38">
        <v>1</v>
      </c>
      <c r="E84"/>
      <c r="F84"/>
      <c r="G84"/>
      <c r="H84"/>
      <c r="I84"/>
      <c r="J84"/>
      <c r="K84"/>
      <c r="M84"/>
      <c r="N84"/>
      <c r="O84" s="49"/>
    </row>
    <row r="85" spans="1:15" s="38" customFormat="1" ht="13.5" thickBot="1" x14ac:dyDescent="0.45">
      <c r="A85" s="45">
        <v>3</v>
      </c>
      <c r="B85" s="38">
        <v>3</v>
      </c>
      <c r="C85" s="38">
        <v>2</v>
      </c>
      <c r="D85" s="38">
        <v>3</v>
      </c>
      <c r="E85"/>
      <c r="F85"/>
      <c r="G85"/>
      <c r="H85" t="s">
        <v>1</v>
      </c>
      <c r="I85" t="s">
        <v>2</v>
      </c>
      <c r="J85" t="s">
        <v>3</v>
      </c>
      <c r="K85" t="s">
        <v>4</v>
      </c>
      <c r="L85"/>
      <c r="M85" s="116"/>
      <c r="N85" s="141" t="s">
        <v>10</v>
      </c>
      <c r="O85" s="49"/>
    </row>
    <row r="86" spans="1:15" s="38" customFormat="1" ht="13.15" x14ac:dyDescent="0.4">
      <c r="A86" s="45">
        <v>2</v>
      </c>
      <c r="B86" s="38">
        <v>3</v>
      </c>
      <c r="C86" s="38">
        <v>1</v>
      </c>
      <c r="D86" s="38">
        <v>1</v>
      </c>
      <c r="E86"/>
      <c r="F86"/>
      <c r="G86" t="s">
        <v>1</v>
      </c>
      <c r="H86"/>
      <c r="I86">
        <f>IF(I79&gt;0,I91,0)</f>
        <v>0</v>
      </c>
      <c r="J86">
        <f>IF(J79&gt;0,J91,0)</f>
        <v>0</v>
      </c>
      <c r="K86">
        <f>IF(K79&gt;0,K91,0)</f>
        <v>0</v>
      </c>
      <c r="L86"/>
      <c r="M86" s="143" t="s">
        <v>1</v>
      </c>
      <c r="N86" s="142">
        <f>Techniques!$D$3*(Techniques!$E$3*I86+Techniques!$F$3*J86+Techniques!$G$3*K86)</f>
        <v>0</v>
      </c>
      <c r="O86" s="49"/>
    </row>
    <row r="87" spans="1:15" s="38" customFormat="1" ht="13.15" x14ac:dyDescent="0.4">
      <c r="A87" s="45">
        <v>1</v>
      </c>
      <c r="B87" s="38">
        <v>1</v>
      </c>
      <c r="C87" s="38">
        <v>3</v>
      </c>
      <c r="D87" s="38">
        <v>1</v>
      </c>
      <c r="E87"/>
      <c r="F87"/>
      <c r="G87" t="s">
        <v>2</v>
      </c>
      <c r="H87">
        <f>IF(H80&gt;0,H92,0)</f>
        <v>0</v>
      </c>
      <c r="I87"/>
      <c r="J87">
        <f>IF(J80&gt;0,J92,0)</f>
        <v>0</v>
      </c>
      <c r="K87">
        <f>IF(K80&gt;0,K92,0)</f>
        <v>0</v>
      </c>
      <c r="L87"/>
      <c r="M87" s="143" t="s">
        <v>2</v>
      </c>
      <c r="N87" s="142">
        <f>Techniques!$E$3*(Techniques!$D$3*H87+Techniques!$F$3*J87+Techniques!$G$3*K87)</f>
        <v>0</v>
      </c>
      <c r="O87" s="49"/>
    </row>
    <row r="88" spans="1:15" s="38" customFormat="1" ht="13.15" x14ac:dyDescent="0.4">
      <c r="A88" s="45">
        <v>2</v>
      </c>
      <c r="B88" s="38">
        <v>1</v>
      </c>
      <c r="C88" s="38">
        <v>1</v>
      </c>
      <c r="D88" s="38">
        <v>1</v>
      </c>
      <c r="E88"/>
      <c r="F88"/>
      <c r="G88" t="s">
        <v>3</v>
      </c>
      <c r="H88">
        <f>IF(H81&gt;0,H93,0)</f>
        <v>0</v>
      </c>
      <c r="I88">
        <f>IF(I81&gt;0,I93,0)</f>
        <v>0</v>
      </c>
      <c r="J88"/>
      <c r="K88">
        <f>IF(K81&gt;0,K93,0)</f>
        <v>0</v>
      </c>
      <c r="L88"/>
      <c r="M88" s="143" t="s">
        <v>3</v>
      </c>
      <c r="N88" s="142">
        <f>Techniques!$F$3*(Techniques!$D$3*H88+Techniques!$E$3*I88+Techniques!$G$3*K88)</f>
        <v>0</v>
      </c>
      <c r="O88" s="49"/>
    </row>
    <row r="89" spans="1:15" s="38" customFormat="1" ht="13.15" x14ac:dyDescent="0.4">
      <c r="A89" s="45">
        <v>1</v>
      </c>
      <c r="B89" s="38">
        <v>2</v>
      </c>
      <c r="C89" s="38">
        <v>3</v>
      </c>
      <c r="D89" s="38">
        <v>4</v>
      </c>
      <c r="E89"/>
      <c r="F89"/>
      <c r="G89" t="s">
        <v>4</v>
      </c>
      <c r="H89">
        <f>IF(H82&gt;0,H94,0)</f>
        <v>0</v>
      </c>
      <c r="I89">
        <f>IF(I82&gt;0,I94,0)</f>
        <v>0</v>
      </c>
      <c r="J89">
        <f>IF(J82&gt;0,J94,0)</f>
        <v>0</v>
      </c>
      <c r="K89"/>
      <c r="L89"/>
      <c r="M89" s="143" t="s">
        <v>4</v>
      </c>
      <c r="N89" s="142">
        <f>Techniques!$G$3*(Techniques!$D$3*H89+Techniques!$E$3*I89+Techniques!$F$3*J89)</f>
        <v>0</v>
      </c>
      <c r="O89" s="49"/>
    </row>
    <row r="90" spans="1:15" s="38" customFormat="1" ht="13.15" x14ac:dyDescent="0.4">
      <c r="A90" s="45">
        <v>3</v>
      </c>
      <c r="B90" s="38">
        <v>2</v>
      </c>
      <c r="C90" s="38">
        <v>1</v>
      </c>
      <c r="D90" s="38">
        <v>4</v>
      </c>
      <c r="E90"/>
      <c r="G90"/>
      <c r="H90"/>
      <c r="I90"/>
      <c r="J90"/>
      <c r="K90"/>
      <c r="L90"/>
      <c r="M90" s="143" t="s">
        <v>94</v>
      </c>
      <c r="N90" s="142" t="b">
        <f>SUM(N86:N89)&gt;0</f>
        <v>0</v>
      </c>
      <c r="O90" s="49"/>
    </row>
    <row r="91" spans="1:15" s="38" customFormat="1" ht="13.5" thickBot="1" x14ac:dyDescent="0.45">
      <c r="A91" s="45"/>
      <c r="E91"/>
      <c r="F91"/>
      <c r="G91" t="s">
        <v>1</v>
      </c>
      <c r="H91"/>
      <c r="I91">
        <v>0</v>
      </c>
      <c r="J91">
        <v>0</v>
      </c>
      <c r="K91">
        <v>0</v>
      </c>
      <c r="L91"/>
      <c r="M91" s="140" t="s">
        <v>103</v>
      </c>
      <c r="N91" s="273">
        <v>0.78597708370582275</v>
      </c>
      <c r="O91" s="49"/>
    </row>
    <row r="92" spans="1:15" s="38" customFormat="1" x14ac:dyDescent="0.35">
      <c r="A92" s="22">
        <f>AVERAGE(A79:A90)</f>
        <v>2.0833333333333335</v>
      </c>
      <c r="B92">
        <f>AVERAGE(B79:B90)</f>
        <v>2.1666666666666665</v>
      </c>
      <c r="C92">
        <f>AVERAGE(C79:C90)</f>
        <v>1.75</v>
      </c>
      <c r="D92">
        <f>AVERAGE(D79:D90)</f>
        <v>2.0833333333333335</v>
      </c>
      <c r="E92" s="13" t="s">
        <v>237</v>
      </c>
      <c r="F92"/>
      <c r="G92" t="s">
        <v>2</v>
      </c>
      <c r="H92">
        <v>0</v>
      </c>
      <c r="I92"/>
      <c r="J92">
        <v>0</v>
      </c>
      <c r="K92">
        <v>0</v>
      </c>
      <c r="L92"/>
      <c r="M92"/>
      <c r="N92"/>
      <c r="O92" s="49"/>
    </row>
    <row r="93" spans="1:15" s="38" customFormat="1" x14ac:dyDescent="0.35">
      <c r="A93">
        <f>STDEV(A79:A90)</f>
        <v>1.2401124093721454</v>
      </c>
      <c r="B93" s="38">
        <f>STDEV(B79:B90)</f>
        <v>1.1146408580454255</v>
      </c>
      <c r="C93" s="38">
        <f>STDEV(C79:C90)</f>
        <v>1.0552897060221726</v>
      </c>
      <c r="D93" s="38">
        <f>STDEV(D79:D90)</f>
        <v>1.378954368902449</v>
      </c>
      <c r="E93" s="13" t="s">
        <v>238</v>
      </c>
      <c r="F93"/>
      <c r="G93" t="s">
        <v>3</v>
      </c>
      <c r="H93">
        <v>0</v>
      </c>
      <c r="I93">
        <v>0</v>
      </c>
      <c r="J93"/>
      <c r="K93">
        <v>0</v>
      </c>
      <c r="L93"/>
      <c r="M93"/>
      <c r="N93"/>
      <c r="O93" s="49"/>
    </row>
    <row r="94" spans="1:15" s="38" customFormat="1" x14ac:dyDescent="0.35">
      <c r="A94" s="45"/>
      <c r="E94"/>
      <c r="F94"/>
      <c r="G94" t="s">
        <v>4</v>
      </c>
      <c r="H94">
        <v>0</v>
      </c>
      <c r="I94">
        <v>0</v>
      </c>
      <c r="J94">
        <v>0</v>
      </c>
      <c r="K94"/>
      <c r="L94"/>
      <c r="M94"/>
      <c r="N94"/>
      <c r="O94" s="49"/>
    </row>
    <row r="95" spans="1:15" s="42" customFormat="1" ht="13.15" thickBot="1" x14ac:dyDescent="0.4">
      <c r="A95" s="46"/>
      <c r="E95" s="5"/>
      <c r="F95" s="5"/>
      <c r="M95" s="5"/>
      <c r="N95" s="5"/>
      <c r="O95" s="244"/>
    </row>
    <row r="96" spans="1:15" s="44" customFormat="1" x14ac:dyDescent="0.35">
      <c r="A96" s="43" t="str">
        <f>Directions!A7</f>
        <v>27) I did not need any further help</v>
      </c>
      <c r="E96" s="115" t="s">
        <v>226</v>
      </c>
      <c r="F96" s="66">
        <f>Directions!B7</f>
        <v>1</v>
      </c>
      <c r="N96" s="26"/>
      <c r="O96" s="245"/>
    </row>
    <row r="97" spans="1:15" s="38" customFormat="1" ht="13.15" x14ac:dyDescent="0.4">
      <c r="A97" s="45" t="s">
        <v>1</v>
      </c>
      <c r="B97" s="38" t="s">
        <v>2</v>
      </c>
      <c r="C97" s="38" t="s">
        <v>3</v>
      </c>
      <c r="D97" s="38" t="s">
        <v>4</v>
      </c>
      <c r="E97"/>
      <c r="F97"/>
      <c r="G97" s="3" t="s">
        <v>220</v>
      </c>
      <c r="H97" t="s">
        <v>1</v>
      </c>
      <c r="I97" t="s">
        <v>2</v>
      </c>
      <c r="J97" t="s">
        <v>3</v>
      </c>
      <c r="K97" t="s">
        <v>4</v>
      </c>
      <c r="N97"/>
      <c r="O97" s="49"/>
    </row>
    <row r="98" spans="1:15" s="38" customFormat="1" ht="13.15" x14ac:dyDescent="0.4">
      <c r="A98" s="45">
        <v>5</v>
      </c>
      <c r="B98" s="38">
        <v>5</v>
      </c>
      <c r="C98" s="38">
        <v>5</v>
      </c>
      <c r="D98" s="38">
        <v>5</v>
      </c>
      <c r="E98"/>
      <c r="F98"/>
      <c r="G98" t="s">
        <v>1</v>
      </c>
      <c r="H98" s="3">
        <f>A111</f>
        <v>4.083333333333333</v>
      </c>
      <c r="I98">
        <f>F96*(H98-I99)</f>
        <v>0</v>
      </c>
      <c r="J98">
        <f>F96*(H98-J100)</f>
        <v>0.16666666666666652</v>
      </c>
      <c r="K98">
        <f>F96*(H98-K101)</f>
        <v>0.24999999999999956</v>
      </c>
      <c r="N98"/>
      <c r="O98" s="49"/>
    </row>
    <row r="99" spans="1:15" s="38" customFormat="1" ht="13.15" x14ac:dyDescent="0.4">
      <c r="A99" s="45">
        <v>1</v>
      </c>
      <c r="B99" s="38">
        <v>2</v>
      </c>
      <c r="C99" s="38">
        <v>5</v>
      </c>
      <c r="D99" s="38">
        <v>2</v>
      </c>
      <c r="E99"/>
      <c r="F99"/>
      <c r="G99" t="s">
        <v>2</v>
      </c>
      <c r="H99">
        <f>F96*(I99-H98)</f>
        <v>0</v>
      </c>
      <c r="I99" s="3">
        <f>B111</f>
        <v>4.083333333333333</v>
      </c>
      <c r="J99">
        <f>F96*(I99-J100)</f>
        <v>0.16666666666666652</v>
      </c>
      <c r="K99">
        <f>F96*(I99-K101)</f>
        <v>0.24999999999999956</v>
      </c>
      <c r="N99"/>
      <c r="O99" s="49"/>
    </row>
    <row r="100" spans="1:15" s="38" customFormat="1" ht="13.15" x14ac:dyDescent="0.4">
      <c r="A100" s="45">
        <v>5</v>
      </c>
      <c r="B100" s="38">
        <v>4</v>
      </c>
      <c r="C100" s="38">
        <v>5</v>
      </c>
      <c r="D100" s="38">
        <v>4</v>
      </c>
      <c r="E100"/>
      <c r="F100"/>
      <c r="G100" t="s">
        <v>3</v>
      </c>
      <c r="H100">
        <f>F96*(J100-H98)</f>
        <v>-0.16666666666666652</v>
      </c>
      <c r="I100">
        <f>F96*(J100-I99)</f>
        <v>-0.16666666666666652</v>
      </c>
      <c r="J100" s="3">
        <f>C111</f>
        <v>3.9166666666666665</v>
      </c>
      <c r="K100">
        <f>F96*(J100-K101)</f>
        <v>8.3333333333333037E-2</v>
      </c>
      <c r="N100"/>
      <c r="O100" s="49"/>
    </row>
    <row r="101" spans="1:15" s="38" customFormat="1" ht="13.15" x14ac:dyDescent="0.4">
      <c r="A101" s="45">
        <v>1</v>
      </c>
      <c r="B101" s="38">
        <v>5</v>
      </c>
      <c r="C101" s="38">
        <v>1</v>
      </c>
      <c r="D101" s="38">
        <v>4</v>
      </c>
      <c r="E101"/>
      <c r="F101"/>
      <c r="G101" t="s">
        <v>4</v>
      </c>
      <c r="H101">
        <f>F96*(K101-H98)</f>
        <v>-0.24999999999999956</v>
      </c>
      <c r="I101">
        <f>F96*(K101-I99)</f>
        <v>-0.24999999999999956</v>
      </c>
      <c r="J101">
        <f>F96*(K101-J100)</f>
        <v>-8.3333333333333037E-2</v>
      </c>
      <c r="K101" s="3">
        <f>D111</f>
        <v>3.8333333333333335</v>
      </c>
      <c r="M101"/>
      <c r="N101"/>
      <c r="O101" s="49"/>
    </row>
    <row r="102" spans="1:15" s="38" customFormat="1" x14ac:dyDescent="0.35">
      <c r="A102" s="45">
        <v>5</v>
      </c>
      <c r="B102" s="38">
        <v>5</v>
      </c>
      <c r="C102" s="38">
        <v>1</v>
      </c>
      <c r="D102" s="38">
        <v>1</v>
      </c>
      <c r="E102"/>
      <c r="F102"/>
      <c r="G102"/>
      <c r="H102"/>
      <c r="I102"/>
      <c r="J102"/>
      <c r="K102"/>
      <c r="M102"/>
      <c r="N102"/>
      <c r="O102" s="49"/>
    </row>
    <row r="103" spans="1:15" s="38" customFormat="1" ht="13.15" thickBot="1" x14ac:dyDescent="0.4">
      <c r="A103" s="45">
        <v>4</v>
      </c>
      <c r="B103" s="38">
        <v>4</v>
      </c>
      <c r="C103" s="38">
        <v>5</v>
      </c>
      <c r="D103" s="38">
        <v>5</v>
      </c>
      <c r="E103"/>
      <c r="F103"/>
      <c r="G103"/>
      <c r="H103"/>
      <c r="I103"/>
      <c r="J103"/>
      <c r="K103"/>
      <c r="M103"/>
      <c r="N103"/>
      <c r="O103" s="49"/>
    </row>
    <row r="104" spans="1:15" s="38" customFormat="1" ht="13.5" thickBot="1" x14ac:dyDescent="0.45">
      <c r="A104" s="45">
        <v>4</v>
      </c>
      <c r="B104" s="38">
        <v>5</v>
      </c>
      <c r="C104" s="38">
        <v>4</v>
      </c>
      <c r="D104" s="38">
        <v>3</v>
      </c>
      <c r="E104"/>
      <c r="F104"/>
      <c r="G104"/>
      <c r="H104" t="s">
        <v>1</v>
      </c>
      <c r="I104" t="s">
        <v>2</v>
      </c>
      <c r="J104" t="s">
        <v>3</v>
      </c>
      <c r="K104" t="s">
        <v>4</v>
      </c>
      <c r="L104"/>
      <c r="M104" s="116"/>
      <c r="N104" s="141" t="s">
        <v>10</v>
      </c>
      <c r="O104" s="49"/>
    </row>
    <row r="105" spans="1:15" s="38" customFormat="1" ht="13.15" x14ac:dyDescent="0.4">
      <c r="A105" s="45">
        <v>4</v>
      </c>
      <c r="B105" s="38">
        <v>5</v>
      </c>
      <c r="C105" s="38">
        <v>2</v>
      </c>
      <c r="D105" s="38">
        <v>5</v>
      </c>
      <c r="E105"/>
      <c r="F105"/>
      <c r="G105" t="s">
        <v>1</v>
      </c>
      <c r="H105"/>
      <c r="I105">
        <f>IF(I98&gt;0,I110,0)</f>
        <v>0</v>
      </c>
      <c r="J105">
        <f>IF(J98&gt;0,J110,0)</f>
        <v>0</v>
      </c>
      <c r="K105">
        <f>IF(K98&gt;0,K110,0)</f>
        <v>0</v>
      </c>
      <c r="L105"/>
      <c r="M105" s="143" t="s">
        <v>1</v>
      </c>
      <c r="N105" s="142">
        <f>Techniques!$D$3*(Techniques!$E$3*I105+Techniques!$F$3*J105+Techniques!$G$3*K105)</f>
        <v>0</v>
      </c>
      <c r="O105" s="49"/>
    </row>
    <row r="106" spans="1:15" s="38" customFormat="1" ht="13.15" x14ac:dyDescent="0.4">
      <c r="A106" s="45">
        <v>5</v>
      </c>
      <c r="B106" s="38">
        <v>4</v>
      </c>
      <c r="C106" s="38">
        <v>5</v>
      </c>
      <c r="D106" s="38">
        <v>4</v>
      </c>
      <c r="E106"/>
      <c r="F106"/>
      <c r="G106" t="s">
        <v>2</v>
      </c>
      <c r="H106">
        <f>IF(H99&gt;0,H111,0)</f>
        <v>0</v>
      </c>
      <c r="I106"/>
      <c r="J106">
        <f>IF(J99&gt;0,J111,0)</f>
        <v>0</v>
      </c>
      <c r="K106">
        <f>IF(K99&gt;0,K111,0)</f>
        <v>0</v>
      </c>
      <c r="L106"/>
      <c r="M106" s="143" t="s">
        <v>2</v>
      </c>
      <c r="N106" s="142">
        <f>Techniques!$E$3*(Techniques!$D$3*H106+Techniques!$F$3*J106+Techniques!$G$3*K106)</f>
        <v>0</v>
      </c>
      <c r="O106" s="49"/>
    </row>
    <row r="107" spans="1:15" s="38" customFormat="1" ht="13.15" x14ac:dyDescent="0.4">
      <c r="A107" s="45">
        <v>5</v>
      </c>
      <c r="B107" s="38">
        <v>2</v>
      </c>
      <c r="C107" s="38">
        <v>5</v>
      </c>
      <c r="D107" s="38">
        <v>5</v>
      </c>
      <c r="E107"/>
      <c r="F107"/>
      <c r="G107" t="s">
        <v>3</v>
      </c>
      <c r="H107">
        <f>IF(H100&gt;0,H112,0)</f>
        <v>0</v>
      </c>
      <c r="I107">
        <f>IF(I100&gt;0,I112,0)</f>
        <v>0</v>
      </c>
      <c r="J107"/>
      <c r="K107">
        <f>IF(K100&gt;0,K112,0)</f>
        <v>0</v>
      </c>
      <c r="L107"/>
      <c r="M107" s="143" t="s">
        <v>3</v>
      </c>
      <c r="N107" s="142">
        <f>Techniques!$F$3*(Techniques!$D$3*H107+Techniques!$E$3*I107+Techniques!$G$3*K107)</f>
        <v>0</v>
      </c>
      <c r="O107" s="49"/>
    </row>
    <row r="108" spans="1:15" s="38" customFormat="1" ht="13.15" x14ac:dyDescent="0.4">
      <c r="A108" s="45">
        <v>5</v>
      </c>
      <c r="B108" s="38">
        <v>4</v>
      </c>
      <c r="C108" s="38">
        <v>4</v>
      </c>
      <c r="D108" s="38">
        <v>5</v>
      </c>
      <c r="E108"/>
      <c r="F108"/>
      <c r="G108" t="s">
        <v>4</v>
      </c>
      <c r="H108">
        <f>IF(H101&gt;0,H113,0)</f>
        <v>0</v>
      </c>
      <c r="I108">
        <f>IF(I101&gt;0,I113,0)</f>
        <v>0</v>
      </c>
      <c r="J108">
        <f>IF(J101&gt;0,J113,0)</f>
        <v>0</v>
      </c>
      <c r="K108"/>
      <c r="L108"/>
      <c r="M108" s="143" t="s">
        <v>4</v>
      </c>
      <c r="N108" s="142">
        <f>Techniques!$G$3*(Techniques!$D$3*H108+Techniques!$E$3*I108+Techniques!$F$3*J108)</f>
        <v>0</v>
      </c>
      <c r="O108" s="49"/>
    </row>
    <row r="109" spans="1:15" s="38" customFormat="1" ht="13.15" x14ac:dyDescent="0.4">
      <c r="A109" s="45">
        <v>5</v>
      </c>
      <c r="B109" s="38">
        <v>4</v>
      </c>
      <c r="C109" s="38">
        <v>5</v>
      </c>
      <c r="D109" s="38">
        <v>3</v>
      </c>
      <c r="E109"/>
      <c r="G109"/>
      <c r="H109"/>
      <c r="I109"/>
      <c r="J109"/>
      <c r="K109"/>
      <c r="L109"/>
      <c r="M109" s="143" t="s">
        <v>94</v>
      </c>
      <c r="N109" s="142" t="b">
        <f>SUM(N105:N108)&gt;0</f>
        <v>0</v>
      </c>
      <c r="O109" s="49"/>
    </row>
    <row r="110" spans="1:15" s="38" customFormat="1" ht="13.5" thickBot="1" x14ac:dyDescent="0.45">
      <c r="A110" s="45"/>
      <c r="E110"/>
      <c r="F110"/>
      <c r="G110" t="s">
        <v>1</v>
      </c>
      <c r="H110"/>
      <c r="I110">
        <v>0</v>
      </c>
      <c r="J110">
        <v>0</v>
      </c>
      <c r="K110">
        <v>0</v>
      </c>
      <c r="L110"/>
      <c r="M110" s="140" t="s">
        <v>103</v>
      </c>
      <c r="N110" s="273">
        <v>0.88532144915361932</v>
      </c>
      <c r="O110" s="49"/>
    </row>
    <row r="111" spans="1:15" s="38" customFormat="1" x14ac:dyDescent="0.35">
      <c r="A111" s="22">
        <f>AVERAGE(A98:A109)</f>
        <v>4.083333333333333</v>
      </c>
      <c r="B111">
        <f>AVERAGE(B98:B109)</f>
        <v>4.083333333333333</v>
      </c>
      <c r="C111">
        <f>AVERAGE(C98:C109)</f>
        <v>3.9166666666666665</v>
      </c>
      <c r="D111">
        <f>AVERAGE(D98:D109)</f>
        <v>3.8333333333333335</v>
      </c>
      <c r="E111" s="13" t="s">
        <v>237</v>
      </c>
      <c r="F111"/>
      <c r="G111" t="s">
        <v>2</v>
      </c>
      <c r="H111">
        <v>0</v>
      </c>
      <c r="I111"/>
      <c r="J111">
        <v>0</v>
      </c>
      <c r="K111">
        <v>0</v>
      </c>
      <c r="L111"/>
      <c r="M111"/>
      <c r="N111"/>
      <c r="O111" s="49"/>
    </row>
    <row r="112" spans="1:15" s="38" customFormat="1" x14ac:dyDescent="0.35">
      <c r="A112">
        <f>STDEV(A98:A109)</f>
        <v>1.5050420310248862</v>
      </c>
      <c r="B112" s="38">
        <f>STDEV(B98:B109)</f>
        <v>1.0836246694508314</v>
      </c>
      <c r="C112" s="38">
        <f>STDEV(C98:C109)</f>
        <v>1.6213537179739275</v>
      </c>
      <c r="D112" s="38">
        <f>STDEV(D98:D109)</f>
        <v>1.3371158468430426</v>
      </c>
      <c r="E112" s="13" t="s">
        <v>238</v>
      </c>
      <c r="F112"/>
      <c r="G112" t="s">
        <v>3</v>
      </c>
      <c r="H112">
        <v>0</v>
      </c>
      <c r="I112">
        <v>0</v>
      </c>
      <c r="J112"/>
      <c r="K112">
        <v>0</v>
      </c>
      <c r="L112"/>
      <c r="M112"/>
      <c r="N112"/>
      <c r="O112" s="49"/>
    </row>
    <row r="113" spans="1:15" s="38" customFormat="1" x14ac:dyDescent="0.35">
      <c r="A113" s="45"/>
      <c r="E113"/>
      <c r="F113"/>
      <c r="G113" t="s">
        <v>4</v>
      </c>
      <c r="H113">
        <v>0</v>
      </c>
      <c r="I113">
        <v>0</v>
      </c>
      <c r="J113">
        <v>0</v>
      </c>
      <c r="K113"/>
      <c r="L113"/>
      <c r="M113"/>
      <c r="N113"/>
      <c r="O113" s="49"/>
    </row>
    <row r="114" spans="1:15" s="42" customFormat="1" ht="13.15" thickBot="1" x14ac:dyDescent="0.4">
      <c r="A114" s="46"/>
      <c r="E114" s="5"/>
      <c r="F114" s="5"/>
      <c r="M114" s="5"/>
      <c r="N114" s="5"/>
      <c r="O114" s="244"/>
    </row>
    <row r="115" spans="1:15" s="44" customFormat="1" x14ac:dyDescent="0.35">
      <c r="A115" s="43" t="str">
        <f>Directions!A8</f>
        <v>28) The interface interfered with the way I wanted to interact with the system</v>
      </c>
      <c r="E115" s="115" t="s">
        <v>226</v>
      </c>
      <c r="F115" s="66">
        <f>Directions!B8</f>
        <v>-1</v>
      </c>
      <c r="N115" s="26"/>
      <c r="O115" s="245"/>
    </row>
    <row r="116" spans="1:15" s="38" customFormat="1" ht="13.15" x14ac:dyDescent="0.4">
      <c r="A116" s="45" t="s">
        <v>1</v>
      </c>
      <c r="B116" s="38" t="s">
        <v>2</v>
      </c>
      <c r="C116" s="38" t="s">
        <v>3</v>
      </c>
      <c r="D116" s="38" t="s">
        <v>4</v>
      </c>
      <c r="E116"/>
      <c r="F116"/>
      <c r="G116" s="3" t="s">
        <v>220</v>
      </c>
      <c r="H116" t="s">
        <v>1</v>
      </c>
      <c r="I116" t="s">
        <v>2</v>
      </c>
      <c r="J116" t="s">
        <v>3</v>
      </c>
      <c r="K116" t="s">
        <v>4</v>
      </c>
      <c r="N116"/>
      <c r="O116" s="49"/>
    </row>
    <row r="117" spans="1:15" s="38" customFormat="1" ht="13.15" x14ac:dyDescent="0.4">
      <c r="A117" s="45">
        <v>2</v>
      </c>
      <c r="B117" s="38">
        <v>1</v>
      </c>
      <c r="C117" s="38">
        <v>1</v>
      </c>
      <c r="D117" s="38">
        <v>1</v>
      </c>
      <c r="E117"/>
      <c r="F117"/>
      <c r="G117" t="s">
        <v>1</v>
      </c>
      <c r="H117" s="3">
        <f>A130</f>
        <v>1.9166666666666667</v>
      </c>
      <c r="I117">
        <f>F115*(H117-I118)</f>
        <v>0.33333333333333326</v>
      </c>
      <c r="J117">
        <f>F115*(H117-J119)</f>
        <v>-8.3333333333333481E-2</v>
      </c>
      <c r="K117">
        <f>F115*(H117-K120)</f>
        <v>0</v>
      </c>
      <c r="N117"/>
      <c r="O117" s="49"/>
    </row>
    <row r="118" spans="1:15" s="38" customFormat="1" ht="13.15" x14ac:dyDescent="0.4">
      <c r="A118" s="45">
        <v>2</v>
      </c>
      <c r="B118" s="38">
        <v>4</v>
      </c>
      <c r="C118" s="38">
        <v>2</v>
      </c>
      <c r="D118" s="38">
        <v>3</v>
      </c>
      <c r="E118"/>
      <c r="F118"/>
      <c r="G118" t="s">
        <v>2</v>
      </c>
      <c r="H118">
        <f>F115*(I118-H117)</f>
        <v>-0.33333333333333326</v>
      </c>
      <c r="I118" s="3">
        <f>B130</f>
        <v>2.25</v>
      </c>
      <c r="J118">
        <f>F115*(I118-J119)</f>
        <v>-0.41666666666666674</v>
      </c>
      <c r="K118">
        <f>F115*(I118-K120)</f>
        <v>-0.33333333333333326</v>
      </c>
      <c r="N118"/>
      <c r="O118" s="49"/>
    </row>
    <row r="119" spans="1:15" s="38" customFormat="1" ht="13.15" x14ac:dyDescent="0.4">
      <c r="A119" s="45">
        <v>1</v>
      </c>
      <c r="B119" s="38">
        <v>1</v>
      </c>
      <c r="C119" s="38">
        <v>3</v>
      </c>
      <c r="D119" s="38">
        <v>2</v>
      </c>
      <c r="E119"/>
      <c r="F119"/>
      <c r="G119" t="s">
        <v>3</v>
      </c>
      <c r="H119">
        <f>F115*(J119-H117)</f>
        <v>8.3333333333333481E-2</v>
      </c>
      <c r="I119">
        <f>F115*(J119-I118)</f>
        <v>0.41666666666666674</v>
      </c>
      <c r="J119" s="3">
        <f>C130</f>
        <v>1.8333333333333333</v>
      </c>
      <c r="K119">
        <f>F115*(J119-K120)</f>
        <v>8.3333333333333481E-2</v>
      </c>
      <c r="N119"/>
      <c r="O119" s="49"/>
    </row>
    <row r="120" spans="1:15" s="38" customFormat="1" ht="13.15" x14ac:dyDescent="0.4">
      <c r="A120" s="45">
        <v>4</v>
      </c>
      <c r="B120" s="38">
        <v>3</v>
      </c>
      <c r="C120" s="38">
        <v>1</v>
      </c>
      <c r="D120" s="38">
        <v>1</v>
      </c>
      <c r="E120"/>
      <c r="F120"/>
      <c r="G120" t="s">
        <v>4</v>
      </c>
      <c r="H120">
        <f>F115*(K120-H117)</f>
        <v>0</v>
      </c>
      <c r="I120">
        <f>F115*(K120-I118)</f>
        <v>0.33333333333333326</v>
      </c>
      <c r="J120">
        <f>F115*(K120-J119)</f>
        <v>-8.3333333333333481E-2</v>
      </c>
      <c r="K120" s="3">
        <f>D130</f>
        <v>1.9166666666666667</v>
      </c>
      <c r="M120"/>
      <c r="N120"/>
      <c r="O120" s="49"/>
    </row>
    <row r="121" spans="1:15" s="38" customFormat="1" x14ac:dyDescent="0.35">
      <c r="A121" s="45">
        <v>3</v>
      </c>
      <c r="B121" s="38">
        <v>2</v>
      </c>
      <c r="C121" s="38">
        <v>1</v>
      </c>
      <c r="D121" s="38">
        <v>1</v>
      </c>
      <c r="E121"/>
      <c r="F121"/>
      <c r="G121"/>
      <c r="H121"/>
      <c r="I121"/>
      <c r="J121"/>
      <c r="K121"/>
      <c r="M121"/>
      <c r="N121"/>
      <c r="O121" s="49"/>
    </row>
    <row r="122" spans="1:15" s="38" customFormat="1" ht="13.15" thickBot="1" x14ac:dyDescent="0.4">
      <c r="A122" s="45">
        <v>1</v>
      </c>
      <c r="B122" s="38">
        <v>1</v>
      </c>
      <c r="C122" s="38">
        <v>1</v>
      </c>
      <c r="D122" s="38">
        <v>1</v>
      </c>
      <c r="E122"/>
      <c r="F122"/>
      <c r="G122"/>
      <c r="H122"/>
      <c r="I122"/>
      <c r="J122"/>
      <c r="K122"/>
      <c r="M122"/>
      <c r="N122"/>
      <c r="O122" s="49"/>
    </row>
    <row r="123" spans="1:15" s="38" customFormat="1" ht="13.5" thickBot="1" x14ac:dyDescent="0.45">
      <c r="A123" s="45">
        <v>1</v>
      </c>
      <c r="B123" s="38">
        <v>3</v>
      </c>
      <c r="C123" s="38">
        <v>2</v>
      </c>
      <c r="D123" s="38">
        <v>3</v>
      </c>
      <c r="E123"/>
      <c r="F123"/>
      <c r="G123"/>
      <c r="H123" t="s">
        <v>1</v>
      </c>
      <c r="I123" t="s">
        <v>2</v>
      </c>
      <c r="J123" t="s">
        <v>3</v>
      </c>
      <c r="K123" t="s">
        <v>4</v>
      </c>
      <c r="L123"/>
      <c r="M123" s="116"/>
      <c r="N123" s="141" t="s">
        <v>10</v>
      </c>
      <c r="O123" s="49"/>
    </row>
    <row r="124" spans="1:15" s="38" customFormat="1" ht="13.15" x14ac:dyDescent="0.4">
      <c r="A124" s="45">
        <v>1</v>
      </c>
      <c r="B124" s="38">
        <v>3</v>
      </c>
      <c r="C124" s="38">
        <v>1</v>
      </c>
      <c r="D124" s="38">
        <v>1</v>
      </c>
      <c r="E124"/>
      <c r="F124"/>
      <c r="G124" t="s">
        <v>1</v>
      </c>
      <c r="H124"/>
      <c r="I124">
        <f>IF(I117&gt;0,I129,0)</f>
        <v>0</v>
      </c>
      <c r="J124">
        <f>IF(J117&gt;0,J129,0)</f>
        <v>0</v>
      </c>
      <c r="K124">
        <f>IF(K117&gt;0,K129,0)</f>
        <v>0</v>
      </c>
      <c r="L124"/>
      <c r="M124" s="143" t="s">
        <v>1</v>
      </c>
      <c r="N124" s="142">
        <f>Techniques!$D$3*(Techniques!$E$3*I124+Techniques!$F$3*J124+Techniques!$G$3*K124)</f>
        <v>0</v>
      </c>
      <c r="O124" s="49"/>
    </row>
    <row r="125" spans="1:15" s="38" customFormat="1" ht="13.15" x14ac:dyDescent="0.4">
      <c r="A125" s="45">
        <v>2</v>
      </c>
      <c r="B125" s="38">
        <v>2</v>
      </c>
      <c r="C125" s="38">
        <v>3</v>
      </c>
      <c r="D125" s="38">
        <v>2</v>
      </c>
      <c r="E125"/>
      <c r="F125"/>
      <c r="G125" t="s">
        <v>2</v>
      </c>
      <c r="H125">
        <f>IF(H118&gt;0,H130,0)</f>
        <v>0</v>
      </c>
      <c r="I125"/>
      <c r="J125">
        <f>IF(J118&gt;0,J130,0)</f>
        <v>0</v>
      </c>
      <c r="K125">
        <f>IF(K118&gt;0,K130,0)</f>
        <v>0</v>
      </c>
      <c r="L125"/>
      <c r="M125" s="143" t="s">
        <v>2</v>
      </c>
      <c r="N125" s="142">
        <f>Techniques!$E$3*(Techniques!$D$3*H125+Techniques!$F$3*J125+Techniques!$G$3*K125)</f>
        <v>0</v>
      </c>
      <c r="O125" s="49"/>
    </row>
    <row r="126" spans="1:15" s="38" customFormat="1" ht="13.15" x14ac:dyDescent="0.4">
      <c r="A126" s="45">
        <v>2</v>
      </c>
      <c r="B126" s="38">
        <v>3</v>
      </c>
      <c r="C126" s="38">
        <v>2</v>
      </c>
      <c r="D126" s="38">
        <v>4</v>
      </c>
      <c r="E126"/>
      <c r="F126"/>
      <c r="G126" t="s">
        <v>3</v>
      </c>
      <c r="H126">
        <f>IF(H119&gt;0,H131,0)</f>
        <v>0</v>
      </c>
      <c r="I126">
        <f>IF(I119&gt;0,I131,0)</f>
        <v>0</v>
      </c>
      <c r="J126"/>
      <c r="K126">
        <f>IF(K119&gt;0,K131,0)</f>
        <v>0</v>
      </c>
      <c r="L126"/>
      <c r="M126" s="143" t="s">
        <v>3</v>
      </c>
      <c r="N126" s="142">
        <f>Techniques!$F$3*(Techniques!$D$3*H126+Techniques!$E$3*I126+Techniques!$G$3*K126)</f>
        <v>0</v>
      </c>
      <c r="O126" s="49"/>
    </row>
    <row r="127" spans="1:15" s="38" customFormat="1" ht="13.15" x14ac:dyDescent="0.4">
      <c r="A127" s="45">
        <v>3</v>
      </c>
      <c r="B127" s="38">
        <v>2</v>
      </c>
      <c r="C127" s="38">
        <v>4</v>
      </c>
      <c r="D127" s="38">
        <v>1</v>
      </c>
      <c r="E127"/>
      <c r="F127"/>
      <c r="G127" t="s">
        <v>4</v>
      </c>
      <c r="H127">
        <f>IF(H120&gt;0,H132,0)</f>
        <v>0</v>
      </c>
      <c r="I127">
        <f>IF(I120&gt;0,I132,0)</f>
        <v>0</v>
      </c>
      <c r="J127">
        <f>IF(J120&gt;0,J132,0)</f>
        <v>0</v>
      </c>
      <c r="K127"/>
      <c r="L127"/>
      <c r="M127" s="143" t="s">
        <v>4</v>
      </c>
      <c r="N127" s="142">
        <f>Techniques!$G$3*(Techniques!$D$3*H127+Techniques!$E$3*I127+Techniques!$F$3*J127)</f>
        <v>0</v>
      </c>
      <c r="O127" s="49"/>
    </row>
    <row r="128" spans="1:15" s="38" customFormat="1" ht="13.15" x14ac:dyDescent="0.4">
      <c r="A128" s="45">
        <v>1</v>
      </c>
      <c r="B128" s="38">
        <v>2</v>
      </c>
      <c r="C128" s="38">
        <v>1</v>
      </c>
      <c r="D128" s="38">
        <v>3</v>
      </c>
      <c r="E128"/>
      <c r="G128"/>
      <c r="H128"/>
      <c r="I128"/>
      <c r="J128"/>
      <c r="K128"/>
      <c r="L128"/>
      <c r="M128" s="143" t="s">
        <v>94</v>
      </c>
      <c r="N128" s="142" t="b">
        <f>SUM(N124:N127)&gt;0</f>
        <v>0</v>
      </c>
      <c r="O128" s="49"/>
    </row>
    <row r="129" spans="1:15" s="38" customFormat="1" ht="13.5" thickBot="1" x14ac:dyDescent="0.45">
      <c r="A129" s="45"/>
      <c r="E129"/>
      <c r="F129"/>
      <c r="G129" t="s">
        <v>1</v>
      </c>
      <c r="H129"/>
      <c r="I129">
        <v>0</v>
      </c>
      <c r="J129">
        <v>0</v>
      </c>
      <c r="K129">
        <v>0</v>
      </c>
      <c r="L129"/>
      <c r="M129" s="140" t="s">
        <v>103</v>
      </c>
      <c r="N129" s="273">
        <v>0.67593804305397898</v>
      </c>
      <c r="O129" s="49"/>
    </row>
    <row r="130" spans="1:15" s="38" customFormat="1" x14ac:dyDescent="0.35">
      <c r="A130" s="22">
        <f>AVERAGE(A117:A128)</f>
        <v>1.9166666666666667</v>
      </c>
      <c r="B130">
        <f>AVERAGE(B117:B128)</f>
        <v>2.25</v>
      </c>
      <c r="C130">
        <f>AVERAGE(C117:C128)</f>
        <v>1.8333333333333333</v>
      </c>
      <c r="D130">
        <f>AVERAGE(D117:D128)</f>
        <v>1.9166666666666667</v>
      </c>
      <c r="E130" s="13" t="s">
        <v>237</v>
      </c>
      <c r="F130"/>
      <c r="G130" t="s">
        <v>2</v>
      </c>
      <c r="H130">
        <v>0</v>
      </c>
      <c r="I130"/>
      <c r="J130">
        <v>0</v>
      </c>
      <c r="K130">
        <v>0</v>
      </c>
      <c r="L130"/>
      <c r="M130"/>
      <c r="N130"/>
      <c r="O130" s="49"/>
    </row>
    <row r="131" spans="1:15" s="38" customFormat="1" x14ac:dyDescent="0.35">
      <c r="A131">
        <f>STDEV(A117:A128)</f>
        <v>0.99620491989562177</v>
      </c>
      <c r="B131" s="38">
        <f>STDEV(B117:B128)</f>
        <v>0.96530729916342273</v>
      </c>
      <c r="C131" s="38">
        <f>STDEV(C117:C128)</f>
        <v>1.0298573010888743</v>
      </c>
      <c r="D131" s="38">
        <f>STDEV(D117:D128)</f>
        <v>1.0836246694508316</v>
      </c>
      <c r="E131" s="13" t="s">
        <v>238</v>
      </c>
      <c r="F131"/>
      <c r="G131" t="s">
        <v>3</v>
      </c>
      <c r="H131">
        <v>0</v>
      </c>
      <c r="I131">
        <v>0</v>
      </c>
      <c r="J131"/>
      <c r="K131">
        <v>0</v>
      </c>
      <c r="L131"/>
      <c r="M131"/>
      <c r="N131"/>
      <c r="O131" s="49"/>
    </row>
    <row r="132" spans="1:15" s="38" customFormat="1" x14ac:dyDescent="0.35">
      <c r="A132" s="45"/>
      <c r="E132"/>
      <c r="F132"/>
      <c r="G132" t="s">
        <v>4</v>
      </c>
      <c r="H132">
        <v>0</v>
      </c>
      <c r="I132">
        <v>0</v>
      </c>
      <c r="J132">
        <v>0</v>
      </c>
      <c r="K132"/>
      <c r="L132"/>
      <c r="M132"/>
      <c r="N132"/>
      <c r="O132" s="49"/>
    </row>
    <row r="133" spans="1:15" s="42" customFormat="1" ht="13.15" thickBot="1" x14ac:dyDescent="0.4">
      <c r="A133" s="46"/>
      <c r="E133" s="5"/>
      <c r="F133" s="5"/>
      <c r="M133" s="5"/>
      <c r="N133" s="5"/>
      <c r="O133" s="244"/>
    </row>
    <row r="134" spans="1:15" s="44" customFormat="1" x14ac:dyDescent="0.35">
      <c r="A134" s="43" t="str">
        <f>Directions!A9</f>
        <v>29) I found it easy to undo mistakes and return to a previous state</v>
      </c>
      <c r="E134" s="115" t="s">
        <v>226</v>
      </c>
      <c r="F134" s="66">
        <f>Directions!B9</f>
        <v>1</v>
      </c>
      <c r="N134" s="26"/>
      <c r="O134" s="245"/>
    </row>
    <row r="135" spans="1:15" s="38" customFormat="1" ht="13.15" x14ac:dyDescent="0.4">
      <c r="A135" s="45" t="s">
        <v>1</v>
      </c>
      <c r="B135" s="38" t="s">
        <v>2</v>
      </c>
      <c r="C135" s="38" t="s">
        <v>3</v>
      </c>
      <c r="D135" s="38" t="s">
        <v>4</v>
      </c>
      <c r="E135"/>
      <c r="F135"/>
      <c r="G135" s="3" t="s">
        <v>220</v>
      </c>
      <c r="H135" t="s">
        <v>1</v>
      </c>
      <c r="I135" t="s">
        <v>2</v>
      </c>
      <c r="J135" t="s">
        <v>3</v>
      </c>
      <c r="K135" t="s">
        <v>4</v>
      </c>
      <c r="N135"/>
      <c r="O135" s="49"/>
    </row>
    <row r="136" spans="1:15" s="38" customFormat="1" ht="13.15" x14ac:dyDescent="0.4">
      <c r="A136" s="45">
        <v>5</v>
      </c>
      <c r="B136" s="38">
        <v>5</v>
      </c>
      <c r="C136" s="38">
        <v>4</v>
      </c>
      <c r="D136" s="38">
        <v>5</v>
      </c>
      <c r="E136"/>
      <c r="F136"/>
      <c r="G136" t="s">
        <v>1</v>
      </c>
      <c r="H136" s="3">
        <f>A149</f>
        <v>4.416666666666667</v>
      </c>
      <c r="I136">
        <f>F134*(H136-I137)</f>
        <v>0.91666666666666696</v>
      </c>
      <c r="J136">
        <f>F134*(H136-J138)</f>
        <v>-0.25</v>
      </c>
      <c r="K136">
        <f>F134*(H136-K139)</f>
        <v>0.50000000000000044</v>
      </c>
      <c r="N136"/>
      <c r="O136" s="49"/>
    </row>
    <row r="137" spans="1:15" s="38" customFormat="1" ht="13.15" x14ac:dyDescent="0.4">
      <c r="A137" s="45">
        <v>5</v>
      </c>
      <c r="B137" s="38">
        <v>2</v>
      </c>
      <c r="C137" s="38">
        <v>5</v>
      </c>
      <c r="D137" s="38">
        <v>4</v>
      </c>
      <c r="E137"/>
      <c r="F137"/>
      <c r="G137" t="s">
        <v>2</v>
      </c>
      <c r="H137">
        <f>F134*(I137-H136)</f>
        <v>-0.91666666666666696</v>
      </c>
      <c r="I137" s="3">
        <f>B149</f>
        <v>3.5</v>
      </c>
      <c r="J137">
        <f>F134*(I137-J138)</f>
        <v>-1.166666666666667</v>
      </c>
      <c r="K137">
        <f>F134*(I137-K139)</f>
        <v>-0.41666666666666652</v>
      </c>
      <c r="N137"/>
      <c r="O137" s="49"/>
    </row>
    <row r="138" spans="1:15" s="38" customFormat="1" ht="13.15" x14ac:dyDescent="0.4">
      <c r="A138" s="45">
        <v>5</v>
      </c>
      <c r="B138" s="38">
        <v>4</v>
      </c>
      <c r="C138" s="38">
        <v>5</v>
      </c>
      <c r="D138" s="38">
        <v>4</v>
      </c>
      <c r="E138"/>
      <c r="F138"/>
      <c r="G138" t="s">
        <v>3</v>
      </c>
      <c r="H138">
        <f>F134*(J138-H136)</f>
        <v>0.25</v>
      </c>
      <c r="I138">
        <f>F134*(J138-I137)</f>
        <v>1.166666666666667</v>
      </c>
      <c r="J138" s="3">
        <f>C149</f>
        <v>4.666666666666667</v>
      </c>
      <c r="K138">
        <f>F134*(J138-K139)</f>
        <v>0.75000000000000044</v>
      </c>
      <c r="N138"/>
      <c r="O138" s="49"/>
    </row>
    <row r="139" spans="1:15" s="38" customFormat="1" ht="13.15" x14ac:dyDescent="0.4">
      <c r="A139" s="45">
        <v>5</v>
      </c>
      <c r="B139" s="38">
        <v>2</v>
      </c>
      <c r="C139" s="38">
        <v>4</v>
      </c>
      <c r="D139" s="38">
        <v>5</v>
      </c>
      <c r="E139"/>
      <c r="F139"/>
      <c r="G139" t="s">
        <v>4</v>
      </c>
      <c r="H139">
        <f>F134*(K139-H136)</f>
        <v>-0.50000000000000044</v>
      </c>
      <c r="I139">
        <f>F134*(K139-I137)</f>
        <v>0.41666666666666652</v>
      </c>
      <c r="J139">
        <f>F134*(K139-J138)</f>
        <v>-0.75000000000000044</v>
      </c>
      <c r="K139" s="3">
        <f>D149</f>
        <v>3.9166666666666665</v>
      </c>
      <c r="M139"/>
      <c r="N139"/>
      <c r="O139" s="49"/>
    </row>
    <row r="140" spans="1:15" s="38" customFormat="1" x14ac:dyDescent="0.35">
      <c r="A140" s="45">
        <v>4</v>
      </c>
      <c r="B140" s="38">
        <v>4</v>
      </c>
      <c r="C140" s="38">
        <v>5</v>
      </c>
      <c r="D140" s="38">
        <v>1</v>
      </c>
      <c r="E140"/>
      <c r="F140"/>
      <c r="G140"/>
      <c r="H140"/>
      <c r="I140"/>
      <c r="J140"/>
      <c r="K140"/>
      <c r="M140"/>
      <c r="N140"/>
      <c r="O140" s="49"/>
    </row>
    <row r="141" spans="1:15" s="38" customFormat="1" ht="13.15" thickBot="1" x14ac:dyDescent="0.4">
      <c r="A141" s="45">
        <v>4</v>
      </c>
      <c r="B141" s="38">
        <v>4</v>
      </c>
      <c r="C141" s="38">
        <v>5</v>
      </c>
      <c r="D141" s="38">
        <v>5</v>
      </c>
      <c r="E141"/>
      <c r="F141"/>
      <c r="G141"/>
      <c r="H141"/>
      <c r="I141"/>
      <c r="J141"/>
      <c r="K141"/>
      <c r="M141"/>
      <c r="N141"/>
      <c r="O141" s="49"/>
    </row>
    <row r="142" spans="1:15" s="38" customFormat="1" ht="13.5" thickBot="1" x14ac:dyDescent="0.45">
      <c r="A142" s="45">
        <v>4</v>
      </c>
      <c r="B142" s="38">
        <v>3</v>
      </c>
      <c r="C142" s="38">
        <v>5</v>
      </c>
      <c r="D142" s="38">
        <v>4</v>
      </c>
      <c r="E142"/>
      <c r="F142"/>
      <c r="G142"/>
      <c r="H142" t="s">
        <v>1</v>
      </c>
      <c r="I142" t="s">
        <v>2</v>
      </c>
      <c r="J142" t="s">
        <v>3</v>
      </c>
      <c r="K142" t="s">
        <v>4</v>
      </c>
      <c r="L142"/>
      <c r="M142" s="116"/>
      <c r="N142" s="141" t="s">
        <v>10</v>
      </c>
      <c r="O142" s="49"/>
    </row>
    <row r="143" spans="1:15" s="38" customFormat="1" ht="13.15" x14ac:dyDescent="0.4">
      <c r="A143" s="45">
        <v>4</v>
      </c>
      <c r="B143" s="38">
        <v>3</v>
      </c>
      <c r="C143" s="38">
        <v>4</v>
      </c>
      <c r="D143" s="38">
        <v>5</v>
      </c>
      <c r="E143"/>
      <c r="F143"/>
      <c r="G143" t="s">
        <v>1</v>
      </c>
      <c r="H143"/>
      <c r="I143">
        <f>IF(I136&gt;0,I148,0)</f>
        <v>0</v>
      </c>
      <c r="J143">
        <f>IF(J136&gt;0,J148,0)</f>
        <v>0</v>
      </c>
      <c r="K143">
        <f>IF(K136&gt;0,K148,0)</f>
        <v>0</v>
      </c>
      <c r="L143"/>
      <c r="M143" s="143" t="s">
        <v>1</v>
      </c>
      <c r="N143" s="142">
        <f>Techniques!$D$3*(Techniques!$E$3*I143+Techniques!$F$3*J143+Techniques!$G$3*K143)</f>
        <v>0</v>
      </c>
      <c r="O143" s="49"/>
    </row>
    <row r="144" spans="1:15" s="38" customFormat="1" ht="13.15" x14ac:dyDescent="0.4">
      <c r="A144" s="45">
        <v>5</v>
      </c>
      <c r="B144" s="38">
        <v>4</v>
      </c>
      <c r="C144" s="38">
        <v>4</v>
      </c>
      <c r="D144" s="38">
        <v>2</v>
      </c>
      <c r="E144"/>
      <c r="F144"/>
      <c r="G144" t="s">
        <v>2</v>
      </c>
      <c r="H144">
        <f>IF(H137&gt;0,H149,0)</f>
        <v>0</v>
      </c>
      <c r="I144"/>
      <c r="J144">
        <f>IF(J137&gt;0,J149,0)</f>
        <v>0</v>
      </c>
      <c r="K144">
        <f>IF(K137&gt;0,K149,0)</f>
        <v>0</v>
      </c>
      <c r="L144"/>
      <c r="M144" s="143" t="s">
        <v>2</v>
      </c>
      <c r="N144" s="142">
        <f>Techniques!$E$3*(Techniques!$D$3*H144+Techniques!$F$3*J144+Techniques!$G$3*K144)</f>
        <v>0</v>
      </c>
      <c r="O144" s="49"/>
    </row>
    <row r="145" spans="1:15" s="38" customFormat="1" ht="13.15" x14ac:dyDescent="0.4">
      <c r="A145" s="45">
        <v>4</v>
      </c>
      <c r="B145" s="38">
        <v>3</v>
      </c>
      <c r="C145" s="38">
        <v>5</v>
      </c>
      <c r="D145" s="38">
        <v>4</v>
      </c>
      <c r="E145"/>
      <c r="F145"/>
      <c r="G145" t="s">
        <v>3</v>
      </c>
      <c r="H145">
        <f>IF(H138&gt;0,H150,0)</f>
        <v>0</v>
      </c>
      <c r="I145">
        <f>IF(I138&gt;0,I150,0)</f>
        <v>1</v>
      </c>
      <c r="J145"/>
      <c r="K145">
        <f>IF(K138&gt;0,K150,0)</f>
        <v>0</v>
      </c>
      <c r="L145"/>
      <c r="M145" s="143" t="s">
        <v>3</v>
      </c>
      <c r="N145" s="142">
        <f>Techniques!$F$3*(Techniques!$D$3*H145+Techniques!$E$3*I145+Techniques!$G$3*K145)</f>
        <v>1</v>
      </c>
      <c r="O145" s="49"/>
    </row>
    <row r="146" spans="1:15" s="38" customFormat="1" ht="13.15" x14ac:dyDescent="0.4">
      <c r="A146" s="45">
        <v>5</v>
      </c>
      <c r="B146" s="38">
        <v>3</v>
      </c>
      <c r="C146" s="38">
        <v>5</v>
      </c>
      <c r="D146" s="38">
        <v>5</v>
      </c>
      <c r="E146"/>
      <c r="F146"/>
      <c r="G146" t="s">
        <v>4</v>
      </c>
      <c r="H146">
        <f>IF(H139&gt;0,H151,0)</f>
        <v>0</v>
      </c>
      <c r="I146">
        <f>IF(I139&gt;0,I151,0)</f>
        <v>0</v>
      </c>
      <c r="J146">
        <f>IF(J139&gt;0,J151,0)</f>
        <v>0</v>
      </c>
      <c r="K146"/>
      <c r="L146"/>
      <c r="M146" s="143" t="s">
        <v>4</v>
      </c>
      <c r="N146" s="142">
        <f>Techniques!$G$3*(Techniques!$D$3*H146+Techniques!$E$3*I146+Techniques!$F$3*J146)</f>
        <v>0</v>
      </c>
      <c r="O146" s="49"/>
    </row>
    <row r="147" spans="1:15" s="38" customFormat="1" ht="13.15" x14ac:dyDescent="0.4">
      <c r="A147" s="45">
        <v>3</v>
      </c>
      <c r="B147" s="38">
        <v>5</v>
      </c>
      <c r="C147" s="38">
        <v>5</v>
      </c>
      <c r="D147" s="38">
        <v>3</v>
      </c>
      <c r="E147"/>
      <c r="G147"/>
      <c r="H147"/>
      <c r="I147"/>
      <c r="J147"/>
      <c r="K147"/>
      <c r="L147"/>
      <c r="M147" s="143" t="s">
        <v>94</v>
      </c>
      <c r="N147" s="142" t="b">
        <f>SUM(N143:N146)&gt;0</f>
        <v>1</v>
      </c>
      <c r="O147" s="49"/>
    </row>
    <row r="148" spans="1:15" s="38" customFormat="1" ht="13.5" thickBot="1" x14ac:dyDescent="0.45">
      <c r="A148" s="45"/>
      <c r="E148"/>
      <c r="F148"/>
      <c r="G148" t="s">
        <v>1</v>
      </c>
      <c r="H148"/>
      <c r="I148">
        <v>0</v>
      </c>
      <c r="J148">
        <v>0</v>
      </c>
      <c r="K148">
        <v>0</v>
      </c>
      <c r="L148"/>
      <c r="M148" s="140" t="s">
        <v>103</v>
      </c>
      <c r="N148" s="273">
        <v>1.9528907739204428E-2</v>
      </c>
      <c r="O148" s="49"/>
    </row>
    <row r="149" spans="1:15" s="38" customFormat="1" x14ac:dyDescent="0.35">
      <c r="A149" s="22">
        <f>AVERAGE(A136:A147)</f>
        <v>4.416666666666667</v>
      </c>
      <c r="B149">
        <f>AVERAGE(B136:B147)</f>
        <v>3.5</v>
      </c>
      <c r="C149">
        <f>AVERAGE(C136:C147)</f>
        <v>4.666666666666667</v>
      </c>
      <c r="D149">
        <f>AVERAGE(D136:D147)</f>
        <v>3.9166666666666665</v>
      </c>
      <c r="E149" s="13" t="s">
        <v>237</v>
      </c>
      <c r="F149"/>
      <c r="G149" t="s">
        <v>2</v>
      </c>
      <c r="H149">
        <v>0</v>
      </c>
      <c r="I149"/>
      <c r="J149">
        <v>1</v>
      </c>
      <c r="K149">
        <v>0</v>
      </c>
      <c r="L149"/>
      <c r="M149"/>
      <c r="N149"/>
      <c r="O149" s="49"/>
    </row>
    <row r="150" spans="1:15" s="38" customFormat="1" x14ac:dyDescent="0.35">
      <c r="A150">
        <f>STDEV(A136:A147)</f>
        <v>0.66855792342152087</v>
      </c>
      <c r="B150" s="38">
        <f>STDEV(B136:B147)</f>
        <v>1</v>
      </c>
      <c r="C150" s="38">
        <f>STDEV(C136:C147)</f>
        <v>0.49236596391733267</v>
      </c>
      <c r="D150" s="38">
        <f>STDEV(D136:D147)</f>
        <v>1.3113721705515062</v>
      </c>
      <c r="E150" s="13" t="s">
        <v>238</v>
      </c>
      <c r="F150"/>
      <c r="G150" t="s">
        <v>3</v>
      </c>
      <c r="H150">
        <v>0</v>
      </c>
      <c r="I150">
        <v>1</v>
      </c>
      <c r="J150"/>
      <c r="K150">
        <v>0</v>
      </c>
      <c r="L150"/>
      <c r="M150"/>
      <c r="N150"/>
      <c r="O150" s="49"/>
    </row>
    <row r="151" spans="1:15" s="38" customFormat="1" x14ac:dyDescent="0.35">
      <c r="A151" s="45"/>
      <c r="E151"/>
      <c r="F151"/>
      <c r="G151" t="s">
        <v>4</v>
      </c>
      <c r="H151">
        <v>0</v>
      </c>
      <c r="I151">
        <v>0</v>
      </c>
      <c r="J151">
        <v>0</v>
      </c>
      <c r="K151"/>
      <c r="L151"/>
      <c r="M151"/>
      <c r="N151"/>
      <c r="O151" s="49"/>
    </row>
    <row r="152" spans="1:15" s="42" customFormat="1" ht="13.15" thickBot="1" x14ac:dyDescent="0.4">
      <c r="A152" s="46"/>
      <c r="E152" s="5"/>
      <c r="F152" s="5"/>
      <c r="M152" s="5"/>
      <c r="N152" s="5"/>
      <c r="O152" s="244"/>
    </row>
    <row r="153" spans="1:15" s="44" customFormat="1" x14ac:dyDescent="0.35">
      <c r="A153" s="43" t="str">
        <f>Directions!A10</f>
        <v>30) I was confused by the operation of the interface</v>
      </c>
      <c r="E153" s="115" t="s">
        <v>226</v>
      </c>
      <c r="F153" s="66">
        <f>Directions!B10</f>
        <v>-1</v>
      </c>
      <c r="N153" s="26"/>
      <c r="O153" s="245"/>
    </row>
    <row r="154" spans="1:15" s="38" customFormat="1" ht="13.15" x14ac:dyDescent="0.4">
      <c r="A154" s="45" t="s">
        <v>1</v>
      </c>
      <c r="B154" s="38" t="s">
        <v>2</v>
      </c>
      <c r="C154" s="38" t="s">
        <v>3</v>
      </c>
      <c r="D154" s="38" t="s">
        <v>4</v>
      </c>
      <c r="E154"/>
      <c r="F154"/>
      <c r="G154" s="3" t="s">
        <v>220</v>
      </c>
      <c r="H154" t="s">
        <v>1</v>
      </c>
      <c r="I154" t="s">
        <v>2</v>
      </c>
      <c r="J154" t="s">
        <v>3</v>
      </c>
      <c r="K154" t="s">
        <v>4</v>
      </c>
      <c r="N154"/>
      <c r="O154" s="49"/>
    </row>
    <row r="155" spans="1:15" s="38" customFormat="1" ht="13.15" x14ac:dyDescent="0.4">
      <c r="A155" s="45">
        <v>1</v>
      </c>
      <c r="B155" s="38">
        <v>1</v>
      </c>
      <c r="C155" s="38">
        <v>1</v>
      </c>
      <c r="D155" s="38">
        <v>1</v>
      </c>
      <c r="E155"/>
      <c r="F155"/>
      <c r="G155" t="s">
        <v>1</v>
      </c>
      <c r="H155" s="3">
        <f>A168</f>
        <v>1.3333333333333333</v>
      </c>
      <c r="I155">
        <f>F153*(H155-I156)</f>
        <v>0.83333333333333326</v>
      </c>
      <c r="J155">
        <f>F153*(H155-J157)</f>
        <v>-0.16666666666666652</v>
      </c>
      <c r="K155">
        <f>F153*(H155-K158)</f>
        <v>0.41666666666666674</v>
      </c>
      <c r="N155"/>
      <c r="O155" s="49"/>
    </row>
    <row r="156" spans="1:15" s="38" customFormat="1" ht="13.15" x14ac:dyDescent="0.4">
      <c r="A156" s="45">
        <v>1</v>
      </c>
      <c r="B156" s="38">
        <v>4</v>
      </c>
      <c r="C156" s="38">
        <v>1</v>
      </c>
      <c r="D156" s="38">
        <v>2</v>
      </c>
      <c r="E156"/>
      <c r="F156"/>
      <c r="G156" t="s">
        <v>2</v>
      </c>
      <c r="H156">
        <f>F153*(I156-H155)</f>
        <v>-0.83333333333333326</v>
      </c>
      <c r="I156" s="3">
        <f>B168</f>
        <v>2.1666666666666665</v>
      </c>
      <c r="J156">
        <f>F153*(I156-J157)</f>
        <v>-0.99999999999999978</v>
      </c>
      <c r="K156">
        <f>F153*(I156-K158)</f>
        <v>-0.41666666666666652</v>
      </c>
      <c r="N156"/>
      <c r="O156" s="49"/>
    </row>
    <row r="157" spans="1:15" s="38" customFormat="1" ht="13.15" x14ac:dyDescent="0.4">
      <c r="A157" s="45">
        <v>1</v>
      </c>
      <c r="B157" s="38">
        <v>2</v>
      </c>
      <c r="C157" s="38">
        <v>1</v>
      </c>
      <c r="D157" s="38">
        <v>2</v>
      </c>
      <c r="E157"/>
      <c r="F157"/>
      <c r="G157" t="s">
        <v>3</v>
      </c>
      <c r="H157">
        <f>F153*(J157-H155)</f>
        <v>0.16666666666666652</v>
      </c>
      <c r="I157">
        <f>F153*(J157-I156)</f>
        <v>0.99999999999999978</v>
      </c>
      <c r="J157" s="3">
        <f>C168</f>
        <v>1.1666666666666667</v>
      </c>
      <c r="K157">
        <f>F153*(J157-K158)</f>
        <v>0.58333333333333326</v>
      </c>
      <c r="N157"/>
      <c r="O157" s="49"/>
    </row>
    <row r="158" spans="1:15" s="38" customFormat="1" ht="13.15" x14ac:dyDescent="0.4">
      <c r="A158" s="45">
        <v>1</v>
      </c>
      <c r="B158" s="38">
        <v>2</v>
      </c>
      <c r="C158" s="38">
        <v>1</v>
      </c>
      <c r="D158" s="38">
        <v>1</v>
      </c>
      <c r="E158"/>
      <c r="F158"/>
      <c r="G158" t="s">
        <v>4</v>
      </c>
      <c r="H158">
        <f>F153*(K158-H155)</f>
        <v>-0.41666666666666674</v>
      </c>
      <c r="I158">
        <f>F153*(K158-I156)</f>
        <v>0.41666666666666652</v>
      </c>
      <c r="J158">
        <f>F153*(K158-J157)</f>
        <v>-0.58333333333333326</v>
      </c>
      <c r="K158" s="3">
        <f>D168</f>
        <v>1.75</v>
      </c>
      <c r="M158"/>
      <c r="N158"/>
      <c r="O158" s="49"/>
    </row>
    <row r="159" spans="1:15" s="38" customFormat="1" x14ac:dyDescent="0.35">
      <c r="A159" s="45">
        <v>1</v>
      </c>
      <c r="B159" s="38">
        <v>2</v>
      </c>
      <c r="C159" s="38">
        <v>1</v>
      </c>
      <c r="D159" s="38">
        <v>1</v>
      </c>
      <c r="E159"/>
      <c r="F159"/>
      <c r="G159"/>
      <c r="H159"/>
      <c r="I159"/>
      <c r="J159"/>
      <c r="K159"/>
      <c r="M159"/>
      <c r="N159"/>
      <c r="O159" s="49"/>
    </row>
    <row r="160" spans="1:15" s="38" customFormat="1" ht="13.15" thickBot="1" x14ac:dyDescent="0.4">
      <c r="A160" s="45">
        <v>2</v>
      </c>
      <c r="B160" s="38">
        <v>1</v>
      </c>
      <c r="C160" s="38">
        <v>1</v>
      </c>
      <c r="D160" s="38">
        <v>2</v>
      </c>
      <c r="E160"/>
      <c r="F160"/>
      <c r="G160"/>
      <c r="H160"/>
      <c r="I160"/>
      <c r="J160"/>
      <c r="K160"/>
      <c r="M160"/>
      <c r="N160"/>
      <c r="O160" s="49"/>
    </row>
    <row r="161" spans="1:15" s="38" customFormat="1" ht="13.5" thickBot="1" x14ac:dyDescent="0.45">
      <c r="A161" s="45">
        <v>1</v>
      </c>
      <c r="B161" s="38">
        <v>3</v>
      </c>
      <c r="C161" s="38">
        <v>2</v>
      </c>
      <c r="D161" s="38">
        <v>3</v>
      </c>
      <c r="E161"/>
      <c r="F161"/>
      <c r="G161"/>
      <c r="H161" t="s">
        <v>1</v>
      </c>
      <c r="I161" t="s">
        <v>2</v>
      </c>
      <c r="J161" t="s">
        <v>3</v>
      </c>
      <c r="K161" t="s">
        <v>4</v>
      </c>
      <c r="L161"/>
      <c r="M161" s="116"/>
      <c r="N161" s="141" t="s">
        <v>10</v>
      </c>
      <c r="O161" s="49"/>
    </row>
    <row r="162" spans="1:15" s="38" customFormat="1" ht="13.15" x14ac:dyDescent="0.4">
      <c r="A162" s="45">
        <v>1</v>
      </c>
      <c r="B162" s="38">
        <v>4</v>
      </c>
      <c r="C162" s="38">
        <v>1</v>
      </c>
      <c r="D162" s="38">
        <v>1</v>
      </c>
      <c r="E162"/>
      <c r="F162"/>
      <c r="G162" t="s">
        <v>1</v>
      </c>
      <c r="H162"/>
      <c r="I162">
        <f>IF(I155&gt;0,I167,0)</f>
        <v>0</v>
      </c>
      <c r="J162">
        <f>IF(J155&gt;0,J167,0)</f>
        <v>0</v>
      </c>
      <c r="K162">
        <f>IF(K155&gt;0,K167,0)</f>
        <v>0</v>
      </c>
      <c r="L162"/>
      <c r="M162" s="143" t="s">
        <v>1</v>
      </c>
      <c r="N162" s="142">
        <f>Techniques!$D$3*(Techniques!$E$3*I162+Techniques!$F$3*J162+Techniques!$G$3*K162)</f>
        <v>0</v>
      </c>
      <c r="O162" s="49"/>
    </row>
    <row r="163" spans="1:15" s="38" customFormat="1" ht="13.15" x14ac:dyDescent="0.4">
      <c r="A163" s="45">
        <v>3</v>
      </c>
      <c r="B163" s="38">
        <v>2</v>
      </c>
      <c r="C163" s="38">
        <v>2</v>
      </c>
      <c r="D163" s="38">
        <v>2</v>
      </c>
      <c r="E163"/>
      <c r="F163"/>
      <c r="G163" t="s">
        <v>2</v>
      </c>
      <c r="H163">
        <f>IF(H156&gt;0,H168,0)</f>
        <v>0</v>
      </c>
      <c r="I163"/>
      <c r="J163">
        <f>IF(J156&gt;0,J168,0)</f>
        <v>0</v>
      </c>
      <c r="K163">
        <f>IF(K156&gt;0,K168,0)</f>
        <v>0</v>
      </c>
      <c r="L163"/>
      <c r="M163" s="143" t="s">
        <v>2</v>
      </c>
      <c r="N163" s="142">
        <f>Techniques!$E$3*(Techniques!$D$3*H163+Techniques!$F$3*J163+Techniques!$G$3*K163)</f>
        <v>0</v>
      </c>
      <c r="O163" s="49"/>
    </row>
    <row r="164" spans="1:15" s="38" customFormat="1" ht="13.15" x14ac:dyDescent="0.4">
      <c r="A164" s="45">
        <v>2</v>
      </c>
      <c r="B164" s="38">
        <v>1</v>
      </c>
      <c r="C164" s="38">
        <v>1</v>
      </c>
      <c r="D164" s="38">
        <v>2</v>
      </c>
      <c r="E164"/>
      <c r="F164"/>
      <c r="G164" t="s">
        <v>3</v>
      </c>
      <c r="H164">
        <f>IF(H157&gt;0,H169,0)</f>
        <v>0</v>
      </c>
      <c r="I164">
        <f>IF(I157&gt;0,I169,0)</f>
        <v>1</v>
      </c>
      <c r="J164"/>
      <c r="K164">
        <f>IF(K157&gt;0,K169,0)</f>
        <v>0</v>
      </c>
      <c r="L164"/>
      <c r="M164" s="143" t="s">
        <v>3</v>
      </c>
      <c r="N164" s="142">
        <f>Techniques!$F$3*(Techniques!$D$3*H164+Techniques!$E$3*I164+Techniques!$G$3*K164)</f>
        <v>1</v>
      </c>
      <c r="O164" s="49"/>
    </row>
    <row r="165" spans="1:15" s="38" customFormat="1" ht="13.15" x14ac:dyDescent="0.4">
      <c r="A165" s="45">
        <v>1</v>
      </c>
      <c r="B165" s="38">
        <v>3</v>
      </c>
      <c r="C165" s="38">
        <v>1</v>
      </c>
      <c r="D165" s="38">
        <v>1</v>
      </c>
      <c r="E165"/>
      <c r="F165"/>
      <c r="G165" t="s">
        <v>4</v>
      </c>
      <c r="H165">
        <f>IF(H158&gt;0,H170,0)</f>
        <v>0</v>
      </c>
      <c r="I165">
        <f>IF(I158&gt;0,I170,0)</f>
        <v>0</v>
      </c>
      <c r="J165">
        <f>IF(J158&gt;0,J170,0)</f>
        <v>0</v>
      </c>
      <c r="K165"/>
      <c r="L165"/>
      <c r="M165" s="143" t="s">
        <v>4</v>
      </c>
      <c r="N165" s="142">
        <f>Techniques!$G$3*(Techniques!$D$3*H165+Techniques!$E$3*I165+Techniques!$F$3*J165)</f>
        <v>0</v>
      </c>
      <c r="O165" s="49"/>
    </row>
    <row r="166" spans="1:15" s="38" customFormat="1" ht="13.15" x14ac:dyDescent="0.4">
      <c r="A166" s="45">
        <v>1</v>
      </c>
      <c r="B166" s="38">
        <v>1</v>
      </c>
      <c r="C166" s="38">
        <v>1</v>
      </c>
      <c r="D166" s="38">
        <v>3</v>
      </c>
      <c r="E166"/>
      <c r="G166"/>
      <c r="H166"/>
      <c r="I166"/>
      <c r="J166"/>
      <c r="K166"/>
      <c r="L166"/>
      <c r="M166" s="143" t="s">
        <v>94</v>
      </c>
      <c r="N166" s="142" t="b">
        <f>SUM(N162:N165)&gt;0</f>
        <v>1</v>
      </c>
      <c r="O166" s="49"/>
    </row>
    <row r="167" spans="1:15" s="38" customFormat="1" ht="13.5" thickBot="1" x14ac:dyDescent="0.45">
      <c r="A167" s="45"/>
      <c r="E167"/>
      <c r="F167"/>
      <c r="G167" t="s">
        <v>1</v>
      </c>
      <c r="H167"/>
      <c r="I167">
        <v>0</v>
      </c>
      <c r="J167">
        <v>0</v>
      </c>
      <c r="K167">
        <v>0</v>
      </c>
      <c r="L167"/>
      <c r="M167" s="140" t="s">
        <v>103</v>
      </c>
      <c r="N167" s="273">
        <v>2.0416290077438094E-2</v>
      </c>
      <c r="O167" s="49"/>
    </row>
    <row r="168" spans="1:15" s="38" customFormat="1" x14ac:dyDescent="0.35">
      <c r="A168" s="22">
        <f>AVERAGE(A155:A166)</f>
        <v>1.3333333333333333</v>
      </c>
      <c r="B168">
        <f>AVERAGE(B155:B166)</f>
        <v>2.1666666666666665</v>
      </c>
      <c r="C168">
        <f>AVERAGE(C155:C166)</f>
        <v>1.1666666666666667</v>
      </c>
      <c r="D168">
        <f>AVERAGE(D155:D166)</f>
        <v>1.75</v>
      </c>
      <c r="E168" s="13" t="s">
        <v>237</v>
      </c>
      <c r="F168"/>
      <c r="G168" t="s">
        <v>2</v>
      </c>
      <c r="H168">
        <v>0</v>
      </c>
      <c r="I168"/>
      <c r="J168">
        <v>1</v>
      </c>
      <c r="K168">
        <v>0</v>
      </c>
      <c r="L168"/>
      <c r="M168"/>
      <c r="N168"/>
      <c r="O168" s="49"/>
    </row>
    <row r="169" spans="1:15" s="38" customFormat="1" x14ac:dyDescent="0.35">
      <c r="A169">
        <f>STDEV(A155:A166)</f>
        <v>0.65133894727892971</v>
      </c>
      <c r="B169" s="38">
        <f>STDEV(B155:B166)</f>
        <v>1.1146408580454255</v>
      </c>
      <c r="C169" s="38">
        <f>STDEV(C155:C166)</f>
        <v>0.38924947208076166</v>
      </c>
      <c r="D169" s="38">
        <f>STDEV(D155:D166)</f>
        <v>0.75377836144440913</v>
      </c>
      <c r="E169" s="13" t="s">
        <v>238</v>
      </c>
      <c r="F169"/>
      <c r="G169" t="s">
        <v>3</v>
      </c>
      <c r="H169">
        <v>0</v>
      </c>
      <c r="I169">
        <v>1</v>
      </c>
      <c r="J169"/>
      <c r="K169">
        <v>0</v>
      </c>
      <c r="L169"/>
      <c r="M169"/>
      <c r="N169"/>
      <c r="O169" s="49"/>
    </row>
    <row r="170" spans="1:15" s="38" customFormat="1" x14ac:dyDescent="0.35">
      <c r="A170" s="45"/>
      <c r="E170"/>
      <c r="F170"/>
      <c r="G170" t="s">
        <v>4</v>
      </c>
      <c r="H170">
        <v>0</v>
      </c>
      <c r="I170">
        <v>0</v>
      </c>
      <c r="J170">
        <v>0</v>
      </c>
      <c r="K170"/>
      <c r="L170"/>
      <c r="M170"/>
      <c r="N170"/>
      <c r="O170" s="49"/>
    </row>
    <row r="171" spans="1:15" s="42" customFormat="1" ht="13.15" thickBot="1" x14ac:dyDescent="0.4">
      <c r="A171" s="46"/>
      <c r="E171" s="5"/>
      <c r="F171" s="5"/>
      <c r="M171" s="5"/>
      <c r="N171" s="5"/>
      <c r="O171" s="244"/>
    </row>
    <row r="172" spans="1:15" s="44" customFormat="1" x14ac:dyDescent="0.35">
      <c r="A172" s="43" t="str">
        <f>Directions!A11</f>
        <v>31) The interfaces provided protection against trivial errors</v>
      </c>
      <c r="E172" s="115" t="s">
        <v>226</v>
      </c>
      <c r="F172" s="66">
        <f>Directions!B11</f>
        <v>1</v>
      </c>
      <c r="N172" s="26"/>
      <c r="O172" s="245"/>
    </row>
    <row r="173" spans="1:15" s="38" customFormat="1" ht="13.15" x14ac:dyDescent="0.4">
      <c r="A173" s="45" t="s">
        <v>1</v>
      </c>
      <c r="B173" s="38" t="s">
        <v>2</v>
      </c>
      <c r="C173" s="38" t="s">
        <v>3</v>
      </c>
      <c r="D173" s="38" t="s">
        <v>4</v>
      </c>
      <c r="E173"/>
      <c r="F173"/>
      <c r="G173" s="3" t="s">
        <v>220</v>
      </c>
      <c r="H173" t="s">
        <v>1</v>
      </c>
      <c r="I173" t="s">
        <v>2</v>
      </c>
      <c r="J173" t="s">
        <v>3</v>
      </c>
      <c r="K173" t="s">
        <v>4</v>
      </c>
      <c r="N173"/>
      <c r="O173" s="49"/>
    </row>
    <row r="174" spans="1:15" s="38" customFormat="1" ht="13.15" x14ac:dyDescent="0.4">
      <c r="A174" s="45">
        <v>3</v>
      </c>
      <c r="B174" s="38">
        <v>5</v>
      </c>
      <c r="C174" s="38">
        <v>3</v>
      </c>
      <c r="D174" s="38">
        <v>4</v>
      </c>
      <c r="E174"/>
      <c r="F174"/>
      <c r="G174" t="s">
        <v>1</v>
      </c>
      <c r="H174" s="3">
        <f>A187</f>
        <v>4.166666666666667</v>
      </c>
      <c r="I174">
        <f>F172*(H174-I175)</f>
        <v>1.0000000000000004</v>
      </c>
      <c r="J174">
        <f>F172*(H174-J176)</f>
        <v>0.33333333333333348</v>
      </c>
      <c r="K174">
        <f>F172*(H174-K177)</f>
        <v>1.0833333333333335</v>
      </c>
      <c r="N174"/>
      <c r="O174" s="49"/>
    </row>
    <row r="175" spans="1:15" s="38" customFormat="1" ht="13.15" x14ac:dyDescent="0.4">
      <c r="A175" s="45">
        <v>4</v>
      </c>
      <c r="B175" s="38">
        <v>3</v>
      </c>
      <c r="C175" s="38">
        <v>4</v>
      </c>
      <c r="D175" s="38">
        <v>2</v>
      </c>
      <c r="E175"/>
      <c r="F175"/>
      <c r="G175" t="s">
        <v>2</v>
      </c>
      <c r="H175">
        <f>F172*(I175-H174)</f>
        <v>-1.0000000000000004</v>
      </c>
      <c r="I175" s="3">
        <f>B187</f>
        <v>3.1666666666666665</v>
      </c>
      <c r="J175">
        <f>F172*(I175-J176)</f>
        <v>-0.66666666666666696</v>
      </c>
      <c r="K175">
        <f>F172*(I175-K177)</f>
        <v>8.3333333333333037E-2</v>
      </c>
      <c r="N175"/>
      <c r="O175" s="49"/>
    </row>
    <row r="176" spans="1:15" s="38" customFormat="1" ht="13.15" x14ac:dyDescent="0.4">
      <c r="A176" s="45">
        <v>3</v>
      </c>
      <c r="B176" s="38">
        <v>3</v>
      </c>
      <c r="C176" s="38">
        <v>2</v>
      </c>
      <c r="D176" s="38">
        <v>3</v>
      </c>
      <c r="E176"/>
      <c r="F176"/>
      <c r="G176" t="s">
        <v>3</v>
      </c>
      <c r="H176">
        <f>F172*(J176-H174)</f>
        <v>-0.33333333333333348</v>
      </c>
      <c r="I176">
        <f>F172*(J176-I175)</f>
        <v>0.66666666666666696</v>
      </c>
      <c r="J176" s="3">
        <f>C187</f>
        <v>3.8333333333333335</v>
      </c>
      <c r="K176">
        <f>F172*(J176-K177)</f>
        <v>0.75</v>
      </c>
      <c r="N176"/>
      <c r="O176" s="49"/>
    </row>
    <row r="177" spans="1:15" s="38" customFormat="1" ht="13.15" x14ac:dyDescent="0.4">
      <c r="A177" s="45">
        <v>5</v>
      </c>
      <c r="B177" s="38">
        <v>2</v>
      </c>
      <c r="C177" s="38">
        <v>4</v>
      </c>
      <c r="D177" s="38">
        <v>2</v>
      </c>
      <c r="E177"/>
      <c r="F177"/>
      <c r="G177" t="s">
        <v>4</v>
      </c>
      <c r="H177">
        <f>F172*(K177-H174)</f>
        <v>-1.0833333333333335</v>
      </c>
      <c r="I177">
        <f>F172*(K177-I175)</f>
        <v>-8.3333333333333037E-2</v>
      </c>
      <c r="J177">
        <f>F172*(K177-J176)</f>
        <v>-0.75</v>
      </c>
      <c r="K177" s="3">
        <f>D187</f>
        <v>3.0833333333333335</v>
      </c>
      <c r="M177"/>
      <c r="N177"/>
      <c r="O177" s="49"/>
    </row>
    <row r="178" spans="1:15" s="38" customFormat="1" x14ac:dyDescent="0.35">
      <c r="A178" s="45">
        <v>4</v>
      </c>
      <c r="B178" s="38">
        <v>2</v>
      </c>
      <c r="C178" s="38">
        <v>5</v>
      </c>
      <c r="D178" s="38">
        <v>2</v>
      </c>
      <c r="E178"/>
      <c r="F178"/>
      <c r="G178"/>
      <c r="H178"/>
      <c r="I178"/>
      <c r="J178"/>
      <c r="K178"/>
      <c r="M178"/>
      <c r="N178"/>
      <c r="O178" s="49"/>
    </row>
    <row r="179" spans="1:15" s="38" customFormat="1" ht="13.15" thickBot="1" x14ac:dyDescent="0.4">
      <c r="A179" s="45">
        <v>4</v>
      </c>
      <c r="B179" s="38">
        <v>2</v>
      </c>
      <c r="C179" s="38">
        <v>5</v>
      </c>
      <c r="D179" s="38">
        <v>4</v>
      </c>
      <c r="E179"/>
      <c r="F179"/>
      <c r="G179"/>
      <c r="H179"/>
      <c r="I179"/>
      <c r="J179"/>
      <c r="K179"/>
      <c r="M179"/>
      <c r="N179"/>
      <c r="O179" s="49"/>
    </row>
    <row r="180" spans="1:15" s="38" customFormat="1" ht="13.5" thickBot="1" x14ac:dyDescent="0.45">
      <c r="A180" s="45">
        <v>5</v>
      </c>
      <c r="B180" s="38">
        <v>4</v>
      </c>
      <c r="C180" s="38">
        <v>4</v>
      </c>
      <c r="D180" s="38">
        <v>3</v>
      </c>
      <c r="E180"/>
      <c r="F180"/>
      <c r="G180"/>
      <c r="H180" t="s">
        <v>1</v>
      </c>
      <c r="I180" t="s">
        <v>2</v>
      </c>
      <c r="J180" t="s">
        <v>3</v>
      </c>
      <c r="K180" t="s">
        <v>4</v>
      </c>
      <c r="L180"/>
      <c r="M180" s="116"/>
      <c r="N180" s="141" t="s">
        <v>10</v>
      </c>
      <c r="O180" s="49"/>
    </row>
    <row r="181" spans="1:15" s="38" customFormat="1" ht="13.15" x14ac:dyDescent="0.4">
      <c r="A181" s="45">
        <v>4</v>
      </c>
      <c r="B181" s="38">
        <v>4</v>
      </c>
      <c r="C181" s="38">
        <v>5</v>
      </c>
      <c r="D181" s="38">
        <v>3</v>
      </c>
      <c r="E181"/>
      <c r="F181"/>
      <c r="G181" t="s">
        <v>1</v>
      </c>
      <c r="H181"/>
      <c r="I181">
        <f>IF(I174&gt;0,I186,0)</f>
        <v>0</v>
      </c>
      <c r="J181">
        <f>IF(J174&gt;0,J186,0)</f>
        <v>0</v>
      </c>
      <c r="K181">
        <f>IF(K174&gt;0,K186,0)</f>
        <v>0</v>
      </c>
      <c r="L181"/>
      <c r="M181" s="143" t="s">
        <v>1</v>
      </c>
      <c r="N181" s="142">
        <f>Techniques!$D$3*(Techniques!$E$3*I181+Techniques!$F$3*J181+Techniques!$G$3*K181)</f>
        <v>0</v>
      </c>
      <c r="O181" s="49"/>
    </row>
    <row r="182" spans="1:15" s="38" customFormat="1" ht="13.15" x14ac:dyDescent="0.4">
      <c r="A182" s="45">
        <v>4</v>
      </c>
      <c r="B182" s="38">
        <v>3</v>
      </c>
      <c r="C182" s="38">
        <v>3</v>
      </c>
      <c r="D182" s="38">
        <v>4</v>
      </c>
      <c r="E182"/>
      <c r="F182"/>
      <c r="G182" t="s">
        <v>2</v>
      </c>
      <c r="H182">
        <f>IF(H175&gt;0,H187,0)</f>
        <v>0</v>
      </c>
      <c r="I182"/>
      <c r="J182">
        <f>IF(J175&gt;0,J187,0)</f>
        <v>0</v>
      </c>
      <c r="K182">
        <f>IF(K175&gt;0,K187,0)</f>
        <v>0</v>
      </c>
      <c r="L182"/>
      <c r="M182" s="143" t="s">
        <v>2</v>
      </c>
      <c r="N182" s="142">
        <f>Techniques!$E$3*(Techniques!$D$3*H182+Techniques!$F$3*J182+Techniques!$G$3*K182)</f>
        <v>0</v>
      </c>
      <c r="O182" s="49"/>
    </row>
    <row r="183" spans="1:15" s="38" customFormat="1" ht="13.15" x14ac:dyDescent="0.4">
      <c r="A183" s="45">
        <v>4</v>
      </c>
      <c r="B183" s="38">
        <v>4</v>
      </c>
      <c r="C183" s="38">
        <v>2</v>
      </c>
      <c r="D183" s="38">
        <v>2</v>
      </c>
      <c r="E183"/>
      <c r="F183"/>
      <c r="G183" t="s">
        <v>3</v>
      </c>
      <c r="H183">
        <f>IF(H176&gt;0,H188,0)</f>
        <v>0</v>
      </c>
      <c r="I183">
        <f>IF(I176&gt;0,I188,0)</f>
        <v>0</v>
      </c>
      <c r="J183"/>
      <c r="K183">
        <f>IF(K176&gt;0,K188,0)</f>
        <v>0</v>
      </c>
      <c r="L183"/>
      <c r="M183" s="143" t="s">
        <v>3</v>
      </c>
      <c r="N183" s="142">
        <f>Techniques!$F$3*(Techniques!$D$3*H183+Techniques!$E$3*I183+Techniques!$G$3*K183)</f>
        <v>0</v>
      </c>
      <c r="O183" s="49"/>
    </row>
    <row r="184" spans="1:15" s="38" customFormat="1" ht="13.15" x14ac:dyDescent="0.4">
      <c r="A184" s="45">
        <v>5</v>
      </c>
      <c r="B184" s="38">
        <v>2</v>
      </c>
      <c r="C184" s="38">
        <v>4</v>
      </c>
      <c r="D184" s="38">
        <v>4</v>
      </c>
      <c r="E184"/>
      <c r="F184"/>
      <c r="G184" t="s">
        <v>4</v>
      </c>
      <c r="H184">
        <f>IF(H177&gt;0,H189,0)</f>
        <v>0</v>
      </c>
      <c r="I184">
        <f>IF(I177&gt;0,I189,0)</f>
        <v>0</v>
      </c>
      <c r="J184">
        <f>IF(J177&gt;0,J189,0)</f>
        <v>0</v>
      </c>
      <c r="K184"/>
      <c r="L184"/>
      <c r="M184" s="143" t="s">
        <v>4</v>
      </c>
      <c r="N184" s="142">
        <f>Techniques!$G$3*(Techniques!$D$3*H184+Techniques!$E$3*I184+Techniques!$F$3*J184)</f>
        <v>0</v>
      </c>
      <c r="O184" s="49"/>
    </row>
    <row r="185" spans="1:15" s="38" customFormat="1" ht="13.15" x14ac:dyDescent="0.4">
      <c r="A185" s="45">
        <v>5</v>
      </c>
      <c r="B185" s="38">
        <v>4</v>
      </c>
      <c r="C185" s="38">
        <v>5</v>
      </c>
      <c r="D185" s="38">
        <v>4</v>
      </c>
      <c r="E185"/>
      <c r="G185"/>
      <c r="H185"/>
      <c r="I185"/>
      <c r="J185"/>
      <c r="K185"/>
      <c r="L185"/>
      <c r="M185" s="143" t="s">
        <v>94</v>
      </c>
      <c r="N185" s="142" t="b">
        <f>SUM(N181:N184)&gt;0</f>
        <v>0</v>
      </c>
      <c r="O185" s="49"/>
    </row>
    <row r="186" spans="1:15" s="38" customFormat="1" ht="13.5" thickBot="1" x14ac:dyDescent="0.45">
      <c r="A186" s="45"/>
      <c r="E186"/>
      <c r="F186"/>
      <c r="G186" t="s">
        <v>1</v>
      </c>
      <c r="H186"/>
      <c r="I186">
        <v>0</v>
      </c>
      <c r="J186">
        <v>0</v>
      </c>
      <c r="K186">
        <v>0</v>
      </c>
      <c r="L186"/>
      <c r="M186" s="140" t="s">
        <v>103</v>
      </c>
      <c r="N186" s="273">
        <v>2.5119034133638373E-2</v>
      </c>
      <c r="O186" s="49"/>
    </row>
    <row r="187" spans="1:15" s="38" customFormat="1" x14ac:dyDescent="0.35">
      <c r="A187" s="22">
        <f>AVERAGE(A174:A185)</f>
        <v>4.166666666666667</v>
      </c>
      <c r="B187">
        <f>AVERAGE(B174:B185)</f>
        <v>3.1666666666666665</v>
      </c>
      <c r="C187">
        <f>AVERAGE(C174:C185)</f>
        <v>3.8333333333333335</v>
      </c>
      <c r="D187">
        <f>AVERAGE(D174:D185)</f>
        <v>3.0833333333333335</v>
      </c>
      <c r="E187" s="13" t="s">
        <v>237</v>
      </c>
      <c r="F187"/>
      <c r="G187" t="s">
        <v>2</v>
      </c>
      <c r="H187">
        <v>0</v>
      </c>
      <c r="I187"/>
      <c r="J187">
        <v>0</v>
      </c>
      <c r="K187">
        <v>0</v>
      </c>
      <c r="L187"/>
      <c r="M187"/>
      <c r="N187"/>
      <c r="O187" s="49"/>
    </row>
    <row r="188" spans="1:15" s="38" customFormat="1" x14ac:dyDescent="0.35">
      <c r="A188">
        <f>STDEV(A174:A185)</f>
        <v>0.71774056256527274</v>
      </c>
      <c r="B188" s="38">
        <f>STDEV(B174:B185)</f>
        <v>1.0298573010888747</v>
      </c>
      <c r="C188" s="38">
        <f>STDEV(C174:C185)</f>
        <v>1.114640858045425</v>
      </c>
      <c r="D188" s="38">
        <f>STDEV(D174:D185)</f>
        <v>0.90033663737852021</v>
      </c>
      <c r="E188" s="13" t="s">
        <v>238</v>
      </c>
      <c r="F188"/>
      <c r="G188" t="s">
        <v>3</v>
      </c>
      <c r="H188">
        <v>0</v>
      </c>
      <c r="I188">
        <v>0</v>
      </c>
      <c r="J188"/>
      <c r="K188">
        <v>0</v>
      </c>
      <c r="L188"/>
      <c r="M188"/>
      <c r="N188"/>
      <c r="O188" s="49"/>
    </row>
    <row r="189" spans="1:15" s="38" customFormat="1" x14ac:dyDescent="0.35">
      <c r="A189" s="45"/>
      <c r="E189"/>
      <c r="F189"/>
      <c r="G189" t="s">
        <v>4</v>
      </c>
      <c r="H189">
        <v>0</v>
      </c>
      <c r="I189">
        <v>0</v>
      </c>
      <c r="J189">
        <v>0</v>
      </c>
      <c r="K189"/>
      <c r="L189"/>
      <c r="M189"/>
      <c r="N189"/>
      <c r="O189" s="49"/>
    </row>
    <row r="190" spans="1:15" s="42" customFormat="1" ht="13.15" thickBot="1" x14ac:dyDescent="0.4">
      <c r="A190" s="46"/>
      <c r="E190" s="5"/>
      <c r="F190" s="5"/>
      <c r="M190" s="5"/>
      <c r="N190" s="5"/>
      <c r="O190" s="244"/>
    </row>
    <row r="191" spans="1:15" s="44" customFormat="1" x14ac:dyDescent="0.35">
      <c r="A191" s="43" t="str">
        <f>Directions!A12</f>
        <v>32) It was not possible to make silly mistakes</v>
      </c>
      <c r="E191" s="115" t="s">
        <v>226</v>
      </c>
      <c r="F191" s="66">
        <f>Directions!B12</f>
        <v>1</v>
      </c>
      <c r="N191" s="26"/>
      <c r="O191" s="245"/>
    </row>
    <row r="192" spans="1:15" s="38" customFormat="1" ht="13.15" x14ac:dyDescent="0.4">
      <c r="A192" s="45" t="s">
        <v>1</v>
      </c>
      <c r="B192" s="38" t="s">
        <v>2</v>
      </c>
      <c r="C192" s="38" t="s">
        <v>3</v>
      </c>
      <c r="D192" s="38" t="s">
        <v>4</v>
      </c>
      <c r="E192"/>
      <c r="F192"/>
      <c r="G192" s="3" t="s">
        <v>220</v>
      </c>
      <c r="H192" t="s">
        <v>1</v>
      </c>
      <c r="I192" t="s">
        <v>2</v>
      </c>
      <c r="J192" t="s">
        <v>3</v>
      </c>
      <c r="K192" t="s">
        <v>4</v>
      </c>
      <c r="N192"/>
      <c r="O192" s="49"/>
    </row>
    <row r="193" spans="1:15" s="38" customFormat="1" ht="13.15" x14ac:dyDescent="0.4">
      <c r="A193" s="45">
        <v>4</v>
      </c>
      <c r="B193" s="38">
        <v>4</v>
      </c>
      <c r="C193" s="38">
        <v>5</v>
      </c>
      <c r="D193" s="38">
        <v>4</v>
      </c>
      <c r="E193"/>
      <c r="F193"/>
      <c r="G193" t="s">
        <v>1</v>
      </c>
      <c r="H193" s="3">
        <f>A206</f>
        <v>4.083333333333333</v>
      </c>
      <c r="I193">
        <f>F191*(H193-I194)</f>
        <v>0.58333333333333304</v>
      </c>
      <c r="J193">
        <f>F191*(H193-J195)</f>
        <v>0.33333333333333304</v>
      </c>
      <c r="K193">
        <f>F191*(H193-K196)</f>
        <v>1.1666666666666665</v>
      </c>
      <c r="N193"/>
      <c r="O193" s="49"/>
    </row>
    <row r="194" spans="1:15" s="38" customFormat="1" ht="13.15" x14ac:dyDescent="0.4">
      <c r="A194" s="45">
        <v>5</v>
      </c>
      <c r="B194" s="38">
        <v>2</v>
      </c>
      <c r="C194" s="38">
        <v>5</v>
      </c>
      <c r="D194" s="38">
        <v>2</v>
      </c>
      <c r="E194"/>
      <c r="F194"/>
      <c r="G194" t="s">
        <v>2</v>
      </c>
      <c r="H194">
        <f>F191*(I194-H193)</f>
        <v>-0.58333333333333304</v>
      </c>
      <c r="I194" s="3">
        <f>B206</f>
        <v>3.5</v>
      </c>
      <c r="J194">
        <f>F191*(I194-J195)</f>
        <v>-0.25</v>
      </c>
      <c r="K194">
        <f>F191*(I194-K196)</f>
        <v>0.58333333333333348</v>
      </c>
      <c r="N194"/>
      <c r="O194" s="49"/>
    </row>
    <row r="195" spans="1:15" s="38" customFormat="1" ht="13.15" x14ac:dyDescent="0.4">
      <c r="A195" s="45">
        <v>4</v>
      </c>
      <c r="B195" s="38">
        <v>4</v>
      </c>
      <c r="C195" s="38">
        <v>4</v>
      </c>
      <c r="D195" s="38">
        <v>2</v>
      </c>
      <c r="E195"/>
      <c r="F195"/>
      <c r="G195" t="s">
        <v>3</v>
      </c>
      <c r="H195">
        <f>F191*(J195-H193)</f>
        <v>-0.33333333333333304</v>
      </c>
      <c r="I195">
        <f>F191*(J195-I194)</f>
        <v>0.25</v>
      </c>
      <c r="J195" s="3">
        <f>C206</f>
        <v>3.75</v>
      </c>
      <c r="K195">
        <f>F191*(J195-K196)</f>
        <v>0.83333333333333348</v>
      </c>
      <c r="N195"/>
      <c r="O195" s="49"/>
    </row>
    <row r="196" spans="1:15" s="38" customFormat="1" ht="13.15" x14ac:dyDescent="0.4">
      <c r="A196" s="45">
        <v>5</v>
      </c>
      <c r="B196" s="38">
        <v>3</v>
      </c>
      <c r="C196" s="38">
        <v>5</v>
      </c>
      <c r="D196" s="38">
        <v>3</v>
      </c>
      <c r="E196"/>
      <c r="F196"/>
      <c r="G196" t="s">
        <v>4</v>
      </c>
      <c r="H196">
        <f>F191*(K196-H193)</f>
        <v>-1.1666666666666665</v>
      </c>
      <c r="I196">
        <f>F191*(K196-I194)</f>
        <v>-0.58333333333333348</v>
      </c>
      <c r="J196">
        <f>F191*(K196-J195)</f>
        <v>-0.83333333333333348</v>
      </c>
      <c r="K196" s="3">
        <f>D206</f>
        <v>2.9166666666666665</v>
      </c>
      <c r="M196"/>
      <c r="N196"/>
      <c r="O196" s="49"/>
    </row>
    <row r="197" spans="1:15" s="38" customFormat="1" x14ac:dyDescent="0.35">
      <c r="A197" s="45">
        <v>3</v>
      </c>
      <c r="B197" s="38">
        <v>4</v>
      </c>
      <c r="C197" s="38">
        <v>5</v>
      </c>
      <c r="D197" s="38">
        <v>2</v>
      </c>
      <c r="E197"/>
      <c r="F197"/>
      <c r="G197"/>
      <c r="H197"/>
      <c r="I197"/>
      <c r="J197"/>
      <c r="K197"/>
      <c r="M197"/>
      <c r="N197"/>
      <c r="O197" s="49"/>
    </row>
    <row r="198" spans="1:15" s="38" customFormat="1" ht="13.15" thickBot="1" x14ac:dyDescent="0.4">
      <c r="A198" s="45">
        <v>3</v>
      </c>
      <c r="B198" s="38">
        <v>3</v>
      </c>
      <c r="C198" s="38">
        <v>2</v>
      </c>
      <c r="D198" s="38">
        <v>4</v>
      </c>
      <c r="E198"/>
      <c r="F198"/>
      <c r="G198"/>
      <c r="H198"/>
      <c r="I198"/>
      <c r="J198"/>
      <c r="K198"/>
      <c r="M198"/>
      <c r="N198"/>
      <c r="O198" s="49"/>
    </row>
    <row r="199" spans="1:15" s="38" customFormat="1" ht="13.5" thickBot="1" x14ac:dyDescent="0.45">
      <c r="A199" s="45">
        <v>4</v>
      </c>
      <c r="B199" s="38">
        <v>4</v>
      </c>
      <c r="C199" s="38">
        <v>4</v>
      </c>
      <c r="D199" s="38">
        <v>2</v>
      </c>
      <c r="E199"/>
      <c r="F199"/>
      <c r="G199"/>
      <c r="H199" t="s">
        <v>1</v>
      </c>
      <c r="I199" t="s">
        <v>2</v>
      </c>
      <c r="J199" t="s">
        <v>3</v>
      </c>
      <c r="K199" t="s">
        <v>4</v>
      </c>
      <c r="L199"/>
      <c r="M199" s="116"/>
      <c r="N199" s="141" t="s">
        <v>10</v>
      </c>
      <c r="O199" s="49"/>
    </row>
    <row r="200" spans="1:15" s="38" customFormat="1" ht="13.15" x14ac:dyDescent="0.4">
      <c r="A200" s="45">
        <v>3</v>
      </c>
      <c r="B200" s="38">
        <v>3</v>
      </c>
      <c r="C200" s="38">
        <v>2</v>
      </c>
      <c r="D200" s="38">
        <v>3</v>
      </c>
      <c r="E200"/>
      <c r="F200"/>
      <c r="G200" t="s">
        <v>1</v>
      </c>
      <c r="H200"/>
      <c r="I200">
        <f>IF(I193&gt;0,I205,0)</f>
        <v>0</v>
      </c>
      <c r="J200">
        <f>IF(J193&gt;0,J205,0)</f>
        <v>0</v>
      </c>
      <c r="K200">
        <f>IF(K193&gt;0,K205,0)</f>
        <v>1</v>
      </c>
      <c r="L200"/>
      <c r="M200" s="143" t="s">
        <v>1</v>
      </c>
      <c r="N200" s="142">
        <f>Techniques!$D$3*(Techniques!$E$3*I200+Techniques!$F$3*J200+Techniques!$G$3*K200)</f>
        <v>1</v>
      </c>
      <c r="O200" s="49"/>
    </row>
    <row r="201" spans="1:15" s="38" customFormat="1" ht="13.15" x14ac:dyDescent="0.4">
      <c r="A201" s="45">
        <v>5</v>
      </c>
      <c r="B201" s="38">
        <v>4</v>
      </c>
      <c r="C201" s="38">
        <v>3</v>
      </c>
      <c r="D201" s="38">
        <v>4</v>
      </c>
      <c r="E201"/>
      <c r="F201"/>
      <c r="G201" t="s">
        <v>2</v>
      </c>
      <c r="H201">
        <f>IF(H194&gt;0,H206,0)</f>
        <v>0</v>
      </c>
      <c r="I201"/>
      <c r="J201">
        <f>IF(J194&gt;0,J206,0)</f>
        <v>0</v>
      </c>
      <c r="K201">
        <f>IF(K194&gt;0,K206,0)</f>
        <v>0</v>
      </c>
      <c r="L201"/>
      <c r="M201" s="143" t="s">
        <v>2</v>
      </c>
      <c r="N201" s="142">
        <f>Techniques!$E$3*(Techniques!$D$3*H201+Techniques!$F$3*J201+Techniques!$G$3*K201)</f>
        <v>0</v>
      </c>
      <c r="O201" s="49"/>
    </row>
    <row r="202" spans="1:15" s="38" customFormat="1" ht="13.15" x14ac:dyDescent="0.4">
      <c r="A202" s="45">
        <v>3</v>
      </c>
      <c r="B202" s="38">
        <v>4</v>
      </c>
      <c r="C202" s="38">
        <v>2</v>
      </c>
      <c r="D202" s="38">
        <v>2</v>
      </c>
      <c r="E202"/>
      <c r="F202"/>
      <c r="G202" t="s">
        <v>3</v>
      </c>
      <c r="H202">
        <f>IF(H195&gt;0,H207,0)</f>
        <v>0</v>
      </c>
      <c r="I202">
        <f>IF(I195&gt;0,I207,0)</f>
        <v>0</v>
      </c>
      <c r="J202"/>
      <c r="K202">
        <f>IF(K195&gt;0,K207,0)</f>
        <v>0</v>
      </c>
      <c r="L202"/>
      <c r="M202" s="143" t="s">
        <v>3</v>
      </c>
      <c r="N202" s="142">
        <f>Techniques!$F$3*(Techniques!$D$3*H202+Techniques!$E$3*I202+Techniques!$G$3*K202)</f>
        <v>0</v>
      </c>
      <c r="O202" s="49"/>
    </row>
    <row r="203" spans="1:15" s="38" customFormat="1" ht="13.15" x14ac:dyDescent="0.4">
      <c r="A203" s="45">
        <v>5</v>
      </c>
      <c r="B203" s="38">
        <v>3</v>
      </c>
      <c r="C203" s="38">
        <v>4</v>
      </c>
      <c r="D203" s="38">
        <v>4</v>
      </c>
      <c r="E203"/>
      <c r="F203"/>
      <c r="G203" t="s">
        <v>4</v>
      </c>
      <c r="H203">
        <f>IF(H196&gt;0,H208,0)</f>
        <v>0</v>
      </c>
      <c r="I203">
        <f>IF(I196&gt;0,I208,0)</f>
        <v>0</v>
      </c>
      <c r="J203">
        <f>IF(J196&gt;0,J208,0)</f>
        <v>0</v>
      </c>
      <c r="K203"/>
      <c r="L203"/>
      <c r="M203" s="143" t="s">
        <v>4</v>
      </c>
      <c r="N203" s="142">
        <f>Techniques!$G$3*(Techniques!$D$3*H203+Techniques!$E$3*I203+Techniques!$F$3*J203)</f>
        <v>0</v>
      </c>
      <c r="O203" s="49"/>
    </row>
    <row r="204" spans="1:15" s="38" customFormat="1" ht="13.15" x14ac:dyDescent="0.4">
      <c r="A204" s="45">
        <v>5</v>
      </c>
      <c r="B204" s="38">
        <v>4</v>
      </c>
      <c r="C204" s="38">
        <v>4</v>
      </c>
      <c r="D204" s="38">
        <v>3</v>
      </c>
      <c r="E204"/>
      <c r="G204"/>
      <c r="H204"/>
      <c r="I204"/>
      <c r="J204"/>
      <c r="K204"/>
      <c r="L204"/>
      <c r="M204" s="143" t="s">
        <v>94</v>
      </c>
      <c r="N204" s="142" t="b">
        <f>SUM(N200:N203)&gt;0</f>
        <v>1</v>
      </c>
      <c r="O204" s="49"/>
    </row>
    <row r="205" spans="1:15" s="38" customFormat="1" ht="13.5" thickBot="1" x14ac:dyDescent="0.45">
      <c r="A205" s="45"/>
      <c r="E205"/>
      <c r="F205"/>
      <c r="G205" t="s">
        <v>1</v>
      </c>
      <c r="H205"/>
      <c r="I205">
        <v>0</v>
      </c>
      <c r="J205">
        <v>0</v>
      </c>
      <c r="K205">
        <v>1</v>
      </c>
      <c r="L205"/>
      <c r="M205" s="140" t="s">
        <v>103</v>
      </c>
      <c r="N205" s="273">
        <v>4.1431661023256391E-2</v>
      </c>
      <c r="O205" s="49"/>
    </row>
    <row r="206" spans="1:15" s="38" customFormat="1" x14ac:dyDescent="0.35">
      <c r="A206" s="22">
        <f>AVERAGE(A193:A204)</f>
        <v>4.083333333333333</v>
      </c>
      <c r="B206">
        <f>AVERAGE(B193:B204)</f>
        <v>3.5</v>
      </c>
      <c r="C206">
        <f>AVERAGE(C193:C204)</f>
        <v>3.75</v>
      </c>
      <c r="D206">
        <f>AVERAGE(D193:D204)</f>
        <v>2.9166666666666665</v>
      </c>
      <c r="E206" s="13" t="s">
        <v>237</v>
      </c>
      <c r="F206"/>
      <c r="G206" t="s">
        <v>2</v>
      </c>
      <c r="H206">
        <v>0</v>
      </c>
      <c r="I206"/>
      <c r="J206">
        <v>0</v>
      </c>
      <c r="K206">
        <v>0</v>
      </c>
      <c r="L206"/>
      <c r="M206"/>
      <c r="N206"/>
      <c r="O206" s="49"/>
    </row>
    <row r="207" spans="1:15" s="38" customFormat="1" x14ac:dyDescent="0.35">
      <c r="A207">
        <f>STDEV(A193:A204)</f>
        <v>0.90033663737851954</v>
      </c>
      <c r="B207" s="38">
        <f>STDEV(B193:B204)</f>
        <v>0.67419986246324204</v>
      </c>
      <c r="C207" s="38">
        <f>STDEV(C193:C204)</f>
        <v>1.2154310870109943</v>
      </c>
      <c r="D207" s="38">
        <f>STDEV(D193:D204)</f>
        <v>0.90033663737852021</v>
      </c>
      <c r="E207" s="13" t="s">
        <v>238</v>
      </c>
      <c r="F207"/>
      <c r="G207" t="s">
        <v>3</v>
      </c>
      <c r="H207">
        <v>0</v>
      </c>
      <c r="I207">
        <v>0</v>
      </c>
      <c r="J207"/>
      <c r="K207">
        <v>0</v>
      </c>
      <c r="L207"/>
      <c r="M207"/>
      <c r="N207"/>
      <c r="O207" s="49"/>
    </row>
    <row r="208" spans="1:15" s="38" customFormat="1" x14ac:dyDescent="0.35">
      <c r="A208" s="45"/>
      <c r="E208"/>
      <c r="F208"/>
      <c r="G208" t="s">
        <v>4</v>
      </c>
      <c r="H208">
        <v>1</v>
      </c>
      <c r="I208">
        <v>0</v>
      </c>
      <c r="J208">
        <v>0</v>
      </c>
      <c r="K208"/>
      <c r="L208"/>
      <c r="M208"/>
      <c r="N208"/>
      <c r="O208" s="49"/>
    </row>
    <row r="209" spans="1:15" s="42" customFormat="1" ht="13.15" thickBot="1" x14ac:dyDescent="0.4">
      <c r="A209" s="46"/>
      <c r="E209" s="5"/>
      <c r="F209" s="5"/>
      <c r="M209" s="5"/>
      <c r="N209" s="5"/>
      <c r="O209" s="244"/>
    </row>
    <row r="210" spans="1:15" s="44" customFormat="1" x14ac:dyDescent="0.35">
      <c r="A210" s="43" t="str">
        <f>Directions!A13</f>
        <v>33) The interface was very robust and reliable</v>
      </c>
      <c r="E210" s="115" t="s">
        <v>226</v>
      </c>
      <c r="F210" s="66">
        <f>Directions!B13</f>
        <v>1</v>
      </c>
      <c r="N210" s="26"/>
      <c r="O210" s="245"/>
    </row>
    <row r="211" spans="1:15" s="38" customFormat="1" ht="13.15" x14ac:dyDescent="0.4">
      <c r="A211" s="45" t="s">
        <v>1</v>
      </c>
      <c r="B211" s="38" t="s">
        <v>2</v>
      </c>
      <c r="C211" s="38" t="s">
        <v>3</v>
      </c>
      <c r="D211" s="38" t="s">
        <v>4</v>
      </c>
      <c r="E211"/>
      <c r="F211"/>
      <c r="G211" s="3" t="s">
        <v>220</v>
      </c>
      <c r="H211" t="s">
        <v>1</v>
      </c>
      <c r="I211" t="s">
        <v>2</v>
      </c>
      <c r="J211" t="s">
        <v>3</v>
      </c>
      <c r="K211" t="s">
        <v>4</v>
      </c>
      <c r="N211"/>
      <c r="O211" s="49"/>
    </row>
    <row r="212" spans="1:15" s="38" customFormat="1" ht="13.15" x14ac:dyDescent="0.4">
      <c r="A212" s="45">
        <v>5</v>
      </c>
      <c r="B212" s="38">
        <v>5</v>
      </c>
      <c r="C212" s="38">
        <v>4</v>
      </c>
      <c r="D212" s="38">
        <v>5</v>
      </c>
      <c r="E212"/>
      <c r="F212"/>
      <c r="G212" t="s">
        <v>1</v>
      </c>
      <c r="H212" s="3">
        <f>A225</f>
        <v>4.666666666666667</v>
      </c>
      <c r="I212">
        <f>F210*(H212-I213)</f>
        <v>0.83333333333333348</v>
      </c>
      <c r="J212">
        <f>F210*(H212-J214)</f>
        <v>8.3333333333333925E-2</v>
      </c>
      <c r="K212">
        <f>F210*(H212-K215)</f>
        <v>0.16666666666666696</v>
      </c>
      <c r="N212"/>
      <c r="O212" s="49"/>
    </row>
    <row r="213" spans="1:15" s="38" customFormat="1" ht="13.15" x14ac:dyDescent="0.4">
      <c r="A213" s="45">
        <v>4</v>
      </c>
      <c r="B213" s="38">
        <v>3</v>
      </c>
      <c r="C213" s="38">
        <v>4</v>
      </c>
      <c r="D213" s="38">
        <v>5</v>
      </c>
      <c r="E213"/>
      <c r="F213"/>
      <c r="G213" t="s">
        <v>2</v>
      </c>
      <c r="H213">
        <f>F210*(I213-H212)</f>
        <v>-0.83333333333333348</v>
      </c>
      <c r="I213" s="3">
        <f>B225</f>
        <v>3.8333333333333335</v>
      </c>
      <c r="J213">
        <f>F210*(I213-J214)</f>
        <v>-0.74999999999999956</v>
      </c>
      <c r="K213">
        <f>F210*(I213-K215)</f>
        <v>-0.66666666666666652</v>
      </c>
      <c r="N213"/>
      <c r="O213" s="49"/>
    </row>
    <row r="214" spans="1:15" s="38" customFormat="1" ht="13.15" x14ac:dyDescent="0.4">
      <c r="A214" s="45">
        <v>5</v>
      </c>
      <c r="B214" s="38">
        <v>3</v>
      </c>
      <c r="C214" s="38">
        <v>4</v>
      </c>
      <c r="D214" s="38">
        <v>4</v>
      </c>
      <c r="E214"/>
      <c r="F214"/>
      <c r="G214" t="s">
        <v>3</v>
      </c>
      <c r="H214">
        <f>F210*(J214-H212)</f>
        <v>-8.3333333333333925E-2</v>
      </c>
      <c r="I214">
        <f>F210*(J214-I213)</f>
        <v>0.74999999999999956</v>
      </c>
      <c r="J214" s="3">
        <f>C225</f>
        <v>4.583333333333333</v>
      </c>
      <c r="K214">
        <f>F210*(J214-K215)</f>
        <v>8.3333333333333037E-2</v>
      </c>
      <c r="N214"/>
      <c r="O214" s="49"/>
    </row>
    <row r="215" spans="1:15" s="38" customFormat="1" ht="13.15" x14ac:dyDescent="0.4">
      <c r="A215" s="45">
        <v>5</v>
      </c>
      <c r="B215" s="38">
        <v>5</v>
      </c>
      <c r="C215" s="38">
        <v>5</v>
      </c>
      <c r="D215" s="38">
        <v>4</v>
      </c>
      <c r="E215"/>
      <c r="F215"/>
      <c r="G215" t="s">
        <v>4</v>
      </c>
      <c r="H215">
        <f>F210*(K215-H212)</f>
        <v>-0.16666666666666696</v>
      </c>
      <c r="I215">
        <f>F210*(K215-I213)</f>
        <v>0.66666666666666652</v>
      </c>
      <c r="J215">
        <f>F210*(K215-J214)</f>
        <v>-8.3333333333333037E-2</v>
      </c>
      <c r="K215" s="3">
        <f>D225</f>
        <v>4.5</v>
      </c>
      <c r="M215"/>
      <c r="N215"/>
      <c r="O215" s="49"/>
    </row>
    <row r="216" spans="1:15" s="38" customFormat="1" x14ac:dyDescent="0.35">
      <c r="A216" s="45">
        <v>5</v>
      </c>
      <c r="B216" s="38">
        <v>4</v>
      </c>
      <c r="C216" s="38">
        <v>5</v>
      </c>
      <c r="D216" s="38">
        <v>5</v>
      </c>
      <c r="E216"/>
      <c r="F216"/>
      <c r="G216"/>
      <c r="H216"/>
      <c r="I216"/>
      <c r="J216"/>
      <c r="K216"/>
      <c r="M216"/>
      <c r="N216"/>
      <c r="O216" s="49"/>
    </row>
    <row r="217" spans="1:15" s="38" customFormat="1" ht="13.15" thickBot="1" x14ac:dyDescent="0.4">
      <c r="A217" s="45">
        <v>5</v>
      </c>
      <c r="B217" s="38">
        <v>5</v>
      </c>
      <c r="C217" s="38">
        <v>5</v>
      </c>
      <c r="D217" s="38">
        <v>4</v>
      </c>
      <c r="E217"/>
      <c r="F217"/>
      <c r="G217"/>
      <c r="H217"/>
      <c r="I217"/>
      <c r="J217"/>
      <c r="K217"/>
      <c r="M217"/>
      <c r="N217"/>
      <c r="O217" s="49"/>
    </row>
    <row r="218" spans="1:15" s="38" customFormat="1" ht="13.5" thickBot="1" x14ac:dyDescent="0.45">
      <c r="A218" s="45">
        <v>4</v>
      </c>
      <c r="B218" s="38">
        <v>3</v>
      </c>
      <c r="C218" s="38">
        <v>5</v>
      </c>
      <c r="D218" s="38">
        <v>5</v>
      </c>
      <c r="E218"/>
      <c r="F218"/>
      <c r="G218"/>
      <c r="H218" t="s">
        <v>1</v>
      </c>
      <c r="I218" t="s">
        <v>2</v>
      </c>
      <c r="J218" t="s">
        <v>3</v>
      </c>
      <c r="K218" t="s">
        <v>4</v>
      </c>
      <c r="L218"/>
      <c r="M218" s="116"/>
      <c r="N218" s="141" t="s">
        <v>10</v>
      </c>
      <c r="O218" s="49"/>
    </row>
    <row r="219" spans="1:15" s="38" customFormat="1" ht="13.15" x14ac:dyDescent="0.4">
      <c r="A219" s="45">
        <v>4</v>
      </c>
      <c r="B219" s="38">
        <v>4</v>
      </c>
      <c r="C219" s="38">
        <v>5</v>
      </c>
      <c r="D219" s="38">
        <v>5</v>
      </c>
      <c r="E219"/>
      <c r="F219"/>
      <c r="G219" t="s">
        <v>1</v>
      </c>
      <c r="H219"/>
      <c r="I219">
        <f>IF(I212&gt;0,I224,0)</f>
        <v>1</v>
      </c>
      <c r="J219">
        <f>IF(J212&gt;0,J224,0)</f>
        <v>0</v>
      </c>
      <c r="K219">
        <f>IF(K212&gt;0,K224,0)</f>
        <v>0</v>
      </c>
      <c r="L219"/>
      <c r="M219" s="143" t="s">
        <v>1</v>
      </c>
      <c r="N219" s="142">
        <f>Techniques!$D$3*(Techniques!$E$3*I219+Techniques!$F$3*J219+Techniques!$G$3*K219)</f>
        <v>1</v>
      </c>
      <c r="O219" s="49"/>
    </row>
    <row r="220" spans="1:15" s="38" customFormat="1" ht="13.15" x14ac:dyDescent="0.4">
      <c r="A220" s="45">
        <v>5</v>
      </c>
      <c r="B220" s="38">
        <v>4</v>
      </c>
      <c r="C220" s="38">
        <v>4</v>
      </c>
      <c r="D220" s="38">
        <v>4</v>
      </c>
      <c r="E220"/>
      <c r="F220"/>
      <c r="G220" t="s">
        <v>2</v>
      </c>
      <c r="H220">
        <f>IF(H213&gt;0,H225,0)</f>
        <v>0</v>
      </c>
      <c r="I220"/>
      <c r="J220">
        <f>IF(J213&gt;0,J225,0)</f>
        <v>0</v>
      </c>
      <c r="K220">
        <f>IF(K213&gt;0,K225,0)</f>
        <v>0</v>
      </c>
      <c r="L220"/>
      <c r="M220" s="143" t="s">
        <v>2</v>
      </c>
      <c r="N220" s="142">
        <f>Techniques!$E$3*(Techniques!$D$3*H220+Techniques!$F$3*J220+Techniques!$G$3*K220)</f>
        <v>0</v>
      </c>
      <c r="O220" s="49"/>
    </row>
    <row r="221" spans="1:15" s="38" customFormat="1" ht="13.15" x14ac:dyDescent="0.4">
      <c r="A221" s="45">
        <v>5</v>
      </c>
      <c r="B221" s="38">
        <v>3</v>
      </c>
      <c r="C221" s="38">
        <v>4</v>
      </c>
      <c r="D221" s="38">
        <v>4</v>
      </c>
      <c r="E221"/>
      <c r="F221"/>
      <c r="G221" t="s">
        <v>3</v>
      </c>
      <c r="H221">
        <f>IF(H214&gt;0,H226,0)</f>
        <v>0</v>
      </c>
      <c r="I221">
        <f>IF(I214&gt;0,I226,0)</f>
        <v>0</v>
      </c>
      <c r="J221"/>
      <c r="K221">
        <f>IF(K214&gt;0,K226,0)</f>
        <v>0</v>
      </c>
      <c r="L221"/>
      <c r="M221" s="143" t="s">
        <v>3</v>
      </c>
      <c r="N221" s="142">
        <f>Techniques!$F$3*(Techniques!$D$3*H221+Techniques!$E$3*I221+Techniques!$G$3*K221)</f>
        <v>0</v>
      </c>
      <c r="O221" s="49"/>
    </row>
    <row r="222" spans="1:15" s="38" customFormat="1" ht="13.15" x14ac:dyDescent="0.4">
      <c r="A222" s="45">
        <v>5</v>
      </c>
      <c r="B222" s="38">
        <v>4</v>
      </c>
      <c r="C222" s="38">
        <v>5</v>
      </c>
      <c r="D222" s="38">
        <v>4</v>
      </c>
      <c r="E222"/>
      <c r="F222"/>
      <c r="G222" t="s">
        <v>4</v>
      </c>
      <c r="H222">
        <f>IF(H215&gt;0,H227,0)</f>
        <v>0</v>
      </c>
      <c r="I222">
        <f>IF(I215&gt;0,I227,0)</f>
        <v>0</v>
      </c>
      <c r="J222">
        <f>IF(J215&gt;0,J227,0)</f>
        <v>0</v>
      </c>
      <c r="K222"/>
      <c r="L222"/>
      <c r="M222" s="143" t="s">
        <v>4</v>
      </c>
      <c r="N222" s="142">
        <f>Techniques!$G$3*(Techniques!$D$3*H222+Techniques!$E$3*I222+Techniques!$F$3*J222)</f>
        <v>0</v>
      </c>
      <c r="O222" s="49"/>
    </row>
    <row r="223" spans="1:15" s="38" customFormat="1" ht="13.15" x14ac:dyDescent="0.4">
      <c r="A223" s="45">
        <v>4</v>
      </c>
      <c r="B223" s="38">
        <v>3</v>
      </c>
      <c r="C223" s="38">
        <v>5</v>
      </c>
      <c r="D223" s="38">
        <v>5</v>
      </c>
      <c r="E223"/>
      <c r="G223"/>
      <c r="H223"/>
      <c r="I223"/>
      <c r="J223"/>
      <c r="K223"/>
      <c r="L223"/>
      <c r="M223" s="143" t="s">
        <v>94</v>
      </c>
      <c r="N223" s="142" t="b">
        <f>SUM(N219:N222)&gt;0</f>
        <v>1</v>
      </c>
      <c r="O223" s="49"/>
    </row>
    <row r="224" spans="1:15" s="38" customFormat="1" ht="13.5" thickBot="1" x14ac:dyDescent="0.45">
      <c r="A224" s="45"/>
      <c r="E224"/>
      <c r="F224"/>
      <c r="G224" t="s">
        <v>1</v>
      </c>
      <c r="H224"/>
      <c r="I224">
        <v>1</v>
      </c>
      <c r="J224">
        <v>0</v>
      </c>
      <c r="K224">
        <v>0</v>
      </c>
      <c r="L224"/>
      <c r="M224" s="140" t="s">
        <v>103</v>
      </c>
      <c r="N224" s="273">
        <v>3.1313271451629078E-2</v>
      </c>
      <c r="O224" s="49"/>
    </row>
    <row r="225" spans="1:15" s="38" customFormat="1" x14ac:dyDescent="0.35">
      <c r="A225" s="22">
        <f>AVERAGE(A212:A223)</f>
        <v>4.666666666666667</v>
      </c>
      <c r="B225">
        <f>AVERAGE(B212:B223)</f>
        <v>3.8333333333333335</v>
      </c>
      <c r="C225">
        <f>AVERAGE(C212:C223)</f>
        <v>4.583333333333333</v>
      </c>
      <c r="D225">
        <f>AVERAGE(D212:D223)</f>
        <v>4.5</v>
      </c>
      <c r="E225" s="13" t="s">
        <v>237</v>
      </c>
      <c r="F225"/>
      <c r="G225" t="s">
        <v>2</v>
      </c>
      <c r="H225">
        <v>1</v>
      </c>
      <c r="I225"/>
      <c r="J225">
        <v>0</v>
      </c>
      <c r="K225">
        <v>0</v>
      </c>
      <c r="L225"/>
      <c r="M225"/>
      <c r="N225"/>
      <c r="O225" s="49"/>
    </row>
    <row r="226" spans="1:15" s="38" customFormat="1" x14ac:dyDescent="0.35">
      <c r="A226">
        <f>STDEV(A212:A223)</f>
        <v>0.49236596391733267</v>
      </c>
      <c r="B226" s="38">
        <f>STDEV(B212:B223)</f>
        <v>0.8348471099367214</v>
      </c>
      <c r="C226" s="38">
        <f>STDEV(C212:C223)</f>
        <v>0.51492865054443637</v>
      </c>
      <c r="D226" s="38">
        <f>STDEV(D212:D223)</f>
        <v>0.5222329678670935</v>
      </c>
      <c r="E226" s="13" t="s">
        <v>238</v>
      </c>
      <c r="F226"/>
      <c r="G226" t="s">
        <v>3</v>
      </c>
      <c r="H226">
        <v>0</v>
      </c>
      <c r="I226">
        <v>0</v>
      </c>
      <c r="J226"/>
      <c r="K226">
        <v>0</v>
      </c>
      <c r="L226"/>
      <c r="M226"/>
      <c r="N226"/>
      <c r="O226" s="49"/>
    </row>
    <row r="227" spans="1:15" s="38" customFormat="1" x14ac:dyDescent="0.35">
      <c r="A227" s="45"/>
      <c r="E227"/>
      <c r="F227"/>
      <c r="G227" t="s">
        <v>4</v>
      </c>
      <c r="H227">
        <v>0</v>
      </c>
      <c r="I227">
        <v>0</v>
      </c>
      <c r="J227">
        <v>0</v>
      </c>
      <c r="K227"/>
      <c r="L227"/>
      <c r="M227"/>
      <c r="N227"/>
      <c r="O227" s="49"/>
    </row>
    <row r="228" spans="1:15" s="42" customFormat="1" ht="13.15" thickBot="1" x14ac:dyDescent="0.4">
      <c r="A228" s="46"/>
      <c r="E228" s="5"/>
      <c r="F228" s="5"/>
      <c r="M228" s="5"/>
      <c r="N228" s="5"/>
      <c r="O228" s="244"/>
    </row>
    <row r="229" spans="1:15" s="44" customFormat="1" x14ac:dyDescent="0.35">
      <c r="A229" s="43" t="str">
        <f>Directions!A14</f>
        <v>34) I kept making mistakes while interacting with the virtual environment</v>
      </c>
      <c r="E229" s="115" t="s">
        <v>226</v>
      </c>
      <c r="F229" s="66">
        <f>Directions!B14</f>
        <v>-1</v>
      </c>
      <c r="N229" s="26"/>
      <c r="O229" s="245"/>
    </row>
    <row r="230" spans="1:15" s="38" customFormat="1" ht="13.15" x14ac:dyDescent="0.4">
      <c r="A230" s="45" t="s">
        <v>1</v>
      </c>
      <c r="B230" s="38" t="s">
        <v>2</v>
      </c>
      <c r="C230" s="38" t="s">
        <v>3</v>
      </c>
      <c r="D230" s="38" t="s">
        <v>4</v>
      </c>
      <c r="E230"/>
      <c r="F230"/>
      <c r="G230" s="3" t="s">
        <v>220</v>
      </c>
      <c r="H230" t="s">
        <v>1</v>
      </c>
      <c r="I230" t="s">
        <v>2</v>
      </c>
      <c r="J230" t="s">
        <v>3</v>
      </c>
      <c r="K230" t="s">
        <v>4</v>
      </c>
      <c r="N230"/>
      <c r="O230" s="49"/>
    </row>
    <row r="231" spans="1:15" s="38" customFormat="1" ht="13.15" x14ac:dyDescent="0.4">
      <c r="A231" s="45">
        <v>1</v>
      </c>
      <c r="B231" s="38">
        <v>1</v>
      </c>
      <c r="C231" s="38">
        <v>1</v>
      </c>
      <c r="D231" s="38">
        <v>1</v>
      </c>
      <c r="E231"/>
      <c r="F231"/>
      <c r="G231" t="s">
        <v>1</v>
      </c>
      <c r="H231" s="3">
        <f>A244</f>
        <v>1.4166666666666667</v>
      </c>
      <c r="I231">
        <f>F229*(H231-I232)</f>
        <v>1.5833333333333333</v>
      </c>
      <c r="J231">
        <f>F229*(H231-J233)</f>
        <v>0.25</v>
      </c>
      <c r="K231">
        <f>F229*(H231-K234)</f>
        <v>0.33333333333333326</v>
      </c>
      <c r="N231"/>
      <c r="O231" s="49"/>
    </row>
    <row r="232" spans="1:15" s="38" customFormat="1" ht="13.15" x14ac:dyDescent="0.4">
      <c r="A232" s="45">
        <v>1</v>
      </c>
      <c r="B232" s="38">
        <v>5</v>
      </c>
      <c r="C232" s="38">
        <v>1</v>
      </c>
      <c r="D232" s="38">
        <v>1</v>
      </c>
      <c r="E232"/>
      <c r="F232"/>
      <c r="G232" t="s">
        <v>2</v>
      </c>
      <c r="H232">
        <f>F229*(I232-H231)</f>
        <v>-1.5833333333333333</v>
      </c>
      <c r="I232" s="3">
        <f>B244</f>
        <v>3</v>
      </c>
      <c r="J232">
        <f>F229*(I232-J233)</f>
        <v>-1.3333333333333333</v>
      </c>
      <c r="K232">
        <f>F229*(I232-K234)</f>
        <v>-1.25</v>
      </c>
      <c r="N232"/>
      <c r="O232" s="49"/>
    </row>
    <row r="233" spans="1:15" s="38" customFormat="1" ht="13.15" x14ac:dyDescent="0.4">
      <c r="A233" s="45">
        <v>1</v>
      </c>
      <c r="B233" s="38">
        <v>2</v>
      </c>
      <c r="C233" s="38">
        <v>2</v>
      </c>
      <c r="D233" s="38">
        <v>3</v>
      </c>
      <c r="E233"/>
      <c r="F233"/>
      <c r="G233" t="s">
        <v>3</v>
      </c>
      <c r="H233">
        <f>F229*(J233-H231)</f>
        <v>-0.25</v>
      </c>
      <c r="I233">
        <f>F229*(J233-I232)</f>
        <v>1.3333333333333333</v>
      </c>
      <c r="J233" s="3">
        <f>C244</f>
        <v>1.6666666666666667</v>
      </c>
      <c r="K233">
        <f>F229*(J233-K234)</f>
        <v>8.3333333333333259E-2</v>
      </c>
      <c r="N233"/>
      <c r="O233" s="49"/>
    </row>
    <row r="234" spans="1:15" s="38" customFormat="1" ht="13.15" x14ac:dyDescent="0.4">
      <c r="A234" s="45">
        <v>3</v>
      </c>
      <c r="B234" s="38">
        <v>2</v>
      </c>
      <c r="C234" s="38">
        <v>3</v>
      </c>
      <c r="D234" s="38">
        <v>1</v>
      </c>
      <c r="E234"/>
      <c r="F234"/>
      <c r="G234" t="s">
        <v>4</v>
      </c>
      <c r="H234">
        <f>F229*(K234-H231)</f>
        <v>-0.33333333333333326</v>
      </c>
      <c r="I234">
        <f>F229*(K234-I232)</f>
        <v>1.25</v>
      </c>
      <c r="J234">
        <f>F229*(K234-J233)</f>
        <v>-8.3333333333333259E-2</v>
      </c>
      <c r="K234" s="3">
        <f>D244</f>
        <v>1.75</v>
      </c>
      <c r="M234"/>
      <c r="N234"/>
      <c r="O234" s="49"/>
    </row>
    <row r="235" spans="1:15" s="38" customFormat="1" x14ac:dyDescent="0.35">
      <c r="A235" s="45">
        <v>2</v>
      </c>
      <c r="B235" s="38">
        <v>3</v>
      </c>
      <c r="C235" s="38">
        <v>2</v>
      </c>
      <c r="D235" s="38">
        <v>1</v>
      </c>
      <c r="E235"/>
      <c r="F235"/>
      <c r="G235"/>
      <c r="H235"/>
      <c r="I235"/>
      <c r="J235"/>
      <c r="K235"/>
      <c r="M235"/>
      <c r="N235"/>
      <c r="O235" s="49"/>
    </row>
    <row r="236" spans="1:15" s="38" customFormat="1" ht="13.15" thickBot="1" x14ac:dyDescent="0.4">
      <c r="A236" s="45">
        <v>2</v>
      </c>
      <c r="B236" s="38">
        <v>5</v>
      </c>
      <c r="C236" s="38">
        <v>1</v>
      </c>
      <c r="D236" s="38">
        <v>2</v>
      </c>
      <c r="E236"/>
      <c r="F236"/>
      <c r="G236"/>
      <c r="H236"/>
      <c r="I236"/>
      <c r="J236"/>
      <c r="K236"/>
      <c r="M236"/>
      <c r="N236"/>
      <c r="O236" s="49"/>
    </row>
    <row r="237" spans="1:15" s="38" customFormat="1" ht="13.5" thickBot="1" x14ac:dyDescent="0.45">
      <c r="A237" s="45">
        <v>2</v>
      </c>
      <c r="B237" s="38">
        <v>4</v>
      </c>
      <c r="C237" s="38">
        <v>2</v>
      </c>
      <c r="D237" s="38">
        <v>4</v>
      </c>
      <c r="E237"/>
      <c r="F237"/>
      <c r="G237"/>
      <c r="H237" t="s">
        <v>1</v>
      </c>
      <c r="I237" t="s">
        <v>2</v>
      </c>
      <c r="J237" t="s">
        <v>3</v>
      </c>
      <c r="K237" t="s">
        <v>4</v>
      </c>
      <c r="L237"/>
      <c r="M237" s="116"/>
      <c r="N237" s="141" t="s">
        <v>10</v>
      </c>
      <c r="O237" s="49"/>
    </row>
    <row r="238" spans="1:15" s="38" customFormat="1" ht="13.15" x14ac:dyDescent="0.4">
      <c r="A238" s="45">
        <v>1</v>
      </c>
      <c r="B238" s="38">
        <v>4</v>
      </c>
      <c r="C238" s="38">
        <v>2</v>
      </c>
      <c r="D238" s="38">
        <v>1</v>
      </c>
      <c r="E238"/>
      <c r="F238"/>
      <c r="G238" t="s">
        <v>1</v>
      </c>
      <c r="H238"/>
      <c r="I238">
        <f>IF(I231&gt;0,I243,0)</f>
        <v>1</v>
      </c>
      <c r="J238">
        <f>IF(J231&gt;0,J243,0)</f>
        <v>0</v>
      </c>
      <c r="K238">
        <f>IF(K231&gt;0,K243,0)</f>
        <v>0</v>
      </c>
      <c r="L238"/>
      <c r="M238" s="143" t="s">
        <v>1</v>
      </c>
      <c r="N238" s="142">
        <f>Techniques!$D$3*(Techniques!$E$3*I238+Techniques!$F$3*J238+Techniques!$G$3*K238)</f>
        <v>1</v>
      </c>
      <c r="O238" s="49"/>
    </row>
    <row r="239" spans="1:15" s="38" customFormat="1" ht="13.15" x14ac:dyDescent="0.4">
      <c r="A239" s="45">
        <v>1</v>
      </c>
      <c r="B239" s="38">
        <v>2</v>
      </c>
      <c r="C239" s="38">
        <v>2</v>
      </c>
      <c r="D239" s="38">
        <v>2</v>
      </c>
      <c r="E239"/>
      <c r="F239"/>
      <c r="G239" t="s">
        <v>2</v>
      </c>
      <c r="H239">
        <f>IF(H232&gt;0,H244,0)</f>
        <v>0</v>
      </c>
      <c r="I239"/>
      <c r="J239">
        <f>IF(J232&gt;0,J244,0)</f>
        <v>0</v>
      </c>
      <c r="K239">
        <f>IF(K232&gt;0,K244,0)</f>
        <v>0</v>
      </c>
      <c r="L239"/>
      <c r="M239" s="143" t="s">
        <v>2</v>
      </c>
      <c r="N239" s="142">
        <f>Techniques!$E$3*(Techniques!$D$3*H239+Techniques!$F$3*J239+Techniques!$G$3*K239)</f>
        <v>0</v>
      </c>
      <c r="O239" s="49"/>
    </row>
    <row r="240" spans="1:15" s="38" customFormat="1" ht="13.15" x14ac:dyDescent="0.4">
      <c r="A240" s="45">
        <v>1</v>
      </c>
      <c r="B240" s="38">
        <v>2</v>
      </c>
      <c r="C240" s="38">
        <v>1</v>
      </c>
      <c r="D240" s="38">
        <v>1</v>
      </c>
      <c r="E240"/>
      <c r="F240"/>
      <c r="G240" t="s">
        <v>3</v>
      </c>
      <c r="H240">
        <f>IF(H233&gt;0,H245,0)</f>
        <v>0</v>
      </c>
      <c r="I240">
        <f>IF(I233&gt;0,I245,0)</f>
        <v>0</v>
      </c>
      <c r="J240"/>
      <c r="K240">
        <f>IF(K233&gt;0,K245,0)</f>
        <v>0</v>
      </c>
      <c r="L240"/>
      <c r="M240" s="143" t="s">
        <v>3</v>
      </c>
      <c r="N240" s="142">
        <f>Techniques!$F$3*(Techniques!$D$3*H240+Techniques!$E$3*I240+Techniques!$G$3*K240)</f>
        <v>0</v>
      </c>
      <c r="O240" s="49"/>
    </row>
    <row r="241" spans="1:15" s="38" customFormat="1" ht="13.15" x14ac:dyDescent="0.4">
      <c r="A241" s="45">
        <v>1</v>
      </c>
      <c r="B241" s="38">
        <v>3</v>
      </c>
      <c r="C241" s="38">
        <v>1</v>
      </c>
      <c r="D241" s="38">
        <v>1</v>
      </c>
      <c r="E241"/>
      <c r="F241"/>
      <c r="G241" t="s">
        <v>4</v>
      </c>
      <c r="H241">
        <f>IF(H234&gt;0,H246,0)</f>
        <v>0</v>
      </c>
      <c r="I241">
        <f>IF(I234&gt;0,I246,0)</f>
        <v>1</v>
      </c>
      <c r="J241">
        <f>IF(J234&gt;0,J246,0)</f>
        <v>0</v>
      </c>
      <c r="K241"/>
      <c r="L241"/>
      <c r="M241" s="143" t="s">
        <v>4</v>
      </c>
      <c r="N241" s="142">
        <f>Techniques!$G$3*(Techniques!$D$3*H241+Techniques!$E$3*I241+Techniques!$F$3*J241)</f>
        <v>1</v>
      </c>
      <c r="O241" s="49"/>
    </row>
    <row r="242" spans="1:15" s="38" customFormat="1" ht="13.15" x14ac:dyDescent="0.4">
      <c r="A242" s="45">
        <v>1</v>
      </c>
      <c r="B242" s="38">
        <v>3</v>
      </c>
      <c r="C242" s="38">
        <v>2</v>
      </c>
      <c r="D242" s="38">
        <v>3</v>
      </c>
      <c r="E242"/>
      <c r="G242"/>
      <c r="H242"/>
      <c r="I242"/>
      <c r="J242"/>
      <c r="K242"/>
      <c r="L242"/>
      <c r="M242" s="143" t="s">
        <v>94</v>
      </c>
      <c r="N242" s="142" t="b">
        <f>SUM(N238:N241)&gt;0</f>
        <v>1</v>
      </c>
      <c r="O242" s="49"/>
    </row>
    <row r="243" spans="1:15" s="38" customFormat="1" ht="13.5" thickBot="1" x14ac:dyDescent="0.45">
      <c r="A243" s="45"/>
      <c r="E243"/>
      <c r="F243"/>
      <c r="G243" t="s">
        <v>1</v>
      </c>
      <c r="H243"/>
      <c r="I243">
        <v>1</v>
      </c>
      <c r="J243">
        <v>0</v>
      </c>
      <c r="K243">
        <v>0</v>
      </c>
      <c r="L243"/>
      <c r="M243" s="140" t="s">
        <v>103</v>
      </c>
      <c r="N243" s="273">
        <v>4.5577579537479365E-3</v>
      </c>
      <c r="O243" s="49"/>
    </row>
    <row r="244" spans="1:15" s="38" customFormat="1" x14ac:dyDescent="0.35">
      <c r="A244" s="22">
        <f>AVERAGE(A231:A242)</f>
        <v>1.4166666666666667</v>
      </c>
      <c r="B244">
        <f>AVERAGE(B231:B242)</f>
        <v>3</v>
      </c>
      <c r="C244">
        <f>AVERAGE(C231:C242)</f>
        <v>1.6666666666666667</v>
      </c>
      <c r="D244">
        <f>AVERAGE(D231:D242)</f>
        <v>1.75</v>
      </c>
      <c r="E244" s="13" t="s">
        <v>237</v>
      </c>
      <c r="F244"/>
      <c r="G244" t="s">
        <v>2</v>
      </c>
      <c r="H244">
        <v>1</v>
      </c>
      <c r="I244"/>
      <c r="J244">
        <v>0</v>
      </c>
      <c r="K244">
        <v>1</v>
      </c>
      <c r="L244"/>
      <c r="M244"/>
      <c r="N244"/>
      <c r="O244" s="49"/>
    </row>
    <row r="245" spans="1:15" s="38" customFormat="1" x14ac:dyDescent="0.35">
      <c r="A245">
        <f>STDEV(A231:A242)</f>
        <v>0.66855792342152154</v>
      </c>
      <c r="B245" s="38">
        <f>STDEV(B231:B242)</f>
        <v>1.2792042981336627</v>
      </c>
      <c r="C245" s="38">
        <f>STDEV(C231:C242)</f>
        <v>0.65133894727892949</v>
      </c>
      <c r="D245" s="38">
        <f>STDEV(D231:D242)</f>
        <v>1.0552897060221726</v>
      </c>
      <c r="E245" s="13" t="s">
        <v>238</v>
      </c>
      <c r="F245"/>
      <c r="G245" t="s">
        <v>3</v>
      </c>
      <c r="H245">
        <v>0</v>
      </c>
      <c r="I245">
        <v>0</v>
      </c>
      <c r="J245"/>
      <c r="K245">
        <v>0</v>
      </c>
      <c r="L245"/>
      <c r="M245"/>
      <c r="N245"/>
      <c r="O245" s="49"/>
    </row>
    <row r="246" spans="1:15" s="38" customFormat="1" x14ac:dyDescent="0.35">
      <c r="A246" s="45"/>
      <c r="E246"/>
      <c r="F246"/>
      <c r="G246" t="s">
        <v>4</v>
      </c>
      <c r="H246">
        <v>0</v>
      </c>
      <c r="I246">
        <v>1</v>
      </c>
      <c r="J246">
        <v>0</v>
      </c>
      <c r="K246"/>
      <c r="L246"/>
      <c r="M246"/>
      <c r="N246"/>
      <c r="O246" s="49"/>
    </row>
    <row r="247" spans="1:15" s="42" customFormat="1" ht="13.15" thickBot="1" x14ac:dyDescent="0.4">
      <c r="A247" s="46"/>
      <c r="E247" s="5"/>
      <c r="F247" s="5"/>
      <c r="M247" s="5"/>
      <c r="N247" s="5"/>
      <c r="O247" s="244"/>
    </row>
    <row r="248" spans="1:15" s="44" customFormat="1" x14ac:dyDescent="0.35">
      <c r="A248" s="43" t="str">
        <f>Directions!A15</f>
        <v>35) I was unaware of making mistakes</v>
      </c>
      <c r="E248" s="115" t="s">
        <v>226</v>
      </c>
      <c r="F248" s="66">
        <f>Directions!B15</f>
        <v>-1</v>
      </c>
      <c r="N248" s="26"/>
      <c r="O248" s="245"/>
    </row>
    <row r="249" spans="1:15" s="38" customFormat="1" ht="13.15" x14ac:dyDescent="0.4">
      <c r="A249" s="45" t="s">
        <v>1</v>
      </c>
      <c r="B249" s="38" t="s">
        <v>2</v>
      </c>
      <c r="C249" s="38" t="s">
        <v>3</v>
      </c>
      <c r="D249" s="38" t="s">
        <v>4</v>
      </c>
      <c r="E249"/>
      <c r="F249"/>
      <c r="G249" s="3" t="s">
        <v>220</v>
      </c>
      <c r="H249" t="s">
        <v>1</v>
      </c>
      <c r="I249" t="s">
        <v>2</v>
      </c>
      <c r="J249" t="s">
        <v>3</v>
      </c>
      <c r="K249" t="s">
        <v>4</v>
      </c>
      <c r="N249"/>
      <c r="O249" s="49"/>
    </row>
    <row r="250" spans="1:15" s="38" customFormat="1" ht="13.15" x14ac:dyDescent="0.4">
      <c r="A250" s="45">
        <v>1</v>
      </c>
      <c r="B250" s="38">
        <v>2</v>
      </c>
      <c r="C250" s="38">
        <v>1</v>
      </c>
      <c r="D250" s="38">
        <v>2</v>
      </c>
      <c r="E250"/>
      <c r="F250"/>
      <c r="G250" t="s">
        <v>1</v>
      </c>
      <c r="H250" s="3">
        <f>A263</f>
        <v>1.4166666666666667</v>
      </c>
      <c r="I250">
        <f>F248*(H250-I251)</f>
        <v>1.6666666666666667</v>
      </c>
      <c r="J250">
        <f>F248*(H250-J252)</f>
        <v>-0.16666666666666674</v>
      </c>
      <c r="K250">
        <f>F248*(H250-K253)</f>
        <v>-8.3333333333333481E-2</v>
      </c>
      <c r="N250"/>
      <c r="O250" s="49"/>
    </row>
    <row r="251" spans="1:15" s="38" customFormat="1" ht="13.15" x14ac:dyDescent="0.4">
      <c r="A251" s="45">
        <v>1</v>
      </c>
      <c r="B251" s="38">
        <v>4</v>
      </c>
      <c r="C251" s="38">
        <v>1</v>
      </c>
      <c r="D251" s="38">
        <v>1</v>
      </c>
      <c r="E251"/>
      <c r="F251"/>
      <c r="G251" t="s">
        <v>2</v>
      </c>
      <c r="H251">
        <f>F248*(I251-H250)</f>
        <v>-1.6666666666666667</v>
      </c>
      <c r="I251" s="3">
        <f>B263</f>
        <v>3.0833333333333335</v>
      </c>
      <c r="J251">
        <f>F248*(I251-J252)</f>
        <v>-1.8333333333333335</v>
      </c>
      <c r="K251">
        <f>F248*(I251-K253)</f>
        <v>-1.7500000000000002</v>
      </c>
      <c r="N251"/>
      <c r="O251" s="49"/>
    </row>
    <row r="252" spans="1:15" s="38" customFormat="1" ht="13.15" x14ac:dyDescent="0.4">
      <c r="A252" s="45">
        <v>1</v>
      </c>
      <c r="B252" s="38">
        <v>3</v>
      </c>
      <c r="C252" s="38">
        <v>2</v>
      </c>
      <c r="D252" s="38">
        <v>1</v>
      </c>
      <c r="E252"/>
      <c r="F252"/>
      <c r="G252" t="s">
        <v>3</v>
      </c>
      <c r="H252">
        <f>F248*(J252-H250)</f>
        <v>0.16666666666666674</v>
      </c>
      <c r="I252">
        <f>F248*(J252-I251)</f>
        <v>1.8333333333333335</v>
      </c>
      <c r="J252" s="3">
        <f>C263</f>
        <v>1.25</v>
      </c>
      <c r="K252">
        <f>F248*(J252-K253)</f>
        <v>8.3333333333333259E-2</v>
      </c>
      <c r="N252"/>
      <c r="O252" s="49"/>
    </row>
    <row r="253" spans="1:15" s="38" customFormat="1" ht="13.15" x14ac:dyDescent="0.4">
      <c r="A253" s="45">
        <v>1</v>
      </c>
      <c r="B253" s="38">
        <v>4</v>
      </c>
      <c r="C253" s="38">
        <v>1</v>
      </c>
      <c r="D253" s="38">
        <v>2</v>
      </c>
      <c r="E253"/>
      <c r="F253"/>
      <c r="G253" t="s">
        <v>4</v>
      </c>
      <c r="H253">
        <f>F248*(K253-H250)</f>
        <v>8.3333333333333481E-2</v>
      </c>
      <c r="I253">
        <f>F248*(K253-I251)</f>
        <v>1.7500000000000002</v>
      </c>
      <c r="J253">
        <f>F248*(K253-J252)</f>
        <v>-8.3333333333333259E-2</v>
      </c>
      <c r="K253" s="3">
        <f>D263</f>
        <v>1.3333333333333333</v>
      </c>
      <c r="M253"/>
      <c r="N253"/>
      <c r="O253" s="49"/>
    </row>
    <row r="254" spans="1:15" s="38" customFormat="1" x14ac:dyDescent="0.35">
      <c r="A254" s="45">
        <v>2</v>
      </c>
      <c r="B254" s="38">
        <v>2</v>
      </c>
      <c r="C254" s="38">
        <v>1</v>
      </c>
      <c r="D254" s="38">
        <v>1</v>
      </c>
      <c r="E254"/>
      <c r="F254"/>
      <c r="G254"/>
      <c r="H254"/>
      <c r="I254"/>
      <c r="J254"/>
      <c r="K254"/>
      <c r="M254"/>
      <c r="N254"/>
      <c r="O254" s="49"/>
    </row>
    <row r="255" spans="1:15" s="38" customFormat="1" ht="13.15" thickBot="1" x14ac:dyDescent="0.4">
      <c r="A255" s="45">
        <v>2</v>
      </c>
      <c r="B255" s="38">
        <v>4</v>
      </c>
      <c r="C255" s="38">
        <v>1</v>
      </c>
      <c r="D255" s="38">
        <v>1</v>
      </c>
      <c r="E255"/>
      <c r="F255"/>
      <c r="G255"/>
      <c r="H255"/>
      <c r="I255"/>
      <c r="J255"/>
      <c r="K255"/>
      <c r="M255"/>
      <c r="N255"/>
      <c r="O255" s="49"/>
    </row>
    <row r="256" spans="1:15" s="38" customFormat="1" ht="13.5" thickBot="1" x14ac:dyDescent="0.45">
      <c r="A256" s="45">
        <v>2</v>
      </c>
      <c r="B256" s="38">
        <v>4</v>
      </c>
      <c r="C256" s="38">
        <v>1</v>
      </c>
      <c r="D256" s="38">
        <v>1</v>
      </c>
      <c r="E256"/>
      <c r="F256"/>
      <c r="G256"/>
      <c r="H256" t="s">
        <v>1</v>
      </c>
      <c r="I256" t="s">
        <v>2</v>
      </c>
      <c r="J256" t="s">
        <v>3</v>
      </c>
      <c r="K256" t="s">
        <v>4</v>
      </c>
      <c r="L256"/>
      <c r="M256" s="116"/>
      <c r="N256" s="141" t="s">
        <v>10</v>
      </c>
      <c r="O256" s="49"/>
    </row>
    <row r="257" spans="1:15" s="38" customFormat="1" ht="13.15" x14ac:dyDescent="0.4">
      <c r="A257" s="45">
        <v>2</v>
      </c>
      <c r="B257" s="38">
        <v>3</v>
      </c>
      <c r="C257" s="38">
        <v>1</v>
      </c>
      <c r="D257" s="38">
        <v>1</v>
      </c>
      <c r="E257"/>
      <c r="F257"/>
      <c r="G257" t="s">
        <v>1</v>
      </c>
      <c r="H257"/>
      <c r="I257">
        <f>IF(I250&gt;0,I262,0)</f>
        <v>1</v>
      </c>
      <c r="J257">
        <f>IF(J250&gt;0,J262,0)</f>
        <v>0</v>
      </c>
      <c r="K257">
        <f>IF(K250&gt;0,K262,0)</f>
        <v>0</v>
      </c>
      <c r="L257"/>
      <c r="M257" s="143" t="s">
        <v>1</v>
      </c>
      <c r="N257" s="142">
        <f>Techniques!$D$3*(Techniques!$E$3*I257+Techniques!$F$3*J257+Techniques!$G$3*K257)</f>
        <v>1</v>
      </c>
      <c r="O257" s="49"/>
    </row>
    <row r="258" spans="1:15" s="38" customFormat="1" ht="13.15" x14ac:dyDescent="0.4">
      <c r="A258" s="45">
        <v>1</v>
      </c>
      <c r="B258" s="38">
        <v>2</v>
      </c>
      <c r="C258" s="38">
        <v>1</v>
      </c>
      <c r="D258" s="38">
        <v>1</v>
      </c>
      <c r="E258"/>
      <c r="F258"/>
      <c r="G258" t="s">
        <v>2</v>
      </c>
      <c r="H258">
        <f>IF(H251&gt;0,H263,0)</f>
        <v>0</v>
      </c>
      <c r="I258"/>
      <c r="J258">
        <f>IF(J251&gt;0,J263,0)</f>
        <v>0</v>
      </c>
      <c r="K258">
        <f>IF(K251&gt;0,K263,0)</f>
        <v>0</v>
      </c>
      <c r="L258"/>
      <c r="M258" s="143" t="s">
        <v>2</v>
      </c>
      <c r="N258" s="142">
        <f>Techniques!$E$3*(Techniques!$D$3*H258+Techniques!$F$3*J258+Techniques!$G$3*K258)</f>
        <v>0</v>
      </c>
      <c r="O258" s="49"/>
    </row>
    <row r="259" spans="1:15" s="38" customFormat="1" ht="13.15" x14ac:dyDescent="0.4">
      <c r="A259" s="45">
        <v>2</v>
      </c>
      <c r="B259" s="38">
        <v>2</v>
      </c>
      <c r="C259" s="38">
        <v>3</v>
      </c>
      <c r="D259" s="38">
        <v>1</v>
      </c>
      <c r="E259"/>
      <c r="F259"/>
      <c r="G259" t="s">
        <v>3</v>
      </c>
      <c r="H259">
        <f>IF(H252&gt;0,H264,0)</f>
        <v>0</v>
      </c>
      <c r="I259">
        <f>IF(I252&gt;0,I264,0)</f>
        <v>1</v>
      </c>
      <c r="J259"/>
      <c r="K259">
        <f>IF(K252&gt;0,K264,0)</f>
        <v>0</v>
      </c>
      <c r="L259"/>
      <c r="M259" s="143" t="s">
        <v>3</v>
      </c>
      <c r="N259" s="142">
        <f>Techniques!$F$3*(Techniques!$D$3*H259+Techniques!$E$3*I259+Techniques!$G$3*K259)</f>
        <v>1</v>
      </c>
      <c r="O259" s="49"/>
    </row>
    <row r="260" spans="1:15" s="38" customFormat="1" ht="13.15" x14ac:dyDescent="0.4">
      <c r="A260" s="45">
        <v>1</v>
      </c>
      <c r="B260" s="38">
        <v>3</v>
      </c>
      <c r="C260" s="38">
        <v>1</v>
      </c>
      <c r="D260" s="38">
        <v>2</v>
      </c>
      <c r="E260"/>
      <c r="F260"/>
      <c r="G260" t="s">
        <v>4</v>
      </c>
      <c r="H260">
        <f>IF(H253&gt;0,H265,0)</f>
        <v>0</v>
      </c>
      <c r="I260">
        <f>IF(I253&gt;0,I265,0)</f>
        <v>1</v>
      </c>
      <c r="J260">
        <f>IF(J253&gt;0,J265,0)</f>
        <v>0</v>
      </c>
      <c r="K260"/>
      <c r="L260"/>
      <c r="M260" s="143" t="s">
        <v>4</v>
      </c>
      <c r="N260" s="142">
        <f>Techniques!$G$3*(Techniques!$D$3*H260+Techniques!$E$3*I260+Techniques!$F$3*J260)</f>
        <v>1</v>
      </c>
      <c r="O260" s="49"/>
    </row>
    <row r="261" spans="1:15" s="38" customFormat="1" ht="13.15" x14ac:dyDescent="0.4">
      <c r="A261" s="45">
        <v>1</v>
      </c>
      <c r="B261" s="38">
        <v>4</v>
      </c>
      <c r="C261" s="38">
        <v>1</v>
      </c>
      <c r="D261" s="38">
        <v>2</v>
      </c>
      <c r="E261"/>
      <c r="G261"/>
      <c r="H261"/>
      <c r="I261"/>
      <c r="J261"/>
      <c r="K261"/>
      <c r="L261"/>
      <c r="M261" s="143" t="s">
        <v>94</v>
      </c>
      <c r="N261" s="142" t="b">
        <f>SUM(N257:N260)&gt;0</f>
        <v>1</v>
      </c>
      <c r="O261" s="49"/>
    </row>
    <row r="262" spans="1:15" s="38" customFormat="1" ht="13.5" thickBot="1" x14ac:dyDescent="0.45">
      <c r="A262" s="45"/>
      <c r="E262"/>
      <c r="F262"/>
      <c r="G262" t="s">
        <v>1</v>
      </c>
      <c r="H262"/>
      <c r="I262">
        <v>1</v>
      </c>
      <c r="J262">
        <v>0</v>
      </c>
      <c r="K262">
        <v>0</v>
      </c>
      <c r="L262"/>
      <c r="M262" s="140" t="s">
        <v>103</v>
      </c>
      <c r="N262" s="273">
        <v>1.3074864851147122E-5</v>
      </c>
      <c r="O262" s="49"/>
    </row>
    <row r="263" spans="1:15" s="38" customFormat="1" x14ac:dyDescent="0.35">
      <c r="A263" s="22">
        <f>AVERAGE(A250:A261)</f>
        <v>1.4166666666666667</v>
      </c>
      <c r="B263">
        <f>AVERAGE(B250:B261)</f>
        <v>3.0833333333333335</v>
      </c>
      <c r="C263">
        <f>AVERAGE(C250:C261)</f>
        <v>1.25</v>
      </c>
      <c r="D263">
        <f>AVERAGE(D250:D261)</f>
        <v>1.3333333333333333</v>
      </c>
      <c r="E263" s="13" t="s">
        <v>237</v>
      </c>
      <c r="F263"/>
      <c r="G263" t="s">
        <v>2</v>
      </c>
      <c r="H263">
        <v>1</v>
      </c>
      <c r="I263"/>
      <c r="J263">
        <v>1</v>
      </c>
      <c r="K263">
        <v>1</v>
      </c>
      <c r="L263"/>
      <c r="M263"/>
      <c r="N263"/>
      <c r="O263" s="49"/>
    </row>
    <row r="264" spans="1:15" s="38" customFormat="1" x14ac:dyDescent="0.35">
      <c r="A264">
        <f>STDEV(A250:A261)</f>
        <v>0.51492865054443737</v>
      </c>
      <c r="B264" s="38">
        <f>STDEV(B250:B261)</f>
        <v>0.90033663737852021</v>
      </c>
      <c r="C264" s="38">
        <f>STDEV(C250:C261)</f>
        <v>0.62158156050806102</v>
      </c>
      <c r="D264" s="38">
        <f>STDEV(D250:D261)</f>
        <v>0.49236596391733106</v>
      </c>
      <c r="E264" s="13" t="s">
        <v>238</v>
      </c>
      <c r="F264"/>
      <c r="G264" t="s">
        <v>3</v>
      </c>
      <c r="H264">
        <v>0</v>
      </c>
      <c r="I264">
        <v>1</v>
      </c>
      <c r="J264"/>
      <c r="K264">
        <v>0</v>
      </c>
      <c r="L264"/>
      <c r="M264"/>
      <c r="N264"/>
      <c r="O264" s="49"/>
    </row>
    <row r="265" spans="1:15" s="38" customFormat="1" x14ac:dyDescent="0.35">
      <c r="A265" s="45"/>
      <c r="E265"/>
      <c r="F265"/>
      <c r="G265" t="s">
        <v>4</v>
      </c>
      <c r="H265">
        <v>0</v>
      </c>
      <c r="I265">
        <v>1</v>
      </c>
      <c r="J265">
        <v>0</v>
      </c>
      <c r="K265"/>
      <c r="L265"/>
      <c r="M265"/>
      <c r="N265"/>
      <c r="O265" s="49"/>
    </row>
    <row r="266" spans="1:15" s="42" customFormat="1" ht="13.15" thickBot="1" x14ac:dyDescent="0.4">
      <c r="A266" s="46"/>
      <c r="E266" s="5"/>
      <c r="F266" s="5"/>
      <c r="M266" s="5"/>
      <c r="N266" s="5"/>
      <c r="O266" s="244"/>
    </row>
    <row r="267" spans="1:15" s="44" customFormat="1" x14ac:dyDescent="0.35">
      <c r="A267" s="43" t="str">
        <f>Directions!A16</f>
        <v>36) The level of functionality (control) provided by the interface was appropriate for the task</v>
      </c>
      <c r="E267" s="115" t="s">
        <v>226</v>
      </c>
      <c r="F267" s="66">
        <f>Directions!B16</f>
        <v>1</v>
      </c>
      <c r="N267" s="26"/>
      <c r="O267" s="245"/>
    </row>
    <row r="268" spans="1:15" s="38" customFormat="1" ht="13.15" x14ac:dyDescent="0.4">
      <c r="A268" s="45" t="s">
        <v>1</v>
      </c>
      <c r="B268" s="38" t="s">
        <v>2</v>
      </c>
      <c r="C268" s="38" t="s">
        <v>3</v>
      </c>
      <c r="D268" s="38" t="s">
        <v>4</v>
      </c>
      <c r="E268"/>
      <c r="F268"/>
      <c r="G268" s="3" t="s">
        <v>220</v>
      </c>
      <c r="H268" t="s">
        <v>1</v>
      </c>
      <c r="I268" t="s">
        <v>2</v>
      </c>
      <c r="J268" t="s">
        <v>3</v>
      </c>
      <c r="K268" t="s">
        <v>4</v>
      </c>
      <c r="N268"/>
      <c r="O268" s="49"/>
    </row>
    <row r="269" spans="1:15" s="38" customFormat="1" ht="13.15" x14ac:dyDescent="0.4">
      <c r="A269" s="45">
        <v>5</v>
      </c>
      <c r="B269" s="38">
        <v>3</v>
      </c>
      <c r="C269" s="38">
        <v>5</v>
      </c>
      <c r="D269" s="38">
        <v>3</v>
      </c>
      <c r="E269"/>
      <c r="F269"/>
      <c r="G269" t="s">
        <v>1</v>
      </c>
      <c r="H269" s="3">
        <f>A282</f>
        <v>4.5</v>
      </c>
      <c r="I269">
        <f>F267*(H269-I270)</f>
        <v>0.83333333333333348</v>
      </c>
      <c r="J269">
        <f>F267*(H269-J271)</f>
        <v>8.3333333333333037E-2</v>
      </c>
      <c r="K269">
        <f>F267*(H269-K272)</f>
        <v>0.5</v>
      </c>
      <c r="N269"/>
      <c r="O269" s="49"/>
    </row>
    <row r="270" spans="1:15" s="38" customFormat="1" ht="13.15" x14ac:dyDescent="0.4">
      <c r="A270" s="45">
        <v>5</v>
      </c>
      <c r="B270" s="38">
        <v>3</v>
      </c>
      <c r="C270" s="38">
        <v>4</v>
      </c>
      <c r="D270" s="38">
        <v>5</v>
      </c>
      <c r="E270"/>
      <c r="F270"/>
      <c r="G270" t="s">
        <v>2</v>
      </c>
      <c r="H270">
        <f>F267*(I270-H269)</f>
        <v>-0.83333333333333348</v>
      </c>
      <c r="I270" s="3">
        <f>B282</f>
        <v>3.6666666666666665</v>
      </c>
      <c r="J270">
        <f>F267*(I270-J271)</f>
        <v>-0.75000000000000044</v>
      </c>
      <c r="K270">
        <f>F267*(I270-K272)</f>
        <v>-0.33333333333333348</v>
      </c>
      <c r="N270"/>
      <c r="O270" s="49"/>
    </row>
    <row r="271" spans="1:15" s="38" customFormat="1" ht="13.15" x14ac:dyDescent="0.4">
      <c r="A271" s="45">
        <v>4</v>
      </c>
      <c r="B271" s="38">
        <v>4</v>
      </c>
      <c r="C271" s="38">
        <v>4</v>
      </c>
      <c r="D271" s="38">
        <v>4</v>
      </c>
      <c r="E271"/>
      <c r="F271"/>
      <c r="G271" t="s">
        <v>3</v>
      </c>
      <c r="H271">
        <f>F267*(J271-H269)</f>
        <v>-8.3333333333333037E-2</v>
      </c>
      <c r="I271">
        <f>F267*(J271-I270)</f>
        <v>0.75000000000000044</v>
      </c>
      <c r="J271" s="3">
        <f>C282</f>
        <v>4.416666666666667</v>
      </c>
      <c r="K271">
        <f>F267*(J271-K272)</f>
        <v>0.41666666666666696</v>
      </c>
      <c r="N271"/>
      <c r="O271" s="49"/>
    </row>
    <row r="272" spans="1:15" s="38" customFormat="1" ht="13.15" x14ac:dyDescent="0.4">
      <c r="A272" s="45">
        <v>4</v>
      </c>
      <c r="B272" s="38">
        <v>3</v>
      </c>
      <c r="C272" s="38">
        <v>4</v>
      </c>
      <c r="D272" s="38">
        <v>5</v>
      </c>
      <c r="E272"/>
      <c r="F272"/>
      <c r="G272" t="s">
        <v>4</v>
      </c>
      <c r="H272">
        <f>F267*(K272-H269)</f>
        <v>-0.5</v>
      </c>
      <c r="I272">
        <f>F267*(K272-I270)</f>
        <v>0.33333333333333348</v>
      </c>
      <c r="J272">
        <f>F267*(K272-J271)</f>
        <v>-0.41666666666666696</v>
      </c>
      <c r="K272" s="3">
        <f>D282</f>
        <v>4</v>
      </c>
      <c r="M272"/>
      <c r="N272"/>
      <c r="O272" s="49"/>
    </row>
    <row r="273" spans="1:15" s="38" customFormat="1" x14ac:dyDescent="0.35">
      <c r="A273" s="45">
        <v>4</v>
      </c>
      <c r="B273" s="38">
        <v>4</v>
      </c>
      <c r="C273" s="38">
        <v>5</v>
      </c>
      <c r="D273" s="38">
        <v>5</v>
      </c>
      <c r="E273"/>
      <c r="F273"/>
      <c r="G273"/>
      <c r="H273"/>
      <c r="I273"/>
      <c r="J273"/>
      <c r="K273"/>
      <c r="M273"/>
      <c r="N273"/>
      <c r="O273" s="49"/>
    </row>
    <row r="274" spans="1:15" s="38" customFormat="1" ht="13.15" thickBot="1" x14ac:dyDescent="0.4">
      <c r="A274" s="45">
        <v>4</v>
      </c>
      <c r="B274" s="38">
        <v>5</v>
      </c>
      <c r="C274" s="38">
        <v>5</v>
      </c>
      <c r="D274" s="38">
        <v>5</v>
      </c>
      <c r="E274"/>
      <c r="F274"/>
      <c r="G274"/>
      <c r="H274"/>
      <c r="I274"/>
      <c r="J274"/>
      <c r="K274"/>
      <c r="M274"/>
      <c r="N274"/>
      <c r="O274" s="49"/>
    </row>
    <row r="275" spans="1:15" s="38" customFormat="1" ht="13.5" thickBot="1" x14ac:dyDescent="0.45">
      <c r="A275" s="45">
        <v>5</v>
      </c>
      <c r="B275" s="38">
        <v>4</v>
      </c>
      <c r="C275" s="38">
        <v>5</v>
      </c>
      <c r="D275" s="38">
        <v>3</v>
      </c>
      <c r="E275"/>
      <c r="F275"/>
      <c r="G275"/>
      <c r="H275" t="s">
        <v>1</v>
      </c>
      <c r="I275" t="s">
        <v>2</v>
      </c>
      <c r="J275" t="s">
        <v>3</v>
      </c>
      <c r="K275" t="s">
        <v>4</v>
      </c>
      <c r="L275"/>
      <c r="M275" s="116"/>
      <c r="N275" s="141" t="s">
        <v>10</v>
      </c>
      <c r="O275" s="49"/>
    </row>
    <row r="276" spans="1:15" s="38" customFormat="1" ht="13.15" x14ac:dyDescent="0.4">
      <c r="A276" s="45">
        <v>4</v>
      </c>
      <c r="B276" s="38">
        <v>3</v>
      </c>
      <c r="C276" s="38">
        <v>5</v>
      </c>
      <c r="D276" s="38">
        <v>4</v>
      </c>
      <c r="E276"/>
      <c r="F276"/>
      <c r="G276" t="s">
        <v>1</v>
      </c>
      <c r="H276"/>
      <c r="I276">
        <f>IF(I269&gt;0,I281,0)</f>
        <v>1</v>
      </c>
      <c r="J276">
        <f>IF(J269&gt;0,J281,0)</f>
        <v>0</v>
      </c>
      <c r="K276">
        <f>IF(K269&gt;0,K281,0)</f>
        <v>0</v>
      </c>
      <c r="L276"/>
      <c r="M276" s="143" t="s">
        <v>1</v>
      </c>
      <c r="N276" s="142">
        <f>Techniques!$D$3*(Techniques!$E$3*I276+Techniques!$F$3*J276+Techniques!$G$3*K276)</f>
        <v>1</v>
      </c>
      <c r="O276" s="49"/>
    </row>
    <row r="277" spans="1:15" s="38" customFormat="1" ht="13.15" x14ac:dyDescent="0.4">
      <c r="A277" s="45">
        <v>4</v>
      </c>
      <c r="B277" s="38">
        <v>4</v>
      </c>
      <c r="C277" s="38">
        <v>3</v>
      </c>
      <c r="D277" s="38">
        <v>4</v>
      </c>
      <c r="E277"/>
      <c r="F277"/>
      <c r="G277" t="s">
        <v>2</v>
      </c>
      <c r="H277">
        <f>IF(H270&gt;0,H282,0)</f>
        <v>0</v>
      </c>
      <c r="I277"/>
      <c r="J277">
        <f>IF(J270&gt;0,J282,0)</f>
        <v>0</v>
      </c>
      <c r="K277">
        <f>IF(K270&gt;0,K282,0)</f>
        <v>0</v>
      </c>
      <c r="L277"/>
      <c r="M277" s="143" t="s">
        <v>2</v>
      </c>
      <c r="N277" s="142">
        <f>Techniques!$E$3*(Techniques!$D$3*H277+Techniques!$F$3*J277+Techniques!$G$3*K277)</f>
        <v>0</v>
      </c>
      <c r="O277" s="49"/>
    </row>
    <row r="278" spans="1:15" s="38" customFormat="1" ht="13.15" x14ac:dyDescent="0.4">
      <c r="A278" s="45">
        <v>5</v>
      </c>
      <c r="B278" s="38">
        <v>4</v>
      </c>
      <c r="C278" s="38">
        <v>5</v>
      </c>
      <c r="D278" s="38">
        <v>3</v>
      </c>
      <c r="E278"/>
      <c r="F278"/>
      <c r="G278" t="s">
        <v>3</v>
      </c>
      <c r="H278">
        <f>IF(H271&gt;0,H283,0)</f>
        <v>0</v>
      </c>
      <c r="I278">
        <f>IF(I271&gt;0,I283,0)</f>
        <v>0</v>
      </c>
      <c r="J278"/>
      <c r="K278">
        <f>IF(K271&gt;0,K283,0)</f>
        <v>0</v>
      </c>
      <c r="L278"/>
      <c r="M278" s="143" t="s">
        <v>3</v>
      </c>
      <c r="N278" s="142">
        <f>Techniques!$F$3*(Techniques!$D$3*H278+Techniques!$E$3*I278+Techniques!$G$3*K278)</f>
        <v>0</v>
      </c>
      <c r="O278" s="49"/>
    </row>
    <row r="279" spans="1:15" s="38" customFormat="1" ht="13.15" x14ac:dyDescent="0.4">
      <c r="A279" s="45">
        <v>5</v>
      </c>
      <c r="B279" s="38">
        <v>3</v>
      </c>
      <c r="C279" s="38">
        <v>4</v>
      </c>
      <c r="D279" s="38">
        <v>4</v>
      </c>
      <c r="E279"/>
      <c r="F279"/>
      <c r="G279" t="s">
        <v>4</v>
      </c>
      <c r="H279">
        <f>IF(H272&gt;0,H284,0)</f>
        <v>0</v>
      </c>
      <c r="I279">
        <f>IF(I272&gt;0,I284,0)</f>
        <v>0</v>
      </c>
      <c r="J279">
        <f>IF(J272&gt;0,J284,0)</f>
        <v>0</v>
      </c>
      <c r="K279"/>
      <c r="L279"/>
      <c r="M279" s="143" t="s">
        <v>4</v>
      </c>
      <c r="N279" s="142">
        <f>Techniques!$G$3*(Techniques!$D$3*H279+Techniques!$E$3*I279+Techniques!$F$3*J279)</f>
        <v>0</v>
      </c>
      <c r="O279" s="49"/>
    </row>
    <row r="280" spans="1:15" s="38" customFormat="1" ht="13.15" x14ac:dyDescent="0.4">
      <c r="A280" s="45">
        <v>5</v>
      </c>
      <c r="B280" s="38">
        <v>4</v>
      </c>
      <c r="C280" s="38">
        <v>4</v>
      </c>
      <c r="D280" s="38">
        <v>3</v>
      </c>
      <c r="E280"/>
      <c r="G280"/>
      <c r="H280"/>
      <c r="I280"/>
      <c r="J280"/>
      <c r="K280"/>
      <c r="L280"/>
      <c r="M280" s="143" t="s">
        <v>94</v>
      </c>
      <c r="N280" s="142" t="b">
        <f>SUM(N276:N279)&gt;0</f>
        <v>1</v>
      </c>
      <c r="O280" s="49"/>
    </row>
    <row r="281" spans="1:15" s="38" customFormat="1" ht="13.5" thickBot="1" x14ac:dyDescent="0.45">
      <c r="A281" s="45"/>
      <c r="E281"/>
      <c r="F281"/>
      <c r="G281" t="s">
        <v>1</v>
      </c>
      <c r="H281"/>
      <c r="I281">
        <v>1</v>
      </c>
      <c r="J281">
        <v>0</v>
      </c>
      <c r="K281">
        <v>0</v>
      </c>
      <c r="L281"/>
      <c r="M281" s="140" t="s">
        <v>103</v>
      </c>
      <c r="N281" s="273">
        <v>2.3468611115096606E-2</v>
      </c>
      <c r="O281" s="49"/>
    </row>
    <row r="282" spans="1:15" s="38" customFormat="1" x14ac:dyDescent="0.35">
      <c r="A282" s="22">
        <f>AVERAGE(A269:A280)</f>
        <v>4.5</v>
      </c>
      <c r="B282">
        <f>AVERAGE(B269:B280)</f>
        <v>3.6666666666666665</v>
      </c>
      <c r="C282">
        <f>AVERAGE(C269:C280)</f>
        <v>4.416666666666667</v>
      </c>
      <c r="D282">
        <f>AVERAGE(D269:D280)</f>
        <v>4</v>
      </c>
      <c r="E282" s="13" t="s">
        <v>237</v>
      </c>
      <c r="F282"/>
      <c r="G282" t="s">
        <v>2</v>
      </c>
      <c r="H282">
        <v>1</v>
      </c>
      <c r="I282"/>
      <c r="J282">
        <v>0</v>
      </c>
      <c r="K282">
        <v>0</v>
      </c>
      <c r="L282"/>
      <c r="M282"/>
      <c r="N282"/>
      <c r="O282" s="49"/>
    </row>
    <row r="283" spans="1:15" s="38" customFormat="1" x14ac:dyDescent="0.35">
      <c r="A283">
        <f>STDEV(A269:A280)</f>
        <v>0.5222329678670935</v>
      </c>
      <c r="B283" s="38">
        <f>STDEV(B269:B280)</f>
        <v>0.65133894727892894</v>
      </c>
      <c r="C283" s="38">
        <f>STDEV(C269:C280)</f>
        <v>0.66855792342152087</v>
      </c>
      <c r="D283" s="38">
        <f>STDEV(D269:D280)</f>
        <v>0.85280286542244177</v>
      </c>
      <c r="E283" s="13" t="s">
        <v>238</v>
      </c>
      <c r="F283"/>
      <c r="G283" t="s">
        <v>3</v>
      </c>
      <c r="H283">
        <v>0</v>
      </c>
      <c r="I283">
        <v>0</v>
      </c>
      <c r="J283"/>
      <c r="K283">
        <v>0</v>
      </c>
      <c r="L283"/>
      <c r="M283"/>
      <c r="N283"/>
      <c r="O283" s="49"/>
    </row>
    <row r="284" spans="1:15" s="38" customFormat="1" x14ac:dyDescent="0.35">
      <c r="A284" s="45"/>
      <c r="E284"/>
      <c r="F284"/>
      <c r="G284" t="s">
        <v>4</v>
      </c>
      <c r="H284">
        <v>0</v>
      </c>
      <c r="I284">
        <v>0</v>
      </c>
      <c r="J284">
        <v>0</v>
      </c>
      <c r="K284"/>
      <c r="L284"/>
      <c r="M284"/>
      <c r="N284"/>
      <c r="O284" s="49"/>
    </row>
    <row r="285" spans="1:15" s="42" customFormat="1" ht="13.15" thickBot="1" x14ac:dyDescent="0.4">
      <c r="A285" s="46"/>
      <c r="E285" s="5"/>
      <c r="F285" s="5"/>
      <c r="M285" s="5"/>
      <c r="N285" s="5"/>
      <c r="O285" s="244"/>
    </row>
    <row r="286" spans="1:15" s="44" customFormat="1" x14ac:dyDescent="0.35">
      <c r="A286" s="43" t="str">
        <f>Directions!A17</f>
        <v>37) The functionality provided by the interface was ambiguous</v>
      </c>
      <c r="E286" s="115" t="s">
        <v>226</v>
      </c>
      <c r="F286" s="66">
        <f>Directions!B17</f>
        <v>-1</v>
      </c>
      <c r="N286" s="26"/>
      <c r="O286" s="245"/>
    </row>
    <row r="287" spans="1:15" s="38" customFormat="1" ht="13.15" x14ac:dyDescent="0.4">
      <c r="A287" s="45" t="s">
        <v>1</v>
      </c>
      <c r="B287" s="38" t="s">
        <v>2</v>
      </c>
      <c r="C287" s="38" t="s">
        <v>3</v>
      </c>
      <c r="D287" s="38" t="s">
        <v>4</v>
      </c>
      <c r="E287"/>
      <c r="F287"/>
      <c r="G287" s="3" t="s">
        <v>220</v>
      </c>
      <c r="H287" t="s">
        <v>1</v>
      </c>
      <c r="I287" t="s">
        <v>2</v>
      </c>
      <c r="J287" t="s">
        <v>3</v>
      </c>
      <c r="K287" t="s">
        <v>4</v>
      </c>
      <c r="N287"/>
      <c r="O287" s="49"/>
    </row>
    <row r="288" spans="1:15" s="38" customFormat="1" ht="13.15" x14ac:dyDescent="0.4">
      <c r="A288" s="45">
        <v>1</v>
      </c>
      <c r="B288" s="38">
        <v>1</v>
      </c>
      <c r="C288" s="38">
        <v>1</v>
      </c>
      <c r="D288" s="38">
        <v>1</v>
      </c>
      <c r="E288"/>
      <c r="F288"/>
      <c r="G288" t="s">
        <v>1</v>
      </c>
      <c r="H288" s="3">
        <f>A301</f>
        <v>1.6666666666666667</v>
      </c>
      <c r="I288">
        <f>F286*(H288-I289)</f>
        <v>-0.25</v>
      </c>
      <c r="J288">
        <f>F286*(H288-J290)</f>
        <v>-0.33333333333333348</v>
      </c>
      <c r="K288">
        <f>F286*(H288-K291)</f>
        <v>0</v>
      </c>
      <c r="N288"/>
      <c r="O288" s="49"/>
    </row>
    <row r="289" spans="1:15" s="38" customFormat="1" ht="13.15" x14ac:dyDescent="0.4">
      <c r="A289" s="45">
        <v>1</v>
      </c>
      <c r="B289" s="38">
        <v>4</v>
      </c>
      <c r="C289" s="38">
        <v>1</v>
      </c>
      <c r="D289" s="38">
        <v>3</v>
      </c>
      <c r="E289"/>
      <c r="F289"/>
      <c r="G289" t="s">
        <v>2</v>
      </c>
      <c r="H289">
        <f>F286*(I289-H288)</f>
        <v>0.25</v>
      </c>
      <c r="I289" s="3">
        <f>B301</f>
        <v>1.4166666666666667</v>
      </c>
      <c r="J289">
        <f>F286*(I289-J290)</f>
        <v>-8.3333333333333481E-2</v>
      </c>
      <c r="K289">
        <f>F286*(I289-K291)</f>
        <v>0.25</v>
      </c>
      <c r="N289"/>
      <c r="O289" s="49"/>
    </row>
    <row r="290" spans="1:15" s="38" customFormat="1" ht="13.15" x14ac:dyDescent="0.4">
      <c r="A290" s="45">
        <v>2</v>
      </c>
      <c r="B290" s="38">
        <v>1</v>
      </c>
      <c r="C290" s="38">
        <v>3</v>
      </c>
      <c r="D290" s="38">
        <v>3</v>
      </c>
      <c r="E290"/>
      <c r="F290"/>
      <c r="G290" t="s">
        <v>3</v>
      </c>
      <c r="H290">
        <f>F286*(J290-H288)</f>
        <v>0.33333333333333348</v>
      </c>
      <c r="I290">
        <f>F286*(J290-I289)</f>
        <v>8.3333333333333481E-2</v>
      </c>
      <c r="J290" s="3">
        <f>C301</f>
        <v>1.3333333333333333</v>
      </c>
      <c r="K290">
        <f>F286*(J290-K291)</f>
        <v>0.33333333333333348</v>
      </c>
      <c r="N290"/>
      <c r="O290" s="49"/>
    </row>
    <row r="291" spans="1:15" s="38" customFormat="1" ht="13.15" x14ac:dyDescent="0.4">
      <c r="A291" s="45">
        <v>4</v>
      </c>
      <c r="B291" s="38">
        <v>1</v>
      </c>
      <c r="C291" s="38">
        <v>1</v>
      </c>
      <c r="D291" s="38">
        <v>1</v>
      </c>
      <c r="E291"/>
      <c r="F291"/>
      <c r="G291" t="s">
        <v>4</v>
      </c>
      <c r="H291">
        <f>F286*(K291-H288)</f>
        <v>0</v>
      </c>
      <c r="I291">
        <f>F286*(K291-I289)</f>
        <v>-0.25</v>
      </c>
      <c r="J291">
        <f>F286*(K291-J290)</f>
        <v>-0.33333333333333348</v>
      </c>
      <c r="K291" s="3">
        <f>D301</f>
        <v>1.6666666666666667</v>
      </c>
      <c r="M291"/>
      <c r="N291"/>
      <c r="O291" s="49"/>
    </row>
    <row r="292" spans="1:15" s="38" customFormat="1" x14ac:dyDescent="0.35">
      <c r="A292" s="45">
        <v>2</v>
      </c>
      <c r="B292" s="38">
        <v>2</v>
      </c>
      <c r="C292" s="38">
        <v>1</v>
      </c>
      <c r="D292" s="38">
        <v>1</v>
      </c>
      <c r="E292"/>
      <c r="F292"/>
      <c r="G292"/>
      <c r="H292"/>
      <c r="I292"/>
      <c r="J292"/>
      <c r="K292"/>
      <c r="M292"/>
      <c r="N292"/>
      <c r="O292" s="49"/>
    </row>
    <row r="293" spans="1:15" s="38" customFormat="1" ht="13.15" thickBot="1" x14ac:dyDescent="0.4">
      <c r="A293" s="45">
        <v>2</v>
      </c>
      <c r="B293" s="38">
        <v>1</v>
      </c>
      <c r="C293" s="38">
        <v>1</v>
      </c>
      <c r="D293" s="38">
        <v>1</v>
      </c>
      <c r="E293"/>
      <c r="F293"/>
      <c r="G293"/>
      <c r="H293"/>
      <c r="I293"/>
      <c r="J293"/>
      <c r="K293"/>
      <c r="M293"/>
      <c r="N293"/>
      <c r="O293" s="49"/>
    </row>
    <row r="294" spans="1:15" s="38" customFormat="1" ht="13.5" thickBot="1" x14ac:dyDescent="0.45">
      <c r="A294" s="45">
        <v>1</v>
      </c>
      <c r="B294" s="38">
        <v>1</v>
      </c>
      <c r="C294" s="38">
        <v>2</v>
      </c>
      <c r="D294" s="38">
        <v>3</v>
      </c>
      <c r="E294"/>
      <c r="F294"/>
      <c r="G294"/>
      <c r="H294" t="s">
        <v>1</v>
      </c>
      <c r="I294" t="s">
        <v>2</v>
      </c>
      <c r="J294" t="s">
        <v>3</v>
      </c>
      <c r="K294" t="s">
        <v>4</v>
      </c>
      <c r="L294"/>
      <c r="M294" s="116"/>
      <c r="N294" s="141" t="s">
        <v>10</v>
      </c>
      <c r="O294" s="49"/>
    </row>
    <row r="295" spans="1:15" s="38" customFormat="1" ht="13.15" x14ac:dyDescent="0.4">
      <c r="A295" s="45">
        <v>1</v>
      </c>
      <c r="B295" s="38">
        <v>2</v>
      </c>
      <c r="C295" s="38">
        <v>1</v>
      </c>
      <c r="D295" s="38">
        <v>1</v>
      </c>
      <c r="E295"/>
      <c r="F295"/>
      <c r="G295" t="s">
        <v>1</v>
      </c>
      <c r="H295"/>
      <c r="I295">
        <f>IF(I288&gt;0,I300,0)</f>
        <v>0</v>
      </c>
      <c r="J295">
        <f>IF(J288&gt;0,J300,0)</f>
        <v>0</v>
      </c>
      <c r="K295">
        <f>IF(K288&gt;0,K300,0)</f>
        <v>0</v>
      </c>
      <c r="L295"/>
      <c r="M295" s="143" t="s">
        <v>1</v>
      </c>
      <c r="N295" s="142">
        <f>Techniques!$D$3*(Techniques!$E$3*I295+Techniques!$F$3*J295+Techniques!$G$3*K295)</f>
        <v>0</v>
      </c>
      <c r="O295" s="49"/>
    </row>
    <row r="296" spans="1:15" s="38" customFormat="1" ht="13.15" x14ac:dyDescent="0.4">
      <c r="A296" s="45">
        <v>2</v>
      </c>
      <c r="B296" s="38">
        <v>1</v>
      </c>
      <c r="C296" s="38">
        <v>1</v>
      </c>
      <c r="D296" s="38">
        <v>2</v>
      </c>
      <c r="E296"/>
      <c r="F296"/>
      <c r="G296" t="s">
        <v>2</v>
      </c>
      <c r="H296">
        <f>IF(H289&gt;0,H301,0)</f>
        <v>0</v>
      </c>
      <c r="I296"/>
      <c r="J296">
        <f>IF(J289&gt;0,J301,0)</f>
        <v>0</v>
      </c>
      <c r="K296">
        <f>IF(K289&gt;0,K301,0)</f>
        <v>0</v>
      </c>
      <c r="L296"/>
      <c r="M296" s="143" t="s">
        <v>2</v>
      </c>
      <c r="N296" s="142">
        <f>Techniques!$E$3*(Techniques!$D$3*H296+Techniques!$F$3*J296+Techniques!$G$3*K296)</f>
        <v>0</v>
      </c>
      <c r="O296" s="49"/>
    </row>
    <row r="297" spans="1:15" s="38" customFormat="1" ht="13.15" x14ac:dyDescent="0.4">
      <c r="A297" s="45">
        <v>2</v>
      </c>
      <c r="B297" s="38">
        <v>1</v>
      </c>
      <c r="C297" s="38">
        <v>1</v>
      </c>
      <c r="D297" s="38">
        <v>2</v>
      </c>
      <c r="E297"/>
      <c r="F297"/>
      <c r="G297" t="s">
        <v>3</v>
      </c>
      <c r="H297">
        <f>IF(H290&gt;0,H302,0)</f>
        <v>0</v>
      </c>
      <c r="I297">
        <f>IF(I290&gt;0,I302,0)</f>
        <v>0</v>
      </c>
      <c r="J297"/>
      <c r="K297">
        <f>IF(K290&gt;0,K302,0)</f>
        <v>0</v>
      </c>
      <c r="L297"/>
      <c r="M297" s="143" t="s">
        <v>3</v>
      </c>
      <c r="N297" s="142">
        <f>Techniques!$F$3*(Techniques!$D$3*H297+Techniques!$E$3*I297+Techniques!$G$3*K297)</f>
        <v>0</v>
      </c>
      <c r="O297" s="49"/>
    </row>
    <row r="298" spans="1:15" s="38" customFormat="1" ht="13.15" x14ac:dyDescent="0.4">
      <c r="A298" s="45">
        <v>1</v>
      </c>
      <c r="B298" s="38">
        <v>1</v>
      </c>
      <c r="C298" s="38">
        <v>2</v>
      </c>
      <c r="D298" s="38">
        <v>1</v>
      </c>
      <c r="E298"/>
      <c r="F298"/>
      <c r="G298" t="s">
        <v>4</v>
      </c>
      <c r="H298">
        <f>IF(H291&gt;0,H303,0)</f>
        <v>0</v>
      </c>
      <c r="I298">
        <f>IF(I291&gt;0,I303,0)</f>
        <v>0</v>
      </c>
      <c r="J298">
        <f>IF(J291&gt;0,J303,0)</f>
        <v>0</v>
      </c>
      <c r="K298"/>
      <c r="L298"/>
      <c r="M298" s="143" t="s">
        <v>4</v>
      </c>
      <c r="N298" s="142">
        <f>Techniques!$G$3*(Techniques!$D$3*H298+Techniques!$E$3*I298+Techniques!$F$3*J298)</f>
        <v>0</v>
      </c>
      <c r="O298" s="49"/>
    </row>
    <row r="299" spans="1:15" s="38" customFormat="1" ht="13.15" x14ac:dyDescent="0.4">
      <c r="A299" s="45">
        <v>1</v>
      </c>
      <c r="B299" s="38">
        <v>1</v>
      </c>
      <c r="C299" s="38">
        <v>1</v>
      </c>
      <c r="D299" s="38">
        <v>1</v>
      </c>
      <c r="E299"/>
      <c r="G299"/>
      <c r="H299"/>
      <c r="I299"/>
      <c r="J299"/>
      <c r="K299"/>
      <c r="L299"/>
      <c r="M299" s="143" t="s">
        <v>94</v>
      </c>
      <c r="N299" s="142" t="b">
        <f>SUM(N295:N298)&gt;0</f>
        <v>0</v>
      </c>
      <c r="O299" s="49"/>
    </row>
    <row r="300" spans="1:15" s="38" customFormat="1" ht="13.5" thickBot="1" x14ac:dyDescent="0.45">
      <c r="A300" s="45"/>
      <c r="E300"/>
      <c r="F300"/>
      <c r="G300" t="s">
        <v>1</v>
      </c>
      <c r="H300"/>
      <c r="I300">
        <v>0</v>
      </c>
      <c r="J300">
        <v>0</v>
      </c>
      <c r="K300">
        <v>0</v>
      </c>
      <c r="L300"/>
      <c r="M300" s="140" t="s">
        <v>103</v>
      </c>
      <c r="N300" s="273">
        <v>0.54033331608647772</v>
      </c>
      <c r="O300" s="49"/>
    </row>
    <row r="301" spans="1:15" s="38" customFormat="1" x14ac:dyDescent="0.35">
      <c r="A301" s="22">
        <f>AVERAGE(A288:A299)</f>
        <v>1.6666666666666667</v>
      </c>
      <c r="B301">
        <f>AVERAGE(B288:B299)</f>
        <v>1.4166666666666667</v>
      </c>
      <c r="C301">
        <f>AVERAGE(C288:C299)</f>
        <v>1.3333333333333333</v>
      </c>
      <c r="D301">
        <f>AVERAGE(D288:D299)</f>
        <v>1.6666666666666667</v>
      </c>
      <c r="E301" s="13" t="s">
        <v>237</v>
      </c>
      <c r="F301"/>
      <c r="G301" t="s">
        <v>2</v>
      </c>
      <c r="H301">
        <v>0</v>
      </c>
      <c r="I301"/>
      <c r="J301">
        <v>0</v>
      </c>
      <c r="K301">
        <v>0</v>
      </c>
      <c r="L301"/>
      <c r="M301"/>
      <c r="N301"/>
      <c r="O301" s="49"/>
    </row>
    <row r="302" spans="1:15" s="38" customFormat="1" x14ac:dyDescent="0.35">
      <c r="A302">
        <f>STDEV(A288:A299)</f>
        <v>0.88762536459859442</v>
      </c>
      <c r="B302" s="38">
        <f>STDEV(B288:B299)</f>
        <v>0.90033663737851999</v>
      </c>
      <c r="C302" s="38">
        <f>STDEV(C288:C299)</f>
        <v>0.65133894727892971</v>
      </c>
      <c r="D302" s="38">
        <f>STDEV(D288:D299)</f>
        <v>0.88762536459859442</v>
      </c>
      <c r="E302" s="13" t="s">
        <v>238</v>
      </c>
      <c r="F302"/>
      <c r="G302" t="s">
        <v>3</v>
      </c>
      <c r="H302">
        <v>0</v>
      </c>
      <c r="I302">
        <v>0</v>
      </c>
      <c r="J302"/>
      <c r="K302">
        <v>0</v>
      </c>
      <c r="L302"/>
      <c r="M302"/>
      <c r="N302"/>
      <c r="O302" s="49"/>
    </row>
    <row r="303" spans="1:15" s="38" customFormat="1" x14ac:dyDescent="0.35">
      <c r="A303" s="45"/>
      <c r="E303"/>
      <c r="F303"/>
      <c r="G303" t="s">
        <v>4</v>
      </c>
      <c r="H303">
        <v>0</v>
      </c>
      <c r="I303">
        <v>0</v>
      </c>
      <c r="J303">
        <v>0</v>
      </c>
      <c r="K303"/>
      <c r="L303"/>
      <c r="M303"/>
      <c r="N303"/>
      <c r="O303" s="49"/>
    </row>
    <row r="304" spans="1:15" s="42" customFormat="1" ht="13.15" thickBot="1" x14ac:dyDescent="0.4">
      <c r="A304" s="46"/>
      <c r="E304" s="5"/>
      <c r="F304" s="5"/>
      <c r="M304" s="5"/>
      <c r="N304" s="5"/>
      <c r="O304" s="244"/>
    </row>
    <row r="305" spans="1:15" s="44" customFormat="1" x14ac:dyDescent="0.35">
      <c r="A305" s="43" t="str">
        <f>Directions!A18</f>
        <v>38) I would have preferred an alternative interface to carry out the task</v>
      </c>
      <c r="E305" s="115" t="s">
        <v>226</v>
      </c>
      <c r="F305" s="66">
        <f>Directions!B18</f>
        <v>-1</v>
      </c>
      <c r="N305" s="26"/>
      <c r="O305" s="245"/>
    </row>
    <row r="306" spans="1:15" s="38" customFormat="1" ht="13.15" x14ac:dyDescent="0.4">
      <c r="A306" s="45" t="s">
        <v>1</v>
      </c>
      <c r="B306" s="38" t="s">
        <v>2</v>
      </c>
      <c r="C306" s="38" t="s">
        <v>3</v>
      </c>
      <c r="D306" s="38" t="s">
        <v>4</v>
      </c>
      <c r="E306"/>
      <c r="F306"/>
      <c r="G306" s="3" t="s">
        <v>220</v>
      </c>
      <c r="H306" t="s">
        <v>1</v>
      </c>
      <c r="I306" t="s">
        <v>2</v>
      </c>
      <c r="J306" t="s">
        <v>3</v>
      </c>
      <c r="K306" t="s">
        <v>4</v>
      </c>
      <c r="N306"/>
      <c r="O306" s="49"/>
    </row>
    <row r="307" spans="1:15" s="38" customFormat="1" ht="13.15" x14ac:dyDescent="0.4">
      <c r="A307" s="45">
        <v>3</v>
      </c>
      <c r="B307" s="38">
        <v>3</v>
      </c>
      <c r="C307" s="38">
        <v>3</v>
      </c>
      <c r="D307" s="38">
        <v>3</v>
      </c>
      <c r="E307"/>
      <c r="F307"/>
      <c r="G307" t="s">
        <v>1</v>
      </c>
      <c r="H307" s="3">
        <f>A320</f>
        <v>2.6666666666666665</v>
      </c>
      <c r="I307">
        <f>F305*(H307-I308)</f>
        <v>-0.41666666666666652</v>
      </c>
      <c r="J307">
        <f>F305*(H307-J309)</f>
        <v>-0.74999999999999978</v>
      </c>
      <c r="K307">
        <f>F305*(H307-K310)</f>
        <v>-0.16666666666666652</v>
      </c>
      <c r="N307"/>
      <c r="O307" s="49"/>
    </row>
    <row r="308" spans="1:15" s="38" customFormat="1" ht="13.15" x14ac:dyDescent="0.4">
      <c r="A308" s="45">
        <v>3</v>
      </c>
      <c r="B308" s="38">
        <v>5</v>
      </c>
      <c r="C308" s="38">
        <v>1</v>
      </c>
      <c r="D308" s="38">
        <v>3</v>
      </c>
      <c r="E308"/>
      <c r="F308"/>
      <c r="G308" t="s">
        <v>2</v>
      </c>
      <c r="H308">
        <f>F305*(I308-H307)</f>
        <v>0.41666666666666652</v>
      </c>
      <c r="I308" s="3">
        <f>B320</f>
        <v>2.25</v>
      </c>
      <c r="J308">
        <f>F305*(I308-J309)</f>
        <v>-0.33333333333333326</v>
      </c>
      <c r="K308">
        <f>F305*(I308-K310)</f>
        <v>0.25</v>
      </c>
      <c r="N308"/>
      <c r="O308" s="49"/>
    </row>
    <row r="309" spans="1:15" s="38" customFormat="1" ht="13.15" x14ac:dyDescent="0.4">
      <c r="A309" s="45">
        <v>3</v>
      </c>
      <c r="B309" s="38">
        <v>2</v>
      </c>
      <c r="C309" s="38">
        <v>3</v>
      </c>
      <c r="D309" s="38">
        <v>2</v>
      </c>
      <c r="E309"/>
      <c r="F309"/>
      <c r="G309" t="s">
        <v>3</v>
      </c>
      <c r="H309">
        <f>F305*(J309-H307)</f>
        <v>0.74999999999999978</v>
      </c>
      <c r="I309">
        <f>F305*(J309-I308)</f>
        <v>0.33333333333333326</v>
      </c>
      <c r="J309" s="3">
        <f>C320</f>
        <v>1.9166666666666667</v>
      </c>
      <c r="K309">
        <f>F305*(J309-K310)</f>
        <v>0.58333333333333326</v>
      </c>
      <c r="N309"/>
      <c r="O309" s="49"/>
    </row>
    <row r="310" spans="1:15" s="38" customFormat="1" ht="13.15" x14ac:dyDescent="0.4">
      <c r="A310" s="45">
        <v>1</v>
      </c>
      <c r="B310" s="38">
        <v>2</v>
      </c>
      <c r="C310" s="38">
        <v>1</v>
      </c>
      <c r="D310" s="38">
        <v>2</v>
      </c>
      <c r="E310"/>
      <c r="F310"/>
      <c r="G310" t="s">
        <v>4</v>
      </c>
      <c r="H310">
        <f>F305*(K310-H307)</f>
        <v>0.16666666666666652</v>
      </c>
      <c r="I310">
        <f>F305*(K310-I308)</f>
        <v>-0.25</v>
      </c>
      <c r="J310">
        <f>F305*(K310-J309)</f>
        <v>-0.58333333333333326</v>
      </c>
      <c r="K310" s="3">
        <f>D320</f>
        <v>2.5</v>
      </c>
      <c r="M310"/>
      <c r="N310"/>
      <c r="O310" s="49"/>
    </row>
    <row r="311" spans="1:15" s="38" customFormat="1" x14ac:dyDescent="0.35">
      <c r="A311" s="45">
        <v>4</v>
      </c>
      <c r="B311" s="38">
        <v>4</v>
      </c>
      <c r="C311" s="38">
        <v>1</v>
      </c>
      <c r="D311" s="38">
        <v>1</v>
      </c>
      <c r="E311"/>
      <c r="F311"/>
      <c r="G311"/>
      <c r="H311"/>
      <c r="I311"/>
      <c r="J311"/>
      <c r="K311"/>
      <c r="M311"/>
      <c r="N311"/>
      <c r="O311" s="49"/>
    </row>
    <row r="312" spans="1:15" s="38" customFormat="1" ht="13.15" thickBot="1" x14ac:dyDescent="0.4">
      <c r="A312" s="45">
        <v>3</v>
      </c>
      <c r="B312" s="38">
        <v>1</v>
      </c>
      <c r="C312" s="38">
        <v>1</v>
      </c>
      <c r="D312" s="38">
        <v>5</v>
      </c>
      <c r="E312"/>
      <c r="F312"/>
      <c r="G312"/>
      <c r="H312"/>
      <c r="I312"/>
      <c r="J312"/>
      <c r="K312"/>
      <c r="M312"/>
      <c r="N312"/>
      <c r="O312" s="49"/>
    </row>
    <row r="313" spans="1:15" s="38" customFormat="1" ht="13.5" thickBot="1" x14ac:dyDescent="0.45">
      <c r="A313" s="45">
        <v>3</v>
      </c>
      <c r="B313" s="38">
        <v>3</v>
      </c>
      <c r="C313" s="38">
        <v>2</v>
      </c>
      <c r="D313" s="38">
        <v>3</v>
      </c>
      <c r="E313"/>
      <c r="F313"/>
      <c r="G313"/>
      <c r="H313" t="s">
        <v>1</v>
      </c>
      <c r="I313" t="s">
        <v>2</v>
      </c>
      <c r="J313" t="s">
        <v>3</v>
      </c>
      <c r="K313" t="s">
        <v>4</v>
      </c>
      <c r="L313"/>
      <c r="M313" s="116"/>
      <c r="N313" s="141" t="s">
        <v>10</v>
      </c>
      <c r="O313" s="49"/>
    </row>
    <row r="314" spans="1:15" s="38" customFormat="1" ht="13.15" x14ac:dyDescent="0.4">
      <c r="A314" s="45">
        <v>3</v>
      </c>
      <c r="B314" s="38">
        <v>2</v>
      </c>
      <c r="C314" s="38">
        <v>1</v>
      </c>
      <c r="D314" s="38">
        <v>2</v>
      </c>
      <c r="E314"/>
      <c r="F314"/>
      <c r="G314" t="s">
        <v>1</v>
      </c>
      <c r="H314"/>
      <c r="I314">
        <f>IF(I307&gt;0,I319,0)</f>
        <v>0</v>
      </c>
      <c r="J314">
        <f>IF(J307&gt;0,J319,0)</f>
        <v>0</v>
      </c>
      <c r="K314">
        <f>IF(K307&gt;0,K319,0)</f>
        <v>0</v>
      </c>
      <c r="L314"/>
      <c r="M314" s="143" t="s">
        <v>1</v>
      </c>
      <c r="N314" s="142">
        <f>Techniques!$D$3*(Techniques!$E$3*I314+Techniques!$F$3*J314+Techniques!$G$3*K314)</f>
        <v>0</v>
      </c>
      <c r="O314" s="49"/>
    </row>
    <row r="315" spans="1:15" s="38" customFormat="1" ht="13.15" x14ac:dyDescent="0.4">
      <c r="A315" s="45">
        <v>4</v>
      </c>
      <c r="B315" s="38">
        <v>2</v>
      </c>
      <c r="C315" s="38">
        <v>5</v>
      </c>
      <c r="D315" s="38">
        <v>2</v>
      </c>
      <c r="E315"/>
      <c r="F315"/>
      <c r="G315" t="s">
        <v>2</v>
      </c>
      <c r="H315">
        <f>IF(H308&gt;0,H320,0)</f>
        <v>0</v>
      </c>
      <c r="I315"/>
      <c r="J315">
        <f>IF(J308&gt;0,J320,0)</f>
        <v>0</v>
      </c>
      <c r="K315">
        <f>IF(K308&gt;0,K320,0)</f>
        <v>0</v>
      </c>
      <c r="L315"/>
      <c r="M315" s="143" t="s">
        <v>2</v>
      </c>
      <c r="N315" s="142">
        <f>Techniques!$E$3*(Techniques!$D$3*H315+Techniques!$F$3*J315+Techniques!$G$3*K315)</f>
        <v>0</v>
      </c>
      <c r="O315" s="49"/>
    </row>
    <row r="316" spans="1:15" s="38" customFormat="1" ht="13.15" x14ac:dyDescent="0.4">
      <c r="A316" s="45">
        <v>2</v>
      </c>
      <c r="B316" s="38">
        <v>1</v>
      </c>
      <c r="C316" s="38">
        <v>1</v>
      </c>
      <c r="D316" s="38">
        <v>4</v>
      </c>
      <c r="E316"/>
      <c r="F316"/>
      <c r="G316" t="s">
        <v>3</v>
      </c>
      <c r="H316">
        <f>IF(H309&gt;0,H321,0)</f>
        <v>0</v>
      </c>
      <c r="I316">
        <f>IF(I309&gt;0,I321,0)</f>
        <v>0</v>
      </c>
      <c r="J316"/>
      <c r="K316">
        <f>IF(K309&gt;0,K321,0)</f>
        <v>0</v>
      </c>
      <c r="L316"/>
      <c r="M316" s="143" t="s">
        <v>3</v>
      </c>
      <c r="N316" s="142">
        <f>Techniques!$F$3*(Techniques!$D$3*H316+Techniques!$E$3*I316+Techniques!$G$3*K316)</f>
        <v>0</v>
      </c>
      <c r="O316" s="49"/>
    </row>
    <row r="317" spans="1:15" s="38" customFormat="1" ht="13.15" x14ac:dyDescent="0.4">
      <c r="A317" s="45">
        <v>2</v>
      </c>
      <c r="B317" s="38">
        <v>1</v>
      </c>
      <c r="C317" s="38">
        <v>2</v>
      </c>
      <c r="D317" s="38">
        <v>1</v>
      </c>
      <c r="E317"/>
      <c r="F317"/>
      <c r="G317" t="s">
        <v>4</v>
      </c>
      <c r="H317">
        <f>IF(H310&gt;0,H322,0)</f>
        <v>0</v>
      </c>
      <c r="I317">
        <f>IF(I310&gt;0,I322,0)</f>
        <v>0</v>
      </c>
      <c r="J317">
        <f>IF(J310&gt;0,J322,0)</f>
        <v>0</v>
      </c>
      <c r="K317"/>
      <c r="L317"/>
      <c r="M317" s="143" t="s">
        <v>4</v>
      </c>
      <c r="N317" s="142">
        <f>Techniques!$G$3*(Techniques!$D$3*H317+Techniques!$E$3*I317+Techniques!$F$3*J317)</f>
        <v>0</v>
      </c>
      <c r="O317" s="49"/>
    </row>
    <row r="318" spans="1:15" s="38" customFormat="1" ht="13.15" x14ac:dyDescent="0.4">
      <c r="A318" s="45">
        <v>1</v>
      </c>
      <c r="B318" s="38">
        <v>1</v>
      </c>
      <c r="C318" s="38">
        <v>2</v>
      </c>
      <c r="D318" s="38">
        <v>2</v>
      </c>
      <c r="E318"/>
      <c r="G318"/>
      <c r="H318"/>
      <c r="I318"/>
      <c r="J318"/>
      <c r="K318"/>
      <c r="L318"/>
      <c r="M318" s="143" t="s">
        <v>94</v>
      </c>
      <c r="N318" s="142" t="b">
        <f>SUM(N314:N317)&gt;0</f>
        <v>0</v>
      </c>
      <c r="O318" s="49"/>
    </row>
    <row r="319" spans="1:15" s="38" customFormat="1" ht="13.5" thickBot="1" x14ac:dyDescent="0.45">
      <c r="A319" s="45"/>
      <c r="E319"/>
      <c r="F319"/>
      <c r="G319" t="s">
        <v>1</v>
      </c>
      <c r="H319"/>
      <c r="I319">
        <v>0</v>
      </c>
      <c r="J319">
        <v>0</v>
      </c>
      <c r="K319">
        <v>0</v>
      </c>
      <c r="L319"/>
      <c r="M319" s="140" t="s">
        <v>103</v>
      </c>
      <c r="N319" s="273">
        <v>0.24196087724949664</v>
      </c>
      <c r="O319" s="49"/>
    </row>
    <row r="320" spans="1:15" s="38" customFormat="1" x14ac:dyDescent="0.35">
      <c r="A320" s="22">
        <f>AVERAGE(A307:A318)</f>
        <v>2.6666666666666665</v>
      </c>
      <c r="B320">
        <f>AVERAGE(B307:B318)</f>
        <v>2.25</v>
      </c>
      <c r="C320">
        <f>AVERAGE(C307:C318)</f>
        <v>1.9166666666666667</v>
      </c>
      <c r="D320">
        <f>AVERAGE(D307:D318)</f>
        <v>2.5</v>
      </c>
      <c r="E320" s="13" t="s">
        <v>237</v>
      </c>
      <c r="F320"/>
      <c r="G320" t="s">
        <v>2</v>
      </c>
      <c r="H320">
        <v>0</v>
      </c>
      <c r="I320"/>
      <c r="J320">
        <v>0</v>
      </c>
      <c r="K320">
        <v>0</v>
      </c>
      <c r="L320"/>
      <c r="M320"/>
      <c r="N320"/>
      <c r="O320" s="49"/>
    </row>
    <row r="321" spans="1:15" s="38" customFormat="1" x14ac:dyDescent="0.35">
      <c r="A321">
        <f>STDEV(A307:A318)</f>
        <v>0.98473192783466212</v>
      </c>
      <c r="B321" s="38">
        <f>STDEV(B307:B318)</f>
        <v>1.2880570286640687</v>
      </c>
      <c r="C321" s="38">
        <f>STDEV(C307:C318)</f>
        <v>1.2401124093721454</v>
      </c>
      <c r="D321" s="38">
        <f>STDEV(D307:D318)</f>
        <v>1.1677484162422844</v>
      </c>
      <c r="E321" s="13" t="s">
        <v>238</v>
      </c>
      <c r="F321"/>
      <c r="G321" t="s">
        <v>3</v>
      </c>
      <c r="H321">
        <v>0</v>
      </c>
      <c r="I321">
        <v>0</v>
      </c>
      <c r="J321"/>
      <c r="K321">
        <v>0</v>
      </c>
      <c r="L321"/>
      <c r="M321"/>
      <c r="N321"/>
      <c r="O321" s="49"/>
    </row>
    <row r="322" spans="1:15" s="38" customFormat="1" x14ac:dyDescent="0.35">
      <c r="A322" s="45"/>
      <c r="E322"/>
      <c r="F322"/>
      <c r="G322" t="s">
        <v>4</v>
      </c>
      <c r="H322">
        <v>0</v>
      </c>
      <c r="I322">
        <v>0</v>
      </c>
      <c r="J322">
        <v>0</v>
      </c>
      <c r="K322"/>
      <c r="L322"/>
      <c r="M322"/>
      <c r="N322"/>
      <c r="O322" s="49"/>
    </row>
    <row r="323" spans="1:15" s="42" customFormat="1" ht="13.15" thickBot="1" x14ac:dyDescent="0.4">
      <c r="A323" s="46"/>
      <c r="E323" s="5"/>
      <c r="F323" s="5"/>
      <c r="M323" s="5"/>
      <c r="N323" s="5"/>
      <c r="O323" s="244"/>
    </row>
    <row r="324" spans="1:15" s="44" customFormat="1" x14ac:dyDescent="0.35">
      <c r="A324" s="43" t="str">
        <f>Directions!A19</f>
        <v>39) The interface was ideal for interacting with a virtual environment</v>
      </c>
      <c r="E324" s="115" t="s">
        <v>226</v>
      </c>
      <c r="F324" s="66">
        <f>Directions!B19</f>
        <v>1</v>
      </c>
      <c r="N324" s="26"/>
      <c r="O324" s="245"/>
    </row>
    <row r="325" spans="1:15" s="38" customFormat="1" ht="13.15" x14ac:dyDescent="0.4">
      <c r="A325" s="45" t="s">
        <v>1</v>
      </c>
      <c r="B325" s="38" t="s">
        <v>2</v>
      </c>
      <c r="C325" s="38" t="s">
        <v>3</v>
      </c>
      <c r="D325" s="38" t="s">
        <v>4</v>
      </c>
      <c r="E325"/>
      <c r="F325"/>
      <c r="G325" s="3" t="s">
        <v>220</v>
      </c>
      <c r="H325" t="s">
        <v>1</v>
      </c>
      <c r="I325" t="s">
        <v>2</v>
      </c>
      <c r="J325" t="s">
        <v>3</v>
      </c>
      <c r="K325" t="s">
        <v>4</v>
      </c>
      <c r="N325"/>
      <c r="O325" s="49"/>
    </row>
    <row r="326" spans="1:15" s="38" customFormat="1" ht="13.15" x14ac:dyDescent="0.4">
      <c r="A326" s="45">
        <v>5</v>
      </c>
      <c r="B326" s="38">
        <v>5</v>
      </c>
      <c r="C326" s="38">
        <v>4</v>
      </c>
      <c r="D326" s="38">
        <v>3</v>
      </c>
      <c r="E326"/>
      <c r="F326"/>
      <c r="G326" t="s">
        <v>1</v>
      </c>
      <c r="H326" s="3">
        <f>A339</f>
        <v>3.4166666666666665</v>
      </c>
      <c r="I326">
        <f>F324*(H326-I327)</f>
        <v>-0.25</v>
      </c>
      <c r="J326">
        <f>F324*(H326-J328)</f>
        <v>-0.75000000000000044</v>
      </c>
      <c r="K326">
        <f>F324*(H326-K329)</f>
        <v>-8.3333333333333481E-2</v>
      </c>
      <c r="N326"/>
      <c r="O326" s="49"/>
    </row>
    <row r="327" spans="1:15" s="38" customFormat="1" ht="13.15" x14ac:dyDescent="0.4">
      <c r="A327" s="45">
        <v>5</v>
      </c>
      <c r="B327" s="38">
        <v>2</v>
      </c>
      <c r="C327" s="38">
        <v>4</v>
      </c>
      <c r="D327" s="38">
        <v>2</v>
      </c>
      <c r="E327"/>
      <c r="F327"/>
      <c r="G327" t="s">
        <v>2</v>
      </c>
      <c r="H327">
        <f>F324*(I327-H326)</f>
        <v>0.25</v>
      </c>
      <c r="I327" s="3">
        <f>B339</f>
        <v>3.6666666666666665</v>
      </c>
      <c r="J327">
        <f>F324*(I327-J328)</f>
        <v>-0.50000000000000044</v>
      </c>
      <c r="K327">
        <f>F324*(I327-K329)</f>
        <v>0.16666666666666652</v>
      </c>
      <c r="N327"/>
      <c r="O327" s="49"/>
    </row>
    <row r="328" spans="1:15" s="38" customFormat="1" ht="13.15" x14ac:dyDescent="0.4">
      <c r="A328" s="45">
        <v>5</v>
      </c>
      <c r="B328" s="38">
        <v>3</v>
      </c>
      <c r="C328" s="38">
        <v>4</v>
      </c>
      <c r="D328" s="38">
        <v>4</v>
      </c>
      <c r="E328"/>
      <c r="F328"/>
      <c r="G328" t="s">
        <v>3</v>
      </c>
      <c r="H328">
        <f>F324*(J328-H326)</f>
        <v>0.75000000000000044</v>
      </c>
      <c r="I328">
        <f>F324*(J328-I327)</f>
        <v>0.50000000000000044</v>
      </c>
      <c r="J328" s="3">
        <f>C339</f>
        <v>4.166666666666667</v>
      </c>
      <c r="K328">
        <f>F324*(J328-K329)</f>
        <v>0.66666666666666696</v>
      </c>
      <c r="N328"/>
      <c r="O328" s="49"/>
    </row>
    <row r="329" spans="1:15" s="38" customFormat="1" ht="13.15" x14ac:dyDescent="0.4">
      <c r="A329" s="45">
        <v>1</v>
      </c>
      <c r="B329" s="38">
        <v>3</v>
      </c>
      <c r="C329" s="38">
        <v>5</v>
      </c>
      <c r="D329" s="38">
        <v>4</v>
      </c>
      <c r="E329"/>
      <c r="F329"/>
      <c r="G329" t="s">
        <v>4</v>
      </c>
      <c r="H329">
        <f>F324*(K329-H326)</f>
        <v>8.3333333333333481E-2</v>
      </c>
      <c r="I329">
        <f>F324*(K329-I327)</f>
        <v>-0.16666666666666652</v>
      </c>
      <c r="J329">
        <f>F324*(K329-J328)</f>
        <v>-0.66666666666666696</v>
      </c>
      <c r="K329" s="3">
        <f>D339</f>
        <v>3.5</v>
      </c>
      <c r="M329"/>
      <c r="N329"/>
      <c r="O329" s="49"/>
    </row>
    <row r="330" spans="1:15" s="38" customFormat="1" x14ac:dyDescent="0.35">
      <c r="A330" s="45">
        <v>3</v>
      </c>
      <c r="B330" s="38">
        <v>3</v>
      </c>
      <c r="C330" s="38">
        <v>5</v>
      </c>
      <c r="D330" s="38">
        <v>4</v>
      </c>
      <c r="E330"/>
      <c r="F330"/>
      <c r="G330"/>
      <c r="H330"/>
      <c r="I330"/>
      <c r="J330"/>
      <c r="K330"/>
      <c r="M330"/>
      <c r="N330"/>
      <c r="O330" s="49"/>
    </row>
    <row r="331" spans="1:15" s="38" customFormat="1" ht="13.15" thickBot="1" x14ac:dyDescent="0.4">
      <c r="A331" s="45">
        <v>4</v>
      </c>
      <c r="B331" s="38">
        <v>5</v>
      </c>
      <c r="C331" s="38">
        <v>5</v>
      </c>
      <c r="D331" s="38">
        <v>3</v>
      </c>
      <c r="E331"/>
      <c r="F331"/>
      <c r="G331"/>
      <c r="H331"/>
      <c r="I331"/>
      <c r="J331"/>
      <c r="K331"/>
      <c r="M331"/>
      <c r="N331"/>
      <c r="O331" s="49"/>
    </row>
    <row r="332" spans="1:15" s="38" customFormat="1" ht="13.5" thickBot="1" x14ac:dyDescent="0.45">
      <c r="A332" s="45">
        <v>4</v>
      </c>
      <c r="B332" s="38">
        <v>2</v>
      </c>
      <c r="C332" s="38">
        <v>4</v>
      </c>
      <c r="D332" s="38">
        <v>4</v>
      </c>
      <c r="E332"/>
      <c r="F332"/>
      <c r="G332"/>
      <c r="H332" t="s">
        <v>1</v>
      </c>
      <c r="I332" t="s">
        <v>2</v>
      </c>
      <c r="J332" t="s">
        <v>3</v>
      </c>
      <c r="K332" t="s">
        <v>4</v>
      </c>
      <c r="L332"/>
      <c r="M332" s="116"/>
      <c r="N332" s="141" t="s">
        <v>10</v>
      </c>
      <c r="O332" s="49"/>
    </row>
    <row r="333" spans="1:15" s="38" customFormat="1" ht="13.15" x14ac:dyDescent="0.4">
      <c r="A333" s="45">
        <v>4</v>
      </c>
      <c r="B333" s="38">
        <v>2</v>
      </c>
      <c r="C333" s="38">
        <v>5</v>
      </c>
      <c r="D333" s="38">
        <v>5</v>
      </c>
      <c r="E333"/>
      <c r="F333"/>
      <c r="G333" t="s">
        <v>1</v>
      </c>
      <c r="H333"/>
      <c r="I333">
        <f>IF(I326&gt;0,I338,0)</f>
        <v>0</v>
      </c>
      <c r="J333">
        <f>IF(J326&gt;0,J338,0)</f>
        <v>0</v>
      </c>
      <c r="K333">
        <f>IF(K326&gt;0,K338,0)</f>
        <v>0</v>
      </c>
      <c r="L333"/>
      <c r="M333" s="143" t="s">
        <v>1</v>
      </c>
      <c r="N333" s="142">
        <f>Techniques!$D$3*(Techniques!$E$3*I333+Techniques!$F$3*J333+Techniques!$G$3*K333)</f>
        <v>0</v>
      </c>
      <c r="O333" s="49"/>
    </row>
    <row r="334" spans="1:15" s="38" customFormat="1" ht="13.15" x14ac:dyDescent="0.4">
      <c r="A334" s="45">
        <v>3</v>
      </c>
      <c r="B334" s="38">
        <v>4</v>
      </c>
      <c r="C334" s="38">
        <v>2</v>
      </c>
      <c r="D334" s="38">
        <v>3</v>
      </c>
      <c r="E334"/>
      <c r="F334"/>
      <c r="G334" t="s">
        <v>2</v>
      </c>
      <c r="H334">
        <f>IF(H327&gt;0,H339,0)</f>
        <v>0</v>
      </c>
      <c r="I334"/>
      <c r="J334">
        <f>IF(J327&gt;0,J339,0)</f>
        <v>0</v>
      </c>
      <c r="K334">
        <f>IF(K327&gt;0,K339,0)</f>
        <v>0</v>
      </c>
      <c r="L334"/>
      <c r="M334" s="143" t="s">
        <v>2</v>
      </c>
      <c r="N334" s="142">
        <f>Techniques!$E$3*(Techniques!$D$3*H334+Techniques!$F$3*J334+Techniques!$G$3*K334)</f>
        <v>0</v>
      </c>
      <c r="O334" s="49"/>
    </row>
    <row r="335" spans="1:15" s="38" customFormat="1" ht="13.15" x14ac:dyDescent="0.4">
      <c r="A335" s="45">
        <v>2</v>
      </c>
      <c r="B335" s="38">
        <v>5</v>
      </c>
      <c r="C335" s="38">
        <v>4</v>
      </c>
      <c r="D335" s="38">
        <v>2</v>
      </c>
      <c r="E335"/>
      <c r="F335"/>
      <c r="G335" t="s">
        <v>3</v>
      </c>
      <c r="H335">
        <f>IF(H328&gt;0,H340,0)</f>
        <v>0</v>
      </c>
      <c r="I335">
        <f>IF(I328&gt;0,I340,0)</f>
        <v>0</v>
      </c>
      <c r="J335"/>
      <c r="K335">
        <f>IF(K328&gt;0,K340,0)</f>
        <v>0</v>
      </c>
      <c r="L335"/>
      <c r="M335" s="143" t="s">
        <v>3</v>
      </c>
      <c r="N335" s="142">
        <f>Techniques!$F$3*(Techniques!$D$3*H335+Techniques!$E$3*I335+Techniques!$G$3*K335)</f>
        <v>0</v>
      </c>
      <c r="O335" s="49"/>
    </row>
    <row r="336" spans="1:15" s="38" customFormat="1" ht="13.15" x14ac:dyDescent="0.4">
      <c r="A336" s="45">
        <v>4</v>
      </c>
      <c r="B336" s="38">
        <v>5</v>
      </c>
      <c r="C336" s="38">
        <v>4</v>
      </c>
      <c r="D336" s="38">
        <v>5</v>
      </c>
      <c r="E336"/>
      <c r="F336"/>
      <c r="G336" t="s">
        <v>4</v>
      </c>
      <c r="H336">
        <f>IF(H329&gt;0,H341,0)</f>
        <v>0</v>
      </c>
      <c r="I336">
        <f>IF(I329&gt;0,I341,0)</f>
        <v>0</v>
      </c>
      <c r="J336">
        <f>IF(J329&gt;0,J341,0)</f>
        <v>0</v>
      </c>
      <c r="K336"/>
      <c r="L336"/>
      <c r="M336" s="143" t="s">
        <v>4</v>
      </c>
      <c r="N336" s="142">
        <f>Techniques!$G$3*(Techniques!$D$3*H336+Techniques!$E$3*I336+Techniques!$F$3*J336)</f>
        <v>0</v>
      </c>
      <c r="O336" s="49"/>
    </row>
    <row r="337" spans="1:15" s="38" customFormat="1" ht="13.15" x14ac:dyDescent="0.4">
      <c r="A337" s="45">
        <v>1</v>
      </c>
      <c r="B337" s="38">
        <v>5</v>
      </c>
      <c r="C337" s="38">
        <v>4</v>
      </c>
      <c r="D337" s="38">
        <v>3</v>
      </c>
      <c r="E337"/>
      <c r="G337"/>
      <c r="H337"/>
      <c r="I337"/>
      <c r="J337"/>
      <c r="K337"/>
      <c r="L337"/>
      <c r="M337" s="143" t="s">
        <v>94</v>
      </c>
      <c r="N337" s="142" t="b">
        <f>SUM(N333:N336)&gt;0</f>
        <v>0</v>
      </c>
      <c r="O337" s="49"/>
    </row>
    <row r="338" spans="1:15" s="38" customFormat="1" ht="13.5" thickBot="1" x14ac:dyDescent="0.45">
      <c r="A338" s="45"/>
      <c r="E338"/>
      <c r="F338"/>
      <c r="G338" t="s">
        <v>1</v>
      </c>
      <c r="H338"/>
      <c r="I338">
        <v>0</v>
      </c>
      <c r="J338">
        <v>0</v>
      </c>
      <c r="K338">
        <v>0</v>
      </c>
      <c r="L338"/>
      <c r="M338" s="140" t="s">
        <v>103</v>
      </c>
      <c r="N338" s="273">
        <v>0.42449029222165457</v>
      </c>
      <c r="O338" s="49"/>
    </row>
    <row r="339" spans="1:15" s="38" customFormat="1" x14ac:dyDescent="0.35">
      <c r="A339" s="22">
        <f>AVERAGE(A326:A337)</f>
        <v>3.4166666666666665</v>
      </c>
      <c r="B339">
        <f>AVERAGE(B326:B337)</f>
        <v>3.6666666666666665</v>
      </c>
      <c r="C339">
        <f>AVERAGE(C326:C337)</f>
        <v>4.166666666666667</v>
      </c>
      <c r="D339">
        <f>AVERAGE(D326:D337)</f>
        <v>3.5</v>
      </c>
      <c r="E339" s="13" t="s">
        <v>237</v>
      </c>
      <c r="F339"/>
      <c r="G339" t="s">
        <v>2</v>
      </c>
      <c r="H339">
        <v>0</v>
      </c>
      <c r="I339"/>
      <c r="J339">
        <v>0</v>
      </c>
      <c r="K339">
        <v>0</v>
      </c>
      <c r="L339"/>
      <c r="M339"/>
      <c r="N339"/>
      <c r="O339" s="49"/>
    </row>
    <row r="340" spans="1:15" s="38" customFormat="1" x14ac:dyDescent="0.35">
      <c r="A340">
        <f>STDEV(A326:A337)</f>
        <v>1.4433756729740641</v>
      </c>
      <c r="B340" s="38">
        <f>STDEV(B326:B337)</f>
        <v>1.302677894557859</v>
      </c>
      <c r="C340" s="38">
        <f>STDEV(C326:C337)</f>
        <v>0.8348471099367214</v>
      </c>
      <c r="D340" s="38">
        <f>STDEV(D326:D337)</f>
        <v>1</v>
      </c>
      <c r="E340" s="13" t="s">
        <v>238</v>
      </c>
      <c r="F340"/>
      <c r="G340" t="s">
        <v>3</v>
      </c>
      <c r="H340">
        <v>0</v>
      </c>
      <c r="I340">
        <v>0</v>
      </c>
      <c r="J340"/>
      <c r="K340">
        <v>0</v>
      </c>
      <c r="L340"/>
      <c r="M340"/>
      <c r="N340"/>
      <c r="O340" s="49"/>
    </row>
    <row r="341" spans="1:15" s="38" customFormat="1" x14ac:dyDescent="0.35">
      <c r="A341" s="45"/>
      <c r="E341"/>
      <c r="F341"/>
      <c r="G341" t="s">
        <v>4</v>
      </c>
      <c r="H341">
        <v>0</v>
      </c>
      <c r="I341">
        <v>0</v>
      </c>
      <c r="J341">
        <v>0</v>
      </c>
      <c r="K341"/>
      <c r="L341"/>
      <c r="M341"/>
      <c r="N341"/>
      <c r="O341" s="49"/>
    </row>
    <row r="342" spans="1:15" s="42" customFormat="1" ht="13.15" thickBot="1" x14ac:dyDescent="0.4">
      <c r="A342" s="46"/>
      <c r="E342" s="5"/>
      <c r="F342" s="5"/>
      <c r="M342" s="5"/>
      <c r="N342" s="5"/>
      <c r="O342" s="244"/>
    </row>
    <row r="343" spans="1:15" s="44" customFormat="1" x14ac:dyDescent="0.35">
      <c r="A343" s="43" t="str">
        <f>Directions!A20</f>
        <v>40) I had the right level of control over what I wanted to do</v>
      </c>
      <c r="E343" s="115" t="s">
        <v>226</v>
      </c>
      <c r="F343" s="66">
        <f>Directions!B20</f>
        <v>1</v>
      </c>
      <c r="N343" s="26"/>
      <c r="O343" s="245"/>
    </row>
    <row r="344" spans="1:15" s="38" customFormat="1" ht="13.15" x14ac:dyDescent="0.4">
      <c r="A344" s="45" t="s">
        <v>1</v>
      </c>
      <c r="B344" s="38" t="s">
        <v>2</v>
      </c>
      <c r="C344" s="38" t="s">
        <v>3</v>
      </c>
      <c r="D344" s="38" t="s">
        <v>4</v>
      </c>
      <c r="E344"/>
      <c r="F344"/>
      <c r="G344" s="3" t="s">
        <v>220</v>
      </c>
      <c r="H344" t="s">
        <v>1</v>
      </c>
      <c r="I344" t="s">
        <v>2</v>
      </c>
      <c r="J344" t="s">
        <v>3</v>
      </c>
      <c r="K344" t="s">
        <v>4</v>
      </c>
      <c r="N344"/>
      <c r="O344" s="49"/>
    </row>
    <row r="345" spans="1:15" s="38" customFormat="1" ht="13.15" x14ac:dyDescent="0.4">
      <c r="A345" s="45">
        <v>5</v>
      </c>
      <c r="B345" s="38">
        <v>3</v>
      </c>
      <c r="C345" s="38">
        <v>4</v>
      </c>
      <c r="D345" s="38">
        <v>4</v>
      </c>
      <c r="E345"/>
      <c r="F345"/>
      <c r="G345" t="s">
        <v>1</v>
      </c>
      <c r="H345" s="3">
        <f>A358</f>
        <v>3.9166666666666665</v>
      </c>
      <c r="I345">
        <f>F343*(H345-I346)</f>
        <v>1.083333333333333</v>
      </c>
      <c r="J345">
        <f>F343*(H345-J347)</f>
        <v>0</v>
      </c>
      <c r="K345">
        <f>F343*(H345-K348)</f>
        <v>0</v>
      </c>
      <c r="N345"/>
      <c r="O345" s="49"/>
    </row>
    <row r="346" spans="1:15" s="38" customFormat="1" ht="13.15" x14ac:dyDescent="0.4">
      <c r="A346" s="45">
        <v>4</v>
      </c>
      <c r="B346" s="38">
        <v>2</v>
      </c>
      <c r="C346" s="38">
        <v>4</v>
      </c>
      <c r="D346" s="38">
        <v>5</v>
      </c>
      <c r="E346"/>
      <c r="F346"/>
      <c r="G346" t="s">
        <v>2</v>
      </c>
      <c r="H346">
        <f>F343*(I346-H345)</f>
        <v>-1.083333333333333</v>
      </c>
      <c r="I346" s="3">
        <f>B358</f>
        <v>2.8333333333333335</v>
      </c>
      <c r="J346">
        <f>F343*(I346-J347)</f>
        <v>-1.083333333333333</v>
      </c>
      <c r="K346">
        <f>F343*(I346-K348)</f>
        <v>-1.083333333333333</v>
      </c>
      <c r="N346"/>
      <c r="O346" s="49"/>
    </row>
    <row r="347" spans="1:15" s="38" customFormat="1" ht="13.15" x14ac:dyDescent="0.4">
      <c r="A347" s="45">
        <v>4</v>
      </c>
      <c r="B347" s="38">
        <v>2</v>
      </c>
      <c r="C347" s="38">
        <v>3</v>
      </c>
      <c r="D347" s="38">
        <v>3</v>
      </c>
      <c r="E347"/>
      <c r="F347"/>
      <c r="G347" t="s">
        <v>3</v>
      </c>
      <c r="H347">
        <f>F343*(J347-H345)</f>
        <v>0</v>
      </c>
      <c r="I347">
        <f>F343*(J347-I346)</f>
        <v>1.083333333333333</v>
      </c>
      <c r="J347" s="3">
        <f>C358</f>
        <v>3.9166666666666665</v>
      </c>
      <c r="K347">
        <f>F343*(J347-K348)</f>
        <v>0</v>
      </c>
      <c r="N347"/>
      <c r="O347" s="49"/>
    </row>
    <row r="348" spans="1:15" s="38" customFormat="1" ht="13.15" x14ac:dyDescent="0.4">
      <c r="A348" s="45">
        <v>5</v>
      </c>
      <c r="B348" s="38">
        <v>3</v>
      </c>
      <c r="C348" s="38">
        <v>4</v>
      </c>
      <c r="D348" s="38">
        <v>5</v>
      </c>
      <c r="E348"/>
      <c r="F348"/>
      <c r="G348" t="s">
        <v>4</v>
      </c>
      <c r="H348">
        <f>F343*(K348-H345)</f>
        <v>0</v>
      </c>
      <c r="I348">
        <f>F343*(K348-I346)</f>
        <v>1.083333333333333</v>
      </c>
      <c r="J348">
        <f>F343*(K348-J347)</f>
        <v>0</v>
      </c>
      <c r="K348" s="3">
        <f>D358</f>
        <v>3.9166666666666665</v>
      </c>
      <c r="M348"/>
      <c r="N348"/>
      <c r="O348" s="49"/>
    </row>
    <row r="349" spans="1:15" s="38" customFormat="1" x14ac:dyDescent="0.35">
      <c r="A349" s="45">
        <v>3</v>
      </c>
      <c r="B349" s="38">
        <v>2</v>
      </c>
      <c r="C349" s="38">
        <v>4</v>
      </c>
      <c r="D349" s="38">
        <v>4</v>
      </c>
      <c r="E349"/>
      <c r="F349"/>
      <c r="G349"/>
      <c r="H349"/>
      <c r="I349"/>
      <c r="J349"/>
      <c r="K349"/>
      <c r="M349"/>
      <c r="N349"/>
      <c r="O349" s="49"/>
    </row>
    <row r="350" spans="1:15" s="38" customFormat="1" ht="13.15" thickBot="1" x14ac:dyDescent="0.4">
      <c r="A350" s="45">
        <v>4</v>
      </c>
      <c r="B350" s="38">
        <v>4</v>
      </c>
      <c r="C350" s="38">
        <v>5</v>
      </c>
      <c r="D350" s="38">
        <v>4</v>
      </c>
      <c r="E350"/>
      <c r="F350"/>
      <c r="G350"/>
      <c r="H350"/>
      <c r="I350"/>
      <c r="J350"/>
      <c r="K350"/>
      <c r="M350"/>
      <c r="N350"/>
      <c r="O350" s="49"/>
    </row>
    <row r="351" spans="1:15" s="38" customFormat="1" ht="13.5" thickBot="1" x14ac:dyDescent="0.45">
      <c r="A351" s="45">
        <v>5</v>
      </c>
      <c r="B351" s="38">
        <v>2</v>
      </c>
      <c r="C351" s="38">
        <v>4</v>
      </c>
      <c r="D351" s="38">
        <v>2</v>
      </c>
      <c r="E351"/>
      <c r="F351"/>
      <c r="G351"/>
      <c r="H351" t="s">
        <v>1</v>
      </c>
      <c r="I351" t="s">
        <v>2</v>
      </c>
      <c r="J351" t="s">
        <v>3</v>
      </c>
      <c r="K351" t="s">
        <v>4</v>
      </c>
      <c r="L351"/>
      <c r="M351" s="116"/>
      <c r="N351" s="141" t="s">
        <v>10</v>
      </c>
      <c r="O351" s="49"/>
    </row>
    <row r="352" spans="1:15" s="38" customFormat="1" ht="13.15" x14ac:dyDescent="0.4">
      <c r="A352" s="45">
        <v>3</v>
      </c>
      <c r="B352" s="38">
        <v>2</v>
      </c>
      <c r="C352" s="38">
        <v>4</v>
      </c>
      <c r="D352" s="38">
        <v>5</v>
      </c>
      <c r="E352"/>
      <c r="F352"/>
      <c r="G352" t="s">
        <v>1</v>
      </c>
      <c r="H352"/>
      <c r="I352">
        <f>IF(I345&gt;0,I357,0)</f>
        <v>0</v>
      </c>
      <c r="J352">
        <f>IF(J345&gt;0,J357,0)</f>
        <v>0</v>
      </c>
      <c r="K352">
        <f>IF(K345&gt;0,K357,0)</f>
        <v>0</v>
      </c>
      <c r="L352"/>
      <c r="M352" s="143" t="s">
        <v>1</v>
      </c>
      <c r="N352" s="142">
        <f>Techniques!$D$3*(Techniques!$E$3*I352+Techniques!$F$3*J352+Techniques!$G$3*K352)</f>
        <v>0</v>
      </c>
      <c r="O352" s="49"/>
    </row>
    <row r="353" spans="1:15" s="38" customFormat="1" ht="13.15" x14ac:dyDescent="0.4">
      <c r="A353" s="45">
        <v>3</v>
      </c>
      <c r="B353" s="38">
        <v>4</v>
      </c>
      <c r="C353" s="38">
        <v>3</v>
      </c>
      <c r="D353" s="38">
        <v>5</v>
      </c>
      <c r="E353"/>
      <c r="F353"/>
      <c r="G353" t="s">
        <v>2</v>
      </c>
      <c r="H353">
        <f>IF(H346&gt;0,H358,0)</f>
        <v>0</v>
      </c>
      <c r="I353"/>
      <c r="J353">
        <f>IF(J346&gt;0,J358,0)</f>
        <v>0</v>
      </c>
      <c r="K353">
        <f>IF(K346&gt;0,K358,0)</f>
        <v>0</v>
      </c>
      <c r="L353"/>
      <c r="M353" s="143" t="s">
        <v>2</v>
      </c>
      <c r="N353" s="142">
        <f>Techniques!$E$3*(Techniques!$D$3*H353+Techniques!$F$3*J353+Techniques!$G$3*K353)</f>
        <v>0</v>
      </c>
      <c r="O353" s="49"/>
    </row>
    <row r="354" spans="1:15" s="38" customFormat="1" ht="13.15" x14ac:dyDescent="0.4">
      <c r="A354" s="45">
        <v>3</v>
      </c>
      <c r="B354" s="38">
        <v>4</v>
      </c>
      <c r="C354" s="38">
        <v>4</v>
      </c>
      <c r="D354" s="38">
        <v>2</v>
      </c>
      <c r="E354"/>
      <c r="F354"/>
      <c r="G354" t="s">
        <v>3</v>
      </c>
      <c r="H354">
        <f>IF(H347&gt;0,H359,0)</f>
        <v>0</v>
      </c>
      <c r="I354">
        <f>IF(I347&gt;0,I359,0)</f>
        <v>0</v>
      </c>
      <c r="J354"/>
      <c r="K354">
        <f>IF(K347&gt;0,K359,0)</f>
        <v>0</v>
      </c>
      <c r="L354"/>
      <c r="M354" s="143" t="s">
        <v>3</v>
      </c>
      <c r="N354" s="142">
        <f>Techniques!$F$3*(Techniques!$D$3*H354+Techniques!$E$3*I354+Techniques!$G$3*K354)</f>
        <v>0</v>
      </c>
      <c r="O354" s="49"/>
    </row>
    <row r="355" spans="1:15" s="38" customFormat="1" ht="13.15" x14ac:dyDescent="0.4">
      <c r="A355" s="45">
        <v>5</v>
      </c>
      <c r="B355" s="38">
        <v>3</v>
      </c>
      <c r="C355" s="38">
        <v>4</v>
      </c>
      <c r="D355" s="38">
        <v>5</v>
      </c>
      <c r="E355"/>
      <c r="F355"/>
      <c r="G355" t="s">
        <v>4</v>
      </c>
      <c r="H355">
        <f>IF(H348&gt;0,H360,0)</f>
        <v>0</v>
      </c>
      <c r="I355">
        <f>IF(I348&gt;0,I360,0)</f>
        <v>1</v>
      </c>
      <c r="J355">
        <f>IF(J348&gt;0,J360,0)</f>
        <v>0</v>
      </c>
      <c r="K355"/>
      <c r="L355"/>
      <c r="M355" s="143" t="s">
        <v>4</v>
      </c>
      <c r="N355" s="142">
        <f>Techniques!$G$3*(Techniques!$D$3*H355+Techniques!$E$3*I355+Techniques!$F$3*J355)</f>
        <v>1</v>
      </c>
      <c r="O355" s="49"/>
    </row>
    <row r="356" spans="1:15" s="38" customFormat="1" ht="13.15" x14ac:dyDescent="0.4">
      <c r="A356" s="45">
        <v>3</v>
      </c>
      <c r="B356" s="38">
        <v>3</v>
      </c>
      <c r="C356" s="38">
        <v>4</v>
      </c>
      <c r="D356" s="38">
        <v>3</v>
      </c>
      <c r="E356"/>
      <c r="G356"/>
      <c r="H356"/>
      <c r="I356"/>
      <c r="J356"/>
      <c r="K356"/>
      <c r="L356"/>
      <c r="M356" s="143" t="s">
        <v>94</v>
      </c>
      <c r="N356" s="142" t="b">
        <f>SUM(N352:N355)&gt;0</f>
        <v>1</v>
      </c>
      <c r="O356" s="49"/>
    </row>
    <row r="357" spans="1:15" s="38" customFormat="1" ht="13.5" thickBot="1" x14ac:dyDescent="0.45">
      <c r="A357" s="45"/>
      <c r="E357"/>
      <c r="F357"/>
      <c r="G357" t="s">
        <v>1</v>
      </c>
      <c r="H357"/>
      <c r="I357">
        <v>0</v>
      </c>
      <c r="J357">
        <v>0</v>
      </c>
      <c r="K357">
        <v>0</v>
      </c>
      <c r="L357"/>
      <c r="M357" s="140" t="s">
        <v>103</v>
      </c>
      <c r="N357" s="273">
        <v>1.542886999851101E-2</v>
      </c>
      <c r="O357" s="49"/>
    </row>
    <row r="358" spans="1:15" s="38" customFormat="1" x14ac:dyDescent="0.35">
      <c r="A358" s="22">
        <f>AVERAGE(A345:A356)</f>
        <v>3.9166666666666665</v>
      </c>
      <c r="B358">
        <f>AVERAGE(B345:B356)</f>
        <v>2.8333333333333335</v>
      </c>
      <c r="C358">
        <f>AVERAGE(C345:C356)</f>
        <v>3.9166666666666665</v>
      </c>
      <c r="D358">
        <f>AVERAGE(D345:D356)</f>
        <v>3.9166666666666665</v>
      </c>
      <c r="E358" s="13" t="s">
        <v>237</v>
      </c>
      <c r="F358"/>
      <c r="G358" t="s">
        <v>2</v>
      </c>
      <c r="H358">
        <v>0</v>
      </c>
      <c r="I358"/>
      <c r="J358">
        <v>0</v>
      </c>
      <c r="K358">
        <v>1</v>
      </c>
      <c r="L358"/>
      <c r="M358"/>
      <c r="N358"/>
      <c r="O358" s="49"/>
    </row>
    <row r="359" spans="1:15" s="38" customFormat="1" x14ac:dyDescent="0.35">
      <c r="A359">
        <f>STDEV(A345:A356)</f>
        <v>0.90033663737851954</v>
      </c>
      <c r="B359" s="38">
        <f>STDEV(B345:B356)</f>
        <v>0.83484710993672206</v>
      </c>
      <c r="C359" s="38">
        <f>STDEV(C345:C356)</f>
        <v>0.51492865054443637</v>
      </c>
      <c r="D359" s="38">
        <f>STDEV(D345:D356)</f>
        <v>1.1645001528813146</v>
      </c>
      <c r="E359" s="13" t="s">
        <v>238</v>
      </c>
      <c r="F359"/>
      <c r="G359" t="s">
        <v>3</v>
      </c>
      <c r="H359">
        <v>0</v>
      </c>
      <c r="I359">
        <v>0</v>
      </c>
      <c r="J359"/>
      <c r="K359">
        <v>0</v>
      </c>
      <c r="L359"/>
      <c r="M359"/>
      <c r="N359"/>
      <c r="O359" s="49"/>
    </row>
    <row r="360" spans="1:15" s="38" customFormat="1" x14ac:dyDescent="0.35">
      <c r="A360" s="45"/>
      <c r="E360"/>
      <c r="F360"/>
      <c r="G360" t="s">
        <v>4</v>
      </c>
      <c r="H360">
        <v>0</v>
      </c>
      <c r="I360">
        <v>1</v>
      </c>
      <c r="J360">
        <v>0</v>
      </c>
      <c r="K360"/>
      <c r="L360"/>
      <c r="M360"/>
      <c r="N360"/>
      <c r="O360" s="49"/>
    </row>
    <row r="361" spans="1:15" s="42" customFormat="1" ht="13.15" thickBot="1" x14ac:dyDescent="0.4">
      <c r="A361" s="46"/>
      <c r="E361" s="5"/>
      <c r="F361" s="5"/>
      <c r="M361" s="5"/>
      <c r="N361" s="5"/>
      <c r="O361" s="244"/>
    </row>
    <row r="362" spans="1:15" s="44" customFormat="1" x14ac:dyDescent="0.35">
      <c r="A362" s="43" t="str">
        <f>Directions!A21</f>
        <v>41) I could not achieve what I wanted to do</v>
      </c>
      <c r="E362" s="115" t="s">
        <v>226</v>
      </c>
      <c r="F362" s="66">
        <f>Directions!B21</f>
        <v>-1</v>
      </c>
      <c r="N362" s="26"/>
      <c r="O362" s="245"/>
    </row>
    <row r="363" spans="1:15" s="38" customFormat="1" ht="13.15" x14ac:dyDescent="0.4">
      <c r="A363" s="45" t="s">
        <v>1</v>
      </c>
      <c r="B363" s="38" t="s">
        <v>2</v>
      </c>
      <c r="C363" s="38" t="s">
        <v>3</v>
      </c>
      <c r="D363" s="38" t="s">
        <v>4</v>
      </c>
      <c r="E363"/>
      <c r="F363"/>
      <c r="G363" s="3" t="s">
        <v>220</v>
      </c>
      <c r="H363" t="s">
        <v>1</v>
      </c>
      <c r="I363" t="s">
        <v>2</v>
      </c>
      <c r="J363" t="s">
        <v>3</v>
      </c>
      <c r="K363" t="s">
        <v>4</v>
      </c>
      <c r="N363"/>
      <c r="O363" s="49"/>
    </row>
    <row r="364" spans="1:15" s="38" customFormat="1" ht="13.15" x14ac:dyDescent="0.4">
      <c r="A364" s="45">
        <v>3</v>
      </c>
      <c r="B364" s="38">
        <v>3</v>
      </c>
      <c r="C364" s="38">
        <v>2</v>
      </c>
      <c r="D364" s="38">
        <v>4</v>
      </c>
      <c r="E364"/>
      <c r="F364"/>
      <c r="G364" t="s">
        <v>1</v>
      </c>
      <c r="H364" s="3">
        <f>A377</f>
        <v>1.5833333333333333</v>
      </c>
      <c r="I364">
        <f>F362*(H364-I365)</f>
        <v>1.0833333333333333</v>
      </c>
      <c r="J364">
        <f>F362*(H364-J366)</f>
        <v>0.41666666666666674</v>
      </c>
      <c r="K364">
        <f>F362*(H364-K367)</f>
        <v>0.33333333333333348</v>
      </c>
      <c r="N364"/>
      <c r="O364" s="49"/>
    </row>
    <row r="365" spans="1:15" s="38" customFormat="1" ht="13.15" x14ac:dyDescent="0.4">
      <c r="A365" s="45">
        <v>1</v>
      </c>
      <c r="B365" s="38">
        <v>3</v>
      </c>
      <c r="C365" s="38">
        <v>1</v>
      </c>
      <c r="D365" s="38">
        <v>1</v>
      </c>
      <c r="E365"/>
      <c r="F365"/>
      <c r="G365" t="s">
        <v>2</v>
      </c>
      <c r="H365">
        <f>F362*(I365-H364)</f>
        <v>-1.0833333333333333</v>
      </c>
      <c r="I365" s="3">
        <f>B377</f>
        <v>2.6666666666666665</v>
      </c>
      <c r="J365">
        <f>F362*(I365-J366)</f>
        <v>-0.66666666666666652</v>
      </c>
      <c r="K365">
        <f>F362*(I365-K367)</f>
        <v>-0.74999999999999978</v>
      </c>
      <c r="N365"/>
      <c r="O365" s="49"/>
    </row>
    <row r="366" spans="1:15" s="38" customFormat="1" ht="13.15" x14ac:dyDescent="0.4">
      <c r="A366" s="45">
        <v>2</v>
      </c>
      <c r="B366" s="38">
        <v>3</v>
      </c>
      <c r="C366" s="38">
        <v>2</v>
      </c>
      <c r="D366" s="38">
        <v>3</v>
      </c>
      <c r="E366"/>
      <c r="F366"/>
      <c r="G366" t="s">
        <v>3</v>
      </c>
      <c r="H366">
        <f>F362*(J366-H364)</f>
        <v>-0.41666666666666674</v>
      </c>
      <c r="I366">
        <f>F362*(J366-I365)</f>
        <v>0.66666666666666652</v>
      </c>
      <c r="J366" s="3">
        <f>C377</f>
        <v>2</v>
      </c>
      <c r="K366">
        <f>F362*(J366-K367)</f>
        <v>-8.3333333333333259E-2</v>
      </c>
      <c r="N366"/>
      <c r="O366" s="49"/>
    </row>
    <row r="367" spans="1:15" s="38" customFormat="1" ht="13.15" x14ac:dyDescent="0.4">
      <c r="A367" s="45">
        <v>3</v>
      </c>
      <c r="B367" s="38">
        <v>3</v>
      </c>
      <c r="C367" s="38">
        <v>2</v>
      </c>
      <c r="D367" s="38">
        <v>1</v>
      </c>
      <c r="E367"/>
      <c r="F367"/>
      <c r="G367" t="s">
        <v>4</v>
      </c>
      <c r="H367">
        <f>F362*(K367-H364)</f>
        <v>-0.33333333333333348</v>
      </c>
      <c r="I367">
        <f>F362*(K367-I365)</f>
        <v>0.74999999999999978</v>
      </c>
      <c r="J367">
        <f>F362*(K367-J366)</f>
        <v>8.3333333333333259E-2</v>
      </c>
      <c r="K367" s="3">
        <f>D377</f>
        <v>1.9166666666666667</v>
      </c>
      <c r="M367"/>
      <c r="N367"/>
      <c r="O367" s="49"/>
    </row>
    <row r="368" spans="1:15" s="38" customFormat="1" x14ac:dyDescent="0.35">
      <c r="A368" s="45">
        <v>1</v>
      </c>
      <c r="B368" s="38">
        <v>1</v>
      </c>
      <c r="C368" s="38">
        <v>2</v>
      </c>
      <c r="D368" s="38">
        <v>1</v>
      </c>
      <c r="E368"/>
      <c r="F368"/>
      <c r="G368"/>
      <c r="H368"/>
      <c r="I368"/>
      <c r="J368"/>
      <c r="K368"/>
      <c r="M368"/>
      <c r="N368"/>
      <c r="O368" s="49"/>
    </row>
    <row r="369" spans="1:15" s="38" customFormat="1" ht="13.15" thickBot="1" x14ac:dyDescent="0.4">
      <c r="A369" s="45">
        <v>1</v>
      </c>
      <c r="B369" s="38">
        <v>1</v>
      </c>
      <c r="C369" s="38">
        <v>1</v>
      </c>
      <c r="D369" s="38">
        <v>2</v>
      </c>
      <c r="E369"/>
      <c r="F369"/>
      <c r="G369"/>
      <c r="H369"/>
      <c r="I369"/>
      <c r="J369"/>
      <c r="K369"/>
      <c r="M369"/>
      <c r="N369"/>
      <c r="O369" s="49"/>
    </row>
    <row r="370" spans="1:15" s="38" customFormat="1" ht="13.5" thickBot="1" x14ac:dyDescent="0.45">
      <c r="A370" s="45">
        <v>1</v>
      </c>
      <c r="B370" s="38">
        <v>2</v>
      </c>
      <c r="C370" s="38">
        <v>2</v>
      </c>
      <c r="D370" s="38">
        <v>3</v>
      </c>
      <c r="E370"/>
      <c r="F370"/>
      <c r="G370"/>
      <c r="H370" t="s">
        <v>1</v>
      </c>
      <c r="I370" t="s">
        <v>2</v>
      </c>
      <c r="J370" t="s">
        <v>3</v>
      </c>
      <c r="K370" t="s">
        <v>4</v>
      </c>
      <c r="L370"/>
      <c r="M370" s="116"/>
      <c r="N370" s="141" t="s">
        <v>10</v>
      </c>
      <c r="O370" s="49"/>
    </row>
    <row r="371" spans="1:15" s="38" customFormat="1" ht="13.15" x14ac:dyDescent="0.4">
      <c r="A371" s="45">
        <v>3</v>
      </c>
      <c r="B371" s="38">
        <v>3</v>
      </c>
      <c r="C371" s="38">
        <v>1</v>
      </c>
      <c r="D371" s="38">
        <v>1</v>
      </c>
      <c r="E371"/>
      <c r="F371"/>
      <c r="G371" t="s">
        <v>1</v>
      </c>
      <c r="H371"/>
      <c r="I371">
        <f>IF(I364&gt;0,I376,0)</f>
        <v>0</v>
      </c>
      <c r="J371">
        <f>IF(J364&gt;0,J376,0)</f>
        <v>0</v>
      </c>
      <c r="K371">
        <f>IF(K364&gt;0,K376,0)</f>
        <v>0</v>
      </c>
      <c r="L371"/>
      <c r="M371" s="143" t="s">
        <v>1</v>
      </c>
      <c r="N371" s="142">
        <f>Techniques!$D$3*(Techniques!$E$3*I371+Techniques!$F$3*J371+Techniques!$G$3*K371)</f>
        <v>0</v>
      </c>
      <c r="O371" s="49"/>
    </row>
    <row r="372" spans="1:15" s="38" customFormat="1" ht="13.15" x14ac:dyDescent="0.4">
      <c r="A372" s="45">
        <v>1</v>
      </c>
      <c r="B372" s="38">
        <v>2</v>
      </c>
      <c r="C372" s="38">
        <v>3</v>
      </c>
      <c r="D372" s="38">
        <v>2</v>
      </c>
      <c r="E372"/>
      <c r="F372"/>
      <c r="G372" t="s">
        <v>2</v>
      </c>
      <c r="H372">
        <f>IF(H365&gt;0,H377,0)</f>
        <v>0</v>
      </c>
      <c r="I372"/>
      <c r="J372">
        <f>IF(J365&gt;0,J377,0)</f>
        <v>0</v>
      </c>
      <c r="K372">
        <f>IF(K365&gt;0,K377,0)</f>
        <v>0</v>
      </c>
      <c r="L372"/>
      <c r="M372" s="143" t="s">
        <v>2</v>
      </c>
      <c r="N372" s="142">
        <f>Techniques!$E$3*(Techniques!$D$3*H372+Techniques!$F$3*J372+Techniques!$G$3*K372)</f>
        <v>0</v>
      </c>
      <c r="O372" s="49"/>
    </row>
    <row r="373" spans="1:15" s="38" customFormat="1" ht="13.15" x14ac:dyDescent="0.4">
      <c r="A373" s="45">
        <v>1</v>
      </c>
      <c r="B373" s="38">
        <v>4</v>
      </c>
      <c r="C373" s="38">
        <v>2</v>
      </c>
      <c r="D373" s="38">
        <v>2</v>
      </c>
      <c r="E373"/>
      <c r="F373"/>
      <c r="G373" t="s">
        <v>3</v>
      </c>
      <c r="H373">
        <f>IF(H366&gt;0,H378,0)</f>
        <v>0</v>
      </c>
      <c r="I373">
        <f>IF(I366&gt;0,I378,0)</f>
        <v>0</v>
      </c>
      <c r="J373"/>
      <c r="K373">
        <f>IF(K366&gt;0,K378,0)</f>
        <v>0</v>
      </c>
      <c r="L373"/>
      <c r="M373" s="143" t="s">
        <v>3</v>
      </c>
      <c r="N373" s="142">
        <f>Techniques!$F$3*(Techniques!$D$3*H373+Techniques!$E$3*I373+Techniques!$G$3*K373)</f>
        <v>0</v>
      </c>
      <c r="O373" s="49"/>
    </row>
    <row r="374" spans="1:15" s="38" customFormat="1" ht="13.15" x14ac:dyDescent="0.4">
      <c r="A374" s="45">
        <v>1</v>
      </c>
      <c r="B374" s="38">
        <v>3</v>
      </c>
      <c r="C374" s="38">
        <v>4</v>
      </c>
      <c r="D374" s="38">
        <v>1</v>
      </c>
      <c r="E374"/>
      <c r="F374"/>
      <c r="G374" t="s">
        <v>4</v>
      </c>
      <c r="H374">
        <f>IF(H367&gt;0,H379,0)</f>
        <v>0</v>
      </c>
      <c r="I374">
        <f>IF(I367&gt;0,I379,0)</f>
        <v>0</v>
      </c>
      <c r="J374">
        <f>IF(J367&gt;0,J379,0)</f>
        <v>0</v>
      </c>
      <c r="K374"/>
      <c r="L374"/>
      <c r="M374" s="143" t="s">
        <v>4</v>
      </c>
      <c r="N374" s="142">
        <f>Techniques!$G$3*(Techniques!$D$3*H374+Techniques!$E$3*I374+Techniques!$F$3*J374)</f>
        <v>0</v>
      </c>
      <c r="O374" s="49"/>
    </row>
    <row r="375" spans="1:15" s="38" customFormat="1" ht="13.15" x14ac:dyDescent="0.4">
      <c r="A375" s="45">
        <v>1</v>
      </c>
      <c r="B375" s="38">
        <v>4</v>
      </c>
      <c r="C375" s="38">
        <v>2</v>
      </c>
      <c r="D375" s="38">
        <v>2</v>
      </c>
      <c r="E375"/>
      <c r="G375"/>
      <c r="H375"/>
      <c r="I375"/>
      <c r="J375"/>
      <c r="K375"/>
      <c r="L375"/>
      <c r="M375" s="143" t="s">
        <v>94</v>
      </c>
      <c r="N375" s="142" t="b">
        <f>SUM(N371:N374)&gt;0</f>
        <v>0</v>
      </c>
      <c r="O375" s="49"/>
    </row>
    <row r="376" spans="1:15" s="38" customFormat="1" ht="13.5" thickBot="1" x14ac:dyDescent="0.45">
      <c r="A376" s="45"/>
      <c r="E376"/>
      <c r="F376"/>
      <c r="G376" t="s">
        <v>1</v>
      </c>
      <c r="H376"/>
      <c r="I376">
        <v>0</v>
      </c>
      <c r="J376">
        <v>0</v>
      </c>
      <c r="K376">
        <v>0</v>
      </c>
      <c r="L376"/>
      <c r="M376" s="140" t="s">
        <v>103</v>
      </c>
      <c r="N376" s="273">
        <v>5.3143217535197095E-2</v>
      </c>
      <c r="O376" s="49"/>
    </row>
    <row r="377" spans="1:15" s="38" customFormat="1" x14ac:dyDescent="0.35">
      <c r="A377" s="22">
        <f>AVERAGE(A364:A375)</f>
        <v>1.5833333333333333</v>
      </c>
      <c r="B377">
        <f>AVERAGE(B364:B375)</f>
        <v>2.6666666666666665</v>
      </c>
      <c r="C377">
        <f>AVERAGE(C364:C375)</f>
        <v>2</v>
      </c>
      <c r="D377">
        <f>AVERAGE(D364:D375)</f>
        <v>1.9166666666666667</v>
      </c>
      <c r="E377" s="13" t="s">
        <v>237</v>
      </c>
      <c r="F377"/>
      <c r="G377" t="s">
        <v>2</v>
      </c>
      <c r="H377">
        <v>0</v>
      </c>
      <c r="I377"/>
      <c r="J377">
        <v>0</v>
      </c>
      <c r="K377">
        <v>0</v>
      </c>
      <c r="L377"/>
      <c r="M377"/>
      <c r="N377"/>
      <c r="O377" s="49"/>
    </row>
    <row r="378" spans="1:15" s="38" customFormat="1" x14ac:dyDescent="0.35">
      <c r="A378">
        <f>STDEV(A364:A375)</f>
        <v>0.90033663737851999</v>
      </c>
      <c r="B378" s="38">
        <f>STDEV(B364:B375)</f>
        <v>0.98473192783466212</v>
      </c>
      <c r="C378" s="38">
        <f>STDEV(C364:C375)</f>
        <v>0.85280286542244177</v>
      </c>
      <c r="D378" s="38">
        <f>STDEV(D364:D375)</f>
        <v>0.99620491989562177</v>
      </c>
      <c r="E378" s="13" t="s">
        <v>238</v>
      </c>
      <c r="F378"/>
      <c r="G378" t="s">
        <v>3</v>
      </c>
      <c r="H378">
        <v>0</v>
      </c>
      <c r="I378">
        <v>0</v>
      </c>
      <c r="J378"/>
      <c r="K378">
        <v>0</v>
      </c>
      <c r="L378"/>
      <c r="M378"/>
      <c r="N378"/>
      <c r="O378" s="49"/>
    </row>
    <row r="379" spans="1:15" s="38" customFormat="1" x14ac:dyDescent="0.35">
      <c r="A379" s="45"/>
      <c r="E379"/>
      <c r="F379"/>
      <c r="G379" t="s">
        <v>4</v>
      </c>
      <c r="H379">
        <v>0</v>
      </c>
      <c r="I379">
        <v>0</v>
      </c>
      <c r="J379">
        <v>0</v>
      </c>
      <c r="K379"/>
      <c r="L379"/>
      <c r="M379"/>
      <c r="N379"/>
      <c r="O379" s="49"/>
    </row>
    <row r="380" spans="1:15" s="42" customFormat="1" ht="13.15" thickBot="1" x14ac:dyDescent="0.4">
      <c r="A380" s="46"/>
      <c r="E380" s="5"/>
      <c r="F380" s="5"/>
      <c r="M380" s="5"/>
      <c r="N380" s="5"/>
      <c r="O380" s="244"/>
    </row>
    <row r="381" spans="1:15" s="44" customFormat="1" x14ac:dyDescent="0.35">
      <c r="A381" s="43" t="str">
        <f>Directions!A22</f>
        <v>42) I found the interface too sensitive to use</v>
      </c>
      <c r="E381" s="115" t="s">
        <v>226</v>
      </c>
      <c r="F381" s="66">
        <f>Directions!B22</f>
        <v>-1</v>
      </c>
      <c r="N381" s="26"/>
      <c r="O381" s="245"/>
    </row>
    <row r="382" spans="1:15" s="38" customFormat="1" ht="13.15" x14ac:dyDescent="0.4">
      <c r="A382" s="45" t="s">
        <v>1</v>
      </c>
      <c r="B382" s="38" t="s">
        <v>2</v>
      </c>
      <c r="C382" s="38" t="s">
        <v>3</v>
      </c>
      <c r="D382" s="38" t="s">
        <v>4</v>
      </c>
      <c r="E382"/>
      <c r="F382"/>
      <c r="G382" s="3" t="s">
        <v>220</v>
      </c>
      <c r="H382" t="s">
        <v>1</v>
      </c>
      <c r="I382" t="s">
        <v>2</v>
      </c>
      <c r="J382" t="s">
        <v>3</v>
      </c>
      <c r="K382" t="s">
        <v>4</v>
      </c>
      <c r="N382"/>
      <c r="O382" s="49"/>
    </row>
    <row r="383" spans="1:15" s="38" customFormat="1" ht="13.15" x14ac:dyDescent="0.4">
      <c r="A383" s="45">
        <v>1</v>
      </c>
      <c r="B383" s="38">
        <v>2</v>
      </c>
      <c r="C383" s="38">
        <v>2</v>
      </c>
      <c r="D383" s="38">
        <v>2</v>
      </c>
      <c r="E383"/>
      <c r="F383"/>
      <c r="G383" t="s">
        <v>1</v>
      </c>
      <c r="H383" s="3">
        <f>A396</f>
        <v>1.5833333333333333</v>
      </c>
      <c r="I383">
        <f>F381*(H383-I384)</f>
        <v>0.66666666666666674</v>
      </c>
      <c r="J383">
        <f>F381*(H383-J385)</f>
        <v>0.50000000000000022</v>
      </c>
      <c r="K383">
        <f>F381*(H383-K386)</f>
        <v>0.33333333333333348</v>
      </c>
      <c r="N383"/>
      <c r="O383" s="49"/>
    </row>
    <row r="384" spans="1:15" s="38" customFormat="1" ht="13.15" x14ac:dyDescent="0.4">
      <c r="A384" s="45">
        <v>2</v>
      </c>
      <c r="B384" s="38">
        <v>4</v>
      </c>
      <c r="C384" s="38">
        <v>1</v>
      </c>
      <c r="D384" s="38">
        <v>2</v>
      </c>
      <c r="E384"/>
      <c r="F384"/>
      <c r="G384" t="s">
        <v>2</v>
      </c>
      <c r="H384">
        <f>F381*(I384-H383)</f>
        <v>-0.66666666666666674</v>
      </c>
      <c r="I384" s="3">
        <f>B396</f>
        <v>2.25</v>
      </c>
      <c r="J384">
        <f>F381*(I384-J385)</f>
        <v>-0.16666666666666652</v>
      </c>
      <c r="K384">
        <f>F381*(I384-K386)</f>
        <v>-0.33333333333333326</v>
      </c>
      <c r="N384"/>
      <c r="O384" s="49"/>
    </row>
    <row r="385" spans="1:15" s="38" customFormat="1" ht="13.15" x14ac:dyDescent="0.4">
      <c r="A385" s="45">
        <v>1</v>
      </c>
      <c r="B385" s="38">
        <v>2</v>
      </c>
      <c r="C385" s="38">
        <v>3</v>
      </c>
      <c r="D385" s="38">
        <v>1</v>
      </c>
      <c r="E385"/>
      <c r="F385"/>
      <c r="G385" t="s">
        <v>3</v>
      </c>
      <c r="H385">
        <f>F381*(J385-H383)</f>
        <v>-0.50000000000000022</v>
      </c>
      <c r="I385">
        <f>F381*(J385-I384)</f>
        <v>0.16666666666666652</v>
      </c>
      <c r="J385" s="3">
        <f>C396</f>
        <v>2.0833333333333335</v>
      </c>
      <c r="K385">
        <f>F381*(J385-K386)</f>
        <v>-0.16666666666666674</v>
      </c>
      <c r="N385"/>
      <c r="O385" s="49"/>
    </row>
    <row r="386" spans="1:15" s="38" customFormat="1" ht="13.15" x14ac:dyDescent="0.4">
      <c r="A386" s="45">
        <v>2</v>
      </c>
      <c r="B386" s="38">
        <v>1</v>
      </c>
      <c r="C386" s="38">
        <v>1</v>
      </c>
      <c r="D386" s="38">
        <v>1</v>
      </c>
      <c r="E386"/>
      <c r="F386"/>
      <c r="G386" t="s">
        <v>4</v>
      </c>
      <c r="H386">
        <f>F381*(K386-H383)</f>
        <v>-0.33333333333333348</v>
      </c>
      <c r="I386">
        <f>F381*(K386-I384)</f>
        <v>0.33333333333333326</v>
      </c>
      <c r="J386">
        <f>F381*(K386-J385)</f>
        <v>0.16666666666666674</v>
      </c>
      <c r="K386" s="3">
        <f>D396</f>
        <v>1.9166666666666667</v>
      </c>
      <c r="M386"/>
      <c r="N386"/>
      <c r="O386" s="49"/>
    </row>
    <row r="387" spans="1:15" s="38" customFormat="1" x14ac:dyDescent="0.35">
      <c r="A387" s="45">
        <v>2</v>
      </c>
      <c r="B387" s="38">
        <v>1</v>
      </c>
      <c r="C387" s="38">
        <v>1</v>
      </c>
      <c r="D387" s="38">
        <v>1</v>
      </c>
      <c r="E387"/>
      <c r="F387"/>
      <c r="G387"/>
      <c r="H387"/>
      <c r="I387"/>
      <c r="J387"/>
      <c r="K387"/>
      <c r="M387"/>
      <c r="N387"/>
      <c r="O387" s="49"/>
    </row>
    <row r="388" spans="1:15" s="38" customFormat="1" ht="13.15" thickBot="1" x14ac:dyDescent="0.4">
      <c r="A388" s="45">
        <v>2</v>
      </c>
      <c r="B388" s="38">
        <v>1</v>
      </c>
      <c r="C388" s="38">
        <v>4</v>
      </c>
      <c r="D388" s="38">
        <v>1</v>
      </c>
      <c r="E388"/>
      <c r="F388"/>
      <c r="G388"/>
      <c r="H388"/>
      <c r="I388"/>
      <c r="J388"/>
      <c r="K388"/>
      <c r="M388"/>
      <c r="N388"/>
      <c r="O388" s="49"/>
    </row>
    <row r="389" spans="1:15" s="38" customFormat="1" ht="13.5" thickBot="1" x14ac:dyDescent="0.45">
      <c r="A389" s="45">
        <v>2</v>
      </c>
      <c r="B389" s="38">
        <v>2</v>
      </c>
      <c r="C389" s="38">
        <v>1</v>
      </c>
      <c r="D389" s="38">
        <v>4</v>
      </c>
      <c r="E389"/>
      <c r="F389"/>
      <c r="G389"/>
      <c r="H389" t="s">
        <v>1</v>
      </c>
      <c r="I389" t="s">
        <v>2</v>
      </c>
      <c r="J389" t="s">
        <v>3</v>
      </c>
      <c r="K389" t="s">
        <v>4</v>
      </c>
      <c r="L389"/>
      <c r="M389" s="116"/>
      <c r="N389" s="141" t="s">
        <v>10</v>
      </c>
      <c r="O389" s="49"/>
    </row>
    <row r="390" spans="1:15" s="38" customFormat="1" ht="13.15" x14ac:dyDescent="0.4">
      <c r="A390" s="45">
        <v>1</v>
      </c>
      <c r="B390" s="38">
        <v>4</v>
      </c>
      <c r="C390" s="38">
        <v>3</v>
      </c>
      <c r="D390" s="38">
        <v>2</v>
      </c>
      <c r="E390"/>
      <c r="F390"/>
      <c r="G390" t="s">
        <v>1</v>
      </c>
      <c r="H390"/>
      <c r="I390">
        <f>IF(I383&gt;0,I395,0)</f>
        <v>0</v>
      </c>
      <c r="J390">
        <f>IF(J383&gt;0,J395,0)</f>
        <v>0</v>
      </c>
      <c r="K390">
        <f>IF(K383&gt;0,K395,0)</f>
        <v>0</v>
      </c>
      <c r="L390"/>
      <c r="M390" s="143" t="s">
        <v>1</v>
      </c>
      <c r="N390" s="142">
        <f>Techniques!$D$3*(Techniques!$E$3*I390+Techniques!$F$3*J390+Techniques!$G$3*K390)</f>
        <v>0</v>
      </c>
      <c r="O390" s="49"/>
    </row>
    <row r="391" spans="1:15" s="38" customFormat="1" ht="13.15" x14ac:dyDescent="0.4">
      <c r="A391" s="45">
        <v>1</v>
      </c>
      <c r="B391" s="38">
        <v>2</v>
      </c>
      <c r="C391" s="38">
        <v>2</v>
      </c>
      <c r="D391" s="38">
        <v>1</v>
      </c>
      <c r="E391"/>
      <c r="F391"/>
      <c r="G391" t="s">
        <v>2</v>
      </c>
      <c r="H391">
        <f>IF(H384&gt;0,H396,0)</f>
        <v>0</v>
      </c>
      <c r="I391"/>
      <c r="J391">
        <f>IF(J384&gt;0,J396,0)</f>
        <v>0</v>
      </c>
      <c r="K391">
        <f>IF(K384&gt;0,K396,0)</f>
        <v>0</v>
      </c>
      <c r="L391"/>
      <c r="M391" s="143" t="s">
        <v>2</v>
      </c>
      <c r="N391" s="142">
        <f>Techniques!$E$3*(Techniques!$D$3*H391+Techniques!$F$3*J391+Techniques!$G$3*K391)</f>
        <v>0</v>
      </c>
      <c r="O391" s="49"/>
    </row>
    <row r="392" spans="1:15" s="38" customFormat="1" ht="13.15" x14ac:dyDescent="0.4">
      <c r="A392" s="45">
        <v>3</v>
      </c>
      <c r="B392" s="38">
        <v>2</v>
      </c>
      <c r="C392" s="38">
        <v>2</v>
      </c>
      <c r="D392" s="38">
        <v>4</v>
      </c>
      <c r="E392"/>
      <c r="F392"/>
      <c r="G392" t="s">
        <v>3</v>
      </c>
      <c r="H392">
        <f>IF(H385&gt;0,H397,0)</f>
        <v>0</v>
      </c>
      <c r="I392">
        <f>IF(I385&gt;0,I397,0)</f>
        <v>0</v>
      </c>
      <c r="J392"/>
      <c r="K392">
        <f>IF(K385&gt;0,K397,0)</f>
        <v>0</v>
      </c>
      <c r="L392"/>
      <c r="M392" s="143" t="s">
        <v>3</v>
      </c>
      <c r="N392" s="142">
        <f>Techniques!$F$3*(Techniques!$D$3*H392+Techniques!$E$3*I392+Techniques!$G$3*K392)</f>
        <v>0</v>
      </c>
      <c r="O392" s="49"/>
    </row>
    <row r="393" spans="1:15" s="38" customFormat="1" ht="13.15" x14ac:dyDescent="0.4">
      <c r="A393" s="45">
        <v>1</v>
      </c>
      <c r="B393" s="38">
        <v>4</v>
      </c>
      <c r="C393" s="38">
        <v>4</v>
      </c>
      <c r="D393" s="38">
        <v>2</v>
      </c>
      <c r="E393"/>
      <c r="F393"/>
      <c r="G393" t="s">
        <v>4</v>
      </c>
      <c r="H393">
        <f>IF(H386&gt;0,H398,0)</f>
        <v>0</v>
      </c>
      <c r="I393">
        <f>IF(I386&gt;0,I398,0)</f>
        <v>0</v>
      </c>
      <c r="J393">
        <f>IF(J386&gt;0,J398,0)</f>
        <v>0</v>
      </c>
      <c r="K393"/>
      <c r="L393"/>
      <c r="M393" s="143" t="s">
        <v>4</v>
      </c>
      <c r="N393" s="142">
        <f>Techniques!$G$3*(Techniques!$D$3*H393+Techniques!$E$3*I393+Techniques!$F$3*J393)</f>
        <v>0</v>
      </c>
      <c r="O393" s="49"/>
    </row>
    <row r="394" spans="1:15" s="38" customFormat="1" ht="13.15" x14ac:dyDescent="0.4">
      <c r="A394" s="45">
        <v>1</v>
      </c>
      <c r="B394" s="38">
        <v>2</v>
      </c>
      <c r="C394" s="38">
        <v>1</v>
      </c>
      <c r="D394" s="38">
        <v>2</v>
      </c>
      <c r="E394"/>
      <c r="G394"/>
      <c r="H394"/>
      <c r="I394"/>
      <c r="J394"/>
      <c r="K394"/>
      <c r="L394"/>
      <c r="M394" s="143" t="s">
        <v>94</v>
      </c>
      <c r="N394" s="142" t="b">
        <f>SUM(N390:N393)&gt;0</f>
        <v>0</v>
      </c>
      <c r="O394" s="49"/>
    </row>
    <row r="395" spans="1:15" s="38" customFormat="1" ht="13.5" thickBot="1" x14ac:dyDescent="0.45">
      <c r="A395" s="45"/>
      <c r="E395"/>
      <c r="F395"/>
      <c r="G395" t="s">
        <v>1</v>
      </c>
      <c r="H395"/>
      <c r="I395">
        <v>0</v>
      </c>
      <c r="J395">
        <v>0</v>
      </c>
      <c r="K395">
        <v>0</v>
      </c>
      <c r="L395"/>
      <c r="M395" s="140" t="s">
        <v>103</v>
      </c>
      <c r="N395" s="273">
        <v>0.51687669338972486</v>
      </c>
      <c r="O395" s="49"/>
    </row>
    <row r="396" spans="1:15" s="38" customFormat="1" x14ac:dyDescent="0.35">
      <c r="A396" s="22">
        <f>AVERAGE(A383:A394)</f>
        <v>1.5833333333333333</v>
      </c>
      <c r="B396">
        <f>AVERAGE(B383:B394)</f>
        <v>2.25</v>
      </c>
      <c r="C396">
        <f>AVERAGE(C383:C394)</f>
        <v>2.0833333333333335</v>
      </c>
      <c r="D396">
        <f>AVERAGE(D383:D394)</f>
        <v>1.9166666666666667</v>
      </c>
      <c r="E396" s="13" t="s">
        <v>237</v>
      </c>
      <c r="F396"/>
      <c r="G396" t="s">
        <v>2</v>
      </c>
      <c r="H396">
        <v>0</v>
      </c>
      <c r="I396"/>
      <c r="J396">
        <v>0</v>
      </c>
      <c r="K396">
        <v>0</v>
      </c>
      <c r="L396"/>
      <c r="M396"/>
      <c r="N396"/>
      <c r="O396" s="49"/>
    </row>
    <row r="397" spans="1:15" s="38" customFormat="1" x14ac:dyDescent="0.35">
      <c r="A397">
        <f>STDEV(A383:A394)</f>
        <v>0.66855792342152154</v>
      </c>
      <c r="B397" s="38">
        <f>STDEV(B383:B394)</f>
        <v>1.1381803659589922</v>
      </c>
      <c r="C397" s="38">
        <f>STDEV(C383:C394)</f>
        <v>1.1645001528813148</v>
      </c>
      <c r="D397" s="38">
        <f>STDEV(D383:D394)</f>
        <v>1.0836246694508316</v>
      </c>
      <c r="E397" s="13" t="s">
        <v>238</v>
      </c>
      <c r="F397"/>
      <c r="G397" t="s">
        <v>3</v>
      </c>
      <c r="H397">
        <v>0</v>
      </c>
      <c r="I397">
        <v>0</v>
      </c>
      <c r="J397"/>
      <c r="K397">
        <v>0</v>
      </c>
      <c r="L397"/>
      <c r="M397"/>
      <c r="N397"/>
      <c r="O397" s="49"/>
    </row>
    <row r="398" spans="1:15" s="38" customFormat="1" x14ac:dyDescent="0.35">
      <c r="A398" s="45"/>
      <c r="E398"/>
      <c r="F398"/>
      <c r="G398" t="s">
        <v>4</v>
      </c>
      <c r="H398">
        <v>0</v>
      </c>
      <c r="I398">
        <v>0</v>
      </c>
      <c r="J398">
        <v>0</v>
      </c>
      <c r="K398"/>
      <c r="L398"/>
      <c r="M398"/>
      <c r="N398"/>
      <c r="O398" s="49"/>
    </row>
    <row r="399" spans="1:15" s="42" customFormat="1" ht="13.15" thickBot="1" x14ac:dyDescent="0.4">
      <c r="A399" s="46"/>
      <c r="E399" s="5"/>
      <c r="F399" s="5"/>
      <c r="M399" s="5"/>
      <c r="N399" s="5"/>
      <c r="O399" s="244"/>
    </row>
    <row r="400" spans="1:15" s="44" customFormat="1" x14ac:dyDescent="0.35">
      <c r="A400" s="43" t="str">
        <f>Directions!A23</f>
        <v>43) The response to user input was acceptable</v>
      </c>
      <c r="E400" s="115" t="s">
        <v>226</v>
      </c>
      <c r="F400" s="66">
        <f>Directions!B23</f>
        <v>1</v>
      </c>
      <c r="N400" s="26"/>
      <c r="O400" s="245"/>
    </row>
    <row r="401" spans="1:15" s="38" customFormat="1" ht="13.15" x14ac:dyDescent="0.4">
      <c r="A401" s="45" t="s">
        <v>1</v>
      </c>
      <c r="B401" s="38" t="s">
        <v>2</v>
      </c>
      <c r="C401" s="38" t="s">
        <v>3</v>
      </c>
      <c r="D401" s="38" t="s">
        <v>4</v>
      </c>
      <c r="E401"/>
      <c r="F401"/>
      <c r="G401" s="3" t="s">
        <v>220</v>
      </c>
      <c r="H401" t="s">
        <v>1</v>
      </c>
      <c r="I401" t="s">
        <v>2</v>
      </c>
      <c r="J401" t="s">
        <v>3</v>
      </c>
      <c r="K401" t="s">
        <v>4</v>
      </c>
      <c r="N401"/>
      <c r="O401" s="49"/>
    </row>
    <row r="402" spans="1:15" s="38" customFormat="1" ht="13.15" x14ac:dyDescent="0.4">
      <c r="A402" s="45">
        <v>4</v>
      </c>
      <c r="B402" s="38">
        <v>5</v>
      </c>
      <c r="C402" s="38">
        <v>4</v>
      </c>
      <c r="D402" s="38">
        <v>5</v>
      </c>
      <c r="E402"/>
      <c r="F402"/>
      <c r="G402" t="s">
        <v>1</v>
      </c>
      <c r="H402" s="3">
        <f>A415</f>
        <v>4.416666666666667</v>
      </c>
      <c r="I402">
        <f>F400*(H402-I403)</f>
        <v>0.16666666666666696</v>
      </c>
      <c r="J402">
        <f>F400*(H402-J404)</f>
        <v>0</v>
      </c>
      <c r="K402">
        <f>F400*(H402-K405)</f>
        <v>-0.33333333333333304</v>
      </c>
      <c r="N402"/>
      <c r="O402" s="49"/>
    </row>
    <row r="403" spans="1:15" s="38" customFormat="1" ht="13.15" x14ac:dyDescent="0.4">
      <c r="A403" s="45">
        <v>4</v>
      </c>
      <c r="B403" s="38">
        <v>2</v>
      </c>
      <c r="C403" s="38">
        <v>4</v>
      </c>
      <c r="D403" s="38">
        <v>5</v>
      </c>
      <c r="E403"/>
      <c r="F403"/>
      <c r="G403" t="s">
        <v>2</v>
      </c>
      <c r="H403">
        <f>F400*(I403-H402)</f>
        <v>-0.16666666666666696</v>
      </c>
      <c r="I403" s="3">
        <f>B415</f>
        <v>4.25</v>
      </c>
      <c r="J403">
        <f>F400*(I403-J404)</f>
        <v>-0.16666666666666696</v>
      </c>
      <c r="K403">
        <f>F400*(I403-K405)</f>
        <v>-0.5</v>
      </c>
      <c r="N403"/>
      <c r="O403" s="49"/>
    </row>
    <row r="404" spans="1:15" s="38" customFormat="1" ht="13.15" x14ac:dyDescent="0.4">
      <c r="A404" s="45">
        <v>5</v>
      </c>
      <c r="B404" s="38">
        <v>4</v>
      </c>
      <c r="C404" s="38">
        <v>4</v>
      </c>
      <c r="D404" s="38">
        <v>3</v>
      </c>
      <c r="E404"/>
      <c r="F404"/>
      <c r="G404" t="s">
        <v>3</v>
      </c>
      <c r="H404">
        <f>F400*(J404-H402)</f>
        <v>0</v>
      </c>
      <c r="I404">
        <f>F400*(J404-I403)</f>
        <v>0.16666666666666696</v>
      </c>
      <c r="J404" s="3">
        <f>C415</f>
        <v>4.416666666666667</v>
      </c>
      <c r="K404">
        <f>F400*(J404-K405)</f>
        <v>-0.33333333333333304</v>
      </c>
      <c r="N404"/>
      <c r="O404" s="49"/>
    </row>
    <row r="405" spans="1:15" s="38" customFormat="1" ht="13.15" x14ac:dyDescent="0.4">
      <c r="A405" s="45">
        <v>4</v>
      </c>
      <c r="B405" s="38">
        <v>5</v>
      </c>
      <c r="C405" s="38">
        <v>4</v>
      </c>
      <c r="D405" s="38">
        <v>5</v>
      </c>
      <c r="E405"/>
      <c r="F405"/>
      <c r="G405" t="s">
        <v>4</v>
      </c>
      <c r="H405">
        <f>F400*(K405-H402)</f>
        <v>0.33333333333333304</v>
      </c>
      <c r="I405">
        <f>F400*(K405-I403)</f>
        <v>0.5</v>
      </c>
      <c r="J405">
        <f>F400*(K405-J404)</f>
        <v>0.33333333333333304</v>
      </c>
      <c r="K405" s="3">
        <f>D415</f>
        <v>4.75</v>
      </c>
      <c r="M405"/>
      <c r="N405"/>
      <c r="O405" s="49"/>
    </row>
    <row r="406" spans="1:15" s="38" customFormat="1" x14ac:dyDescent="0.35">
      <c r="A406" s="45">
        <v>4</v>
      </c>
      <c r="B406" s="38">
        <v>4</v>
      </c>
      <c r="C406" s="38">
        <v>5</v>
      </c>
      <c r="D406" s="38">
        <v>5</v>
      </c>
      <c r="E406"/>
      <c r="F406"/>
      <c r="G406"/>
      <c r="H406"/>
      <c r="I406"/>
      <c r="J406"/>
      <c r="K406"/>
      <c r="M406"/>
      <c r="N406"/>
      <c r="O406" s="49"/>
    </row>
    <row r="407" spans="1:15" s="38" customFormat="1" ht="13.15" thickBot="1" x14ac:dyDescent="0.4">
      <c r="A407" s="45">
        <v>4</v>
      </c>
      <c r="B407" s="38">
        <v>5</v>
      </c>
      <c r="C407" s="38">
        <v>5</v>
      </c>
      <c r="D407" s="38">
        <v>5</v>
      </c>
      <c r="E407"/>
      <c r="F407"/>
      <c r="G407"/>
      <c r="H407"/>
      <c r="I407"/>
      <c r="J407"/>
      <c r="K407"/>
      <c r="M407"/>
      <c r="N407"/>
      <c r="O407" s="49"/>
    </row>
    <row r="408" spans="1:15" s="38" customFormat="1" ht="13.5" thickBot="1" x14ac:dyDescent="0.45">
      <c r="A408" s="45">
        <v>4</v>
      </c>
      <c r="B408" s="38">
        <v>4</v>
      </c>
      <c r="C408" s="38">
        <v>4</v>
      </c>
      <c r="D408" s="38">
        <v>5</v>
      </c>
      <c r="E408"/>
      <c r="F408"/>
      <c r="G408"/>
      <c r="H408" t="s">
        <v>1</v>
      </c>
      <c r="I408" t="s">
        <v>2</v>
      </c>
      <c r="J408" t="s">
        <v>3</v>
      </c>
      <c r="K408" t="s">
        <v>4</v>
      </c>
      <c r="L408"/>
      <c r="M408" s="116"/>
      <c r="N408" s="141" t="s">
        <v>10</v>
      </c>
      <c r="O408" s="49"/>
    </row>
    <row r="409" spans="1:15" s="38" customFormat="1" ht="13.15" x14ac:dyDescent="0.4">
      <c r="A409" s="45">
        <v>4</v>
      </c>
      <c r="B409" s="38">
        <v>4</v>
      </c>
      <c r="C409" s="38">
        <v>5</v>
      </c>
      <c r="D409" s="38">
        <v>5</v>
      </c>
      <c r="E409"/>
      <c r="F409"/>
      <c r="G409" t="s">
        <v>1</v>
      </c>
      <c r="H409"/>
      <c r="I409">
        <f>IF(I402&gt;0,I414,0)</f>
        <v>0</v>
      </c>
      <c r="J409">
        <f>IF(J402&gt;0,J414,0)</f>
        <v>0</v>
      </c>
      <c r="K409">
        <f>IF(K402&gt;0,K414,0)</f>
        <v>0</v>
      </c>
      <c r="L409"/>
      <c r="M409" s="143" t="s">
        <v>1</v>
      </c>
      <c r="N409" s="142">
        <f>Techniques!$D$3*(Techniques!$E$3*I409+Techniques!$F$3*J409+Techniques!$G$3*K409)</f>
        <v>0</v>
      </c>
      <c r="O409" s="49"/>
    </row>
    <row r="410" spans="1:15" s="38" customFormat="1" ht="13.15" x14ac:dyDescent="0.4">
      <c r="A410" s="45">
        <v>5</v>
      </c>
      <c r="B410" s="38">
        <v>4</v>
      </c>
      <c r="C410" s="38">
        <v>4</v>
      </c>
      <c r="D410" s="38">
        <v>5</v>
      </c>
      <c r="E410"/>
      <c r="F410"/>
      <c r="G410" t="s">
        <v>2</v>
      </c>
      <c r="H410">
        <f>IF(H403&gt;0,H415,0)</f>
        <v>0</v>
      </c>
      <c r="I410"/>
      <c r="J410">
        <f>IF(J403&gt;0,J415,0)</f>
        <v>0</v>
      </c>
      <c r="K410">
        <f>IF(K403&gt;0,K415,0)</f>
        <v>0</v>
      </c>
      <c r="L410"/>
      <c r="M410" s="143" t="s">
        <v>2</v>
      </c>
      <c r="N410" s="142">
        <f>Techniques!$E$3*(Techniques!$D$3*H410+Techniques!$F$3*J410+Techniques!$G$3*K410)</f>
        <v>0</v>
      </c>
      <c r="O410" s="49"/>
    </row>
    <row r="411" spans="1:15" s="38" customFormat="1" ht="13.15" x14ac:dyDescent="0.4">
      <c r="A411" s="45">
        <v>5</v>
      </c>
      <c r="B411" s="38">
        <v>4</v>
      </c>
      <c r="C411" s="38">
        <v>5</v>
      </c>
      <c r="D411" s="38">
        <v>4</v>
      </c>
      <c r="E411"/>
      <c r="F411"/>
      <c r="G411" t="s">
        <v>3</v>
      </c>
      <c r="H411">
        <f>IF(H404&gt;0,H416,0)</f>
        <v>0</v>
      </c>
      <c r="I411">
        <f>IF(I404&gt;0,I416,0)</f>
        <v>0</v>
      </c>
      <c r="J411"/>
      <c r="K411">
        <f>IF(K404&gt;0,K416,0)</f>
        <v>0</v>
      </c>
      <c r="L411"/>
      <c r="M411" s="143" t="s">
        <v>3</v>
      </c>
      <c r="N411" s="142">
        <f>Techniques!$F$3*(Techniques!$D$3*H411+Techniques!$E$3*I411+Techniques!$G$3*K411)</f>
        <v>0</v>
      </c>
      <c r="O411" s="49"/>
    </row>
    <row r="412" spans="1:15" s="38" customFormat="1" ht="13.15" x14ac:dyDescent="0.4">
      <c r="A412" s="45">
        <v>5</v>
      </c>
      <c r="B412" s="38">
        <v>5</v>
      </c>
      <c r="C412" s="38">
        <v>4</v>
      </c>
      <c r="D412" s="38">
        <v>5</v>
      </c>
      <c r="E412"/>
      <c r="F412"/>
      <c r="G412" t="s">
        <v>4</v>
      </c>
      <c r="H412">
        <f>IF(H405&gt;0,H417,0)</f>
        <v>0</v>
      </c>
      <c r="I412">
        <f>IF(I405&gt;0,I417,0)</f>
        <v>0</v>
      </c>
      <c r="J412">
        <f>IF(J405&gt;0,J417,0)</f>
        <v>0</v>
      </c>
      <c r="K412"/>
      <c r="L412"/>
      <c r="M412" s="143" t="s">
        <v>4</v>
      </c>
      <c r="N412" s="142">
        <f>Techniques!$G$3*(Techniques!$D$3*H412+Techniques!$E$3*I412+Techniques!$F$3*J412)</f>
        <v>0</v>
      </c>
      <c r="O412" s="49"/>
    </row>
    <row r="413" spans="1:15" s="38" customFormat="1" ht="13.15" x14ac:dyDescent="0.4">
      <c r="A413" s="45">
        <v>5</v>
      </c>
      <c r="B413" s="38">
        <v>5</v>
      </c>
      <c r="C413" s="38">
        <v>5</v>
      </c>
      <c r="D413" s="38">
        <v>5</v>
      </c>
      <c r="E413"/>
      <c r="G413"/>
      <c r="H413"/>
      <c r="I413"/>
      <c r="J413"/>
      <c r="K413"/>
      <c r="L413"/>
      <c r="M413" s="143" t="s">
        <v>94</v>
      </c>
      <c r="N413" s="142" t="b">
        <f>SUM(N409:N412)&gt;0</f>
        <v>0</v>
      </c>
      <c r="O413" s="49"/>
    </row>
    <row r="414" spans="1:15" s="38" customFormat="1" ht="13.5" thickBot="1" x14ac:dyDescent="0.45">
      <c r="A414" s="45"/>
      <c r="E414"/>
      <c r="F414"/>
      <c r="G414" t="s">
        <v>1</v>
      </c>
      <c r="H414"/>
      <c r="I414">
        <v>0</v>
      </c>
      <c r="J414">
        <v>0</v>
      </c>
      <c r="K414">
        <v>0</v>
      </c>
      <c r="L414"/>
      <c r="M414" s="140" t="s">
        <v>103</v>
      </c>
      <c r="N414" s="273">
        <v>0.1831129434854443</v>
      </c>
      <c r="O414" s="49"/>
    </row>
    <row r="415" spans="1:15" s="38" customFormat="1" x14ac:dyDescent="0.35">
      <c r="A415" s="22">
        <f>AVERAGE(A402:A413)</f>
        <v>4.416666666666667</v>
      </c>
      <c r="B415">
        <f>AVERAGE(B402:B413)</f>
        <v>4.25</v>
      </c>
      <c r="C415">
        <f>AVERAGE(C402:C413)</f>
        <v>4.416666666666667</v>
      </c>
      <c r="D415">
        <f>AVERAGE(D402:D413)</f>
        <v>4.75</v>
      </c>
      <c r="E415" s="13" t="s">
        <v>237</v>
      </c>
      <c r="F415"/>
      <c r="G415" t="s">
        <v>2</v>
      </c>
      <c r="H415">
        <v>0</v>
      </c>
      <c r="I415"/>
      <c r="J415">
        <v>0</v>
      </c>
      <c r="K415">
        <v>0</v>
      </c>
      <c r="L415"/>
      <c r="M415"/>
      <c r="N415"/>
      <c r="O415" s="49"/>
    </row>
    <row r="416" spans="1:15" s="38" customFormat="1" x14ac:dyDescent="0.35">
      <c r="A416">
        <f>STDEV(A402:A413)</f>
        <v>0.51492865054443637</v>
      </c>
      <c r="B416" s="38">
        <f>STDEV(B402:B413)</f>
        <v>0.8660254037844386</v>
      </c>
      <c r="C416" s="38">
        <f>STDEV(C402:C413)</f>
        <v>0.51492865054443637</v>
      </c>
      <c r="D416" s="38">
        <f>STDEV(D402:D413)</f>
        <v>0.62158156050806102</v>
      </c>
      <c r="E416" s="13" t="s">
        <v>238</v>
      </c>
      <c r="F416"/>
      <c r="G416" t="s">
        <v>3</v>
      </c>
      <c r="H416">
        <v>0</v>
      </c>
      <c r="I416">
        <v>0</v>
      </c>
      <c r="J416"/>
      <c r="K416">
        <v>0</v>
      </c>
      <c r="L416"/>
      <c r="M416"/>
      <c r="N416"/>
      <c r="O416" s="49"/>
    </row>
    <row r="417" spans="1:15" s="38" customFormat="1" x14ac:dyDescent="0.35">
      <c r="A417" s="45"/>
      <c r="E417"/>
      <c r="F417"/>
      <c r="G417" t="s">
        <v>4</v>
      </c>
      <c r="H417">
        <v>0</v>
      </c>
      <c r="I417">
        <v>0</v>
      </c>
      <c r="J417">
        <v>0</v>
      </c>
      <c r="K417"/>
      <c r="L417"/>
      <c r="M417"/>
      <c r="N417"/>
      <c r="O417" s="49"/>
    </row>
    <row r="418" spans="1:15" s="42" customFormat="1" ht="13.15" thickBot="1" x14ac:dyDescent="0.4">
      <c r="A418" s="46"/>
      <c r="E418" s="5"/>
      <c r="F418" s="5"/>
      <c r="M418" s="5"/>
      <c r="N418" s="5"/>
      <c r="O418" s="244"/>
    </row>
    <row r="419" spans="1:15" s="44" customFormat="1" x14ac:dyDescent="0.35">
      <c r="A419" s="43" t="str">
        <f>Directions!A24</f>
        <v>44) The response time did not affect my performance</v>
      </c>
      <c r="E419" s="115" t="s">
        <v>226</v>
      </c>
      <c r="F419" s="66">
        <f>Directions!B24</f>
        <v>1</v>
      </c>
      <c r="N419"/>
      <c r="O419" s="245"/>
    </row>
    <row r="420" spans="1:15" s="38" customFormat="1" ht="13.15" x14ac:dyDescent="0.4">
      <c r="A420" s="45" t="s">
        <v>1</v>
      </c>
      <c r="B420" s="38" t="s">
        <v>2</v>
      </c>
      <c r="C420" s="38" t="s">
        <v>3</v>
      </c>
      <c r="D420" s="38" t="s">
        <v>4</v>
      </c>
      <c r="E420"/>
      <c r="F420"/>
      <c r="G420" s="3" t="s">
        <v>220</v>
      </c>
      <c r="H420" t="s">
        <v>1</v>
      </c>
      <c r="I420" t="s">
        <v>2</v>
      </c>
      <c r="J420" t="s">
        <v>3</v>
      </c>
      <c r="K420" t="s">
        <v>4</v>
      </c>
      <c r="N420"/>
      <c r="O420" s="49"/>
    </row>
    <row r="421" spans="1:15" s="38" customFormat="1" ht="13.15" x14ac:dyDescent="0.4">
      <c r="A421" s="45">
        <v>4</v>
      </c>
      <c r="B421" s="38">
        <v>5</v>
      </c>
      <c r="C421" s="38">
        <v>5</v>
      </c>
      <c r="D421" s="38">
        <v>2</v>
      </c>
      <c r="E421"/>
      <c r="F421"/>
      <c r="G421" t="s">
        <v>1</v>
      </c>
      <c r="H421" s="3">
        <f>A434</f>
        <v>4.5</v>
      </c>
      <c r="I421">
        <f>F419*(H421-I422)</f>
        <v>0.66666666666666652</v>
      </c>
      <c r="J421">
        <f>F419*(H421-J423)</f>
        <v>-8.3333333333333037E-2</v>
      </c>
      <c r="K421">
        <f>F419*(H421-K424)</f>
        <v>-8.3333333333333037E-2</v>
      </c>
      <c r="N421"/>
      <c r="O421" s="49"/>
    </row>
    <row r="422" spans="1:15" s="38" customFormat="1" ht="13.15" x14ac:dyDescent="0.4">
      <c r="A422" s="45">
        <v>3</v>
      </c>
      <c r="B422" s="38">
        <v>2</v>
      </c>
      <c r="C422" s="38">
        <v>4</v>
      </c>
      <c r="D422" s="38">
        <v>5</v>
      </c>
      <c r="E422"/>
      <c r="F422"/>
      <c r="G422" t="s">
        <v>2</v>
      </c>
      <c r="H422">
        <f>F419*(I422-H421)</f>
        <v>-0.66666666666666652</v>
      </c>
      <c r="I422" s="3">
        <f>B434</f>
        <v>3.8333333333333335</v>
      </c>
      <c r="J422">
        <f>F419*(I422-J423)</f>
        <v>-0.74999999999999956</v>
      </c>
      <c r="K422">
        <f>F419*(I422-K424)</f>
        <v>-0.74999999999999956</v>
      </c>
      <c r="N422"/>
      <c r="O422" s="49"/>
    </row>
    <row r="423" spans="1:15" s="38" customFormat="1" ht="13.15" x14ac:dyDescent="0.4">
      <c r="A423" s="45">
        <v>5</v>
      </c>
      <c r="B423" s="38">
        <v>4</v>
      </c>
      <c r="C423" s="38">
        <v>4</v>
      </c>
      <c r="D423" s="38">
        <v>4</v>
      </c>
      <c r="E423"/>
      <c r="F423"/>
      <c r="G423" t="s">
        <v>3</v>
      </c>
      <c r="H423">
        <f>F419*(J423-H421)</f>
        <v>8.3333333333333037E-2</v>
      </c>
      <c r="I423">
        <f>F419*(J423-I422)</f>
        <v>0.74999999999999956</v>
      </c>
      <c r="J423" s="3">
        <f>C434</f>
        <v>4.583333333333333</v>
      </c>
      <c r="K423">
        <f>F419*(J423-K424)</f>
        <v>0</v>
      </c>
      <c r="N423"/>
      <c r="O423" s="49"/>
    </row>
    <row r="424" spans="1:15" s="38" customFormat="1" ht="13.15" x14ac:dyDescent="0.4">
      <c r="A424" s="45">
        <v>5</v>
      </c>
      <c r="B424" s="38">
        <v>5</v>
      </c>
      <c r="C424" s="38">
        <v>5</v>
      </c>
      <c r="D424" s="38">
        <v>5</v>
      </c>
      <c r="E424"/>
      <c r="F424"/>
      <c r="G424" t="s">
        <v>4</v>
      </c>
      <c r="H424">
        <f>F419*(K424-H421)</f>
        <v>8.3333333333333037E-2</v>
      </c>
      <c r="I424">
        <f>F419*(K424-I422)</f>
        <v>0.74999999999999956</v>
      </c>
      <c r="J424">
        <f>F419*(K424-J423)</f>
        <v>0</v>
      </c>
      <c r="K424" s="3">
        <f>D434</f>
        <v>4.583333333333333</v>
      </c>
      <c r="M424"/>
      <c r="N424"/>
      <c r="O424" s="49"/>
    </row>
    <row r="425" spans="1:15" s="38" customFormat="1" x14ac:dyDescent="0.35">
      <c r="A425" s="45">
        <v>4</v>
      </c>
      <c r="B425" s="38">
        <v>3</v>
      </c>
      <c r="C425" s="38">
        <v>5</v>
      </c>
      <c r="D425" s="38">
        <v>5</v>
      </c>
      <c r="E425"/>
      <c r="F425"/>
      <c r="G425"/>
      <c r="H425"/>
      <c r="I425"/>
      <c r="J425"/>
      <c r="K425"/>
      <c r="M425"/>
      <c r="N425"/>
      <c r="O425" s="49"/>
    </row>
    <row r="426" spans="1:15" s="38" customFormat="1" ht="13.15" thickBot="1" x14ac:dyDescent="0.4">
      <c r="A426" s="45">
        <v>4</v>
      </c>
      <c r="B426" s="38">
        <v>5</v>
      </c>
      <c r="C426" s="38">
        <v>5</v>
      </c>
      <c r="D426" s="38">
        <v>4</v>
      </c>
      <c r="E426"/>
      <c r="F426"/>
      <c r="G426"/>
      <c r="H426"/>
      <c r="I426"/>
      <c r="J426"/>
      <c r="K426"/>
      <c r="M426"/>
      <c r="N426"/>
      <c r="O426" s="49"/>
    </row>
    <row r="427" spans="1:15" s="38" customFormat="1" ht="13.5" thickBot="1" x14ac:dyDescent="0.45">
      <c r="A427" s="45">
        <v>4</v>
      </c>
      <c r="B427" s="38">
        <v>4</v>
      </c>
      <c r="C427" s="38">
        <v>5</v>
      </c>
      <c r="D427" s="38">
        <v>5</v>
      </c>
      <c r="E427"/>
      <c r="F427"/>
      <c r="G427"/>
      <c r="H427" t="s">
        <v>1</v>
      </c>
      <c r="I427" t="s">
        <v>2</v>
      </c>
      <c r="J427" t="s">
        <v>3</v>
      </c>
      <c r="K427" t="s">
        <v>4</v>
      </c>
      <c r="L427"/>
      <c r="M427" s="116"/>
      <c r="N427" s="141" t="s">
        <v>10</v>
      </c>
      <c r="O427" s="49"/>
    </row>
    <row r="428" spans="1:15" s="38" customFormat="1" ht="13.15" x14ac:dyDescent="0.4">
      <c r="A428" s="45">
        <v>5</v>
      </c>
      <c r="B428" s="38">
        <v>2</v>
      </c>
      <c r="C428" s="38">
        <v>5</v>
      </c>
      <c r="D428" s="38">
        <v>5</v>
      </c>
      <c r="E428"/>
      <c r="F428"/>
      <c r="G428" t="s">
        <v>1</v>
      </c>
      <c r="H428"/>
      <c r="I428">
        <f>IF(I421&gt;0,I433,0)</f>
        <v>0</v>
      </c>
      <c r="J428">
        <f>IF(J421&gt;0,J433,0)</f>
        <v>0</v>
      </c>
      <c r="K428">
        <f>IF(K421&gt;0,K433,0)</f>
        <v>0</v>
      </c>
      <c r="L428"/>
      <c r="M428" s="143" t="s">
        <v>1</v>
      </c>
      <c r="N428" s="142">
        <f>Techniques!$D$3*(Techniques!$E$3*I428+Techniques!$F$3*J428+Techniques!$G$3*K428)</f>
        <v>0</v>
      </c>
      <c r="O428" s="49"/>
    </row>
    <row r="429" spans="1:15" s="38" customFormat="1" ht="13.15" x14ac:dyDescent="0.4">
      <c r="A429" s="45">
        <v>5</v>
      </c>
      <c r="B429" s="38">
        <v>2</v>
      </c>
      <c r="C429" s="38">
        <v>4</v>
      </c>
      <c r="D429" s="38">
        <v>5</v>
      </c>
      <c r="E429"/>
      <c r="F429"/>
      <c r="G429" t="s">
        <v>2</v>
      </c>
      <c r="H429">
        <f>IF(H422&gt;0,H434,0)</f>
        <v>0</v>
      </c>
      <c r="I429"/>
      <c r="J429">
        <f>IF(J422&gt;0,J434,0)</f>
        <v>0</v>
      </c>
      <c r="K429">
        <f>IF(K422&gt;0,K434,0)</f>
        <v>0</v>
      </c>
      <c r="L429"/>
      <c r="M429" s="143" t="s">
        <v>2</v>
      </c>
      <c r="N429" s="142">
        <f>Techniques!$E$3*(Techniques!$D$3*H429+Techniques!$F$3*J429+Techniques!$G$3*K429)</f>
        <v>0</v>
      </c>
      <c r="O429" s="49"/>
    </row>
    <row r="430" spans="1:15" s="38" customFormat="1" ht="13.15" x14ac:dyDescent="0.4">
      <c r="A430" s="45">
        <v>5</v>
      </c>
      <c r="B430" s="38">
        <v>4</v>
      </c>
      <c r="C430" s="38">
        <v>4</v>
      </c>
      <c r="D430" s="38">
        <v>5</v>
      </c>
      <c r="E430"/>
      <c r="F430"/>
      <c r="G430" t="s">
        <v>3</v>
      </c>
      <c r="H430">
        <f>IF(H423&gt;0,H435,0)</f>
        <v>0</v>
      </c>
      <c r="I430">
        <f>IF(I423&gt;0,I435,0)</f>
        <v>0</v>
      </c>
      <c r="J430"/>
      <c r="K430">
        <f>IF(K423&gt;0,K435,0)</f>
        <v>0</v>
      </c>
      <c r="L430"/>
      <c r="M430" s="143" t="s">
        <v>3</v>
      </c>
      <c r="N430" s="142">
        <f>Techniques!$F$3*(Techniques!$D$3*H430+Techniques!$E$3*I430+Techniques!$G$3*K430)</f>
        <v>0</v>
      </c>
      <c r="O430" s="49"/>
    </row>
    <row r="431" spans="1:15" s="38" customFormat="1" ht="13.15" x14ac:dyDescent="0.4">
      <c r="A431" s="45">
        <v>5</v>
      </c>
      <c r="B431" s="38">
        <v>5</v>
      </c>
      <c r="C431" s="38">
        <v>4</v>
      </c>
      <c r="D431" s="38">
        <v>5</v>
      </c>
      <c r="E431"/>
      <c r="F431"/>
      <c r="G431" t="s">
        <v>4</v>
      </c>
      <c r="H431">
        <f>IF(H424&gt;0,H436,0)</f>
        <v>0</v>
      </c>
      <c r="I431">
        <f>IF(I424&gt;0,I436,0)</f>
        <v>0</v>
      </c>
      <c r="J431">
        <f>IF(J424&gt;0,J436,0)</f>
        <v>0</v>
      </c>
      <c r="K431"/>
      <c r="L431"/>
      <c r="M431" s="143" t="s">
        <v>4</v>
      </c>
      <c r="N431" s="142">
        <f>Techniques!$G$3*(Techniques!$D$3*H431+Techniques!$E$3*I431+Techniques!$F$3*J431)</f>
        <v>0</v>
      </c>
      <c r="O431" s="49"/>
    </row>
    <row r="432" spans="1:15" s="38" customFormat="1" ht="13.15" x14ac:dyDescent="0.4">
      <c r="A432" s="45">
        <v>5</v>
      </c>
      <c r="B432" s="38">
        <v>5</v>
      </c>
      <c r="C432" s="38">
        <v>5</v>
      </c>
      <c r="D432" s="38">
        <v>5</v>
      </c>
      <c r="E432"/>
      <c r="G432"/>
      <c r="H432"/>
      <c r="I432"/>
      <c r="J432"/>
      <c r="K432"/>
      <c r="L432"/>
      <c r="M432" s="143" t="s">
        <v>94</v>
      </c>
      <c r="N432" s="142" t="b">
        <f>SUM(N428:N431)&gt;0</f>
        <v>0</v>
      </c>
      <c r="O432" s="49"/>
    </row>
    <row r="433" spans="1:15" s="38" customFormat="1" ht="13.5" thickBot="1" x14ac:dyDescent="0.45">
      <c r="A433" s="45"/>
      <c r="E433"/>
      <c r="F433"/>
      <c r="G433" t="s">
        <v>1</v>
      </c>
      <c r="H433"/>
      <c r="I433">
        <v>0</v>
      </c>
      <c r="J433">
        <v>0</v>
      </c>
      <c r="K433">
        <v>0</v>
      </c>
      <c r="L433"/>
      <c r="M433" s="140" t="s">
        <v>103</v>
      </c>
      <c r="N433" s="273">
        <v>0.2791423255862564</v>
      </c>
      <c r="O433" s="49"/>
    </row>
    <row r="434" spans="1:15" s="38" customFormat="1" x14ac:dyDescent="0.35">
      <c r="A434" s="22">
        <f>AVERAGE(A421:A432)</f>
        <v>4.5</v>
      </c>
      <c r="B434">
        <f>AVERAGE(B421:B432)</f>
        <v>3.8333333333333335</v>
      </c>
      <c r="C434">
        <f>AVERAGE(C421:C432)</f>
        <v>4.583333333333333</v>
      </c>
      <c r="D434">
        <f>AVERAGE(D421:D432)</f>
        <v>4.583333333333333</v>
      </c>
      <c r="E434" s="13" t="s">
        <v>237</v>
      </c>
      <c r="F434"/>
      <c r="G434" t="s">
        <v>2</v>
      </c>
      <c r="H434">
        <v>0</v>
      </c>
      <c r="I434"/>
      <c r="J434">
        <v>0</v>
      </c>
      <c r="K434">
        <v>0</v>
      </c>
      <c r="L434"/>
      <c r="M434"/>
      <c r="N434"/>
      <c r="O434" s="49"/>
    </row>
    <row r="435" spans="1:15" s="38" customFormat="1" x14ac:dyDescent="0.35">
      <c r="A435">
        <f>STDEV(A421:A432)</f>
        <v>0.67419986246324204</v>
      </c>
      <c r="B435" s="38">
        <f>STDEV(B421:B432)</f>
        <v>1.2673044646258473</v>
      </c>
      <c r="C435" s="38">
        <f>STDEV(C421:C432)</f>
        <v>0.51492865054443637</v>
      </c>
      <c r="D435" s="38">
        <f>STDEV(D421:D432)</f>
        <v>0.90033663737851954</v>
      </c>
      <c r="E435" s="13" t="s">
        <v>238</v>
      </c>
      <c r="F435"/>
      <c r="G435" t="s">
        <v>3</v>
      </c>
      <c r="H435">
        <v>0</v>
      </c>
      <c r="I435">
        <v>0</v>
      </c>
      <c r="J435"/>
      <c r="K435">
        <v>0</v>
      </c>
      <c r="L435"/>
      <c r="M435"/>
      <c r="N435"/>
      <c r="O435" s="49"/>
    </row>
    <row r="436" spans="1:15" s="38" customFormat="1" x14ac:dyDescent="0.35">
      <c r="A436" s="45"/>
      <c r="E436"/>
      <c r="F436"/>
      <c r="G436" t="s">
        <v>4</v>
      </c>
      <c r="H436">
        <v>0</v>
      </c>
      <c r="I436">
        <v>0</v>
      </c>
      <c r="J436">
        <v>0</v>
      </c>
      <c r="K436"/>
      <c r="L436"/>
      <c r="M436"/>
      <c r="N436"/>
      <c r="O436" s="49"/>
    </row>
    <row r="437" spans="1:15" s="42" customFormat="1" ht="13.15" thickBot="1" x14ac:dyDescent="0.4">
      <c r="A437" s="46"/>
      <c r="E437" s="5"/>
      <c r="F437" s="5"/>
      <c r="M437" s="5"/>
      <c r="N437" s="5"/>
      <c r="O437" s="244"/>
    </row>
    <row r="438" spans="1:15" s="44" customFormat="1" x14ac:dyDescent="0.35">
      <c r="A438" s="43" t="str">
        <f>Directions!A25</f>
        <v>45) Rate how natural you found the experience of walking and interacting in the virtual environment</v>
      </c>
      <c r="E438" s="115" t="s">
        <v>226</v>
      </c>
      <c r="F438" s="66">
        <f>Directions!B25</f>
        <v>1</v>
      </c>
      <c r="N438" s="26"/>
      <c r="O438" s="245"/>
    </row>
    <row r="439" spans="1:15" s="38" customFormat="1" ht="13.15" x14ac:dyDescent="0.4">
      <c r="A439" s="45" t="s">
        <v>1</v>
      </c>
      <c r="B439" s="38" t="s">
        <v>2</v>
      </c>
      <c r="C439" s="38" t="s">
        <v>3</v>
      </c>
      <c r="D439" s="38" t="s">
        <v>4</v>
      </c>
      <c r="E439"/>
      <c r="F439"/>
      <c r="G439" s="3" t="s">
        <v>220</v>
      </c>
      <c r="H439" t="s">
        <v>1</v>
      </c>
      <c r="I439" t="s">
        <v>2</v>
      </c>
      <c r="J439" t="s">
        <v>3</v>
      </c>
      <c r="K439" t="s">
        <v>4</v>
      </c>
      <c r="N439"/>
      <c r="O439" s="49"/>
    </row>
    <row r="440" spans="1:15" s="38" customFormat="1" ht="13.15" x14ac:dyDescent="0.4">
      <c r="A440" s="45">
        <v>3</v>
      </c>
      <c r="B440" s="38">
        <v>4</v>
      </c>
      <c r="C440" s="38">
        <v>4</v>
      </c>
      <c r="D440" s="38">
        <v>3</v>
      </c>
      <c r="E440"/>
      <c r="F440"/>
      <c r="G440" t="s">
        <v>1</v>
      </c>
      <c r="H440" s="3">
        <f>A453</f>
        <v>3.5833333333333335</v>
      </c>
      <c r="I440">
        <f>F438*(H440-I441)</f>
        <v>-0.16666666666666652</v>
      </c>
      <c r="J440">
        <f>F438*(H440-J442)</f>
        <v>-0.16666666666666652</v>
      </c>
      <c r="K440">
        <f>F438*(H440-K443)</f>
        <v>1</v>
      </c>
      <c r="N440"/>
      <c r="O440" s="49"/>
    </row>
    <row r="441" spans="1:15" s="38" customFormat="1" ht="13.15" x14ac:dyDescent="0.4">
      <c r="A441" s="45">
        <v>4</v>
      </c>
      <c r="B441" s="38">
        <v>3</v>
      </c>
      <c r="C441" s="38">
        <v>4</v>
      </c>
      <c r="D441" s="38">
        <v>4</v>
      </c>
      <c r="E441"/>
      <c r="F441"/>
      <c r="G441" t="s">
        <v>2</v>
      </c>
      <c r="H441">
        <f>F438*(I441-H440)</f>
        <v>0.16666666666666652</v>
      </c>
      <c r="I441" s="3">
        <f>B453</f>
        <v>3.75</v>
      </c>
      <c r="J441">
        <f>F438*(I441-J442)</f>
        <v>0</v>
      </c>
      <c r="K441">
        <f>F438*(I441-K443)</f>
        <v>1.1666666666666665</v>
      </c>
      <c r="N441"/>
      <c r="O441" s="49"/>
    </row>
    <row r="442" spans="1:15" s="38" customFormat="1" ht="13.15" x14ac:dyDescent="0.4">
      <c r="A442" s="45">
        <v>4</v>
      </c>
      <c r="B442" s="38">
        <v>4</v>
      </c>
      <c r="C442" s="38">
        <v>3</v>
      </c>
      <c r="D442" s="38">
        <v>3</v>
      </c>
      <c r="E442"/>
      <c r="F442"/>
      <c r="G442" t="s">
        <v>3</v>
      </c>
      <c r="H442">
        <f>F438*(J442-H440)</f>
        <v>0.16666666666666652</v>
      </c>
      <c r="I442">
        <f>F438*(J442-I441)</f>
        <v>0</v>
      </c>
      <c r="J442" s="3">
        <f>C453</f>
        <v>3.75</v>
      </c>
      <c r="K442">
        <f>F438*(J442-K443)</f>
        <v>1.1666666666666665</v>
      </c>
      <c r="N442"/>
      <c r="O442" s="49"/>
    </row>
    <row r="443" spans="1:15" s="38" customFormat="1" ht="13.15" x14ac:dyDescent="0.4">
      <c r="A443" s="45">
        <v>3</v>
      </c>
      <c r="B443" s="38">
        <v>3</v>
      </c>
      <c r="C443" s="38">
        <v>3</v>
      </c>
      <c r="D443" s="38">
        <v>3</v>
      </c>
      <c r="E443"/>
      <c r="F443"/>
      <c r="G443" t="s">
        <v>4</v>
      </c>
      <c r="H443">
        <f>F438*(K443-H440)</f>
        <v>-1</v>
      </c>
      <c r="I443">
        <f>F438*(K443-I441)</f>
        <v>-1.1666666666666665</v>
      </c>
      <c r="J443">
        <f>F438*(K443-J442)</f>
        <v>-1.1666666666666665</v>
      </c>
      <c r="K443" s="3">
        <f>D453</f>
        <v>2.5833333333333335</v>
      </c>
      <c r="M443"/>
      <c r="N443"/>
      <c r="O443" s="49"/>
    </row>
    <row r="444" spans="1:15" s="38" customFormat="1" x14ac:dyDescent="0.35">
      <c r="A444" s="45">
        <v>4</v>
      </c>
      <c r="B444" s="38">
        <v>4</v>
      </c>
      <c r="C444" s="38">
        <v>5</v>
      </c>
      <c r="D444" s="38">
        <v>2</v>
      </c>
      <c r="E444"/>
      <c r="F444"/>
      <c r="G444"/>
      <c r="H444"/>
      <c r="I444"/>
      <c r="J444"/>
      <c r="K444"/>
      <c r="M444"/>
      <c r="N444"/>
      <c r="O444" s="49"/>
    </row>
    <row r="445" spans="1:15" s="38" customFormat="1" ht="13.15" thickBot="1" x14ac:dyDescent="0.4">
      <c r="A445" s="45">
        <v>4</v>
      </c>
      <c r="B445" s="38">
        <v>3</v>
      </c>
      <c r="C445" s="38">
        <v>5</v>
      </c>
      <c r="D445" s="38">
        <v>2</v>
      </c>
      <c r="E445"/>
      <c r="F445"/>
      <c r="G445"/>
      <c r="H445"/>
      <c r="I445"/>
      <c r="J445"/>
      <c r="K445"/>
      <c r="M445"/>
      <c r="N445"/>
      <c r="O445" s="49"/>
    </row>
    <row r="446" spans="1:15" s="38" customFormat="1" ht="13.5" thickBot="1" x14ac:dyDescent="0.45">
      <c r="A446" s="45">
        <v>4</v>
      </c>
      <c r="B446" s="38">
        <v>5</v>
      </c>
      <c r="C446" s="38">
        <v>4</v>
      </c>
      <c r="D446" s="38">
        <v>2</v>
      </c>
      <c r="E446"/>
      <c r="F446"/>
      <c r="G446"/>
      <c r="H446" t="s">
        <v>1</v>
      </c>
      <c r="I446" t="s">
        <v>2</v>
      </c>
      <c r="J446" t="s">
        <v>3</v>
      </c>
      <c r="K446" t="s">
        <v>4</v>
      </c>
      <c r="L446"/>
      <c r="M446" s="116"/>
      <c r="N446" s="141" t="s">
        <v>10</v>
      </c>
      <c r="O446" s="49"/>
    </row>
    <row r="447" spans="1:15" s="38" customFormat="1" ht="13.15" x14ac:dyDescent="0.4">
      <c r="A447" s="45">
        <v>4</v>
      </c>
      <c r="B447" s="38">
        <v>4</v>
      </c>
      <c r="C447" s="38">
        <v>3</v>
      </c>
      <c r="D447" s="38">
        <v>1</v>
      </c>
      <c r="E447"/>
      <c r="F447"/>
      <c r="G447" t="s">
        <v>1</v>
      </c>
      <c r="H447"/>
      <c r="I447">
        <f>IF(I440&gt;0,I452,0)</f>
        <v>0</v>
      </c>
      <c r="J447">
        <f>IF(J440&gt;0,J452,0)</f>
        <v>0</v>
      </c>
      <c r="K447">
        <f>IF(K440&gt;0,K452,0)</f>
        <v>1</v>
      </c>
      <c r="L447"/>
      <c r="M447" s="143" t="s">
        <v>1</v>
      </c>
      <c r="N447" s="142">
        <f>Techniques!$D$3*(Techniques!$E$3*I447+Techniques!$F$3*J447+Techniques!$G$3*K447)</f>
        <v>1</v>
      </c>
      <c r="O447" s="49"/>
    </row>
    <row r="448" spans="1:15" s="38" customFormat="1" ht="13.15" x14ac:dyDescent="0.4">
      <c r="A448" s="45">
        <v>2</v>
      </c>
      <c r="B448" s="38">
        <v>4</v>
      </c>
      <c r="C448" s="38">
        <v>2</v>
      </c>
      <c r="D448" s="38">
        <v>3</v>
      </c>
      <c r="E448"/>
      <c r="F448"/>
      <c r="G448" t="s">
        <v>2</v>
      </c>
      <c r="H448">
        <f>IF(H441&gt;0,H453,0)</f>
        <v>0</v>
      </c>
      <c r="I448"/>
      <c r="J448">
        <f>IF(J441&gt;0,J453,0)</f>
        <v>0</v>
      </c>
      <c r="K448">
        <f>IF(K441&gt;0,K453,0)</f>
        <v>1</v>
      </c>
      <c r="L448"/>
      <c r="M448" s="143" t="s">
        <v>2</v>
      </c>
      <c r="N448" s="142">
        <f>Techniques!$E$3*(Techniques!$D$3*H448+Techniques!$F$3*J448+Techniques!$G$3*K448)</f>
        <v>1</v>
      </c>
      <c r="O448" s="49"/>
    </row>
    <row r="449" spans="1:15" s="38" customFormat="1" ht="13.15" x14ac:dyDescent="0.4">
      <c r="A449" s="45">
        <v>2</v>
      </c>
      <c r="B449" s="38">
        <v>3</v>
      </c>
      <c r="C449" s="38">
        <v>3</v>
      </c>
      <c r="D449" s="38">
        <v>3</v>
      </c>
      <c r="E449"/>
      <c r="F449"/>
      <c r="G449" t="s">
        <v>3</v>
      </c>
      <c r="H449">
        <f>IF(H442&gt;0,H454,0)</f>
        <v>0</v>
      </c>
      <c r="I449">
        <f>IF(I442&gt;0,I454,0)</f>
        <v>0</v>
      </c>
      <c r="J449"/>
      <c r="K449">
        <f>IF(K442&gt;0,K454,0)</f>
        <v>1</v>
      </c>
      <c r="L449"/>
      <c r="M449" s="143" t="s">
        <v>3</v>
      </c>
      <c r="N449" s="142">
        <f>Techniques!$F$3*(Techniques!$D$3*H449+Techniques!$E$3*I449+Techniques!$G$3*K449)</f>
        <v>1</v>
      </c>
      <c r="O449" s="49"/>
    </row>
    <row r="450" spans="1:15" s="38" customFormat="1" ht="13.15" x14ac:dyDescent="0.4">
      <c r="A450" s="45">
        <v>5</v>
      </c>
      <c r="B450" s="38">
        <v>4</v>
      </c>
      <c r="C450" s="38">
        <v>4</v>
      </c>
      <c r="D450" s="38">
        <v>2</v>
      </c>
      <c r="E450"/>
      <c r="F450"/>
      <c r="G450" t="s">
        <v>4</v>
      </c>
      <c r="H450">
        <f>IF(H443&gt;0,H455,0)</f>
        <v>0</v>
      </c>
      <c r="I450">
        <f>IF(I443&gt;0,I455,0)</f>
        <v>0</v>
      </c>
      <c r="J450">
        <f>IF(J443&gt;0,J455,0)</f>
        <v>0</v>
      </c>
      <c r="K450"/>
      <c r="L450"/>
      <c r="M450" s="143" t="s">
        <v>4</v>
      </c>
      <c r="N450" s="142">
        <f>Techniques!$G$3*(Techniques!$D$3*H450+Techniques!$E$3*I450+Techniques!$F$3*J450)</f>
        <v>0</v>
      </c>
      <c r="O450" s="49"/>
    </row>
    <row r="451" spans="1:15" s="38" customFormat="1" ht="13.15" x14ac:dyDescent="0.4">
      <c r="A451" s="45">
        <v>4</v>
      </c>
      <c r="B451" s="38">
        <v>4</v>
      </c>
      <c r="C451" s="38">
        <v>5</v>
      </c>
      <c r="D451" s="38">
        <v>3</v>
      </c>
      <c r="E451"/>
      <c r="G451"/>
      <c r="H451"/>
      <c r="I451"/>
      <c r="J451"/>
      <c r="K451"/>
      <c r="L451"/>
      <c r="M451" s="143" t="s">
        <v>94</v>
      </c>
      <c r="N451" s="142" t="b">
        <f>SUM(N447:N450)&gt;0</f>
        <v>1</v>
      </c>
      <c r="O451" s="49"/>
    </row>
    <row r="452" spans="1:15" s="38" customFormat="1" ht="13.5" thickBot="1" x14ac:dyDescent="0.45">
      <c r="A452" s="45"/>
      <c r="E452"/>
      <c r="F452"/>
      <c r="G452" t="s">
        <v>1</v>
      </c>
      <c r="H452"/>
      <c r="I452">
        <v>0</v>
      </c>
      <c r="J452">
        <v>0</v>
      </c>
      <c r="K452">
        <v>1</v>
      </c>
      <c r="L452"/>
      <c r="M452" s="140" t="s">
        <v>103</v>
      </c>
      <c r="N452" s="273">
        <v>5.7865339347826106E-3</v>
      </c>
      <c r="O452" s="49"/>
    </row>
    <row r="453" spans="1:15" s="38" customFormat="1" x14ac:dyDescent="0.35">
      <c r="A453" s="22">
        <f>AVERAGE(A440:A451)</f>
        <v>3.5833333333333335</v>
      </c>
      <c r="B453">
        <f>AVERAGE(B440:B451)</f>
        <v>3.75</v>
      </c>
      <c r="C453">
        <f>AVERAGE(C440:C451)</f>
        <v>3.75</v>
      </c>
      <c r="D453">
        <f>AVERAGE(D440:D451)</f>
        <v>2.5833333333333335</v>
      </c>
      <c r="E453" s="13" t="s">
        <v>237</v>
      </c>
      <c r="F453"/>
      <c r="G453" t="s">
        <v>2</v>
      </c>
      <c r="H453">
        <v>0</v>
      </c>
      <c r="I453"/>
      <c r="J453">
        <v>0</v>
      </c>
      <c r="K453">
        <v>1</v>
      </c>
      <c r="L453"/>
      <c r="M453"/>
      <c r="N453"/>
      <c r="O453" s="49"/>
    </row>
    <row r="454" spans="1:15" s="38" customFormat="1" x14ac:dyDescent="0.35">
      <c r="A454">
        <f>STDEV(A440:A451)</f>
        <v>0.90033663737851954</v>
      </c>
      <c r="B454" s="38">
        <f>STDEV(B440:B451)</f>
        <v>0.62158156050806102</v>
      </c>
      <c r="C454" s="38">
        <f>STDEV(C440:C451)</f>
        <v>0.96530729916342273</v>
      </c>
      <c r="D454" s="38">
        <f>STDEV(D440:D451)</f>
        <v>0.79296146109875931</v>
      </c>
      <c r="E454" s="13" t="s">
        <v>238</v>
      </c>
      <c r="F454"/>
      <c r="G454" t="s">
        <v>3</v>
      </c>
      <c r="H454">
        <v>0</v>
      </c>
      <c r="I454">
        <v>0</v>
      </c>
      <c r="J454"/>
      <c r="K454">
        <v>1</v>
      </c>
      <c r="L454"/>
      <c r="M454"/>
      <c r="N454"/>
      <c r="O454" s="49"/>
    </row>
    <row r="455" spans="1:15" s="38" customFormat="1" x14ac:dyDescent="0.35">
      <c r="A455" s="45"/>
      <c r="E455"/>
      <c r="F455"/>
      <c r="G455" t="s">
        <v>4</v>
      </c>
      <c r="H455">
        <v>1</v>
      </c>
      <c r="I455">
        <v>1</v>
      </c>
      <c r="J455">
        <v>1</v>
      </c>
      <c r="K455"/>
      <c r="L455"/>
      <c r="M455"/>
      <c r="N455"/>
      <c r="O455" s="49"/>
    </row>
    <row r="456" spans="1:15" s="42" customFormat="1" ht="13.15" thickBot="1" x14ac:dyDescent="0.4">
      <c r="A456" s="46"/>
      <c r="E456" s="5"/>
      <c r="F456" s="5"/>
      <c r="M456" s="5"/>
      <c r="N456" s="5"/>
      <c r="O456" s="244"/>
    </row>
    <row r="457" spans="1:15" s="44" customFormat="1" x14ac:dyDescent="0.35">
      <c r="A457" s="43" t="str">
        <f>Directions!A26</f>
        <v>46) Rate how different the physical strain of the input methods were, overall, compared to the actions they were serving as a proxy for</v>
      </c>
      <c r="E457" s="115" t="s">
        <v>226</v>
      </c>
      <c r="F457" s="66">
        <f>Directions!B26</f>
        <v>-1</v>
      </c>
      <c r="N457" s="26"/>
      <c r="O457" s="245"/>
    </row>
    <row r="458" spans="1:15" s="38" customFormat="1" ht="13.15" x14ac:dyDescent="0.4">
      <c r="A458" s="45" t="s">
        <v>1</v>
      </c>
      <c r="B458" s="38" t="s">
        <v>2</v>
      </c>
      <c r="C458" s="38" t="s">
        <v>3</v>
      </c>
      <c r="D458" s="38" t="s">
        <v>4</v>
      </c>
      <c r="E458"/>
      <c r="F458"/>
      <c r="G458" s="3" t="s">
        <v>220</v>
      </c>
      <c r="H458" t="s">
        <v>1</v>
      </c>
      <c r="I458" t="s">
        <v>2</v>
      </c>
      <c r="J458" t="s">
        <v>3</v>
      </c>
      <c r="K458" t="s">
        <v>4</v>
      </c>
      <c r="N458"/>
      <c r="O458" s="49"/>
    </row>
    <row r="459" spans="1:15" s="38" customFormat="1" ht="13.15" x14ac:dyDescent="0.4">
      <c r="A459" s="45">
        <v>3</v>
      </c>
      <c r="B459" s="38">
        <v>2</v>
      </c>
      <c r="C459" s="38">
        <v>2</v>
      </c>
      <c r="D459" s="38">
        <v>4</v>
      </c>
      <c r="E459"/>
      <c r="F459"/>
      <c r="G459" t="s">
        <v>1</v>
      </c>
      <c r="H459" s="3">
        <f>A472</f>
        <v>3.5833333333333335</v>
      </c>
      <c r="I459">
        <f>F457*(H459-I460)</f>
        <v>-0.58333333333333348</v>
      </c>
      <c r="J459">
        <f>F457*(H459-J461)</f>
        <v>-0.75</v>
      </c>
      <c r="K459">
        <f>F457*(H459-K462)</f>
        <v>0.66666666666666652</v>
      </c>
      <c r="N459"/>
      <c r="O459" s="49"/>
    </row>
    <row r="460" spans="1:15" s="38" customFormat="1" ht="13.15" x14ac:dyDescent="0.4">
      <c r="A460" s="45">
        <v>5</v>
      </c>
      <c r="B460" s="38">
        <v>3</v>
      </c>
      <c r="C460" s="38">
        <v>3</v>
      </c>
      <c r="D460" s="38">
        <v>3</v>
      </c>
      <c r="E460"/>
      <c r="F460"/>
      <c r="G460" t="s">
        <v>2</v>
      </c>
      <c r="H460">
        <f>F457*(I460-H459)</f>
        <v>0.58333333333333348</v>
      </c>
      <c r="I460" s="3">
        <f>B472</f>
        <v>3</v>
      </c>
      <c r="J460">
        <f>F457*(I460-J461)</f>
        <v>-0.16666666666666652</v>
      </c>
      <c r="K460">
        <f>F457*(I460-K462)</f>
        <v>1.25</v>
      </c>
      <c r="N460"/>
      <c r="O460" s="49"/>
    </row>
    <row r="461" spans="1:15" s="38" customFormat="1" ht="13.15" x14ac:dyDescent="0.4">
      <c r="A461" s="45">
        <v>2</v>
      </c>
      <c r="B461" s="38">
        <v>1</v>
      </c>
      <c r="C461" s="38">
        <v>2</v>
      </c>
      <c r="D461" s="38">
        <v>5</v>
      </c>
      <c r="E461"/>
      <c r="F461"/>
      <c r="G461" t="s">
        <v>3</v>
      </c>
      <c r="H461">
        <f>F457*(J461-H459)</f>
        <v>0.75</v>
      </c>
      <c r="I461">
        <f>F457*(J461-I460)</f>
        <v>0.16666666666666652</v>
      </c>
      <c r="J461" s="3">
        <f>C472</f>
        <v>2.8333333333333335</v>
      </c>
      <c r="K461">
        <f>F457*(J461-K462)</f>
        <v>1.4166666666666665</v>
      </c>
      <c r="N461"/>
      <c r="O461" s="49"/>
    </row>
    <row r="462" spans="1:15" s="38" customFormat="1" ht="13.15" x14ac:dyDescent="0.4">
      <c r="A462" s="45">
        <v>4</v>
      </c>
      <c r="B462" s="38">
        <v>2</v>
      </c>
      <c r="C462" s="38">
        <v>3</v>
      </c>
      <c r="D462" s="38">
        <v>3</v>
      </c>
      <c r="E462"/>
      <c r="F462"/>
      <c r="G462" t="s">
        <v>4</v>
      </c>
      <c r="H462">
        <f>F457*(K462-H459)</f>
        <v>-0.66666666666666652</v>
      </c>
      <c r="I462">
        <f>F457*(K462-I460)</f>
        <v>-1.25</v>
      </c>
      <c r="J462">
        <f>F457*(K462-J461)</f>
        <v>-1.4166666666666665</v>
      </c>
      <c r="K462" s="3">
        <f>D472</f>
        <v>4.25</v>
      </c>
      <c r="M462"/>
      <c r="N462"/>
      <c r="O462" s="49"/>
    </row>
    <row r="463" spans="1:15" s="38" customFormat="1" x14ac:dyDescent="0.35">
      <c r="A463" s="45">
        <v>4</v>
      </c>
      <c r="B463" s="38">
        <v>4</v>
      </c>
      <c r="C463" s="38">
        <v>2</v>
      </c>
      <c r="D463" s="38">
        <v>5</v>
      </c>
      <c r="E463"/>
      <c r="F463"/>
      <c r="G463"/>
      <c r="H463"/>
      <c r="I463"/>
      <c r="J463"/>
      <c r="K463"/>
      <c r="M463"/>
      <c r="N463"/>
      <c r="O463" s="49"/>
    </row>
    <row r="464" spans="1:15" s="38" customFormat="1" ht="13.15" thickBot="1" x14ac:dyDescent="0.4">
      <c r="A464" s="45">
        <v>3</v>
      </c>
      <c r="B464" s="38">
        <v>3</v>
      </c>
      <c r="C464" s="38">
        <v>4</v>
      </c>
      <c r="D464" s="38">
        <v>5</v>
      </c>
      <c r="E464"/>
      <c r="F464"/>
      <c r="G464"/>
      <c r="H464"/>
      <c r="I464"/>
      <c r="J464"/>
      <c r="K464"/>
      <c r="M464"/>
      <c r="N464"/>
      <c r="O464" s="49"/>
    </row>
    <row r="465" spans="1:15" s="38" customFormat="1" ht="13.5" thickBot="1" x14ac:dyDescent="0.45">
      <c r="A465" s="45">
        <v>3</v>
      </c>
      <c r="B465" s="38">
        <v>2</v>
      </c>
      <c r="C465" s="38">
        <v>2</v>
      </c>
      <c r="D465" s="38">
        <v>4</v>
      </c>
      <c r="E465"/>
      <c r="F465"/>
      <c r="G465"/>
      <c r="H465" t="s">
        <v>1</v>
      </c>
      <c r="I465" t="s">
        <v>2</v>
      </c>
      <c r="J465" t="s">
        <v>3</v>
      </c>
      <c r="K465" t="s">
        <v>4</v>
      </c>
      <c r="L465"/>
      <c r="M465" s="116"/>
      <c r="N465" s="141" t="s">
        <v>10</v>
      </c>
      <c r="O465" s="49"/>
    </row>
    <row r="466" spans="1:15" s="38" customFormat="1" ht="13.15" x14ac:dyDescent="0.4">
      <c r="A466" s="45">
        <v>4</v>
      </c>
      <c r="B466" s="38">
        <v>4</v>
      </c>
      <c r="C466" s="38">
        <v>2</v>
      </c>
      <c r="D466" s="38">
        <v>5</v>
      </c>
      <c r="E466"/>
      <c r="F466"/>
      <c r="G466" t="s">
        <v>1</v>
      </c>
      <c r="H466"/>
      <c r="I466">
        <f>IF(I459&gt;0,I471,0)</f>
        <v>0</v>
      </c>
      <c r="J466">
        <f>IF(J459&gt;0,J471,0)</f>
        <v>0</v>
      </c>
      <c r="K466">
        <f>IF(K459&gt;0,K471,0)</f>
        <v>0</v>
      </c>
      <c r="L466"/>
      <c r="M466" s="143" t="s">
        <v>1</v>
      </c>
      <c r="N466" s="142">
        <f>Techniques!$D$3*(Techniques!$E$3*I466+Techniques!$F$3*J466+Techniques!$G$3*K466)</f>
        <v>0</v>
      </c>
      <c r="O466" s="49"/>
    </row>
    <row r="467" spans="1:15" s="38" customFormat="1" ht="13.15" x14ac:dyDescent="0.4">
      <c r="A467" s="45">
        <v>3</v>
      </c>
      <c r="B467" s="38">
        <v>4</v>
      </c>
      <c r="C467" s="38">
        <v>4</v>
      </c>
      <c r="D467" s="38">
        <v>5</v>
      </c>
      <c r="E467"/>
      <c r="F467"/>
      <c r="G467" t="s">
        <v>2</v>
      </c>
      <c r="H467">
        <f>IF(H460&gt;0,H472,0)</f>
        <v>0</v>
      </c>
      <c r="I467"/>
      <c r="J467">
        <f>IF(J460&gt;0,J472,0)</f>
        <v>0</v>
      </c>
      <c r="K467">
        <f>IF(K460&gt;0,K472,0)</f>
        <v>1</v>
      </c>
      <c r="L467"/>
      <c r="M467" s="143" t="s">
        <v>2</v>
      </c>
      <c r="N467" s="142">
        <f>Techniques!$E$3*(Techniques!$D$3*H467+Techniques!$F$3*J467+Techniques!$G$3*K467)</f>
        <v>1</v>
      </c>
      <c r="O467" s="49"/>
    </row>
    <row r="468" spans="1:15" s="38" customFormat="1" ht="13.15" x14ac:dyDescent="0.4">
      <c r="A468" s="45">
        <v>5</v>
      </c>
      <c r="B468" s="38">
        <v>4</v>
      </c>
      <c r="C468" s="38">
        <v>3</v>
      </c>
      <c r="D468" s="38">
        <v>3</v>
      </c>
      <c r="E468"/>
      <c r="F468"/>
      <c r="G468" t="s">
        <v>3</v>
      </c>
      <c r="H468">
        <f>IF(H461&gt;0,H473,0)</f>
        <v>0</v>
      </c>
      <c r="I468">
        <f>IF(I461&gt;0,I473,0)</f>
        <v>0</v>
      </c>
      <c r="J468"/>
      <c r="K468">
        <f>IF(K461&gt;0,K473,0)</f>
        <v>1</v>
      </c>
      <c r="L468"/>
      <c r="M468" s="143" t="s">
        <v>3</v>
      </c>
      <c r="N468" s="142">
        <f>Techniques!$F$3*(Techniques!$D$3*H468+Techniques!$E$3*I468+Techniques!$G$3*K468)</f>
        <v>1</v>
      </c>
      <c r="O468" s="49"/>
    </row>
    <row r="469" spans="1:15" s="38" customFormat="1" ht="13.15" x14ac:dyDescent="0.4">
      <c r="A469" s="45">
        <v>2</v>
      </c>
      <c r="B469" s="38">
        <v>4</v>
      </c>
      <c r="C469" s="38">
        <v>4</v>
      </c>
      <c r="D469" s="38">
        <v>5</v>
      </c>
      <c r="E469"/>
      <c r="F469"/>
      <c r="G469" t="s">
        <v>4</v>
      </c>
      <c r="H469">
        <f>IF(H462&gt;0,H474,0)</f>
        <v>0</v>
      </c>
      <c r="I469">
        <f>IF(I462&gt;0,I474,0)</f>
        <v>0</v>
      </c>
      <c r="J469">
        <f>IF(J462&gt;0,J474,0)</f>
        <v>0</v>
      </c>
      <c r="K469"/>
      <c r="L469"/>
      <c r="M469" s="143" t="s">
        <v>4</v>
      </c>
      <c r="N469" s="142">
        <f>Techniques!$G$3*(Techniques!$D$3*H469+Techniques!$E$3*I469+Techniques!$F$3*J469)</f>
        <v>0</v>
      </c>
      <c r="O469" s="49"/>
    </row>
    <row r="470" spans="1:15" s="38" customFormat="1" ht="13.15" x14ac:dyDescent="0.4">
      <c r="A470" s="45">
        <v>5</v>
      </c>
      <c r="B470" s="38">
        <v>3</v>
      </c>
      <c r="C470" s="38">
        <v>3</v>
      </c>
      <c r="D470" s="38">
        <v>4</v>
      </c>
      <c r="E470"/>
      <c r="G470"/>
      <c r="H470"/>
      <c r="I470"/>
      <c r="J470"/>
      <c r="K470"/>
      <c r="L470"/>
      <c r="M470" s="143" t="s">
        <v>94</v>
      </c>
      <c r="N470" s="142" t="b">
        <f>SUM(N466:N469)&gt;0</f>
        <v>1</v>
      </c>
      <c r="O470" s="49"/>
    </row>
    <row r="471" spans="1:15" s="38" customFormat="1" ht="13.5" thickBot="1" x14ac:dyDescent="0.45">
      <c r="A471" s="45"/>
      <c r="E471"/>
      <c r="F471"/>
      <c r="G471" t="s">
        <v>1</v>
      </c>
      <c r="H471"/>
      <c r="I471">
        <v>0</v>
      </c>
      <c r="J471">
        <v>0</v>
      </c>
      <c r="K471">
        <v>0</v>
      </c>
      <c r="L471"/>
      <c r="M471" s="140" t="s">
        <v>103</v>
      </c>
      <c r="N471" s="273">
        <v>6.7537931628527418E-3</v>
      </c>
      <c r="O471" s="49"/>
    </row>
    <row r="472" spans="1:15" s="38" customFormat="1" x14ac:dyDescent="0.35">
      <c r="A472" s="22">
        <f>AVERAGE(A459:A470)</f>
        <v>3.5833333333333335</v>
      </c>
      <c r="B472">
        <f>AVERAGE(B459:B470)</f>
        <v>3</v>
      </c>
      <c r="C472">
        <f>AVERAGE(C459:C470)</f>
        <v>2.8333333333333335</v>
      </c>
      <c r="D472">
        <f>AVERAGE(D459:D470)</f>
        <v>4.25</v>
      </c>
      <c r="E472" s="13" t="s">
        <v>237</v>
      </c>
      <c r="F472"/>
      <c r="G472" t="s">
        <v>2</v>
      </c>
      <c r="H472">
        <v>0</v>
      </c>
      <c r="I472"/>
      <c r="J472">
        <v>0</v>
      </c>
      <c r="K472">
        <v>1</v>
      </c>
      <c r="L472"/>
      <c r="M472"/>
      <c r="N472"/>
      <c r="O472" s="49"/>
    </row>
    <row r="473" spans="1:15" s="38" customFormat="1" x14ac:dyDescent="0.35">
      <c r="A473">
        <f>STDEV(A459:A470)</f>
        <v>1.0836246694508314</v>
      </c>
      <c r="B473" s="38">
        <f>STDEV(B459:B470)</f>
        <v>1.044465935734187</v>
      </c>
      <c r="C473" s="38">
        <f>STDEV(C459:C470)</f>
        <v>0.83484710993672206</v>
      </c>
      <c r="D473" s="38">
        <f>STDEV(D459:D470)</f>
        <v>0.8660254037844386</v>
      </c>
      <c r="E473" s="13" t="s">
        <v>238</v>
      </c>
      <c r="F473"/>
      <c r="G473" t="s">
        <v>3</v>
      </c>
      <c r="H473">
        <v>0</v>
      </c>
      <c r="I473">
        <v>0</v>
      </c>
      <c r="J473"/>
      <c r="K473">
        <v>1</v>
      </c>
      <c r="L473"/>
      <c r="M473"/>
      <c r="N473"/>
      <c r="O473" s="49"/>
    </row>
    <row r="474" spans="1:15" s="38" customFormat="1" x14ac:dyDescent="0.35">
      <c r="A474" s="45"/>
      <c r="E474"/>
      <c r="F474"/>
      <c r="G474" t="s">
        <v>4</v>
      </c>
      <c r="H474">
        <v>0</v>
      </c>
      <c r="I474">
        <v>1</v>
      </c>
      <c r="J474">
        <v>1</v>
      </c>
      <c r="K474"/>
      <c r="L474"/>
      <c r="M474"/>
      <c r="N474"/>
      <c r="O474" s="49"/>
    </row>
    <row r="475" spans="1:15" s="42" customFormat="1" ht="13.15" thickBot="1" x14ac:dyDescent="0.4">
      <c r="A475" s="46"/>
      <c r="E475" s="5"/>
      <c r="F475" s="5"/>
      <c r="M475" s="5"/>
      <c r="N475" s="5"/>
      <c r="O475" s="244"/>
    </row>
    <row r="476" spans="1:15" s="44" customFormat="1" x14ac:dyDescent="0.35">
      <c r="A476" s="43" t="str">
        <f>Directions!A27</f>
        <v>47) How mentally demanding was the task considering the interface used to perform it?</v>
      </c>
      <c r="E476" s="115" t="s">
        <v>226</v>
      </c>
      <c r="F476" s="66">
        <f>Directions!B27</f>
        <v>-1</v>
      </c>
      <c r="N476" s="26"/>
      <c r="O476" s="245"/>
    </row>
    <row r="477" spans="1:15" s="38" customFormat="1" ht="13.15" x14ac:dyDescent="0.4">
      <c r="A477" s="45" t="s">
        <v>1</v>
      </c>
      <c r="B477" s="38" t="s">
        <v>2</v>
      </c>
      <c r="C477" s="38" t="s">
        <v>3</v>
      </c>
      <c r="D477" s="38" t="s">
        <v>4</v>
      </c>
      <c r="E477"/>
      <c r="F477"/>
      <c r="G477" s="3" t="s">
        <v>220</v>
      </c>
      <c r="H477" t="s">
        <v>1</v>
      </c>
      <c r="I477" t="s">
        <v>2</v>
      </c>
      <c r="J477" t="s">
        <v>3</v>
      </c>
      <c r="K477" t="s">
        <v>4</v>
      </c>
      <c r="N477"/>
      <c r="O477" s="49"/>
    </row>
    <row r="478" spans="1:15" s="38" customFormat="1" ht="13.15" x14ac:dyDescent="0.4">
      <c r="A478" s="45">
        <v>5</v>
      </c>
      <c r="B478" s="38">
        <v>1</v>
      </c>
      <c r="C478" s="38">
        <v>3</v>
      </c>
      <c r="D478" s="38">
        <v>5</v>
      </c>
      <c r="E478"/>
      <c r="F478"/>
      <c r="G478" t="s">
        <v>1</v>
      </c>
      <c r="H478" s="3">
        <f>A491</f>
        <v>2.4166666666666665</v>
      </c>
      <c r="I478">
        <f>F476*(H478-I479)</f>
        <v>0.33333333333333348</v>
      </c>
      <c r="J478">
        <f>F476*(H478-J480)</f>
        <v>-0.66666666666666652</v>
      </c>
      <c r="K478">
        <f>F476*(H478-K481)</f>
        <v>0.25</v>
      </c>
      <c r="N478"/>
      <c r="O478" s="49"/>
    </row>
    <row r="479" spans="1:15" s="38" customFormat="1" ht="13.15" x14ac:dyDescent="0.4">
      <c r="A479" s="45">
        <v>2</v>
      </c>
      <c r="B479" s="38">
        <v>4</v>
      </c>
      <c r="C479" s="38">
        <v>3</v>
      </c>
      <c r="D479" s="38">
        <v>2</v>
      </c>
      <c r="E479"/>
      <c r="F479"/>
      <c r="G479" t="s">
        <v>2</v>
      </c>
      <c r="H479">
        <f>F476*(I479-H478)</f>
        <v>-0.33333333333333348</v>
      </c>
      <c r="I479" s="3">
        <f>B491</f>
        <v>2.75</v>
      </c>
      <c r="J479">
        <f>F476*(I479-J480)</f>
        <v>-1</v>
      </c>
      <c r="K479">
        <f>F476*(I479-K481)</f>
        <v>-8.3333333333333481E-2</v>
      </c>
      <c r="N479"/>
      <c r="O479" s="49"/>
    </row>
    <row r="480" spans="1:15" s="38" customFormat="1" ht="13.15" x14ac:dyDescent="0.4">
      <c r="A480" s="45">
        <v>1</v>
      </c>
      <c r="B480" s="38">
        <v>2</v>
      </c>
      <c r="C480" s="38">
        <v>2</v>
      </c>
      <c r="D480" s="38">
        <v>3</v>
      </c>
      <c r="E480"/>
      <c r="F480"/>
      <c r="G480" t="s">
        <v>3</v>
      </c>
      <c r="H480">
        <f>F476*(J480-H478)</f>
        <v>0.66666666666666652</v>
      </c>
      <c r="I480">
        <f>F476*(J480-I479)</f>
        <v>1</v>
      </c>
      <c r="J480" s="3">
        <f>C491</f>
        <v>1.75</v>
      </c>
      <c r="K480">
        <f>F476*(J480-K481)</f>
        <v>0.91666666666666652</v>
      </c>
      <c r="N480"/>
      <c r="O480" s="49"/>
    </row>
    <row r="481" spans="1:15" s="38" customFormat="1" ht="13.15" x14ac:dyDescent="0.4">
      <c r="A481" s="45">
        <v>3</v>
      </c>
      <c r="B481" s="38">
        <v>3</v>
      </c>
      <c r="C481" s="38">
        <v>2</v>
      </c>
      <c r="D481" s="38">
        <v>2</v>
      </c>
      <c r="E481"/>
      <c r="F481"/>
      <c r="G481" t="s">
        <v>4</v>
      </c>
      <c r="H481">
        <f>F476*(K481-H478)</f>
        <v>-0.25</v>
      </c>
      <c r="I481">
        <f>F476*(K481-I479)</f>
        <v>8.3333333333333481E-2</v>
      </c>
      <c r="J481">
        <f>F476*(K481-J480)</f>
        <v>-0.91666666666666652</v>
      </c>
      <c r="K481" s="3">
        <f>D491</f>
        <v>2.6666666666666665</v>
      </c>
      <c r="M481"/>
      <c r="N481"/>
      <c r="O481" s="49"/>
    </row>
    <row r="482" spans="1:15" s="38" customFormat="1" x14ac:dyDescent="0.35">
      <c r="A482" s="45">
        <v>2</v>
      </c>
      <c r="B482" s="38">
        <v>3</v>
      </c>
      <c r="C482" s="38">
        <v>1</v>
      </c>
      <c r="D482" s="38">
        <v>2</v>
      </c>
      <c r="E482"/>
      <c r="F482"/>
      <c r="G482"/>
      <c r="H482"/>
      <c r="I482"/>
      <c r="J482"/>
      <c r="K482"/>
      <c r="M482"/>
      <c r="N482"/>
      <c r="O482" s="49"/>
    </row>
    <row r="483" spans="1:15" s="38" customFormat="1" ht="13.15" thickBot="1" x14ac:dyDescent="0.4">
      <c r="A483" s="45">
        <v>2</v>
      </c>
      <c r="B483" s="38">
        <v>2</v>
      </c>
      <c r="C483" s="38">
        <v>1</v>
      </c>
      <c r="D483" s="38">
        <v>3</v>
      </c>
      <c r="E483"/>
      <c r="F483"/>
      <c r="G483"/>
      <c r="H483"/>
      <c r="I483"/>
      <c r="J483"/>
      <c r="K483"/>
      <c r="M483"/>
      <c r="N483"/>
      <c r="O483" s="49"/>
    </row>
    <row r="484" spans="1:15" s="38" customFormat="1" ht="13.5" thickBot="1" x14ac:dyDescent="0.45">
      <c r="A484" s="45">
        <v>3</v>
      </c>
      <c r="B484" s="38">
        <v>3</v>
      </c>
      <c r="C484" s="38">
        <v>3</v>
      </c>
      <c r="D484" s="38">
        <v>3</v>
      </c>
      <c r="E484"/>
      <c r="F484"/>
      <c r="G484"/>
      <c r="H484" t="s">
        <v>1</v>
      </c>
      <c r="I484" t="s">
        <v>2</v>
      </c>
      <c r="J484" t="s">
        <v>3</v>
      </c>
      <c r="K484" t="s">
        <v>4</v>
      </c>
      <c r="L484"/>
      <c r="M484" s="116"/>
      <c r="N484" s="141" t="s">
        <v>10</v>
      </c>
      <c r="O484" s="49"/>
    </row>
    <row r="485" spans="1:15" s="38" customFormat="1" ht="13.15" x14ac:dyDescent="0.4">
      <c r="A485" s="45">
        <v>2</v>
      </c>
      <c r="B485" s="38">
        <v>3</v>
      </c>
      <c r="C485" s="38">
        <v>1</v>
      </c>
      <c r="D485" s="38">
        <v>1</v>
      </c>
      <c r="E485"/>
      <c r="F485"/>
      <c r="G485" t="s">
        <v>1</v>
      </c>
      <c r="H485"/>
      <c r="I485">
        <f>IF(I478&gt;0,I490,0)</f>
        <v>0</v>
      </c>
      <c r="J485">
        <f>IF(J478&gt;0,J490,0)</f>
        <v>0</v>
      </c>
      <c r="K485">
        <f>IF(K478&gt;0,K490,0)</f>
        <v>0</v>
      </c>
      <c r="L485"/>
      <c r="M485" s="143" t="s">
        <v>1</v>
      </c>
      <c r="N485" s="142">
        <f>Techniques!$D$3*(Techniques!$E$3*I485+Techniques!$F$3*J485+Techniques!$G$3*K485)</f>
        <v>0</v>
      </c>
      <c r="O485" s="49"/>
    </row>
    <row r="486" spans="1:15" s="38" customFormat="1" ht="13.15" x14ac:dyDescent="0.4">
      <c r="A486" s="45">
        <v>3</v>
      </c>
      <c r="B486" s="38">
        <v>2</v>
      </c>
      <c r="C486" s="38">
        <v>1</v>
      </c>
      <c r="D486" s="38">
        <v>2</v>
      </c>
      <c r="E486"/>
      <c r="F486"/>
      <c r="G486" t="s">
        <v>2</v>
      </c>
      <c r="H486">
        <f>IF(H479&gt;0,H491,0)</f>
        <v>0</v>
      </c>
      <c r="I486"/>
      <c r="J486">
        <f>IF(J479&gt;0,J491,0)</f>
        <v>0</v>
      </c>
      <c r="K486">
        <f>IF(K479&gt;0,K491,0)</f>
        <v>0</v>
      </c>
      <c r="L486"/>
      <c r="M486" s="143" t="s">
        <v>2</v>
      </c>
      <c r="N486" s="142">
        <f>Techniques!$E$3*(Techniques!$D$3*H486+Techniques!$F$3*J486+Techniques!$G$3*K486)</f>
        <v>0</v>
      </c>
      <c r="O486" s="49"/>
    </row>
    <row r="487" spans="1:15" s="38" customFormat="1" ht="13.15" x14ac:dyDescent="0.4">
      <c r="A487" s="45">
        <v>4</v>
      </c>
      <c r="B487" s="38">
        <v>4</v>
      </c>
      <c r="C487" s="38">
        <v>1</v>
      </c>
      <c r="D487" s="38">
        <v>3</v>
      </c>
      <c r="E487"/>
      <c r="F487"/>
      <c r="G487" t="s">
        <v>3</v>
      </c>
      <c r="H487">
        <f>IF(H480&gt;0,H492,0)</f>
        <v>0</v>
      </c>
      <c r="I487">
        <f>IF(I480&gt;0,I492,0)</f>
        <v>0</v>
      </c>
      <c r="J487"/>
      <c r="K487">
        <f>IF(K480&gt;0,K492,0)</f>
        <v>0</v>
      </c>
      <c r="L487"/>
      <c r="M487" s="143" t="s">
        <v>3</v>
      </c>
      <c r="N487" s="142">
        <f>Techniques!$F$3*(Techniques!$D$3*H487+Techniques!$E$3*I487+Techniques!$G$3*K487)</f>
        <v>0</v>
      </c>
      <c r="O487" s="49"/>
    </row>
    <row r="488" spans="1:15" s="38" customFormat="1" ht="13.15" x14ac:dyDescent="0.4">
      <c r="A488" s="45">
        <v>1</v>
      </c>
      <c r="B488" s="38">
        <v>5</v>
      </c>
      <c r="C488" s="38">
        <v>1</v>
      </c>
      <c r="D488" s="38">
        <v>3</v>
      </c>
      <c r="E488"/>
      <c r="F488"/>
      <c r="G488" t="s">
        <v>4</v>
      </c>
      <c r="H488">
        <f>IF(H481&gt;0,H493,0)</f>
        <v>0</v>
      </c>
      <c r="I488">
        <f>IF(I481&gt;0,I493,0)</f>
        <v>0</v>
      </c>
      <c r="J488">
        <f>IF(J481&gt;0,J493,0)</f>
        <v>0</v>
      </c>
      <c r="K488"/>
      <c r="L488"/>
      <c r="M488" s="143" t="s">
        <v>4</v>
      </c>
      <c r="N488" s="142">
        <f>Techniques!$G$3*(Techniques!$D$3*H488+Techniques!$E$3*I488+Techniques!$F$3*J488)</f>
        <v>0</v>
      </c>
      <c r="O488" s="49"/>
    </row>
    <row r="489" spans="1:15" s="38" customFormat="1" ht="13.15" x14ac:dyDescent="0.4">
      <c r="A489" s="45">
        <v>1</v>
      </c>
      <c r="B489" s="38">
        <v>1</v>
      </c>
      <c r="C489" s="38">
        <v>2</v>
      </c>
      <c r="D489" s="38">
        <v>3</v>
      </c>
      <c r="E489"/>
      <c r="G489"/>
      <c r="H489"/>
      <c r="I489"/>
      <c r="J489"/>
      <c r="K489"/>
      <c r="L489"/>
      <c r="M489" s="143" t="s">
        <v>94</v>
      </c>
      <c r="N489" s="142" t="b">
        <f>SUM(N485:N488)&gt;0</f>
        <v>0</v>
      </c>
      <c r="O489" s="49"/>
    </row>
    <row r="490" spans="1:15" s="38" customFormat="1" ht="13.5" thickBot="1" x14ac:dyDescent="0.45">
      <c r="A490" s="45"/>
      <c r="E490"/>
      <c r="F490"/>
      <c r="G490" t="s">
        <v>1</v>
      </c>
      <c r="H490"/>
      <c r="I490">
        <v>0</v>
      </c>
      <c r="J490">
        <v>0</v>
      </c>
      <c r="K490">
        <v>0</v>
      </c>
      <c r="L490"/>
      <c r="M490" s="140" t="s">
        <v>103</v>
      </c>
      <c r="N490" s="273">
        <v>0.10794532134576554</v>
      </c>
      <c r="O490" s="49"/>
    </row>
    <row r="491" spans="1:15" s="38" customFormat="1" x14ac:dyDescent="0.35">
      <c r="A491" s="22">
        <f>AVERAGE(A478:A489)</f>
        <v>2.4166666666666665</v>
      </c>
      <c r="B491">
        <f>AVERAGE(B478:B489)</f>
        <v>2.75</v>
      </c>
      <c r="C491">
        <f>AVERAGE(C478:C489)</f>
        <v>1.75</v>
      </c>
      <c r="D491">
        <f>AVERAGE(D478:D489)</f>
        <v>2.6666666666666665</v>
      </c>
      <c r="E491" s="13" t="s">
        <v>237</v>
      </c>
      <c r="F491"/>
      <c r="G491" t="s">
        <v>2</v>
      </c>
      <c r="H491">
        <v>0</v>
      </c>
      <c r="I491"/>
      <c r="J491">
        <v>0</v>
      </c>
      <c r="K491">
        <v>0</v>
      </c>
      <c r="L491"/>
      <c r="M491"/>
      <c r="N491"/>
      <c r="O491" s="49"/>
    </row>
    <row r="492" spans="1:15" s="38" customFormat="1" x14ac:dyDescent="0.35">
      <c r="A492">
        <f>STDEV(A478:A489)</f>
        <v>1.2401124093721456</v>
      </c>
      <c r="B492" s="38">
        <f>STDEV(B478:B489)</f>
        <v>1.2154310870109943</v>
      </c>
      <c r="C492" s="38">
        <f>STDEV(C478:C489)</f>
        <v>0.8660254037844386</v>
      </c>
      <c r="D492" s="38">
        <f>STDEV(D478:D489)</f>
        <v>0.98473192783466212</v>
      </c>
      <c r="E492" s="13" t="s">
        <v>238</v>
      </c>
      <c r="F492"/>
      <c r="G492" t="s">
        <v>3</v>
      </c>
      <c r="H492">
        <v>0</v>
      </c>
      <c r="I492">
        <v>0</v>
      </c>
      <c r="J492"/>
      <c r="K492">
        <v>0</v>
      </c>
      <c r="L492"/>
      <c r="M492"/>
      <c r="N492"/>
      <c r="O492" s="49"/>
    </row>
    <row r="493" spans="1:15" s="38" customFormat="1" x14ac:dyDescent="0.35">
      <c r="A493" s="45"/>
      <c r="E493"/>
      <c r="F493"/>
      <c r="G493" t="s">
        <v>4</v>
      </c>
      <c r="H493">
        <v>0</v>
      </c>
      <c r="I493">
        <v>0</v>
      </c>
      <c r="J493">
        <v>0</v>
      </c>
      <c r="K493"/>
      <c r="L493"/>
      <c r="M493"/>
      <c r="N493"/>
      <c r="O493" s="49"/>
    </row>
    <row r="494" spans="1:15" s="42" customFormat="1" ht="13.15" thickBot="1" x14ac:dyDescent="0.4">
      <c r="A494" s="46"/>
      <c r="E494" s="5"/>
      <c r="F494" s="5"/>
      <c r="M494" s="5"/>
      <c r="N494" s="5"/>
      <c r="O494" s="244"/>
    </row>
    <row r="495" spans="1:15" s="44" customFormat="1" x14ac:dyDescent="0.35">
      <c r="A495" s="43" t="str">
        <f>Directions!A28</f>
        <v>48) How physically demanding was the task considering the interface used to perform it?</v>
      </c>
      <c r="E495" s="115" t="s">
        <v>226</v>
      </c>
      <c r="F495" s="66">
        <f>Directions!B28</f>
        <v>-1</v>
      </c>
      <c r="N495" s="26"/>
      <c r="O495" s="245"/>
    </row>
    <row r="496" spans="1:15" s="38" customFormat="1" ht="13.15" x14ac:dyDescent="0.4">
      <c r="A496" s="45" t="s">
        <v>1</v>
      </c>
      <c r="B496" s="38" t="s">
        <v>2</v>
      </c>
      <c r="C496" s="38" t="s">
        <v>3</v>
      </c>
      <c r="D496" s="38" t="s">
        <v>4</v>
      </c>
      <c r="E496"/>
      <c r="F496"/>
      <c r="G496" s="3" t="s">
        <v>220</v>
      </c>
      <c r="H496" t="s">
        <v>1</v>
      </c>
      <c r="I496" t="s">
        <v>2</v>
      </c>
      <c r="J496" t="s">
        <v>3</v>
      </c>
      <c r="K496" t="s">
        <v>4</v>
      </c>
      <c r="N496"/>
      <c r="O496" s="49"/>
    </row>
    <row r="497" spans="1:15" s="38" customFormat="1" ht="13.15" x14ac:dyDescent="0.4">
      <c r="A497" s="45">
        <v>1</v>
      </c>
      <c r="B497" s="38">
        <v>4</v>
      </c>
      <c r="C497" s="38">
        <v>2</v>
      </c>
      <c r="D497" s="38">
        <v>2</v>
      </c>
      <c r="E497"/>
      <c r="F497"/>
      <c r="G497" t="s">
        <v>1</v>
      </c>
      <c r="H497" s="3">
        <f>A510</f>
        <v>1.5</v>
      </c>
      <c r="I497">
        <f>F495*(H497-I498)</f>
        <v>0.83333333333333348</v>
      </c>
      <c r="J497">
        <f>F495*(H497-J499)</f>
        <v>0.91666666666666652</v>
      </c>
      <c r="K497">
        <f>F495*(H497-K500)</f>
        <v>-0.41666666666666674</v>
      </c>
      <c r="N497"/>
      <c r="O497" s="49"/>
    </row>
    <row r="498" spans="1:15" s="38" customFormat="1" ht="13.15" x14ac:dyDescent="0.4">
      <c r="A498" s="45">
        <v>2</v>
      </c>
      <c r="B498" s="38">
        <v>3</v>
      </c>
      <c r="C498" s="38">
        <v>2</v>
      </c>
      <c r="D498" s="38">
        <v>1</v>
      </c>
      <c r="E498"/>
      <c r="F498"/>
      <c r="G498" t="s">
        <v>2</v>
      </c>
      <c r="H498">
        <f>F495*(I498-H497)</f>
        <v>-0.83333333333333348</v>
      </c>
      <c r="I498" s="3">
        <f>B510</f>
        <v>2.3333333333333335</v>
      </c>
      <c r="J498">
        <f>F495*(I498-J499)</f>
        <v>8.3333333333333037E-2</v>
      </c>
      <c r="K498">
        <f>F495*(I498-K500)</f>
        <v>-1.2500000000000002</v>
      </c>
      <c r="N498"/>
      <c r="O498" s="49"/>
    </row>
    <row r="499" spans="1:15" s="38" customFormat="1" ht="13.15" x14ac:dyDescent="0.4">
      <c r="A499" s="45">
        <v>2</v>
      </c>
      <c r="B499" s="38">
        <v>1</v>
      </c>
      <c r="C499" s="38">
        <v>1</v>
      </c>
      <c r="D499" s="38">
        <v>1</v>
      </c>
      <c r="E499"/>
      <c r="F499"/>
      <c r="G499" t="s">
        <v>3</v>
      </c>
      <c r="H499">
        <f>F495*(J499-H497)</f>
        <v>-0.91666666666666652</v>
      </c>
      <c r="I499">
        <f>F495*(J499-I498)</f>
        <v>-8.3333333333333037E-2</v>
      </c>
      <c r="J499" s="3">
        <f>C510</f>
        <v>2.4166666666666665</v>
      </c>
      <c r="K499">
        <f>F495*(J499-K500)</f>
        <v>-1.3333333333333333</v>
      </c>
      <c r="N499"/>
      <c r="O499" s="49"/>
    </row>
    <row r="500" spans="1:15" s="38" customFormat="1" ht="13.15" x14ac:dyDescent="0.4">
      <c r="A500" s="45">
        <v>2</v>
      </c>
      <c r="B500" s="38">
        <v>2</v>
      </c>
      <c r="C500" s="38">
        <v>3</v>
      </c>
      <c r="D500" s="38">
        <v>1</v>
      </c>
      <c r="E500"/>
      <c r="F500"/>
      <c r="G500" t="s">
        <v>4</v>
      </c>
      <c r="H500">
        <f>F495*(K500-H497)</f>
        <v>0.41666666666666674</v>
      </c>
      <c r="I500">
        <f>F495*(K500-I498)</f>
        <v>1.2500000000000002</v>
      </c>
      <c r="J500">
        <f>F495*(K500-J499)</f>
        <v>1.3333333333333333</v>
      </c>
      <c r="K500" s="3">
        <f>D510</f>
        <v>1.0833333333333333</v>
      </c>
      <c r="M500"/>
      <c r="N500"/>
      <c r="O500" s="49"/>
    </row>
    <row r="501" spans="1:15" s="38" customFormat="1" x14ac:dyDescent="0.35">
      <c r="A501" s="45">
        <v>2</v>
      </c>
      <c r="B501" s="38">
        <v>2</v>
      </c>
      <c r="C501" s="38">
        <v>1</v>
      </c>
      <c r="D501" s="38">
        <v>1</v>
      </c>
      <c r="E501"/>
      <c r="F501"/>
      <c r="G501"/>
      <c r="H501"/>
      <c r="I501"/>
      <c r="J501"/>
      <c r="K501"/>
      <c r="M501"/>
      <c r="N501"/>
      <c r="O501" s="49"/>
    </row>
    <row r="502" spans="1:15" s="38" customFormat="1" ht="13.15" thickBot="1" x14ac:dyDescent="0.4">
      <c r="A502" s="45">
        <v>1</v>
      </c>
      <c r="B502" s="38">
        <v>1</v>
      </c>
      <c r="C502" s="38">
        <v>3</v>
      </c>
      <c r="D502" s="38">
        <v>1</v>
      </c>
      <c r="E502"/>
      <c r="F502"/>
      <c r="G502"/>
      <c r="H502"/>
      <c r="I502"/>
      <c r="J502"/>
      <c r="K502"/>
      <c r="M502"/>
      <c r="N502"/>
      <c r="O502" s="49"/>
    </row>
    <row r="503" spans="1:15" s="38" customFormat="1" ht="13.5" thickBot="1" x14ac:dyDescent="0.45">
      <c r="A503" s="45">
        <v>2</v>
      </c>
      <c r="B503" s="38">
        <v>2</v>
      </c>
      <c r="C503" s="38">
        <v>2</v>
      </c>
      <c r="D503" s="38">
        <v>1</v>
      </c>
      <c r="E503"/>
      <c r="F503"/>
      <c r="G503"/>
      <c r="H503" t="s">
        <v>1</v>
      </c>
      <c r="I503" t="s">
        <v>2</v>
      </c>
      <c r="J503" t="s">
        <v>3</v>
      </c>
      <c r="K503" t="s">
        <v>4</v>
      </c>
      <c r="L503"/>
      <c r="M503" s="116"/>
      <c r="N503" s="141" t="s">
        <v>10</v>
      </c>
      <c r="O503" s="49"/>
    </row>
    <row r="504" spans="1:15" s="38" customFormat="1" ht="13.15" x14ac:dyDescent="0.4">
      <c r="A504" s="45">
        <v>2</v>
      </c>
      <c r="B504" s="38">
        <v>2</v>
      </c>
      <c r="C504" s="38">
        <v>3</v>
      </c>
      <c r="D504" s="38">
        <v>1</v>
      </c>
      <c r="E504"/>
      <c r="F504"/>
      <c r="G504" t="s">
        <v>1</v>
      </c>
      <c r="H504"/>
      <c r="I504">
        <f>IF(I497&gt;0,I509,0)</f>
        <v>0</v>
      </c>
      <c r="J504">
        <f>IF(J497&gt;0,J509,0)</f>
        <v>0</v>
      </c>
      <c r="K504">
        <f>IF(K497&gt;0,K509,0)</f>
        <v>0</v>
      </c>
      <c r="L504"/>
      <c r="M504" s="143" t="s">
        <v>1</v>
      </c>
      <c r="N504" s="142">
        <f>Techniques!$D$3*(Techniques!$E$3*I504+Techniques!$F$3*J504+Techniques!$G$3*K504)</f>
        <v>0</v>
      </c>
      <c r="O504" s="49"/>
    </row>
    <row r="505" spans="1:15" s="38" customFormat="1" ht="13.15" x14ac:dyDescent="0.4">
      <c r="A505" s="45">
        <v>1</v>
      </c>
      <c r="B505" s="38">
        <v>1</v>
      </c>
      <c r="C505" s="38">
        <v>4</v>
      </c>
      <c r="D505" s="38">
        <v>1</v>
      </c>
      <c r="E505"/>
      <c r="F505"/>
      <c r="G505" t="s">
        <v>2</v>
      </c>
      <c r="H505">
        <f>IF(H498&gt;0,H510,0)</f>
        <v>0</v>
      </c>
      <c r="I505"/>
      <c r="J505">
        <f>IF(J498&gt;0,J510,0)</f>
        <v>0</v>
      </c>
      <c r="K505">
        <f>IF(K498&gt;0,K510,0)</f>
        <v>0</v>
      </c>
      <c r="L505"/>
      <c r="M505" s="143" t="s">
        <v>2</v>
      </c>
      <c r="N505" s="142">
        <f>Techniques!$E$3*(Techniques!$D$3*H505+Techniques!$F$3*J505+Techniques!$G$3*K505)</f>
        <v>0</v>
      </c>
      <c r="O505" s="49"/>
    </row>
    <row r="506" spans="1:15" s="38" customFormat="1" ht="13.15" x14ac:dyDescent="0.4">
      <c r="A506" s="45">
        <v>1</v>
      </c>
      <c r="B506" s="38">
        <v>4</v>
      </c>
      <c r="C506" s="38">
        <v>3</v>
      </c>
      <c r="D506" s="38">
        <v>1</v>
      </c>
      <c r="E506"/>
      <c r="F506"/>
      <c r="G506" t="s">
        <v>3</v>
      </c>
      <c r="H506">
        <f>IF(H499&gt;0,H511,0)</f>
        <v>0</v>
      </c>
      <c r="I506">
        <f>IF(I499&gt;0,I511,0)</f>
        <v>0</v>
      </c>
      <c r="J506"/>
      <c r="K506">
        <f>IF(K499&gt;0,K511,0)</f>
        <v>0</v>
      </c>
      <c r="L506"/>
      <c r="M506" s="143" t="s">
        <v>3</v>
      </c>
      <c r="N506" s="142">
        <f>Techniques!$F$3*(Techniques!$D$3*H506+Techniques!$E$3*I506+Techniques!$G$3*K506)</f>
        <v>0</v>
      </c>
      <c r="O506" s="49"/>
    </row>
    <row r="507" spans="1:15" s="38" customFormat="1" ht="13.15" x14ac:dyDescent="0.4">
      <c r="A507" s="45">
        <v>1</v>
      </c>
      <c r="B507" s="38">
        <v>4</v>
      </c>
      <c r="C507" s="38">
        <v>2</v>
      </c>
      <c r="D507" s="38">
        <v>1</v>
      </c>
      <c r="E507"/>
      <c r="F507"/>
      <c r="G507" t="s">
        <v>4</v>
      </c>
      <c r="H507">
        <f>IF(H500&gt;0,H512,0)</f>
        <v>0</v>
      </c>
      <c r="I507">
        <f>IF(I500&gt;0,I512,0)</f>
        <v>1</v>
      </c>
      <c r="J507">
        <f>IF(J500&gt;0,J512,0)</f>
        <v>1</v>
      </c>
      <c r="K507"/>
      <c r="L507"/>
      <c r="M507" s="143" t="s">
        <v>4</v>
      </c>
      <c r="N507" s="142">
        <f>Techniques!$G$3*(Techniques!$D$3*H507+Techniques!$E$3*I507+Techniques!$F$3*J507)</f>
        <v>2</v>
      </c>
      <c r="O507" s="49"/>
    </row>
    <row r="508" spans="1:15" s="38" customFormat="1" ht="13.15" x14ac:dyDescent="0.4">
      <c r="A508" s="45">
        <v>1</v>
      </c>
      <c r="B508" s="38">
        <v>2</v>
      </c>
      <c r="C508" s="38">
        <v>3</v>
      </c>
      <c r="D508" s="38">
        <v>1</v>
      </c>
      <c r="E508"/>
      <c r="G508"/>
      <c r="H508"/>
      <c r="I508"/>
      <c r="J508"/>
      <c r="K508"/>
      <c r="L508"/>
      <c r="M508" s="143" t="s">
        <v>94</v>
      </c>
      <c r="N508" s="142" t="b">
        <f>SUM(N504:N507)&gt;0</f>
        <v>1</v>
      </c>
      <c r="O508" s="49"/>
    </row>
    <row r="509" spans="1:15" s="38" customFormat="1" ht="13.5" thickBot="1" x14ac:dyDescent="0.45">
      <c r="A509" s="45"/>
      <c r="E509"/>
      <c r="F509"/>
      <c r="G509" t="s">
        <v>1</v>
      </c>
      <c r="H509"/>
      <c r="I509">
        <v>0</v>
      </c>
      <c r="J509">
        <v>0</v>
      </c>
      <c r="K509">
        <v>0</v>
      </c>
      <c r="L509"/>
      <c r="M509" s="140" t="s">
        <v>103</v>
      </c>
      <c r="N509" s="273">
        <v>3.9748754872090674E-4</v>
      </c>
      <c r="O509" s="49"/>
    </row>
    <row r="510" spans="1:15" s="38" customFormat="1" x14ac:dyDescent="0.35">
      <c r="A510" s="22">
        <f>AVERAGE(A497:A508)</f>
        <v>1.5</v>
      </c>
      <c r="B510">
        <f>AVERAGE(B497:B508)</f>
        <v>2.3333333333333335</v>
      </c>
      <c r="C510">
        <f>AVERAGE(C497:C508)</f>
        <v>2.4166666666666665</v>
      </c>
      <c r="D510">
        <f>AVERAGE(D497:D508)</f>
        <v>1.0833333333333333</v>
      </c>
      <c r="E510" s="13" t="s">
        <v>237</v>
      </c>
      <c r="F510"/>
      <c r="G510" t="s">
        <v>2</v>
      </c>
      <c r="H510">
        <v>0</v>
      </c>
      <c r="I510"/>
      <c r="J510">
        <v>0</v>
      </c>
      <c r="K510">
        <v>1</v>
      </c>
      <c r="L510"/>
      <c r="M510"/>
      <c r="N510"/>
      <c r="O510" s="49"/>
    </row>
    <row r="511" spans="1:15" s="38" customFormat="1" x14ac:dyDescent="0.35">
      <c r="A511">
        <f>STDEV(A497:A508)</f>
        <v>0.5222329678670935</v>
      </c>
      <c r="B511" s="38">
        <f>STDEV(B497:B508)</f>
        <v>1.1547005383792517</v>
      </c>
      <c r="C511" s="38">
        <f>STDEV(C497:C508)</f>
        <v>0.90033663737852021</v>
      </c>
      <c r="D511" s="38">
        <f>STDEV(D497:D508)</f>
        <v>0.28867513459481275</v>
      </c>
      <c r="E511" s="13" t="s">
        <v>238</v>
      </c>
      <c r="F511"/>
      <c r="G511" t="s">
        <v>3</v>
      </c>
      <c r="H511">
        <v>0</v>
      </c>
      <c r="I511">
        <v>0</v>
      </c>
      <c r="J511"/>
      <c r="K511">
        <v>1</v>
      </c>
      <c r="L511"/>
      <c r="M511"/>
      <c r="N511"/>
      <c r="O511" s="49"/>
    </row>
    <row r="512" spans="1:15" s="38" customFormat="1" x14ac:dyDescent="0.35">
      <c r="A512" s="45"/>
      <c r="E512"/>
      <c r="F512"/>
      <c r="G512" t="s">
        <v>4</v>
      </c>
      <c r="H512">
        <v>0</v>
      </c>
      <c r="I512">
        <v>1</v>
      </c>
      <c r="J512">
        <v>1</v>
      </c>
      <c r="K512"/>
      <c r="L512"/>
      <c r="M512"/>
      <c r="N512"/>
      <c r="O512" s="49"/>
    </row>
    <row r="513" spans="1:15" s="42" customFormat="1" ht="13.15" thickBot="1" x14ac:dyDescent="0.4">
      <c r="A513" s="46"/>
      <c r="E513" s="5"/>
      <c r="F513" s="5"/>
      <c r="M513" s="5"/>
      <c r="N513" s="5"/>
      <c r="O513" s="244"/>
    </row>
    <row r="514" spans="1:15" s="44" customFormat="1" x14ac:dyDescent="0.35">
      <c r="A514" s="43" t="str">
        <f>Directions!A29</f>
        <v>49) The interface used to perform the specific task was satisfying</v>
      </c>
      <c r="E514" s="115" t="s">
        <v>226</v>
      </c>
      <c r="F514" s="66">
        <f>Directions!B29</f>
        <v>1</v>
      </c>
      <c r="N514" s="26"/>
      <c r="O514" s="245"/>
    </row>
    <row r="515" spans="1:15" s="38" customFormat="1" ht="13.15" x14ac:dyDescent="0.4">
      <c r="A515" s="45" t="s">
        <v>1</v>
      </c>
      <c r="B515" s="38" t="s">
        <v>2</v>
      </c>
      <c r="C515" s="38" t="s">
        <v>3</v>
      </c>
      <c r="D515" s="38" t="s">
        <v>4</v>
      </c>
      <c r="E515"/>
      <c r="F515"/>
      <c r="G515" s="3" t="s">
        <v>220</v>
      </c>
      <c r="H515" t="s">
        <v>1</v>
      </c>
      <c r="I515" t="s">
        <v>2</v>
      </c>
      <c r="J515" t="s">
        <v>3</v>
      </c>
      <c r="K515" t="s">
        <v>4</v>
      </c>
      <c r="N515"/>
      <c r="O515" s="49"/>
    </row>
    <row r="516" spans="1:15" s="38" customFormat="1" ht="13.15" x14ac:dyDescent="0.4">
      <c r="A516" s="45">
        <v>5</v>
      </c>
      <c r="B516" s="38">
        <v>3</v>
      </c>
      <c r="C516" s="38">
        <v>5</v>
      </c>
      <c r="D516" s="38">
        <v>3</v>
      </c>
      <c r="E516"/>
      <c r="F516"/>
      <c r="G516" t="s">
        <v>1</v>
      </c>
      <c r="H516" s="3">
        <f>A529</f>
        <v>4.166666666666667</v>
      </c>
      <c r="I516">
        <f>F514*(H516-I517)</f>
        <v>0.41666666666666696</v>
      </c>
      <c r="J516">
        <f>F514*(H516-J518)</f>
        <v>-8.3333333333333037E-2</v>
      </c>
      <c r="K516">
        <f>F514*(H516-K519)</f>
        <v>8.3333333333333925E-2</v>
      </c>
      <c r="N516"/>
      <c r="O516" s="49"/>
    </row>
    <row r="517" spans="1:15" s="38" customFormat="1" ht="13.15" x14ac:dyDescent="0.4">
      <c r="A517" s="45">
        <v>5</v>
      </c>
      <c r="B517" s="38">
        <v>2</v>
      </c>
      <c r="C517" s="38">
        <v>4</v>
      </c>
      <c r="D517" s="38">
        <v>3</v>
      </c>
      <c r="E517"/>
      <c r="F517"/>
      <c r="G517" t="s">
        <v>2</v>
      </c>
      <c r="H517">
        <f>F514*(I517-H516)</f>
        <v>-0.41666666666666696</v>
      </c>
      <c r="I517" s="3">
        <f>B529</f>
        <v>3.75</v>
      </c>
      <c r="J517">
        <f>F514*(I517-J518)</f>
        <v>-0.5</v>
      </c>
      <c r="K517">
        <f>F514*(I517-K519)</f>
        <v>-0.33333333333333304</v>
      </c>
      <c r="N517"/>
      <c r="O517" s="49"/>
    </row>
    <row r="518" spans="1:15" s="38" customFormat="1" ht="13.15" x14ac:dyDescent="0.4">
      <c r="A518" s="45">
        <v>4</v>
      </c>
      <c r="B518" s="38">
        <v>4</v>
      </c>
      <c r="C518" s="38">
        <v>4</v>
      </c>
      <c r="D518" s="38">
        <v>4</v>
      </c>
      <c r="E518"/>
      <c r="F518"/>
      <c r="G518" t="s">
        <v>3</v>
      </c>
      <c r="H518">
        <f>F514*(J518-H516)</f>
        <v>8.3333333333333037E-2</v>
      </c>
      <c r="I518">
        <f>F514*(J518-I517)</f>
        <v>0.5</v>
      </c>
      <c r="J518" s="3">
        <f>C529</f>
        <v>4.25</v>
      </c>
      <c r="K518">
        <f>F514*(J518-K519)</f>
        <v>0.16666666666666696</v>
      </c>
      <c r="N518"/>
      <c r="O518" s="49"/>
    </row>
    <row r="519" spans="1:15" s="38" customFormat="1" ht="13.15" x14ac:dyDescent="0.4">
      <c r="A519" s="45">
        <v>4</v>
      </c>
      <c r="B519" s="38">
        <v>3</v>
      </c>
      <c r="C519" s="38">
        <v>4</v>
      </c>
      <c r="D519" s="38">
        <v>4</v>
      </c>
      <c r="E519"/>
      <c r="F519"/>
      <c r="G519" t="s">
        <v>4</v>
      </c>
      <c r="H519">
        <f>F514*(K519-H516)</f>
        <v>-8.3333333333333925E-2</v>
      </c>
      <c r="I519">
        <f>F514*(K519-I517)</f>
        <v>0.33333333333333304</v>
      </c>
      <c r="J519">
        <f>F514*(K519-J518)</f>
        <v>-0.16666666666666696</v>
      </c>
      <c r="K519" s="3">
        <f>D529</f>
        <v>4.083333333333333</v>
      </c>
      <c r="M519"/>
      <c r="N519"/>
      <c r="O519" s="49"/>
    </row>
    <row r="520" spans="1:15" s="38" customFormat="1" x14ac:dyDescent="0.35">
      <c r="A520" s="45">
        <v>3</v>
      </c>
      <c r="B520" s="38">
        <v>3</v>
      </c>
      <c r="C520" s="38">
        <v>5</v>
      </c>
      <c r="D520" s="38">
        <v>5</v>
      </c>
      <c r="E520"/>
      <c r="F520"/>
      <c r="G520"/>
      <c r="H520"/>
      <c r="I520"/>
      <c r="J520"/>
      <c r="K520"/>
      <c r="M520"/>
      <c r="N520"/>
      <c r="O520" s="49"/>
    </row>
    <row r="521" spans="1:15" s="38" customFormat="1" ht="13.15" thickBot="1" x14ac:dyDescent="0.4">
      <c r="A521" s="45">
        <v>4</v>
      </c>
      <c r="B521" s="38">
        <v>5</v>
      </c>
      <c r="C521" s="38">
        <v>5</v>
      </c>
      <c r="D521" s="38">
        <v>4</v>
      </c>
      <c r="E521"/>
      <c r="F521"/>
      <c r="G521"/>
      <c r="H521"/>
      <c r="I521"/>
      <c r="J521"/>
      <c r="K521"/>
      <c r="M521"/>
      <c r="N521"/>
      <c r="O521" s="49"/>
    </row>
    <row r="522" spans="1:15" s="38" customFormat="1" ht="13.5" thickBot="1" x14ac:dyDescent="0.45">
      <c r="A522" s="45">
        <v>5</v>
      </c>
      <c r="B522" s="38">
        <v>3</v>
      </c>
      <c r="C522" s="38">
        <v>4</v>
      </c>
      <c r="D522" s="38">
        <v>3</v>
      </c>
      <c r="E522"/>
      <c r="F522"/>
      <c r="G522"/>
      <c r="H522" t="s">
        <v>1</v>
      </c>
      <c r="I522" t="s">
        <v>2</v>
      </c>
      <c r="J522" t="s">
        <v>3</v>
      </c>
      <c r="K522" t="s">
        <v>4</v>
      </c>
      <c r="L522"/>
      <c r="M522" s="116"/>
      <c r="N522" s="141" t="s">
        <v>10</v>
      </c>
      <c r="O522" s="49"/>
    </row>
    <row r="523" spans="1:15" s="38" customFormat="1" ht="13.15" x14ac:dyDescent="0.4">
      <c r="A523" s="45">
        <v>4</v>
      </c>
      <c r="B523" s="38">
        <v>4</v>
      </c>
      <c r="C523" s="38">
        <v>5</v>
      </c>
      <c r="D523" s="38">
        <v>5</v>
      </c>
      <c r="E523"/>
      <c r="F523"/>
      <c r="G523" t="s">
        <v>1</v>
      </c>
      <c r="H523"/>
      <c r="I523">
        <f>IF(I516&gt;0,I528,0)</f>
        <v>0</v>
      </c>
      <c r="J523">
        <f>IF(J516&gt;0,J528,0)</f>
        <v>0</v>
      </c>
      <c r="K523">
        <f>IF(K516&gt;0,K528,0)</f>
        <v>0</v>
      </c>
      <c r="L523"/>
      <c r="M523" s="143" t="s">
        <v>1</v>
      </c>
      <c r="N523" s="142">
        <f>Techniques!$D$3*(Techniques!$E$3*I523+Techniques!$F$3*J523+Techniques!$G$3*K523)</f>
        <v>0</v>
      </c>
      <c r="O523" s="49"/>
    </row>
    <row r="524" spans="1:15" s="38" customFormat="1" ht="13.15" x14ac:dyDescent="0.4">
      <c r="A524" s="45">
        <v>3</v>
      </c>
      <c r="B524" s="38">
        <v>4</v>
      </c>
      <c r="C524" s="38">
        <v>2</v>
      </c>
      <c r="D524" s="38">
        <v>5</v>
      </c>
      <c r="E524"/>
      <c r="F524"/>
      <c r="G524" t="s">
        <v>2</v>
      </c>
      <c r="H524">
        <f>IF(H517&gt;0,H529,0)</f>
        <v>0</v>
      </c>
      <c r="I524"/>
      <c r="J524">
        <f>IF(J517&gt;0,J529,0)</f>
        <v>0</v>
      </c>
      <c r="K524">
        <f>IF(K517&gt;0,K529,0)</f>
        <v>0</v>
      </c>
      <c r="L524"/>
      <c r="M524" s="143" t="s">
        <v>2</v>
      </c>
      <c r="N524" s="142">
        <f>Techniques!$E$3*(Techniques!$D$3*H524+Techniques!$F$3*J524+Techniques!$G$3*K524)</f>
        <v>0</v>
      </c>
      <c r="O524" s="49"/>
    </row>
    <row r="525" spans="1:15" s="38" customFormat="1" ht="13.15" x14ac:dyDescent="0.4">
      <c r="A525" s="45">
        <v>4</v>
      </c>
      <c r="B525" s="38">
        <v>5</v>
      </c>
      <c r="C525" s="38">
        <v>4</v>
      </c>
      <c r="D525" s="38">
        <v>4</v>
      </c>
      <c r="E525"/>
      <c r="F525"/>
      <c r="G525" t="s">
        <v>3</v>
      </c>
      <c r="H525">
        <f>IF(H518&gt;0,H530,0)</f>
        <v>0</v>
      </c>
      <c r="I525">
        <f>IF(I518&gt;0,I530,0)</f>
        <v>0</v>
      </c>
      <c r="J525"/>
      <c r="K525">
        <f>IF(K518&gt;0,K530,0)</f>
        <v>0</v>
      </c>
      <c r="L525"/>
      <c r="M525" s="143" t="s">
        <v>3</v>
      </c>
      <c r="N525" s="142">
        <f>Techniques!$F$3*(Techniques!$D$3*H525+Techniques!$E$3*I525+Techniques!$G$3*K525)</f>
        <v>0</v>
      </c>
      <c r="O525" s="49"/>
    </row>
    <row r="526" spans="1:15" s="38" customFormat="1" ht="13.15" x14ac:dyDescent="0.4">
      <c r="A526" s="45">
        <v>5</v>
      </c>
      <c r="B526" s="38">
        <v>5</v>
      </c>
      <c r="C526" s="38">
        <v>4</v>
      </c>
      <c r="D526" s="38">
        <v>5</v>
      </c>
      <c r="E526"/>
      <c r="F526"/>
      <c r="G526" t="s">
        <v>4</v>
      </c>
      <c r="H526">
        <f>IF(H519&gt;0,H531,0)</f>
        <v>0</v>
      </c>
      <c r="I526">
        <f>IF(I519&gt;0,I531,0)</f>
        <v>0</v>
      </c>
      <c r="J526">
        <f>IF(J519&gt;0,J531,0)</f>
        <v>0</v>
      </c>
      <c r="K526"/>
      <c r="L526"/>
      <c r="M526" s="143" t="s">
        <v>4</v>
      </c>
      <c r="N526" s="142">
        <f>Techniques!$G$3*(Techniques!$D$3*H526+Techniques!$E$3*I526+Techniques!$F$3*J526)</f>
        <v>0</v>
      </c>
      <c r="O526" s="49"/>
    </row>
    <row r="527" spans="1:15" s="38" customFormat="1" ht="13.15" x14ac:dyDescent="0.4">
      <c r="A527" s="45">
        <v>4</v>
      </c>
      <c r="B527" s="38">
        <v>4</v>
      </c>
      <c r="C527" s="38">
        <v>5</v>
      </c>
      <c r="D527" s="38">
        <v>4</v>
      </c>
      <c r="E527"/>
      <c r="G527"/>
      <c r="H527"/>
      <c r="I527"/>
      <c r="J527"/>
      <c r="K527"/>
      <c r="L527"/>
      <c r="M527" s="143" t="s">
        <v>94</v>
      </c>
      <c r="N527" s="142" t="b">
        <f>SUM(N523:N526)&gt;0</f>
        <v>0</v>
      </c>
      <c r="O527" s="49"/>
    </row>
    <row r="528" spans="1:15" s="38" customFormat="1" ht="13.5" thickBot="1" x14ac:dyDescent="0.45">
      <c r="A528" s="45"/>
      <c r="E528"/>
      <c r="F528"/>
      <c r="G528" t="s">
        <v>1</v>
      </c>
      <c r="H528"/>
      <c r="I528">
        <v>0</v>
      </c>
      <c r="J528">
        <v>0</v>
      </c>
      <c r="K528">
        <v>0</v>
      </c>
      <c r="L528"/>
      <c r="M528" s="140" t="s">
        <v>103</v>
      </c>
      <c r="N528" s="273">
        <v>0.48835789818703002</v>
      </c>
      <c r="O528" s="49"/>
    </row>
    <row r="529" spans="1:15" s="38" customFormat="1" x14ac:dyDescent="0.35">
      <c r="A529" s="22">
        <f>AVERAGE(A516:A527)</f>
        <v>4.166666666666667</v>
      </c>
      <c r="B529">
        <f>AVERAGE(B516:B527)</f>
        <v>3.75</v>
      </c>
      <c r="C529">
        <f>AVERAGE(C516:C527)</f>
        <v>4.25</v>
      </c>
      <c r="D529">
        <f>AVERAGE(D516:D527)</f>
        <v>4.083333333333333</v>
      </c>
      <c r="E529" s="13" t="s">
        <v>237</v>
      </c>
      <c r="F529"/>
      <c r="G529" t="s">
        <v>2</v>
      </c>
      <c r="H529">
        <v>0</v>
      </c>
      <c r="I529"/>
      <c r="J529">
        <v>0</v>
      </c>
      <c r="K529">
        <v>0</v>
      </c>
      <c r="L529"/>
      <c r="M529"/>
      <c r="N529"/>
      <c r="O529" s="49"/>
    </row>
    <row r="530" spans="1:15" s="38" customFormat="1" x14ac:dyDescent="0.35">
      <c r="A530">
        <f>STDEV(A516:A527)</f>
        <v>0.71774056256527274</v>
      </c>
      <c r="B530" s="38">
        <f>STDEV(B516:B527)</f>
        <v>0.96530729916342273</v>
      </c>
      <c r="C530" s="38">
        <f>STDEV(C516:C527)</f>
        <v>0.8660254037844386</v>
      </c>
      <c r="D530" s="38">
        <f>STDEV(D516:D527)</f>
        <v>0.79296146109875854</v>
      </c>
      <c r="E530" s="13" t="s">
        <v>238</v>
      </c>
      <c r="F530"/>
      <c r="G530" t="s">
        <v>3</v>
      </c>
      <c r="H530">
        <v>0</v>
      </c>
      <c r="I530">
        <v>0</v>
      </c>
      <c r="J530"/>
      <c r="K530">
        <v>0</v>
      </c>
      <c r="L530"/>
      <c r="M530"/>
      <c r="N530"/>
      <c r="O530" s="49"/>
    </row>
    <row r="531" spans="1:15" s="38" customFormat="1" x14ac:dyDescent="0.35">
      <c r="A531" s="45"/>
      <c r="E531"/>
      <c r="F531"/>
      <c r="G531" t="s">
        <v>4</v>
      </c>
      <c r="H531">
        <v>0</v>
      </c>
      <c r="I531">
        <v>0</v>
      </c>
      <c r="J531">
        <v>0</v>
      </c>
      <c r="K531"/>
      <c r="L531"/>
      <c r="M531"/>
      <c r="N531"/>
      <c r="O531" s="49"/>
    </row>
    <row r="532" spans="1:15" s="42" customFormat="1" ht="13.15" thickBot="1" x14ac:dyDescent="0.4">
      <c r="A532" s="46"/>
      <c r="E532" s="5"/>
      <c r="F532" s="5"/>
      <c r="M532" s="5"/>
      <c r="N532" s="5"/>
      <c r="O532" s="244"/>
    </row>
    <row r="533" spans="1:15" s="44" customFormat="1" x14ac:dyDescent="0.35">
      <c r="A533" s="43" t="str">
        <f>Directions!A30</f>
        <v>50) The interface behaved in a manner that I expected</v>
      </c>
      <c r="E533" s="115" t="s">
        <v>226</v>
      </c>
      <c r="F533" s="66">
        <f>Directions!B30</f>
        <v>1</v>
      </c>
      <c r="N533" s="26"/>
      <c r="O533" s="245"/>
    </row>
    <row r="534" spans="1:15" s="38" customFormat="1" ht="13.15" x14ac:dyDescent="0.4">
      <c r="A534" s="45" t="s">
        <v>1</v>
      </c>
      <c r="B534" s="38" t="s">
        <v>2</v>
      </c>
      <c r="C534" s="38" t="s">
        <v>3</v>
      </c>
      <c r="D534" s="38" t="s">
        <v>4</v>
      </c>
      <c r="E534"/>
      <c r="F534"/>
      <c r="G534" s="3" t="s">
        <v>220</v>
      </c>
      <c r="H534" t="s">
        <v>1</v>
      </c>
      <c r="I534" t="s">
        <v>2</v>
      </c>
      <c r="J534" t="s">
        <v>3</v>
      </c>
      <c r="K534" t="s">
        <v>4</v>
      </c>
      <c r="N534"/>
      <c r="O534" s="49"/>
    </row>
    <row r="535" spans="1:15" s="38" customFormat="1" ht="13.15" x14ac:dyDescent="0.4">
      <c r="A535" s="45">
        <v>5</v>
      </c>
      <c r="B535" s="38">
        <v>4</v>
      </c>
      <c r="C535" s="38">
        <v>5</v>
      </c>
      <c r="D535" s="38">
        <v>5</v>
      </c>
      <c r="E535"/>
      <c r="F535"/>
      <c r="G535" t="s">
        <v>1</v>
      </c>
      <c r="H535" s="3">
        <f>A548</f>
        <v>4.75</v>
      </c>
      <c r="I535">
        <f>F533*(H535-I536)</f>
        <v>1.0833333333333335</v>
      </c>
      <c r="J535">
        <f>F533*(H535-J537)</f>
        <v>0.25</v>
      </c>
      <c r="K535">
        <f>F533*(H535-K538)</f>
        <v>0.33333333333333304</v>
      </c>
      <c r="N535"/>
      <c r="O535" s="49"/>
    </row>
    <row r="536" spans="1:15" s="38" customFormat="1" ht="13.15" x14ac:dyDescent="0.4">
      <c r="A536" s="45">
        <v>5</v>
      </c>
      <c r="B536" s="38">
        <v>2</v>
      </c>
      <c r="C536" s="38">
        <v>4</v>
      </c>
      <c r="D536" s="38">
        <v>4</v>
      </c>
      <c r="E536"/>
      <c r="F536"/>
      <c r="G536" t="s">
        <v>2</v>
      </c>
      <c r="H536">
        <f>F533*(I536-H535)</f>
        <v>-1.0833333333333335</v>
      </c>
      <c r="I536" s="3">
        <f>B548</f>
        <v>3.6666666666666665</v>
      </c>
      <c r="J536">
        <f>F533*(I536-J537)</f>
        <v>-0.83333333333333348</v>
      </c>
      <c r="K536">
        <f>F533*(I536-K538)</f>
        <v>-0.75000000000000044</v>
      </c>
      <c r="N536"/>
      <c r="O536" s="49"/>
    </row>
    <row r="537" spans="1:15" s="38" customFormat="1" ht="13.15" x14ac:dyDescent="0.4">
      <c r="A537" s="45">
        <v>5</v>
      </c>
      <c r="B537" s="38">
        <v>3</v>
      </c>
      <c r="C537" s="38">
        <v>4</v>
      </c>
      <c r="D537" s="38">
        <v>4</v>
      </c>
      <c r="E537"/>
      <c r="F537"/>
      <c r="G537" t="s">
        <v>3</v>
      </c>
      <c r="H537">
        <f>F533*(J537-H535)</f>
        <v>-0.25</v>
      </c>
      <c r="I537">
        <f>F533*(J537-I536)</f>
        <v>0.83333333333333348</v>
      </c>
      <c r="J537" s="3">
        <f>C548</f>
        <v>4.5</v>
      </c>
      <c r="K537">
        <f>F533*(J537-K538)</f>
        <v>8.3333333333333037E-2</v>
      </c>
      <c r="N537"/>
      <c r="O537" s="49"/>
    </row>
    <row r="538" spans="1:15" s="38" customFormat="1" ht="13.15" x14ac:dyDescent="0.4">
      <c r="A538" s="45">
        <v>5</v>
      </c>
      <c r="B538" s="38">
        <v>4</v>
      </c>
      <c r="C538" s="38">
        <v>4</v>
      </c>
      <c r="D538" s="38">
        <v>4</v>
      </c>
      <c r="E538"/>
      <c r="F538"/>
      <c r="G538" t="s">
        <v>4</v>
      </c>
      <c r="H538">
        <f>F533*(K538-H535)</f>
        <v>-0.33333333333333304</v>
      </c>
      <c r="I538">
        <f>F533*(K538-I536)</f>
        <v>0.75000000000000044</v>
      </c>
      <c r="J538">
        <f>F533*(K538-J537)</f>
        <v>-8.3333333333333037E-2</v>
      </c>
      <c r="K538" s="3">
        <f>D548</f>
        <v>4.416666666666667</v>
      </c>
      <c r="M538"/>
      <c r="N538"/>
      <c r="O538" s="49"/>
    </row>
    <row r="539" spans="1:15" s="38" customFormat="1" x14ac:dyDescent="0.35">
      <c r="A539" s="45">
        <v>4</v>
      </c>
      <c r="B539" s="38">
        <v>3</v>
      </c>
      <c r="C539" s="38">
        <v>5</v>
      </c>
      <c r="D539" s="38">
        <v>5</v>
      </c>
      <c r="E539"/>
      <c r="F539"/>
      <c r="G539"/>
      <c r="H539"/>
      <c r="I539"/>
      <c r="J539"/>
      <c r="K539"/>
      <c r="M539"/>
      <c r="N539"/>
      <c r="O539" s="49"/>
    </row>
    <row r="540" spans="1:15" s="38" customFormat="1" ht="13.15" thickBot="1" x14ac:dyDescent="0.4">
      <c r="A540" s="45">
        <v>4</v>
      </c>
      <c r="B540" s="38">
        <v>5</v>
      </c>
      <c r="C540" s="38">
        <v>5</v>
      </c>
      <c r="D540" s="38">
        <v>5</v>
      </c>
      <c r="E540"/>
      <c r="F540"/>
      <c r="G540"/>
      <c r="H540"/>
      <c r="I540"/>
      <c r="J540"/>
      <c r="K540"/>
      <c r="M540"/>
      <c r="N540"/>
      <c r="O540" s="49"/>
    </row>
    <row r="541" spans="1:15" s="38" customFormat="1" ht="13.5" thickBot="1" x14ac:dyDescent="0.45">
      <c r="A541" s="45">
        <v>5</v>
      </c>
      <c r="B541" s="38">
        <v>2</v>
      </c>
      <c r="C541" s="38">
        <v>4</v>
      </c>
      <c r="D541" s="38">
        <v>3</v>
      </c>
      <c r="E541"/>
      <c r="F541"/>
      <c r="G541"/>
      <c r="H541" t="s">
        <v>1</v>
      </c>
      <c r="I541" t="s">
        <v>2</v>
      </c>
      <c r="J541" t="s">
        <v>3</v>
      </c>
      <c r="K541" t="s">
        <v>4</v>
      </c>
      <c r="L541"/>
      <c r="M541" s="116"/>
      <c r="N541" s="141" t="s">
        <v>10</v>
      </c>
      <c r="O541" s="49"/>
    </row>
    <row r="542" spans="1:15" s="38" customFormat="1" ht="13.15" x14ac:dyDescent="0.4">
      <c r="A542" s="45">
        <v>4</v>
      </c>
      <c r="B542" s="38">
        <v>4</v>
      </c>
      <c r="C542" s="38">
        <v>4</v>
      </c>
      <c r="D542" s="38">
        <v>5</v>
      </c>
      <c r="E542"/>
      <c r="F542"/>
      <c r="G542" t="s">
        <v>1</v>
      </c>
      <c r="H542"/>
      <c r="I542">
        <f>IF(I535&gt;0,I547,0)</f>
        <v>1</v>
      </c>
      <c r="J542">
        <f>IF(J535&gt;0,J547,0)</f>
        <v>0</v>
      </c>
      <c r="K542">
        <f>IF(K535&gt;0,K547,0)</f>
        <v>0</v>
      </c>
      <c r="L542"/>
      <c r="M542" s="143" t="s">
        <v>1</v>
      </c>
      <c r="N542" s="142">
        <f>Techniques!$D$3*(Techniques!$E$3*I542+Techniques!$F$3*J542+Techniques!$G$3*K542)</f>
        <v>1</v>
      </c>
      <c r="O542" s="49"/>
    </row>
    <row r="543" spans="1:15" s="38" customFormat="1" ht="13.15" x14ac:dyDescent="0.4">
      <c r="A543" s="45">
        <v>5</v>
      </c>
      <c r="B543" s="38">
        <v>4</v>
      </c>
      <c r="C543" s="38">
        <v>4</v>
      </c>
      <c r="D543" s="38">
        <v>5</v>
      </c>
      <c r="E543"/>
      <c r="F543"/>
      <c r="G543" t="s">
        <v>2</v>
      </c>
      <c r="H543">
        <f>IF(H536&gt;0,H548,0)</f>
        <v>0</v>
      </c>
      <c r="I543"/>
      <c r="J543">
        <f>IF(J536&gt;0,J548,0)</f>
        <v>0</v>
      </c>
      <c r="K543">
        <f>IF(K536&gt;0,K548,0)</f>
        <v>0</v>
      </c>
      <c r="L543"/>
      <c r="M543" s="143" t="s">
        <v>2</v>
      </c>
      <c r="N543" s="142">
        <f>Techniques!$E$3*(Techniques!$D$3*H543+Techniques!$F$3*J543+Techniques!$G$3*K543)</f>
        <v>0</v>
      </c>
      <c r="O543" s="49"/>
    </row>
    <row r="544" spans="1:15" s="38" customFormat="1" ht="13.15" x14ac:dyDescent="0.4">
      <c r="A544" s="45">
        <v>5</v>
      </c>
      <c r="B544" s="38">
        <v>4</v>
      </c>
      <c r="C544" s="38">
        <v>5</v>
      </c>
      <c r="D544" s="38">
        <v>4</v>
      </c>
      <c r="E544"/>
      <c r="F544"/>
      <c r="G544" t="s">
        <v>3</v>
      </c>
      <c r="H544">
        <f>IF(H537&gt;0,H549,0)</f>
        <v>0</v>
      </c>
      <c r="I544">
        <f>IF(I537&gt;0,I549,0)</f>
        <v>0</v>
      </c>
      <c r="J544"/>
      <c r="K544">
        <f>IF(K537&gt;0,K549,0)</f>
        <v>0</v>
      </c>
      <c r="L544"/>
      <c r="M544" s="143" t="s">
        <v>3</v>
      </c>
      <c r="N544" s="142">
        <f>Techniques!$F$3*(Techniques!$D$3*H544+Techniques!$E$3*I544+Techniques!$G$3*K544)</f>
        <v>0</v>
      </c>
      <c r="O544" s="49"/>
    </row>
    <row r="545" spans="1:15" s="38" customFormat="1" ht="13.15" x14ac:dyDescent="0.4">
      <c r="A545" s="45">
        <v>5</v>
      </c>
      <c r="B545" s="38">
        <v>5</v>
      </c>
      <c r="C545" s="38">
        <v>5</v>
      </c>
      <c r="D545" s="38">
        <v>5</v>
      </c>
      <c r="E545"/>
      <c r="F545"/>
      <c r="G545" t="s">
        <v>4</v>
      </c>
      <c r="H545">
        <f>IF(H538&gt;0,H550,0)</f>
        <v>0</v>
      </c>
      <c r="I545">
        <f>IF(I538&gt;0,I550,0)</f>
        <v>0</v>
      </c>
      <c r="J545">
        <f>IF(J538&gt;0,J550,0)</f>
        <v>0</v>
      </c>
      <c r="K545"/>
      <c r="L545"/>
      <c r="M545" s="143" t="s">
        <v>4</v>
      </c>
      <c r="N545" s="142">
        <f>Techniques!$G$3*(Techniques!$D$3*H545+Techniques!$E$3*I545+Techniques!$F$3*J545)</f>
        <v>0</v>
      </c>
      <c r="O545" s="49"/>
    </row>
    <row r="546" spans="1:15" s="38" customFormat="1" ht="13.15" x14ac:dyDescent="0.4">
      <c r="A546" s="45">
        <v>5</v>
      </c>
      <c r="B546" s="38">
        <v>4</v>
      </c>
      <c r="C546" s="38">
        <v>5</v>
      </c>
      <c r="D546" s="38">
        <v>4</v>
      </c>
      <c r="E546"/>
      <c r="G546"/>
      <c r="H546"/>
      <c r="I546"/>
      <c r="J546"/>
      <c r="K546"/>
      <c r="L546"/>
      <c r="M546" s="143" t="s">
        <v>94</v>
      </c>
      <c r="N546" s="142" t="b">
        <f>SUM(N542:N545)&gt;0</f>
        <v>1</v>
      </c>
      <c r="O546" s="49"/>
    </row>
    <row r="547" spans="1:15" s="38" customFormat="1" ht="13.5" thickBot="1" x14ac:dyDescent="0.45">
      <c r="A547" s="45"/>
      <c r="E547"/>
      <c r="F547"/>
      <c r="G547" t="s">
        <v>1</v>
      </c>
      <c r="H547"/>
      <c r="I547">
        <v>1</v>
      </c>
      <c r="J547">
        <v>0</v>
      </c>
      <c r="K547">
        <v>0</v>
      </c>
      <c r="L547"/>
      <c r="M547" s="140" t="s">
        <v>103</v>
      </c>
      <c r="N547" s="273">
        <v>1.1332175403110595E-2</v>
      </c>
      <c r="O547" s="49"/>
    </row>
    <row r="548" spans="1:15" s="38" customFormat="1" x14ac:dyDescent="0.35">
      <c r="A548" s="22">
        <f>AVERAGE(A535:A546)</f>
        <v>4.75</v>
      </c>
      <c r="B548">
        <f>AVERAGE(B535:B546)</f>
        <v>3.6666666666666665</v>
      </c>
      <c r="C548">
        <f>AVERAGE(C535:C546)</f>
        <v>4.5</v>
      </c>
      <c r="D548">
        <f>AVERAGE(D535:D546)</f>
        <v>4.416666666666667</v>
      </c>
      <c r="E548" s="13" t="s">
        <v>237</v>
      </c>
      <c r="F548"/>
      <c r="G548" t="s">
        <v>2</v>
      </c>
      <c r="H548">
        <v>1</v>
      </c>
      <c r="I548"/>
      <c r="J548">
        <v>0</v>
      </c>
      <c r="K548">
        <v>0</v>
      </c>
      <c r="L548"/>
      <c r="M548"/>
      <c r="N548"/>
      <c r="O548" s="49"/>
    </row>
    <row r="549" spans="1:15" s="38" customFormat="1" x14ac:dyDescent="0.35">
      <c r="A549">
        <f>STDEV(A535:A546)</f>
        <v>0.45226701686664544</v>
      </c>
      <c r="B549" s="38">
        <f>STDEV(B535:B546)</f>
        <v>0.98473192783466146</v>
      </c>
      <c r="C549" s="38">
        <f>STDEV(C535:C546)</f>
        <v>0.5222329678670935</v>
      </c>
      <c r="D549" s="38">
        <f>STDEV(D535:D546)</f>
        <v>0.66855792342152087</v>
      </c>
      <c r="E549" s="13" t="s">
        <v>238</v>
      </c>
      <c r="F549"/>
      <c r="G549" t="s">
        <v>3</v>
      </c>
      <c r="H549">
        <v>0</v>
      </c>
      <c r="I549">
        <v>0</v>
      </c>
      <c r="J549"/>
      <c r="K549">
        <v>0</v>
      </c>
      <c r="L549"/>
      <c r="M549"/>
      <c r="N549"/>
      <c r="O549" s="49"/>
    </row>
    <row r="550" spans="1:15" s="38" customFormat="1" x14ac:dyDescent="0.35">
      <c r="A550" s="45"/>
      <c r="E550"/>
      <c r="F550"/>
      <c r="G550" t="s">
        <v>4</v>
      </c>
      <c r="H550">
        <v>0</v>
      </c>
      <c r="I550">
        <v>0</v>
      </c>
      <c r="J550">
        <v>0</v>
      </c>
      <c r="K550"/>
      <c r="L550"/>
      <c r="M550"/>
      <c r="N550"/>
      <c r="O550" s="49"/>
    </row>
    <row r="551" spans="1:15" s="42" customFormat="1" ht="13.15" thickBot="1" x14ac:dyDescent="0.4">
      <c r="A551" s="46"/>
      <c r="E551" s="5"/>
      <c r="F551" s="5"/>
      <c r="M551" s="5"/>
      <c r="N551" s="5"/>
      <c r="O551" s="244"/>
    </row>
    <row r="552" spans="1:15" s="44" customFormat="1" x14ac:dyDescent="0.35">
      <c r="A552" s="43" t="str">
        <f>Directions!A31</f>
        <v>51) Rate the severity of the discomfort induced by the interface while performing the fear task (walking close to the the chasm)</v>
      </c>
      <c r="E552" s="115" t="s">
        <v>226</v>
      </c>
      <c r="F552" s="66">
        <f>Directions!B31</f>
        <v>-1</v>
      </c>
      <c r="N552" s="26"/>
      <c r="O552" s="245"/>
    </row>
    <row r="553" spans="1:15" s="38" customFormat="1" ht="13.15" x14ac:dyDescent="0.4">
      <c r="A553" s="45" t="s">
        <v>1</v>
      </c>
      <c r="B553" s="38" t="s">
        <v>2</v>
      </c>
      <c r="C553" s="38" t="s">
        <v>3</v>
      </c>
      <c r="D553" s="38" t="s">
        <v>4</v>
      </c>
      <c r="E553"/>
      <c r="F553"/>
      <c r="G553" s="3" t="s">
        <v>220</v>
      </c>
      <c r="H553" t="s">
        <v>1</v>
      </c>
      <c r="I553" t="s">
        <v>2</v>
      </c>
      <c r="J553" t="s">
        <v>3</v>
      </c>
      <c r="K553" t="s">
        <v>4</v>
      </c>
      <c r="N553"/>
      <c r="O553" s="49"/>
    </row>
    <row r="554" spans="1:15" s="38" customFormat="1" ht="13.15" x14ac:dyDescent="0.4">
      <c r="A554" s="45">
        <v>2</v>
      </c>
      <c r="B554" s="38">
        <v>2</v>
      </c>
      <c r="C554" s="38">
        <v>2</v>
      </c>
      <c r="D554" s="38">
        <v>3</v>
      </c>
      <c r="E554"/>
      <c r="F554"/>
      <c r="G554" t="s">
        <v>1</v>
      </c>
      <c r="H554" s="3">
        <f>A567</f>
        <v>1.6666666666666667</v>
      </c>
      <c r="I554">
        <f>F552*(H554-I555)</f>
        <v>0.25</v>
      </c>
      <c r="J554">
        <f>F552*(H554-J556)</f>
        <v>8.3333333333333259E-2</v>
      </c>
      <c r="K554">
        <f>F552*(H554-K557)</f>
        <v>0.16666666666666652</v>
      </c>
      <c r="N554"/>
      <c r="O554" s="49"/>
    </row>
    <row r="555" spans="1:15" s="38" customFormat="1" ht="13.15" x14ac:dyDescent="0.4">
      <c r="A555" s="45">
        <v>1</v>
      </c>
      <c r="B555" s="38">
        <v>2</v>
      </c>
      <c r="C555" s="38">
        <v>1</v>
      </c>
      <c r="D555" s="38">
        <v>1</v>
      </c>
      <c r="E555"/>
      <c r="F555"/>
      <c r="G555" t="s">
        <v>2</v>
      </c>
      <c r="H555">
        <f>F552*(I555-H554)</f>
        <v>-0.25</v>
      </c>
      <c r="I555" s="3">
        <f>B567</f>
        <v>1.9166666666666667</v>
      </c>
      <c r="J555">
        <f>F552*(I555-J556)</f>
        <v>-0.16666666666666674</v>
      </c>
      <c r="K555">
        <f>F552*(I555-K557)</f>
        <v>-8.3333333333333481E-2</v>
      </c>
      <c r="N555"/>
      <c r="O555" s="49"/>
    </row>
    <row r="556" spans="1:15" s="38" customFormat="1" ht="13.15" x14ac:dyDescent="0.4">
      <c r="A556" s="45">
        <v>1</v>
      </c>
      <c r="B556" s="38">
        <v>2</v>
      </c>
      <c r="C556" s="38">
        <v>1</v>
      </c>
      <c r="D556" s="38">
        <v>2</v>
      </c>
      <c r="E556"/>
      <c r="F556"/>
      <c r="G556" t="s">
        <v>3</v>
      </c>
      <c r="H556">
        <f>F552*(J556-H554)</f>
        <v>-8.3333333333333259E-2</v>
      </c>
      <c r="I556">
        <f>F552*(J556-I555)</f>
        <v>0.16666666666666674</v>
      </c>
      <c r="J556" s="3">
        <f>C567</f>
        <v>1.75</v>
      </c>
      <c r="K556">
        <f>F552*(J556-K557)</f>
        <v>8.3333333333333259E-2</v>
      </c>
      <c r="N556"/>
      <c r="O556" s="49"/>
    </row>
    <row r="557" spans="1:15" s="38" customFormat="1" ht="13.15" x14ac:dyDescent="0.4">
      <c r="A557" s="45">
        <v>3</v>
      </c>
      <c r="B557" s="38">
        <v>1</v>
      </c>
      <c r="C557" s="38">
        <v>1</v>
      </c>
      <c r="D557" s="38">
        <v>3</v>
      </c>
      <c r="E557"/>
      <c r="F557"/>
      <c r="G557" t="s">
        <v>4</v>
      </c>
      <c r="H557">
        <f>F552*(K557-H554)</f>
        <v>-0.16666666666666652</v>
      </c>
      <c r="I557">
        <f>F552*(K557-I555)</f>
        <v>8.3333333333333481E-2</v>
      </c>
      <c r="J557">
        <f>F552*(K557-J556)</f>
        <v>-8.3333333333333259E-2</v>
      </c>
      <c r="K557" s="3">
        <f>D567</f>
        <v>1.8333333333333333</v>
      </c>
      <c r="M557"/>
      <c r="N557"/>
      <c r="O557" s="49"/>
    </row>
    <row r="558" spans="1:15" s="38" customFormat="1" x14ac:dyDescent="0.35">
      <c r="A558" s="45">
        <v>3</v>
      </c>
      <c r="B558" s="38">
        <v>1</v>
      </c>
      <c r="C558" s="38">
        <v>2</v>
      </c>
      <c r="D558" s="38">
        <v>3</v>
      </c>
      <c r="E558"/>
      <c r="F558"/>
      <c r="G558"/>
      <c r="H558"/>
      <c r="I558"/>
      <c r="J558"/>
      <c r="K558"/>
      <c r="M558"/>
      <c r="N558"/>
      <c r="O558" s="49"/>
    </row>
    <row r="559" spans="1:15" s="38" customFormat="1" ht="13.15" thickBot="1" x14ac:dyDescent="0.4">
      <c r="A559" s="45">
        <v>2</v>
      </c>
      <c r="B559" s="38">
        <v>2</v>
      </c>
      <c r="C559" s="38">
        <v>2</v>
      </c>
      <c r="D559" s="38">
        <v>1</v>
      </c>
      <c r="E559"/>
      <c r="F559"/>
      <c r="G559"/>
      <c r="H559"/>
      <c r="I559"/>
      <c r="J559"/>
      <c r="K559"/>
      <c r="M559"/>
      <c r="N559"/>
      <c r="O559" s="49"/>
    </row>
    <row r="560" spans="1:15" s="38" customFormat="1" ht="13.5" thickBot="1" x14ac:dyDescent="0.45">
      <c r="A560" s="45">
        <v>2</v>
      </c>
      <c r="B560" s="38">
        <v>3</v>
      </c>
      <c r="C560" s="38">
        <v>1</v>
      </c>
      <c r="D560" s="38">
        <v>3</v>
      </c>
      <c r="E560"/>
      <c r="F560"/>
      <c r="G560"/>
      <c r="H560" t="s">
        <v>1</v>
      </c>
      <c r="I560" t="s">
        <v>2</v>
      </c>
      <c r="J560" t="s">
        <v>3</v>
      </c>
      <c r="K560" t="s">
        <v>4</v>
      </c>
      <c r="L560"/>
      <c r="M560" s="116"/>
      <c r="N560" s="141" t="s">
        <v>10</v>
      </c>
      <c r="O560" s="49"/>
    </row>
    <row r="561" spans="1:15" s="38" customFormat="1" ht="13.15" x14ac:dyDescent="0.4">
      <c r="A561" s="45">
        <v>2</v>
      </c>
      <c r="B561" s="38">
        <v>2</v>
      </c>
      <c r="C561" s="38">
        <v>4</v>
      </c>
      <c r="D561" s="38">
        <v>1</v>
      </c>
      <c r="E561"/>
      <c r="F561"/>
      <c r="G561" t="s">
        <v>1</v>
      </c>
      <c r="H561"/>
      <c r="I561">
        <f>IF(I554&gt;0,I566,0)</f>
        <v>0</v>
      </c>
      <c r="J561">
        <f>IF(J554&gt;0,J566,0)</f>
        <v>0</v>
      </c>
      <c r="K561">
        <f>IF(K554&gt;0,K566,0)</f>
        <v>0</v>
      </c>
      <c r="L561"/>
      <c r="M561" s="143" t="s">
        <v>1</v>
      </c>
      <c r="N561" s="142">
        <f>Techniques!$D$3*(Techniques!$E$3*I561+Techniques!$F$3*J561+Techniques!$G$3*K561)</f>
        <v>0</v>
      </c>
      <c r="O561" s="49"/>
    </row>
    <row r="562" spans="1:15" s="38" customFormat="1" ht="13.15" x14ac:dyDescent="0.4">
      <c r="A562" s="45">
        <v>1</v>
      </c>
      <c r="B562" s="38">
        <v>1</v>
      </c>
      <c r="C562" s="38">
        <v>1</v>
      </c>
      <c r="D562" s="38">
        <v>1</v>
      </c>
      <c r="E562"/>
      <c r="F562"/>
      <c r="G562" t="s">
        <v>2</v>
      </c>
      <c r="H562">
        <f>IF(H555&gt;0,H567,0)</f>
        <v>0</v>
      </c>
      <c r="I562"/>
      <c r="J562">
        <f>IF(J555&gt;0,J567,0)</f>
        <v>0</v>
      </c>
      <c r="K562">
        <f>IF(K555&gt;0,K567,0)</f>
        <v>0</v>
      </c>
      <c r="L562"/>
      <c r="M562" s="143" t="s">
        <v>2</v>
      </c>
      <c r="N562" s="142">
        <f>Techniques!$E$3*(Techniques!$D$3*H562+Techniques!$F$3*J562+Techniques!$G$3*K562)</f>
        <v>0</v>
      </c>
      <c r="O562" s="49"/>
    </row>
    <row r="563" spans="1:15" s="38" customFormat="1" ht="13.15" x14ac:dyDescent="0.4">
      <c r="A563" s="45">
        <v>1</v>
      </c>
      <c r="B563" s="38">
        <v>5</v>
      </c>
      <c r="C563" s="38">
        <v>2</v>
      </c>
      <c r="D563" s="38">
        <v>1</v>
      </c>
      <c r="E563"/>
      <c r="F563"/>
      <c r="G563" t="s">
        <v>3</v>
      </c>
      <c r="H563">
        <f>IF(H556&gt;0,H568,0)</f>
        <v>0</v>
      </c>
      <c r="I563">
        <f>IF(I556&gt;0,I568,0)</f>
        <v>0</v>
      </c>
      <c r="J563"/>
      <c r="K563">
        <f>IF(K556&gt;0,K568,0)</f>
        <v>0</v>
      </c>
      <c r="L563"/>
      <c r="M563" s="143" t="s">
        <v>3</v>
      </c>
      <c r="N563" s="142">
        <f>Techniques!$F$3*(Techniques!$D$3*H563+Techniques!$E$3*I563+Techniques!$G$3*K563)</f>
        <v>0</v>
      </c>
      <c r="O563" s="49"/>
    </row>
    <row r="564" spans="1:15" s="38" customFormat="1" ht="13.15" x14ac:dyDescent="0.4">
      <c r="A564" s="45">
        <v>1</v>
      </c>
      <c r="B564" s="38">
        <v>1</v>
      </c>
      <c r="C564" s="38">
        <v>3</v>
      </c>
      <c r="D564" s="38">
        <v>1</v>
      </c>
      <c r="E564"/>
      <c r="F564"/>
      <c r="G564" t="s">
        <v>4</v>
      </c>
      <c r="H564">
        <f>IF(H557&gt;0,H569,0)</f>
        <v>0</v>
      </c>
      <c r="I564">
        <f>IF(I557&gt;0,I569,0)</f>
        <v>0</v>
      </c>
      <c r="J564">
        <f>IF(J557&gt;0,J569,0)</f>
        <v>0</v>
      </c>
      <c r="K564"/>
      <c r="L564"/>
      <c r="M564" s="143" t="s">
        <v>4</v>
      </c>
      <c r="N564" s="142">
        <f>Techniques!$G$3*(Techniques!$D$3*H564+Techniques!$E$3*I564+Techniques!$F$3*J564)</f>
        <v>0</v>
      </c>
      <c r="O564" s="49"/>
    </row>
    <row r="565" spans="1:15" s="38" customFormat="1" ht="13.15" x14ac:dyDescent="0.4">
      <c r="A565" s="45">
        <v>1</v>
      </c>
      <c r="B565" s="38">
        <v>1</v>
      </c>
      <c r="C565" s="38">
        <v>1</v>
      </c>
      <c r="D565" s="38">
        <v>2</v>
      </c>
      <c r="E565"/>
      <c r="G565"/>
      <c r="H565"/>
      <c r="I565"/>
      <c r="J565"/>
      <c r="K565"/>
      <c r="L565"/>
      <c r="M565" s="143" t="s">
        <v>94</v>
      </c>
      <c r="N565" s="142" t="b">
        <f>SUM(N561:N564)&gt;0</f>
        <v>0</v>
      </c>
      <c r="O565" s="49"/>
    </row>
    <row r="566" spans="1:15" s="38" customFormat="1" ht="13.5" thickBot="1" x14ac:dyDescent="0.45">
      <c r="A566" s="45"/>
      <c r="E566"/>
      <c r="F566"/>
      <c r="G566" t="s">
        <v>1</v>
      </c>
      <c r="H566"/>
      <c r="I566">
        <v>0</v>
      </c>
      <c r="J566">
        <v>0</v>
      </c>
      <c r="K566">
        <v>0</v>
      </c>
      <c r="L566"/>
      <c r="M566" s="140" t="s">
        <v>103</v>
      </c>
      <c r="N566" s="273">
        <v>0.97168048230948423</v>
      </c>
      <c r="O566" s="49"/>
    </row>
    <row r="567" spans="1:15" s="38" customFormat="1" x14ac:dyDescent="0.35">
      <c r="A567" s="22">
        <f>AVERAGE(A554:A565)</f>
        <v>1.6666666666666667</v>
      </c>
      <c r="B567">
        <f>AVERAGE(B554:B565)</f>
        <v>1.9166666666666667</v>
      </c>
      <c r="C567">
        <f>AVERAGE(C554:C565)</f>
        <v>1.75</v>
      </c>
      <c r="D567">
        <f>AVERAGE(D554:D565)</f>
        <v>1.8333333333333333</v>
      </c>
      <c r="E567" s="13" t="s">
        <v>237</v>
      </c>
      <c r="F567"/>
      <c r="G567" t="s">
        <v>2</v>
      </c>
      <c r="H567">
        <v>0</v>
      </c>
      <c r="I567"/>
      <c r="J567">
        <v>0</v>
      </c>
      <c r="K567">
        <v>0</v>
      </c>
      <c r="L567"/>
      <c r="M567"/>
      <c r="N567"/>
      <c r="O567" s="49"/>
    </row>
    <row r="568" spans="1:15" s="38" customFormat="1" x14ac:dyDescent="0.35">
      <c r="A568">
        <f>STDEV(A554:A565)</f>
        <v>0.77849894416152288</v>
      </c>
      <c r="B568" s="38">
        <f>STDEV(B554:B565)</f>
        <v>1.1645001528813148</v>
      </c>
      <c r="C568" s="38">
        <f>STDEV(C554:C565)</f>
        <v>0.96530729916342273</v>
      </c>
      <c r="D568" s="38">
        <f>STDEV(D554:D565)</f>
        <v>0.93743686656109193</v>
      </c>
      <c r="E568" s="13" t="s">
        <v>238</v>
      </c>
      <c r="F568"/>
      <c r="G568" t="s">
        <v>3</v>
      </c>
      <c r="H568">
        <v>0</v>
      </c>
      <c r="I568">
        <v>0</v>
      </c>
      <c r="J568"/>
      <c r="K568">
        <v>0</v>
      </c>
      <c r="L568"/>
      <c r="M568"/>
      <c r="N568"/>
      <c r="O568" s="49"/>
    </row>
    <row r="569" spans="1:15" s="38" customFormat="1" x14ac:dyDescent="0.35">
      <c r="A569" s="45"/>
      <c r="E569"/>
      <c r="F569"/>
      <c r="G569" t="s">
        <v>4</v>
      </c>
      <c r="H569">
        <v>0</v>
      </c>
      <c r="I569">
        <v>0</v>
      </c>
      <c r="J569">
        <v>0</v>
      </c>
      <c r="K569"/>
      <c r="L569"/>
      <c r="M569"/>
      <c r="N569"/>
      <c r="O569" s="49"/>
    </row>
    <row r="570" spans="1:15" s="65" customFormat="1" ht="13.15" thickBot="1" x14ac:dyDescent="0.4">
      <c r="A570" s="64"/>
      <c r="O570" s="241"/>
    </row>
    <row r="571" spans="1:15" s="44" customFormat="1" x14ac:dyDescent="0.35">
      <c r="A571" s="25" t="str">
        <f>Directions!J3</f>
        <v>ComplTime</v>
      </c>
      <c r="B571" s="26" t="s">
        <v>245</v>
      </c>
      <c r="C571" s="26"/>
      <c r="D571" s="26"/>
      <c r="E571" s="115" t="s">
        <v>226</v>
      </c>
      <c r="F571" s="66">
        <f>Directions!K3</f>
        <v>-1</v>
      </c>
      <c r="G571" s="26"/>
      <c r="H571" s="26"/>
      <c r="I571" s="26"/>
      <c r="J571" s="26"/>
      <c r="K571" s="26"/>
      <c r="L571" s="26"/>
      <c r="N571" s="26"/>
      <c r="O571" s="245"/>
    </row>
    <row r="572" spans="1:15" s="38" customFormat="1" ht="13.15" x14ac:dyDescent="0.4">
      <c r="A572" s="22" t="s">
        <v>1</v>
      </c>
      <c r="B572" t="s">
        <v>2</v>
      </c>
      <c r="C572" t="s">
        <v>3</v>
      </c>
      <c r="D572" t="s">
        <v>4</v>
      </c>
      <c r="E572"/>
      <c r="F572"/>
      <c r="G572" s="3" t="s">
        <v>220</v>
      </c>
      <c r="H572" t="s">
        <v>1</v>
      </c>
      <c r="I572" t="s">
        <v>2</v>
      </c>
      <c r="J572" t="s">
        <v>3</v>
      </c>
      <c r="K572" t="s">
        <v>4</v>
      </c>
      <c r="L572"/>
      <c r="N572"/>
      <c r="O572" s="49"/>
    </row>
    <row r="573" spans="1:15" s="38" customFormat="1" ht="13.15" x14ac:dyDescent="0.4">
      <c r="A573" s="31">
        <v>6.0654571666666657</v>
      </c>
      <c r="B573" s="31">
        <v>4.1435771666666668</v>
      </c>
      <c r="C573" s="31">
        <v>7.1885106666666658</v>
      </c>
      <c r="D573" s="31">
        <v>2.9818476666666665</v>
      </c>
      <c r="E573"/>
      <c r="F573"/>
      <c r="G573" t="s">
        <v>1</v>
      </c>
      <c r="H573" s="3">
        <f>A586</f>
        <v>4.5510388194444449</v>
      </c>
      <c r="I573">
        <f>F571*(H573-I574)</f>
        <v>1.3171038333333325</v>
      </c>
      <c r="J573">
        <f>F571*(H573-J575)</f>
        <v>0.53489606944444379</v>
      </c>
      <c r="K573">
        <f>F571*(H573-K576)</f>
        <v>-0.53951940833333367</v>
      </c>
      <c r="L573"/>
      <c r="N573"/>
      <c r="O573" s="49"/>
    </row>
    <row r="574" spans="1:15" s="38" customFormat="1" ht="13.15" x14ac:dyDescent="0.4">
      <c r="A574" s="31">
        <v>3.0228346666666668</v>
      </c>
      <c r="B574" s="31">
        <v>5.415776666666666</v>
      </c>
      <c r="C574" s="31">
        <v>3.1549161666666667</v>
      </c>
      <c r="D574" s="31">
        <v>2.1654444666666666</v>
      </c>
      <c r="E574"/>
      <c r="F574"/>
      <c r="G574" t="s">
        <v>2</v>
      </c>
      <c r="H574">
        <f>F571*(I574-H573)</f>
        <v>-1.3171038333333325</v>
      </c>
      <c r="I574" s="3">
        <f>B586</f>
        <v>5.8681426527777774</v>
      </c>
      <c r="J574">
        <f>F571*(I574-J575)</f>
        <v>-0.78220776388888869</v>
      </c>
      <c r="K574">
        <f>F571*(I574-K576)</f>
        <v>-1.8566232416666661</v>
      </c>
      <c r="L574"/>
      <c r="N574"/>
      <c r="O574" s="49"/>
    </row>
    <row r="575" spans="1:15" s="38" customFormat="1" ht="13.15" x14ac:dyDescent="0.4">
      <c r="A575" s="31">
        <v>6.7144310000000003</v>
      </c>
      <c r="B575" s="31">
        <v>3.7160898333333336</v>
      </c>
      <c r="C575" s="31">
        <v>3.457615666666666</v>
      </c>
      <c r="D575" s="31">
        <v>2.6169888000000001</v>
      </c>
      <c r="E575"/>
      <c r="F575"/>
      <c r="G575" t="s">
        <v>3</v>
      </c>
      <c r="H575">
        <f>F571*(J575-H573)</f>
        <v>-0.53489606944444379</v>
      </c>
      <c r="I575">
        <f>F571*(J575-I574)</f>
        <v>0.78220776388888869</v>
      </c>
      <c r="J575" s="3">
        <f>C586</f>
        <v>5.0859348888888887</v>
      </c>
      <c r="K575">
        <f>F571*(J575-K576)</f>
        <v>-1.0744154777777775</v>
      </c>
      <c r="L575"/>
      <c r="N575"/>
      <c r="O575" s="49"/>
    </row>
    <row r="576" spans="1:15" s="38" customFormat="1" ht="13.15" x14ac:dyDescent="0.4">
      <c r="A576" s="31">
        <v>5.7727941666666664</v>
      </c>
      <c r="B576" s="31">
        <v>4.9297854999999995</v>
      </c>
      <c r="C576" s="31">
        <v>4.4804058333333332</v>
      </c>
      <c r="D576" s="31">
        <v>3.7456118333333337</v>
      </c>
      <c r="E576"/>
      <c r="F576"/>
      <c r="G576" t="s">
        <v>4</v>
      </c>
      <c r="H576">
        <f>F571*(K576-H573)</f>
        <v>0.53951940833333367</v>
      </c>
      <c r="I576">
        <f>F571*(K576-I574)</f>
        <v>1.8566232416666661</v>
      </c>
      <c r="J576">
        <f>F571*(K576-J575)</f>
        <v>1.0744154777777775</v>
      </c>
      <c r="K576" s="3">
        <f>D586</f>
        <v>4.0115194111111112</v>
      </c>
      <c r="L576"/>
      <c r="M576"/>
      <c r="N576"/>
      <c r="O576" s="49"/>
    </row>
    <row r="577" spans="1:15" s="38" customFormat="1" x14ac:dyDescent="0.35">
      <c r="A577" s="31">
        <v>5.1676746666666666</v>
      </c>
      <c r="B577" s="31">
        <v>4.9086101666666666</v>
      </c>
      <c r="C577" s="31">
        <v>4.1071753333333332</v>
      </c>
      <c r="D577" s="31">
        <v>4.5493348333333339</v>
      </c>
      <c r="E577"/>
      <c r="F577"/>
      <c r="G577"/>
      <c r="H577"/>
      <c r="I577"/>
      <c r="J577"/>
      <c r="K577"/>
      <c r="L577"/>
      <c r="M577"/>
      <c r="N577"/>
      <c r="O577" s="49"/>
    </row>
    <row r="578" spans="1:15" s="38" customFormat="1" ht="13.15" thickBot="1" x14ac:dyDescent="0.4">
      <c r="A578" s="31">
        <v>2.1751356666666668</v>
      </c>
      <c r="B578" s="31">
        <v>7.0598991666666668</v>
      </c>
      <c r="C578" s="31">
        <v>4.5135250000000005</v>
      </c>
      <c r="D578" s="31">
        <v>4.9379400000000002</v>
      </c>
      <c r="E578"/>
      <c r="F578"/>
      <c r="G578"/>
      <c r="H578"/>
      <c r="I578"/>
      <c r="J578"/>
      <c r="K578"/>
      <c r="L578"/>
      <c r="M578"/>
      <c r="N578"/>
      <c r="O578" s="49"/>
    </row>
    <row r="579" spans="1:15" s="38" customFormat="1" ht="13.5" thickBot="1" x14ac:dyDescent="0.45">
      <c r="A579" s="31">
        <v>2.7717856666666663</v>
      </c>
      <c r="B579" s="31">
        <v>11.235321833333332</v>
      </c>
      <c r="C579" s="31">
        <v>4.5255985000000001</v>
      </c>
      <c r="D579" s="31">
        <v>3.8691251666666666</v>
      </c>
      <c r="E579"/>
      <c r="F579"/>
      <c r="G579"/>
      <c r="H579" t="s">
        <v>1</v>
      </c>
      <c r="I579" t="s">
        <v>2</v>
      </c>
      <c r="J579" t="s">
        <v>3</v>
      </c>
      <c r="K579" t="s">
        <v>4</v>
      </c>
      <c r="L579"/>
      <c r="M579" s="116"/>
      <c r="N579" s="141" t="s">
        <v>10</v>
      </c>
      <c r="O579" s="49"/>
    </row>
    <row r="580" spans="1:15" s="38" customFormat="1" ht="13.15" x14ac:dyDescent="0.4">
      <c r="A580" s="31">
        <v>3.3917623333333338</v>
      </c>
      <c r="B580" s="31">
        <v>3.8078295000000004</v>
      </c>
      <c r="C580" s="31">
        <v>4.7743798333333336</v>
      </c>
      <c r="D580" s="31">
        <v>4.7676376666666664</v>
      </c>
      <c r="E580"/>
      <c r="F580"/>
      <c r="G580" t="s">
        <v>1</v>
      </c>
      <c r="H580"/>
      <c r="I580">
        <f>IF(I573&gt;0,I585,0)</f>
        <v>0</v>
      </c>
      <c r="J580">
        <f>IF(J573&gt;0,J585,0)</f>
        <v>0</v>
      </c>
      <c r="K580">
        <f>IF(K573&gt;0,K585,0)</f>
        <v>0</v>
      </c>
      <c r="L580"/>
      <c r="M580" s="143" t="s">
        <v>1</v>
      </c>
      <c r="N580" s="142">
        <f>Techniques!$D$3*(Techniques!$E$3*I580+Techniques!$F$3*J580+Techniques!$G$3*K580)</f>
        <v>0</v>
      </c>
      <c r="O580" s="49"/>
    </row>
    <row r="581" spans="1:15" s="38" customFormat="1" ht="13.15" x14ac:dyDescent="0.4">
      <c r="A581" s="31">
        <v>5.7459689999999997</v>
      </c>
      <c r="B581" s="31">
        <v>5.2854995000000002</v>
      </c>
      <c r="C581" s="31">
        <v>4.5105101666666672</v>
      </c>
      <c r="D581" s="31">
        <v>3.5745965000000002</v>
      </c>
      <c r="E581"/>
      <c r="F581"/>
      <c r="G581" t="s">
        <v>2</v>
      </c>
      <c r="H581">
        <f>IF(H574&gt;0,H586,0)</f>
        <v>0</v>
      </c>
      <c r="I581"/>
      <c r="J581">
        <f>IF(J574&gt;0,J586,0)</f>
        <v>0</v>
      </c>
      <c r="K581">
        <f>IF(K574&gt;0,K586,0)</f>
        <v>0</v>
      </c>
      <c r="L581"/>
      <c r="M581" s="143" t="s">
        <v>2</v>
      </c>
      <c r="N581" s="142">
        <f>Techniques!$E$3*(Techniques!$D$3*H581+Techniques!$F$3*J581+Techniques!$G$3*K581)</f>
        <v>0</v>
      </c>
      <c r="O581" s="49"/>
    </row>
    <row r="582" spans="1:15" s="38" customFormat="1" ht="13.15" x14ac:dyDescent="0.4">
      <c r="A582" s="31">
        <v>3.9945463333333335</v>
      </c>
      <c r="B582" s="31">
        <v>7.2329399999999993</v>
      </c>
      <c r="C582" s="31">
        <v>6.2002515000000002</v>
      </c>
      <c r="D582" s="31">
        <v>4.5785345</v>
      </c>
      <c r="E582"/>
      <c r="F582"/>
      <c r="G582" t="s">
        <v>3</v>
      </c>
      <c r="H582">
        <f>IF(H575&gt;0,H587,0)</f>
        <v>0</v>
      </c>
      <c r="I582">
        <f>IF(I575&gt;0,I587,0)</f>
        <v>0</v>
      </c>
      <c r="J582"/>
      <c r="K582">
        <f>IF(K575&gt;0,K587,0)</f>
        <v>0</v>
      </c>
      <c r="L582"/>
      <c r="M582" s="143" t="s">
        <v>3</v>
      </c>
      <c r="N582" s="142">
        <f>Techniques!$F$3*(Techniques!$D$3*H582+Techniques!$E$3*I582+Techniques!$G$3*K582)</f>
        <v>0</v>
      </c>
      <c r="O582" s="49"/>
    </row>
    <row r="583" spans="1:15" s="38" customFormat="1" ht="13.15" x14ac:dyDescent="0.4">
      <c r="A583" s="31">
        <v>5.0625679999999997</v>
      </c>
      <c r="B583" s="31">
        <v>7.8667558333333334</v>
      </c>
      <c r="C583" s="31">
        <v>8.6717173333333335</v>
      </c>
      <c r="D583" s="31">
        <v>3.9837901666666666</v>
      </c>
      <c r="E583"/>
      <c r="F583"/>
      <c r="G583" t="s">
        <v>4</v>
      </c>
      <c r="H583">
        <f>IF(H576&gt;0,H588,0)</f>
        <v>0</v>
      </c>
      <c r="I583">
        <f>IF(I576&gt;0,I588,0)</f>
        <v>0</v>
      </c>
      <c r="J583">
        <f>IF(J576&gt;0,J588,0)</f>
        <v>0</v>
      </c>
      <c r="K583"/>
      <c r="L583"/>
      <c r="M583" s="143" t="s">
        <v>4</v>
      </c>
      <c r="N583" s="142">
        <f>Techniques!$G$3*(Techniques!$D$3*H583+Techniques!$E$3*I583+Techniques!$F$3*J583)</f>
        <v>0</v>
      </c>
      <c r="O583" s="49"/>
    </row>
    <row r="584" spans="1:15" s="38" customFormat="1" ht="13.15" x14ac:dyDescent="0.4">
      <c r="A584" s="31">
        <v>4.7275071666666664</v>
      </c>
      <c r="B584" s="31">
        <v>4.8156266666666667</v>
      </c>
      <c r="C584" s="31">
        <v>5.4466126666666668</v>
      </c>
      <c r="D584" s="31">
        <v>6.3673813333333342</v>
      </c>
      <c r="E584"/>
      <c r="G584"/>
      <c r="H584"/>
      <c r="I584"/>
      <c r="J584"/>
      <c r="K584"/>
      <c r="L584"/>
      <c r="M584" s="143" t="s">
        <v>94</v>
      </c>
      <c r="N584" s="142" t="b">
        <f>SUM(N580:N583)&gt;0</f>
        <v>0</v>
      </c>
      <c r="O584" s="49"/>
    </row>
    <row r="585" spans="1:15" s="38" customFormat="1" ht="13.5" thickBot="1" x14ac:dyDescent="0.45">
      <c r="A585" s="22"/>
      <c r="B585"/>
      <c r="C585"/>
      <c r="D585"/>
      <c r="E585"/>
      <c r="F585"/>
      <c r="G585" t="s">
        <v>1</v>
      </c>
      <c r="H585"/>
      <c r="I585">
        <v>0</v>
      </c>
      <c r="J585">
        <v>0</v>
      </c>
      <c r="K585">
        <v>0</v>
      </c>
      <c r="L585"/>
      <c r="M585" s="140" t="s">
        <v>103</v>
      </c>
      <c r="N585" s="273">
        <v>8.3222615199302116E-2</v>
      </c>
      <c r="O585" s="49"/>
    </row>
    <row r="586" spans="1:15" s="38" customFormat="1" x14ac:dyDescent="0.35">
      <c r="A586" s="22">
        <f>AVERAGE(A573:A584)</f>
        <v>4.5510388194444449</v>
      </c>
      <c r="B586">
        <f>AVERAGE(B573:B584)</f>
        <v>5.8681426527777774</v>
      </c>
      <c r="C586">
        <f>AVERAGE(C573:C584)</f>
        <v>5.0859348888888887</v>
      </c>
      <c r="D586">
        <f>AVERAGE(D573:D584)</f>
        <v>4.0115194111111112</v>
      </c>
      <c r="E586" s="13" t="s">
        <v>237</v>
      </c>
      <c r="F586"/>
      <c r="G586" t="s">
        <v>2</v>
      </c>
      <c r="H586">
        <v>0</v>
      </c>
      <c r="I586"/>
      <c r="J586">
        <v>0</v>
      </c>
      <c r="K586">
        <v>0</v>
      </c>
      <c r="L586"/>
      <c r="M586"/>
      <c r="N586"/>
      <c r="O586" s="49"/>
    </row>
    <row r="587" spans="1:15" s="38" customFormat="1" x14ac:dyDescent="0.35">
      <c r="A587">
        <f>STDEV(A573:A584)</f>
        <v>1.4574881017551446</v>
      </c>
      <c r="B587">
        <f>STDEV(B573:B584)</f>
        <v>2.1613860199185901</v>
      </c>
      <c r="C587">
        <f>STDEV(C573:C584)</f>
        <v>1.5789856704487315</v>
      </c>
      <c r="D587">
        <f>STDEV(D573:D584)</f>
        <v>1.1396328192188003</v>
      </c>
      <c r="E587" s="13" t="s">
        <v>238</v>
      </c>
      <c r="F587"/>
      <c r="G587" t="s">
        <v>3</v>
      </c>
      <c r="H587">
        <v>0</v>
      </c>
      <c r="I587">
        <v>0</v>
      </c>
      <c r="J587"/>
      <c r="K587">
        <v>0</v>
      </c>
      <c r="L587"/>
      <c r="M587"/>
      <c r="N587"/>
      <c r="O587" s="49"/>
    </row>
    <row r="588" spans="1:15" s="38" customFormat="1" x14ac:dyDescent="0.35">
      <c r="A588" s="22"/>
      <c r="B588"/>
      <c r="C588"/>
      <c r="D588"/>
      <c r="E588"/>
      <c r="F588"/>
      <c r="G588" t="s">
        <v>4</v>
      </c>
      <c r="H588">
        <v>0</v>
      </c>
      <c r="I588">
        <v>0</v>
      </c>
      <c r="J588">
        <v>0</v>
      </c>
      <c r="K588"/>
      <c r="L588"/>
      <c r="M588"/>
      <c r="N588"/>
      <c r="O588" s="49"/>
    </row>
    <row r="589" spans="1:15" s="5" customFormat="1" ht="13.15" thickBot="1" x14ac:dyDescent="0.4">
      <c r="A589" s="23"/>
      <c r="O589" s="24"/>
    </row>
    <row r="590" spans="1:15" s="26" customFormat="1" x14ac:dyDescent="0.35">
      <c r="A590" t="str">
        <f>Directions!J4</f>
        <v>InitAngErr</v>
      </c>
      <c r="B590" s="26" t="s">
        <v>245</v>
      </c>
      <c r="E590" s="115" t="s">
        <v>226</v>
      </c>
      <c r="F590" s="66">
        <f>Directions!K4</f>
        <v>-1</v>
      </c>
      <c r="O590" s="28"/>
    </row>
    <row r="591" spans="1:15" s="38" customFormat="1" ht="13.15" x14ac:dyDescent="0.4">
      <c r="A591" s="22" t="s">
        <v>1</v>
      </c>
      <c r="B591" t="s">
        <v>2</v>
      </c>
      <c r="C591" t="s">
        <v>3</v>
      </c>
      <c r="D591" t="s">
        <v>4</v>
      </c>
      <c r="E591"/>
      <c r="F591"/>
      <c r="G591" s="3" t="s">
        <v>220</v>
      </c>
      <c r="H591" t="s">
        <v>1</v>
      </c>
      <c r="I591" t="s">
        <v>2</v>
      </c>
      <c r="J591" t="s">
        <v>3</v>
      </c>
      <c r="K591" t="s">
        <v>4</v>
      </c>
      <c r="L591"/>
      <c r="N591"/>
      <c r="O591" s="49"/>
    </row>
    <row r="592" spans="1:15" s="38" customFormat="1" ht="13.15" x14ac:dyDescent="0.4">
      <c r="A592">
        <v>5.4637016666666662</v>
      </c>
      <c r="B592">
        <v>13.974245166666668</v>
      </c>
      <c r="C592">
        <v>31.450639499999998</v>
      </c>
      <c r="D592">
        <v>1.5750175500000001</v>
      </c>
      <c r="E592"/>
      <c r="F592"/>
      <c r="G592" t="s">
        <v>1</v>
      </c>
      <c r="H592" s="3">
        <f>A605</f>
        <v>5.6796898518055547</v>
      </c>
      <c r="I592">
        <f>F590*(H592-I593)</f>
        <v>2.6856535634722212</v>
      </c>
      <c r="J592">
        <f>F590*(H592-J594)</f>
        <v>24.74818158708333</v>
      </c>
      <c r="K592">
        <f>F590*(H592-K595)</f>
        <v>-1.7344314451388878</v>
      </c>
      <c r="L592"/>
      <c r="N592"/>
      <c r="O592" s="49"/>
    </row>
    <row r="593" spans="1:58" s="38" customFormat="1" ht="13.15" x14ac:dyDescent="0.4">
      <c r="A593">
        <v>4.2872418333333338</v>
      </c>
      <c r="B593">
        <v>20.905962583333331</v>
      </c>
      <c r="C593">
        <v>50.923598333333338</v>
      </c>
      <c r="D593">
        <v>1.5645059183333334</v>
      </c>
      <c r="E593"/>
      <c r="F593"/>
      <c r="G593" t="s">
        <v>2</v>
      </c>
      <c r="H593">
        <f>F590*(I593-H592)</f>
        <v>-2.6856535634722212</v>
      </c>
      <c r="I593" s="3">
        <f>B605</f>
        <v>8.3653434152777759</v>
      </c>
      <c r="J593">
        <f>F590*(I593-J594)</f>
        <v>22.062528023611108</v>
      </c>
      <c r="K593">
        <f>F590*(I593-K595)</f>
        <v>-4.4200850086111085</v>
      </c>
      <c r="L593"/>
      <c r="N593"/>
      <c r="O593" s="49"/>
    </row>
    <row r="594" spans="1:58" s="38" customFormat="1" ht="13.15" x14ac:dyDescent="0.4">
      <c r="A594">
        <v>8.9508386666666677</v>
      </c>
      <c r="B594">
        <v>2.8983501666666669</v>
      </c>
      <c r="C594">
        <v>36.973635599999994</v>
      </c>
      <c r="D594">
        <v>3.3298246666666667</v>
      </c>
      <c r="E594"/>
      <c r="F594"/>
      <c r="G594" t="s">
        <v>3</v>
      </c>
      <c r="H594">
        <f>F590*(J594-H592)</f>
        <v>-24.74818158708333</v>
      </c>
      <c r="I594">
        <f>F590*(J594-I593)</f>
        <v>-22.062528023611108</v>
      </c>
      <c r="J594" s="3">
        <f>C605</f>
        <v>30.427871438888886</v>
      </c>
      <c r="K594">
        <f>F590*(J594-K595)</f>
        <v>-26.482613032222218</v>
      </c>
      <c r="L594"/>
      <c r="N594"/>
      <c r="O594" s="49"/>
    </row>
    <row r="595" spans="1:58" s="38" customFormat="1" ht="13.15" x14ac:dyDescent="0.4">
      <c r="A595">
        <v>5.7969145333333332</v>
      </c>
      <c r="B595">
        <v>6.3668976666666666</v>
      </c>
      <c r="C595">
        <v>62.476260000000003</v>
      </c>
      <c r="D595">
        <v>1.4085113333333332</v>
      </c>
      <c r="E595"/>
      <c r="F595"/>
      <c r="G595" t="s">
        <v>4</v>
      </c>
      <c r="H595">
        <f>F590*(K595-H592)</f>
        <v>1.7344314451388878</v>
      </c>
      <c r="I595">
        <f>F590*(K595-I593)</f>
        <v>4.4200850086111085</v>
      </c>
      <c r="J595">
        <f>F590*(K595-J594)</f>
        <v>26.482613032222218</v>
      </c>
      <c r="K595" s="3">
        <f>D605</f>
        <v>3.9452584066666669</v>
      </c>
      <c r="L595"/>
      <c r="M595"/>
      <c r="N595"/>
      <c r="O595" s="49"/>
    </row>
    <row r="596" spans="1:58" s="38" customFormat="1" x14ac:dyDescent="0.35">
      <c r="A596">
        <v>12.699266499999998</v>
      </c>
      <c r="B596">
        <v>5.7300269999999998</v>
      </c>
      <c r="C596">
        <v>30.081029166666667</v>
      </c>
      <c r="D596">
        <v>6.9327112333333334</v>
      </c>
      <c r="E596"/>
      <c r="F596"/>
      <c r="G596"/>
      <c r="H596"/>
      <c r="I596"/>
      <c r="J596"/>
      <c r="K596"/>
      <c r="L596"/>
      <c r="M596"/>
      <c r="N596"/>
      <c r="O596" s="49"/>
    </row>
    <row r="597" spans="1:58" s="38" customFormat="1" ht="13.15" thickBot="1" x14ac:dyDescent="0.4">
      <c r="A597">
        <v>10.843151999999998</v>
      </c>
      <c r="B597">
        <v>13.883398</v>
      </c>
      <c r="C597">
        <v>4.62040205</v>
      </c>
      <c r="D597">
        <v>3.7466315500000005</v>
      </c>
      <c r="E597"/>
      <c r="F597"/>
      <c r="G597"/>
      <c r="H597"/>
      <c r="I597"/>
      <c r="J597"/>
      <c r="K597"/>
      <c r="L597"/>
      <c r="M597"/>
      <c r="N597"/>
      <c r="O597" s="49"/>
    </row>
    <row r="598" spans="1:58" s="38" customFormat="1" ht="13.5" thickBot="1" x14ac:dyDescent="0.45">
      <c r="A598">
        <v>4.437822333333334</v>
      </c>
      <c r="B598">
        <v>5.4088358166666666</v>
      </c>
      <c r="C598">
        <v>7.4295668333333333</v>
      </c>
      <c r="D598">
        <v>18.280819816666668</v>
      </c>
      <c r="E598"/>
      <c r="F598"/>
      <c r="G598"/>
      <c r="H598" t="s">
        <v>1</v>
      </c>
      <c r="I598" t="s">
        <v>2</v>
      </c>
      <c r="J598" t="s">
        <v>3</v>
      </c>
      <c r="K598" t="s">
        <v>4</v>
      </c>
      <c r="L598"/>
      <c r="M598" s="116"/>
      <c r="N598" s="141" t="s">
        <v>10</v>
      </c>
      <c r="O598" s="49"/>
    </row>
    <row r="599" spans="1:58" s="38" customFormat="1" ht="13.15" x14ac:dyDescent="0.4">
      <c r="A599">
        <v>5.666760038333333</v>
      </c>
      <c r="B599">
        <v>4.4609270000000008</v>
      </c>
      <c r="C599">
        <v>59.522025916666671</v>
      </c>
      <c r="D599">
        <v>2.7642860333333332</v>
      </c>
      <c r="E599"/>
      <c r="F599"/>
      <c r="G599" t="s">
        <v>1</v>
      </c>
      <c r="H599"/>
      <c r="I599">
        <f>IF(I592&gt;0,I604,0)</f>
        <v>0</v>
      </c>
      <c r="J599">
        <f>IF(J592&gt;0,J604,0)</f>
        <v>1</v>
      </c>
      <c r="K599">
        <f>IF(K592&gt;0,K604,0)</f>
        <v>0</v>
      </c>
      <c r="L599"/>
      <c r="M599" s="143" t="s">
        <v>1</v>
      </c>
      <c r="N599" s="142">
        <f>Techniques!$D$3*(Techniques!$E$3*I599+Techniques!$F$3*J599+Techniques!$G$3*K599)</f>
        <v>1</v>
      </c>
      <c r="O599" s="49"/>
    </row>
    <row r="600" spans="1:58" s="38" customFormat="1" ht="13.15" x14ac:dyDescent="0.4">
      <c r="A600">
        <v>2.4939892833333337</v>
      </c>
      <c r="B600">
        <v>3.7406651499999999</v>
      </c>
      <c r="C600">
        <v>8.8963400666666672</v>
      </c>
      <c r="D600">
        <v>1.8656357499999998</v>
      </c>
      <c r="E600"/>
      <c r="F600"/>
      <c r="G600" t="s">
        <v>2</v>
      </c>
      <c r="H600">
        <f>IF(H593&gt;0,H605,0)</f>
        <v>0</v>
      </c>
      <c r="I600"/>
      <c r="J600">
        <f>IF(J593&gt;0,J605,0)</f>
        <v>0</v>
      </c>
      <c r="K600">
        <f>IF(K593&gt;0,K605,0)</f>
        <v>0</v>
      </c>
      <c r="L600"/>
      <c r="M600" s="143" t="s">
        <v>2</v>
      </c>
      <c r="N600" s="142">
        <f>Techniques!$E$3*(Techniques!$D$3*H600+Techniques!$F$3*J600+Techniques!$G$3*K600)</f>
        <v>0</v>
      </c>
      <c r="O600" s="49"/>
    </row>
    <row r="601" spans="1:58" s="38" customFormat="1" ht="13.15" x14ac:dyDescent="0.4">
      <c r="A601">
        <v>1.5938758166666667</v>
      </c>
      <c r="B601">
        <v>2.6046078499999998</v>
      </c>
      <c r="C601">
        <v>34.420084800000005</v>
      </c>
      <c r="D601">
        <v>1.0042889666666668</v>
      </c>
      <c r="E601"/>
      <c r="F601"/>
      <c r="G601" t="s">
        <v>3</v>
      </c>
      <c r="H601">
        <f>IF(H594&gt;0,H606,0)</f>
        <v>0</v>
      </c>
      <c r="I601">
        <f>IF(I594&gt;0,I606,0)</f>
        <v>0</v>
      </c>
      <c r="J601"/>
      <c r="K601">
        <f>IF(K594&gt;0,K606,0)</f>
        <v>0</v>
      </c>
      <c r="L601"/>
      <c r="M601" s="143" t="s">
        <v>3</v>
      </c>
      <c r="N601" s="142">
        <f>Techniques!$F$3*(Techniques!$D$3*H601+Techniques!$E$3*I601+Techniques!$G$3*K601)</f>
        <v>0</v>
      </c>
      <c r="O601" s="49"/>
    </row>
    <row r="602" spans="1:58" s="38" customFormat="1" ht="13.15" x14ac:dyDescent="0.4">
      <c r="A602">
        <v>2.7014256666666667</v>
      </c>
      <c r="B602">
        <v>15.952595416666666</v>
      </c>
      <c r="C602">
        <v>31.029472999999999</v>
      </c>
      <c r="D602">
        <v>2.5867212166666667</v>
      </c>
      <c r="E602"/>
      <c r="F602"/>
      <c r="G602" t="s">
        <v>4</v>
      </c>
      <c r="H602">
        <f>IF(H595&gt;0,H607,0)</f>
        <v>0</v>
      </c>
      <c r="I602">
        <f>IF(I595&gt;0,I607,0)</f>
        <v>0</v>
      </c>
      <c r="J602">
        <f>IF(J595&gt;0,J607,0)</f>
        <v>1</v>
      </c>
      <c r="K602"/>
      <c r="L602"/>
      <c r="M602" s="143" t="s">
        <v>4</v>
      </c>
      <c r="N602" s="142">
        <f>Techniques!$G$3*(Techniques!$D$3*H602+Techniques!$E$3*I602+Techniques!$F$3*J602)</f>
        <v>1</v>
      </c>
      <c r="O602" s="49"/>
    </row>
    <row r="603" spans="1:58" s="38" customFormat="1" ht="13.15" x14ac:dyDescent="0.4">
      <c r="A603">
        <v>3.2212898833333337</v>
      </c>
      <c r="B603">
        <v>4.457609166666666</v>
      </c>
      <c r="C603">
        <v>7.3114020000000002</v>
      </c>
      <c r="D603">
        <v>2.284146845</v>
      </c>
      <c r="E603"/>
      <c r="G603"/>
      <c r="H603"/>
      <c r="I603"/>
      <c r="J603"/>
      <c r="K603"/>
      <c r="L603"/>
      <c r="M603" s="143" t="s">
        <v>94</v>
      </c>
      <c r="N603" s="142" t="b">
        <f>SUM(N599:N602)&gt;0</f>
        <v>1</v>
      </c>
      <c r="O603" s="49"/>
    </row>
    <row r="604" spans="1:58" s="38" customFormat="1" ht="13.5" thickBot="1" x14ac:dyDescent="0.45">
      <c r="A604" s="22"/>
      <c r="B604"/>
      <c r="C604"/>
      <c r="D604"/>
      <c r="E604"/>
      <c r="F604"/>
      <c r="G604" t="s">
        <v>1</v>
      </c>
      <c r="H604"/>
      <c r="I604">
        <v>0</v>
      </c>
      <c r="J604">
        <v>1</v>
      </c>
      <c r="K604">
        <v>0</v>
      </c>
      <c r="L604"/>
      <c r="M604" s="140" t="s">
        <v>103</v>
      </c>
      <c r="N604" s="273">
        <v>2.9069575461748114E-5</v>
      </c>
      <c r="O604" s="49"/>
    </row>
    <row r="605" spans="1:58" s="38" customFormat="1" x14ac:dyDescent="0.35">
      <c r="A605" s="22">
        <f>AVERAGE(A592:A603)</f>
        <v>5.6796898518055547</v>
      </c>
      <c r="B605">
        <f>AVERAGE(B592:B603)</f>
        <v>8.3653434152777759</v>
      </c>
      <c r="C605">
        <f>AVERAGE(C592:C603)</f>
        <v>30.427871438888886</v>
      </c>
      <c r="D605">
        <f>AVERAGE(D592:D603)</f>
        <v>3.9452584066666669</v>
      </c>
      <c r="E605" s="13" t="s">
        <v>237</v>
      </c>
      <c r="F605"/>
      <c r="G605" t="s">
        <v>2</v>
      </c>
      <c r="H605">
        <v>0</v>
      </c>
      <c r="I605"/>
      <c r="J605">
        <v>0</v>
      </c>
      <c r="K605">
        <v>0</v>
      </c>
      <c r="L605"/>
      <c r="M605"/>
      <c r="N605"/>
      <c r="O605" s="49"/>
    </row>
    <row r="606" spans="1:58" s="38" customFormat="1" x14ac:dyDescent="0.35">
      <c r="A606">
        <f>STDEV(A592:A603)</f>
        <v>3.4632390352436264</v>
      </c>
      <c r="B606">
        <f>STDEV(B592:B603)</f>
        <v>6.1155423122291541</v>
      </c>
      <c r="C606">
        <f>STDEV(C592:C603)</f>
        <v>20.331083285303276</v>
      </c>
      <c r="D606">
        <f>STDEV(D592:D603)</f>
        <v>4.7820332191155375</v>
      </c>
      <c r="E606" s="13" t="s">
        <v>238</v>
      </c>
      <c r="F606"/>
      <c r="G606" t="s">
        <v>3</v>
      </c>
      <c r="H606">
        <v>1</v>
      </c>
      <c r="I606">
        <v>0</v>
      </c>
      <c r="J606"/>
      <c r="K606">
        <v>1</v>
      </c>
      <c r="L606"/>
      <c r="M606"/>
      <c r="N606"/>
      <c r="O606" s="49"/>
    </row>
    <row r="607" spans="1:58" s="38" customFormat="1" x14ac:dyDescent="0.35">
      <c r="A607" s="22"/>
      <c r="B607"/>
      <c r="C607"/>
      <c r="D607"/>
      <c r="E607"/>
      <c r="F607"/>
      <c r="G607" t="s">
        <v>4</v>
      </c>
      <c r="H607">
        <v>0</v>
      </c>
      <c r="I607">
        <v>0</v>
      </c>
      <c r="J607">
        <v>1</v>
      </c>
      <c r="K607"/>
      <c r="L607"/>
      <c r="M607"/>
      <c r="N607"/>
      <c r="O607" s="49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  <c r="BF607"/>
    </row>
    <row r="608" spans="1:58" s="5" customFormat="1" ht="13.15" thickBot="1" x14ac:dyDescent="0.4">
      <c r="A608" s="23"/>
      <c r="O608" s="24"/>
    </row>
    <row r="609" spans="1:15" s="26" customFormat="1" x14ac:dyDescent="0.35">
      <c r="A609" s="25" t="str">
        <f>Directions!J5</f>
        <v>EstPathLen</v>
      </c>
      <c r="B609" s="26" t="s">
        <v>245</v>
      </c>
      <c r="E609" s="115" t="s">
        <v>226</v>
      </c>
      <c r="F609" s="66">
        <f>Directions!K5</f>
        <v>-1</v>
      </c>
      <c r="O609" s="28"/>
    </row>
    <row r="610" spans="1:15" s="38" customFormat="1" ht="13.15" x14ac:dyDescent="0.4">
      <c r="A610" s="22" t="s">
        <v>1</v>
      </c>
      <c r="B610" t="s">
        <v>2</v>
      </c>
      <c r="C610" t="s">
        <v>3</v>
      </c>
      <c r="D610" t="s">
        <v>4</v>
      </c>
      <c r="E610"/>
      <c r="F610"/>
      <c r="G610" s="3" t="s">
        <v>220</v>
      </c>
      <c r="H610" t="s">
        <v>1</v>
      </c>
      <c r="I610" t="s">
        <v>2</v>
      </c>
      <c r="J610" t="s">
        <v>3</v>
      </c>
      <c r="K610" t="s">
        <v>4</v>
      </c>
      <c r="L610"/>
      <c r="N610"/>
      <c r="O610" s="49"/>
    </row>
    <row r="611" spans="1:15" s="38" customFormat="1" ht="13.15" x14ac:dyDescent="0.4">
      <c r="A611">
        <v>3.0711376666666665</v>
      </c>
      <c r="B611">
        <v>3.1185480000000001</v>
      </c>
      <c r="C611">
        <v>4.4518058333333341</v>
      </c>
      <c r="D611">
        <v>3.1869438333333329</v>
      </c>
      <c r="E611"/>
      <c r="F611"/>
      <c r="G611" t="s">
        <v>1</v>
      </c>
      <c r="H611" s="3">
        <f>A624</f>
        <v>3.0857116111111105</v>
      </c>
      <c r="I611">
        <f>F609*(H611-I612)</f>
        <v>0.16813179166666714</v>
      </c>
      <c r="J611">
        <f>F609*(H611-J613)</f>
        <v>0.82880266666666769</v>
      </c>
      <c r="K611">
        <f>F609*(H611-K614)</f>
        <v>-3.0772486111110275E-2</v>
      </c>
      <c r="L611"/>
      <c r="N611"/>
      <c r="O611" s="49"/>
    </row>
    <row r="612" spans="1:15" s="38" customFormat="1" ht="13.15" x14ac:dyDescent="0.4">
      <c r="A612">
        <v>2.9473176666666667</v>
      </c>
      <c r="B612">
        <v>3.661178833333333</v>
      </c>
      <c r="C612">
        <v>3.9303200000000005</v>
      </c>
      <c r="D612">
        <v>3.1361053333333335</v>
      </c>
      <c r="E612"/>
      <c r="F612"/>
      <c r="G612" t="s">
        <v>2</v>
      </c>
      <c r="H612">
        <f>F609*(I612-H611)</f>
        <v>-0.16813179166666714</v>
      </c>
      <c r="I612" s="3">
        <f>B624</f>
        <v>3.2538434027777776</v>
      </c>
      <c r="J612">
        <f>F609*(I612-J613)</f>
        <v>0.66067087500000055</v>
      </c>
      <c r="K612">
        <f>F609*(I612-K614)</f>
        <v>-0.19890427777777742</v>
      </c>
      <c r="L612"/>
      <c r="N612"/>
      <c r="O612" s="49"/>
    </row>
    <row r="613" spans="1:15" s="38" customFormat="1" ht="13.15" x14ac:dyDescent="0.4">
      <c r="A613">
        <v>3.1545635000000001</v>
      </c>
      <c r="B613">
        <v>3.1395803333333334</v>
      </c>
      <c r="C613">
        <v>3.9225983333333332</v>
      </c>
      <c r="D613">
        <v>2.9866461666666666</v>
      </c>
      <c r="E613"/>
      <c r="F613"/>
      <c r="G613" t="s">
        <v>3</v>
      </c>
      <c r="H613">
        <f>F609*(J613-H611)</f>
        <v>-0.82880266666666769</v>
      </c>
      <c r="I613">
        <f>F609*(J613-I612)</f>
        <v>-0.66067087500000055</v>
      </c>
      <c r="J613" s="3">
        <f>C624</f>
        <v>3.9145142777777782</v>
      </c>
      <c r="K613">
        <f>F609*(J613-K614)</f>
        <v>-0.85957515277777796</v>
      </c>
      <c r="L613"/>
      <c r="N613"/>
      <c r="O613" s="49"/>
    </row>
    <row r="614" spans="1:15" s="38" customFormat="1" ht="13.15" x14ac:dyDescent="0.4">
      <c r="A614">
        <v>3.0911434999999998</v>
      </c>
      <c r="B614">
        <v>3.1054606666666671</v>
      </c>
      <c r="C614">
        <v>3.7866121666666666</v>
      </c>
      <c r="D614">
        <v>3.0262051666666667</v>
      </c>
      <c r="E614"/>
      <c r="F614"/>
      <c r="G614" t="s">
        <v>4</v>
      </c>
      <c r="H614">
        <f>F609*(K614-H611)</f>
        <v>3.0772486111110275E-2</v>
      </c>
      <c r="I614">
        <f>F609*(K614-I612)</f>
        <v>0.19890427777777742</v>
      </c>
      <c r="J614">
        <f>F609*(K614-J613)</f>
        <v>0.85957515277777796</v>
      </c>
      <c r="K614" s="3">
        <f>D624</f>
        <v>3.0549391250000002</v>
      </c>
      <c r="L614"/>
      <c r="M614"/>
      <c r="N614"/>
      <c r="O614" s="49"/>
    </row>
    <row r="615" spans="1:15" s="38" customFormat="1" x14ac:dyDescent="0.35">
      <c r="A615">
        <v>3.1049185000000001</v>
      </c>
      <c r="B615">
        <v>3.1992156666666669</v>
      </c>
      <c r="C615">
        <v>4.262564666666667</v>
      </c>
      <c r="D615">
        <v>3.0215406666666667</v>
      </c>
      <c r="E615"/>
      <c r="F615"/>
      <c r="G615"/>
      <c r="H615"/>
      <c r="I615"/>
      <c r="J615"/>
      <c r="K615"/>
      <c r="L615"/>
      <c r="M615"/>
      <c r="N615"/>
      <c r="O615" s="49"/>
    </row>
    <row r="616" spans="1:15" s="38" customFormat="1" ht="13.15" thickBot="1" x14ac:dyDescent="0.4">
      <c r="A616">
        <v>3.0729311666666668</v>
      </c>
      <c r="B616">
        <v>3.3202750000000001</v>
      </c>
      <c r="C616">
        <v>3.4162549999999996</v>
      </c>
      <c r="D616">
        <v>3.0721286666666665</v>
      </c>
      <c r="E616"/>
      <c r="F616"/>
      <c r="G616"/>
      <c r="H616"/>
      <c r="I616"/>
      <c r="J616"/>
      <c r="K616"/>
      <c r="L616"/>
      <c r="M616"/>
      <c r="N616"/>
      <c r="O616" s="49"/>
    </row>
    <row r="617" spans="1:15" s="38" customFormat="1" ht="13.5" thickBot="1" x14ac:dyDescent="0.45">
      <c r="A617">
        <v>2.9813426666666665</v>
      </c>
      <c r="B617">
        <v>3.3076373333333335</v>
      </c>
      <c r="C617">
        <v>3.4359126666666664</v>
      </c>
      <c r="D617">
        <v>3.2401700000000004</v>
      </c>
      <c r="E617"/>
      <c r="F617"/>
      <c r="G617"/>
      <c r="H617" t="s">
        <v>1</v>
      </c>
      <c r="I617" t="s">
        <v>2</v>
      </c>
      <c r="J617" t="s">
        <v>3</v>
      </c>
      <c r="K617" t="s">
        <v>4</v>
      </c>
      <c r="L617"/>
      <c r="M617" s="116"/>
      <c r="N617" s="141" t="s">
        <v>10</v>
      </c>
      <c r="O617" s="49"/>
    </row>
    <row r="618" spans="1:15" s="38" customFormat="1" ht="13.15" x14ac:dyDescent="0.4">
      <c r="A618">
        <v>3.0533633333333334</v>
      </c>
      <c r="B618">
        <v>3.0254343333333331</v>
      </c>
      <c r="C618">
        <v>4.1845691666666669</v>
      </c>
      <c r="D618">
        <v>3.0160021666666665</v>
      </c>
      <c r="E618"/>
      <c r="F618"/>
      <c r="G618" t="s">
        <v>1</v>
      </c>
      <c r="H618"/>
      <c r="I618">
        <f>IF(I611&gt;0,I623,0)</f>
        <v>0</v>
      </c>
      <c r="J618">
        <f>IF(J611&gt;0,J623,0)</f>
        <v>1</v>
      </c>
      <c r="K618">
        <f>IF(K611&gt;0,K623,0)</f>
        <v>0</v>
      </c>
      <c r="L618"/>
      <c r="M618" s="143" t="s">
        <v>1</v>
      </c>
      <c r="N618" s="142">
        <f>Techniques!$D$3*(Techniques!$E$3*I618+Techniques!$F$3*J618+Techniques!$G$3*K618)</f>
        <v>1</v>
      </c>
      <c r="O618" s="49"/>
    </row>
    <row r="619" spans="1:15" s="38" customFormat="1" ht="13.15" x14ac:dyDescent="0.4">
      <c r="A619">
        <v>3.0628053333333334</v>
      </c>
      <c r="B619">
        <v>3.1655328333333337</v>
      </c>
      <c r="C619">
        <v>3.5975431666666666</v>
      </c>
      <c r="D619">
        <v>3.0353141666666663</v>
      </c>
      <c r="E619"/>
      <c r="F619"/>
      <c r="G619" t="s">
        <v>2</v>
      </c>
      <c r="H619">
        <f>IF(H612&gt;0,H624,0)</f>
        <v>0</v>
      </c>
      <c r="I619"/>
      <c r="J619">
        <f>IF(J612&gt;0,J624,0)</f>
        <v>0</v>
      </c>
      <c r="K619">
        <f>IF(K612&gt;0,K624,0)</f>
        <v>0</v>
      </c>
      <c r="L619"/>
      <c r="M619" s="143" t="s">
        <v>2</v>
      </c>
      <c r="N619" s="142">
        <f>Techniques!$E$3*(Techniques!$D$3*H619+Techniques!$F$3*J619+Techniques!$G$3*K619)</f>
        <v>0</v>
      </c>
      <c r="O619" s="49"/>
    </row>
    <row r="620" spans="1:15" s="38" customFormat="1" ht="13.15" x14ac:dyDescent="0.4">
      <c r="A620">
        <v>3.1590985000000003</v>
      </c>
      <c r="B620">
        <v>3.2597609999999997</v>
      </c>
      <c r="C620">
        <v>3.6019636666666668</v>
      </c>
      <c r="D620">
        <v>2.9710134999999998</v>
      </c>
      <c r="E620"/>
      <c r="F620"/>
      <c r="G620" t="s">
        <v>3</v>
      </c>
      <c r="H620">
        <f>IF(H613&gt;0,H625,0)</f>
        <v>0</v>
      </c>
      <c r="I620">
        <f>IF(I613&gt;0,I625,0)</f>
        <v>0</v>
      </c>
      <c r="J620"/>
      <c r="K620">
        <f>IF(K613&gt;0,K625,0)</f>
        <v>0</v>
      </c>
      <c r="L620"/>
      <c r="M620" s="143" t="s">
        <v>3</v>
      </c>
      <c r="N620" s="142">
        <f>Techniques!$F$3*(Techniques!$D$3*H620+Techniques!$E$3*I620+Techniques!$G$3*K620)</f>
        <v>0</v>
      </c>
      <c r="O620" s="49"/>
    </row>
    <row r="621" spans="1:15" s="38" customFormat="1" ht="13.15" x14ac:dyDescent="0.4">
      <c r="A621">
        <v>3.1601500000000002</v>
      </c>
      <c r="B621">
        <v>3.5503045000000006</v>
      </c>
      <c r="C621">
        <v>4.9787765000000004</v>
      </c>
      <c r="D621">
        <v>2.9824746666666666</v>
      </c>
      <c r="E621"/>
      <c r="F621"/>
      <c r="G621" t="s">
        <v>4</v>
      </c>
      <c r="H621">
        <f>IF(H614&gt;0,H626,0)</f>
        <v>0</v>
      </c>
      <c r="I621">
        <f>IF(I614&gt;0,I626,0)</f>
        <v>1</v>
      </c>
      <c r="J621">
        <f>IF(J614&gt;0,J626,0)</f>
        <v>1</v>
      </c>
      <c r="K621"/>
      <c r="L621"/>
      <c r="M621" s="143" t="s">
        <v>4</v>
      </c>
      <c r="N621" s="142">
        <f>Techniques!$G$3*(Techniques!$D$3*H621+Techniques!$E$3*I621+Techniques!$F$3*J621)</f>
        <v>2</v>
      </c>
      <c r="O621" s="49"/>
    </row>
    <row r="622" spans="1:15" s="38" customFormat="1" ht="13.15" x14ac:dyDescent="0.4">
      <c r="A622">
        <v>3.1697675000000003</v>
      </c>
      <c r="B622">
        <v>3.1931923333333336</v>
      </c>
      <c r="C622">
        <v>3.4052501666666672</v>
      </c>
      <c r="D622">
        <v>2.9847251666666668</v>
      </c>
      <c r="E622"/>
      <c r="G622"/>
      <c r="H622"/>
      <c r="I622"/>
      <c r="J622"/>
      <c r="K622"/>
      <c r="L622"/>
      <c r="M622" s="143" t="s">
        <v>94</v>
      </c>
      <c r="N622" s="142" t="b">
        <f>SUM(N618:N621)&gt;0</f>
        <v>1</v>
      </c>
      <c r="O622" s="49"/>
    </row>
    <row r="623" spans="1:15" s="38" customFormat="1" ht="13.5" thickBot="1" x14ac:dyDescent="0.45">
      <c r="A623" s="22"/>
      <c r="B623"/>
      <c r="C623"/>
      <c r="D623"/>
      <c r="E623"/>
      <c r="F623"/>
      <c r="G623" t="s">
        <v>1</v>
      </c>
      <c r="H623"/>
      <c r="I623">
        <v>0</v>
      </c>
      <c r="J623">
        <v>1</v>
      </c>
      <c r="K623">
        <v>0</v>
      </c>
      <c r="L623"/>
      <c r="M623" s="140" t="s">
        <v>103</v>
      </c>
      <c r="N623" s="273">
        <v>4.2243658415380468E-7</v>
      </c>
      <c r="O623" s="49"/>
    </row>
    <row r="624" spans="1:15" s="38" customFormat="1" x14ac:dyDescent="0.35">
      <c r="A624" s="22">
        <f>AVERAGE(A611:A622)</f>
        <v>3.0857116111111105</v>
      </c>
      <c r="B624">
        <f>AVERAGE(B611:B622)</f>
        <v>3.2538434027777776</v>
      </c>
      <c r="C624">
        <f>AVERAGE(C611:C622)</f>
        <v>3.9145142777777782</v>
      </c>
      <c r="D624">
        <f>AVERAGE(D611:D622)</f>
        <v>3.0549391250000002</v>
      </c>
      <c r="E624" s="13" t="s">
        <v>237</v>
      </c>
      <c r="F624"/>
      <c r="G624" t="s">
        <v>2</v>
      </c>
      <c r="H624">
        <v>0</v>
      </c>
      <c r="I624"/>
      <c r="J624">
        <v>0</v>
      </c>
      <c r="K624">
        <v>1</v>
      </c>
      <c r="L624"/>
      <c r="M624"/>
      <c r="N624"/>
      <c r="O624" s="49"/>
    </row>
    <row r="625" spans="1:15" s="38" customFormat="1" x14ac:dyDescent="0.35">
      <c r="A625">
        <f>STDEV(A611:A622)</f>
        <v>7.0790152715519306E-2</v>
      </c>
      <c r="B625">
        <f>STDEV(B611:B622)</f>
        <v>0.18614848180662502</v>
      </c>
      <c r="C625">
        <f>STDEV(C611:C622)</f>
        <v>0.48306873659924943</v>
      </c>
      <c r="D625">
        <f>STDEV(D611:D622)</f>
        <v>8.7568162148992018E-2</v>
      </c>
      <c r="E625" s="13" t="s">
        <v>238</v>
      </c>
      <c r="F625"/>
      <c r="G625" t="s">
        <v>3</v>
      </c>
      <c r="H625">
        <v>1</v>
      </c>
      <c r="I625">
        <v>0</v>
      </c>
      <c r="J625"/>
      <c r="K625">
        <v>1</v>
      </c>
      <c r="L625"/>
      <c r="M625"/>
      <c r="N625"/>
      <c r="O625" s="49"/>
    </row>
    <row r="626" spans="1:15" s="38" customFormat="1" x14ac:dyDescent="0.35">
      <c r="A626" s="22"/>
      <c r="B626"/>
      <c r="C626"/>
      <c r="D626"/>
      <c r="E626"/>
      <c r="F626"/>
      <c r="G626" t="s">
        <v>4</v>
      </c>
      <c r="H626">
        <v>0</v>
      </c>
      <c r="I626">
        <v>1</v>
      </c>
      <c r="J626">
        <v>1</v>
      </c>
      <c r="K626"/>
      <c r="L626"/>
      <c r="M626"/>
      <c r="N626"/>
      <c r="O626" s="49"/>
    </row>
    <row r="627" spans="1:15" s="5" customFormat="1" ht="13.15" thickBot="1" x14ac:dyDescent="0.4">
      <c r="A627" s="23"/>
      <c r="O627" s="24"/>
    </row>
    <row r="628" spans="1:15" s="26" customFormat="1" x14ac:dyDescent="0.35">
      <c r="A628" s="25" t="str">
        <f>Directions!J6</f>
        <v>RecallTime</v>
      </c>
      <c r="B628" s="26" t="s">
        <v>245</v>
      </c>
      <c r="E628" s="115" t="s">
        <v>226</v>
      </c>
      <c r="F628" s="66">
        <f>Directions!K6</f>
        <v>-1</v>
      </c>
      <c r="O628" s="28"/>
    </row>
    <row r="629" spans="1:15" ht="13.15" x14ac:dyDescent="0.4">
      <c r="A629" s="22" t="s">
        <v>1</v>
      </c>
      <c r="B629" t="s">
        <v>2</v>
      </c>
      <c r="C629" t="s">
        <v>3</v>
      </c>
      <c r="D629" t="s">
        <v>4</v>
      </c>
      <c r="G629" s="3" t="s">
        <v>220</v>
      </c>
      <c r="H629" t="s">
        <v>1</v>
      </c>
      <c r="I629" t="s">
        <v>2</v>
      </c>
      <c r="J629" t="s">
        <v>3</v>
      </c>
      <c r="K629" t="s">
        <v>4</v>
      </c>
    </row>
    <row r="630" spans="1:15" ht="13.15" x14ac:dyDescent="0.4">
      <c r="A630">
        <v>1.6968117833333334</v>
      </c>
      <c r="B630">
        <v>0.43409455549999998</v>
      </c>
      <c r="C630">
        <v>0.5132567033333334</v>
      </c>
      <c r="D630">
        <v>0.91796383166666662</v>
      </c>
      <c r="G630" t="s">
        <v>1</v>
      </c>
      <c r="H630" s="3">
        <f>A643</f>
        <v>1.6269063752777777</v>
      </c>
      <c r="I630">
        <f>F628*(H630-I631)</f>
        <v>-1.2825227012083331</v>
      </c>
      <c r="J630">
        <f>F628*(H630-J632)</f>
        <v>-0.84987667777777787</v>
      </c>
      <c r="K630">
        <f>F628*(H630-K633)</f>
        <v>-0.17872411583333325</v>
      </c>
    </row>
    <row r="631" spans="1:15" ht="13.15" x14ac:dyDescent="0.4">
      <c r="A631">
        <v>1.3580693633333334</v>
      </c>
      <c r="B631">
        <v>0.12495836500000002</v>
      </c>
      <c r="C631">
        <v>0.60882181999999996</v>
      </c>
      <c r="D631">
        <v>0.87079983666666649</v>
      </c>
      <c r="G631" t="s">
        <v>2</v>
      </c>
      <c r="H631">
        <f>F628*(I631-H630)</f>
        <v>1.2825227012083331</v>
      </c>
      <c r="I631" s="3">
        <f>B643</f>
        <v>0.34438367406944453</v>
      </c>
      <c r="J631">
        <f>F628*(I631-J632)</f>
        <v>0.4326460234305553</v>
      </c>
      <c r="K631">
        <f>F628*(I631-K633)</f>
        <v>1.1037985853749999</v>
      </c>
    </row>
    <row r="632" spans="1:15" ht="13.15" x14ac:dyDescent="0.4">
      <c r="A632">
        <v>2.2786173550000002</v>
      </c>
      <c r="B632">
        <v>0.30353291833333335</v>
      </c>
      <c r="C632">
        <v>0.66022551499999993</v>
      </c>
      <c r="D632">
        <v>0.83044624500000008</v>
      </c>
      <c r="G632" t="s">
        <v>3</v>
      </c>
      <c r="H632">
        <f>F628*(J632-H630)</f>
        <v>0.84987667777777787</v>
      </c>
      <c r="I632">
        <f>F628*(J632-I631)</f>
        <v>-0.4326460234305553</v>
      </c>
      <c r="J632" s="3">
        <f>C643</f>
        <v>0.77702969749999984</v>
      </c>
      <c r="K632">
        <f>F628*(J632-K633)</f>
        <v>0.67115256194444461</v>
      </c>
    </row>
    <row r="633" spans="1:15" ht="13.15" x14ac:dyDescent="0.4">
      <c r="A633">
        <v>1.7675353533333331</v>
      </c>
      <c r="B633">
        <v>0.7694282566666667</v>
      </c>
      <c r="C633">
        <v>0.37368296500000003</v>
      </c>
      <c r="D633">
        <v>1.7199923550000003</v>
      </c>
      <c r="G633" t="s">
        <v>4</v>
      </c>
      <c r="H633">
        <f>F628*(K633-H630)</f>
        <v>0.17872411583333325</v>
      </c>
      <c r="I633">
        <f>F628*(K633-I631)</f>
        <v>-1.1037985853749999</v>
      </c>
      <c r="J633">
        <f>F628*(K633-J632)</f>
        <v>-0.67115256194444461</v>
      </c>
      <c r="K633" s="3">
        <f>D643</f>
        <v>1.4481822594444445</v>
      </c>
    </row>
    <row r="634" spans="1:15" x14ac:dyDescent="0.35">
      <c r="A634">
        <v>1.8022016933333334</v>
      </c>
      <c r="B634">
        <v>0.65374516666666682</v>
      </c>
      <c r="C634">
        <v>0.88720515333333327</v>
      </c>
      <c r="D634">
        <v>1.8193219683333333</v>
      </c>
    </row>
    <row r="635" spans="1:15" ht="13.15" thickBot="1" x14ac:dyDescent="0.4">
      <c r="A635">
        <v>0.85501514000000001</v>
      </c>
      <c r="B635">
        <v>0.5389181116666667</v>
      </c>
      <c r="C635">
        <v>1.0803204366666666</v>
      </c>
      <c r="D635">
        <v>1.1093750016666668</v>
      </c>
    </row>
    <row r="636" spans="1:15" ht="13.5" thickBot="1" x14ac:dyDescent="0.45">
      <c r="A636">
        <v>1.0726052683333334</v>
      </c>
      <c r="B636">
        <v>0.21340044666666666</v>
      </c>
      <c r="C636">
        <v>0.8014419066666667</v>
      </c>
      <c r="D636">
        <v>1.2982895483333332</v>
      </c>
      <c r="H636" t="s">
        <v>1</v>
      </c>
      <c r="I636" t="s">
        <v>2</v>
      </c>
      <c r="J636" t="s">
        <v>3</v>
      </c>
      <c r="K636" t="s">
        <v>4</v>
      </c>
      <c r="M636" s="116"/>
      <c r="N636" s="141" t="s">
        <v>10</v>
      </c>
    </row>
    <row r="637" spans="1:15" ht="13.15" x14ac:dyDescent="0.4">
      <c r="A637">
        <v>0.91135993333333332</v>
      </c>
      <c r="B637">
        <v>0.13458633666666667</v>
      </c>
      <c r="C637">
        <v>0.87303930499999993</v>
      </c>
      <c r="D637">
        <v>2.0133298683333334</v>
      </c>
      <c r="G637" t="s">
        <v>1</v>
      </c>
      <c r="I637">
        <f>IF(I630&gt;0,I642,0)</f>
        <v>0</v>
      </c>
      <c r="J637">
        <f>IF(J630&gt;0,J642,0)</f>
        <v>0</v>
      </c>
      <c r="K637">
        <f>IF(K630&gt;0,K642,0)</f>
        <v>0</v>
      </c>
      <c r="M637" s="143" t="s">
        <v>1</v>
      </c>
      <c r="N637" s="142">
        <f>Techniques!$D$3*(Techniques!$E$3*I637+Techniques!$F$3*J637+Techniques!$G$3*K637)</f>
        <v>0</v>
      </c>
    </row>
    <row r="638" spans="1:15" ht="13.15" x14ac:dyDescent="0.4">
      <c r="A638">
        <v>2.5997181450000002</v>
      </c>
      <c r="B638">
        <v>0.15471903166666667</v>
      </c>
      <c r="C638">
        <v>0.56014691500000002</v>
      </c>
      <c r="D638">
        <v>1.9339102183333334</v>
      </c>
      <c r="G638" t="s">
        <v>2</v>
      </c>
      <c r="H638">
        <f>IF(H631&gt;0,H643,0)</f>
        <v>1</v>
      </c>
      <c r="J638">
        <f>IF(J631&gt;0,J643,0)</f>
        <v>1</v>
      </c>
      <c r="K638">
        <f>IF(K631&gt;0,K643,0)</f>
        <v>1</v>
      </c>
      <c r="M638" s="143" t="s">
        <v>2</v>
      </c>
      <c r="N638" s="142">
        <f>Techniques!$E$3*(Techniques!$D$3*H638+Techniques!$F$3*J638+Techniques!$G$3*K638)</f>
        <v>3</v>
      </c>
    </row>
    <row r="639" spans="1:15" ht="13.15" x14ac:dyDescent="0.4">
      <c r="A639">
        <v>1.6261953833333331</v>
      </c>
      <c r="B639">
        <v>8.6167018333333331E-2</v>
      </c>
      <c r="C639">
        <v>0.93227828333333329</v>
      </c>
      <c r="D639">
        <v>1.8880002883333331</v>
      </c>
      <c r="G639" t="s">
        <v>3</v>
      </c>
      <c r="H639">
        <f>IF(H632&gt;0,H644,0)</f>
        <v>1</v>
      </c>
      <c r="I639">
        <f>IF(I632&gt;0,I644,0)</f>
        <v>0</v>
      </c>
      <c r="K639">
        <f>IF(K632&gt;0,K644,0)</f>
        <v>1</v>
      </c>
      <c r="M639" s="143" t="s">
        <v>3</v>
      </c>
      <c r="N639" s="142">
        <f>Techniques!$F$3*(Techniques!$D$3*H639+Techniques!$E$3*I639+Techniques!$G$3*K639)</f>
        <v>2</v>
      </c>
    </row>
    <row r="640" spans="1:15" ht="13.15" x14ac:dyDescent="0.4">
      <c r="A640">
        <v>1.3622435566666669</v>
      </c>
      <c r="B640">
        <v>0.4628467300000001</v>
      </c>
      <c r="C640">
        <v>0.85339538333333331</v>
      </c>
      <c r="D640">
        <v>1.4385478299999999</v>
      </c>
      <c r="G640" t="s">
        <v>4</v>
      </c>
      <c r="H640">
        <f>IF(H633&gt;0,H645,0)</f>
        <v>0</v>
      </c>
      <c r="I640">
        <f>IF(I633&gt;0,I645,0)</f>
        <v>0</v>
      </c>
      <c r="J640">
        <f>IF(J633&gt;0,J645,0)</f>
        <v>0</v>
      </c>
      <c r="M640" s="143" t="s">
        <v>4</v>
      </c>
      <c r="N640" s="142">
        <f>Techniques!$G$3*(Techniques!$D$3*H640+Techniques!$E$3*I640+Techniques!$F$3*J640)</f>
        <v>0</v>
      </c>
    </row>
    <row r="641" spans="1:15" ht="13.15" x14ac:dyDescent="0.4">
      <c r="A641">
        <v>2.1925035283333334</v>
      </c>
      <c r="B641">
        <v>0.25620715166666669</v>
      </c>
      <c r="C641">
        <v>1.1805419833333333</v>
      </c>
      <c r="D641">
        <v>1.5382101216666666</v>
      </c>
      <c r="F641" s="38"/>
      <c r="M641" s="143" t="s">
        <v>94</v>
      </c>
      <c r="N641" s="142" t="b">
        <f>SUM(N637:N640)&gt;0</f>
        <v>1</v>
      </c>
    </row>
    <row r="642" spans="1:15" ht="13.5" thickBot="1" x14ac:dyDescent="0.45">
      <c r="A642" s="22"/>
      <c r="G642" t="s">
        <v>1</v>
      </c>
      <c r="I642">
        <v>1</v>
      </c>
      <c r="J642">
        <v>1</v>
      </c>
      <c r="K642">
        <v>0</v>
      </c>
      <c r="M642" s="140" t="s">
        <v>103</v>
      </c>
      <c r="N642" s="273">
        <v>2.2518519466952271E-10</v>
      </c>
    </row>
    <row r="643" spans="1:15" x14ac:dyDescent="0.35">
      <c r="A643" s="22">
        <f>AVERAGE(A630:A641)</f>
        <v>1.6269063752777777</v>
      </c>
      <c r="B643">
        <f>AVERAGE(B630:B641)</f>
        <v>0.34438367406944453</v>
      </c>
      <c r="C643">
        <f>AVERAGE(C630:C641)</f>
        <v>0.77702969749999984</v>
      </c>
      <c r="D643">
        <f>AVERAGE(D630:D641)</f>
        <v>1.4481822594444445</v>
      </c>
      <c r="E643" s="13" t="s">
        <v>237</v>
      </c>
      <c r="G643" t="s">
        <v>2</v>
      </c>
      <c r="H643">
        <v>1</v>
      </c>
      <c r="J643">
        <v>1</v>
      </c>
      <c r="K643">
        <v>1</v>
      </c>
    </row>
    <row r="644" spans="1:15" x14ac:dyDescent="0.35">
      <c r="A644">
        <f>STDEV(A630:A641)</f>
        <v>0.54803571241592031</v>
      </c>
      <c r="B644">
        <f>STDEV(B630:B641)</f>
        <v>0.22516741482786176</v>
      </c>
      <c r="C644">
        <f>STDEV(C630:C641)</f>
        <v>0.23892443421853182</v>
      </c>
      <c r="D644">
        <f>STDEV(D630:D641)</f>
        <v>0.43713370409133223</v>
      </c>
      <c r="E644" s="13" t="s">
        <v>238</v>
      </c>
      <c r="G644" t="s">
        <v>3</v>
      </c>
      <c r="H644">
        <v>1</v>
      </c>
      <c r="I644">
        <v>1</v>
      </c>
      <c r="K644">
        <v>1</v>
      </c>
    </row>
    <row r="645" spans="1:15" x14ac:dyDescent="0.35">
      <c r="A645" s="22"/>
      <c r="G645" t="s">
        <v>4</v>
      </c>
      <c r="H645">
        <v>0</v>
      </c>
      <c r="I645">
        <v>1</v>
      </c>
      <c r="J645">
        <v>1</v>
      </c>
    </row>
    <row r="646" spans="1:15" s="5" customFormat="1" ht="13.15" thickBot="1" x14ac:dyDescent="0.4">
      <c r="A646" s="23"/>
      <c r="O646" s="24"/>
    </row>
    <row r="647" spans="1:15" s="26" customFormat="1" x14ac:dyDescent="0.35">
      <c r="A647" s="43" t="str">
        <f>Directions!J8</f>
        <v>ComplTime</v>
      </c>
      <c r="B647" t="s">
        <v>246</v>
      </c>
      <c r="E647" s="115" t="s">
        <v>226</v>
      </c>
      <c r="F647" s="66">
        <f>Directions!K8</f>
        <v>-1</v>
      </c>
      <c r="O647" s="28"/>
    </row>
    <row r="648" spans="1:15" ht="13.15" x14ac:dyDescent="0.4">
      <c r="A648" s="22" t="s">
        <v>1</v>
      </c>
      <c r="B648" t="s">
        <v>2</v>
      </c>
      <c r="C648" t="s">
        <v>3</v>
      </c>
      <c r="D648" t="s">
        <v>4</v>
      </c>
      <c r="G648" s="3" t="s">
        <v>220</v>
      </c>
      <c r="H648" t="s">
        <v>1</v>
      </c>
      <c r="I648" t="s">
        <v>2</v>
      </c>
      <c r="J648" t="s">
        <v>3</v>
      </c>
      <c r="K648" t="s">
        <v>4</v>
      </c>
    </row>
    <row r="649" spans="1:15" ht="13.15" x14ac:dyDescent="0.4">
      <c r="A649">
        <v>23.421710000000001</v>
      </c>
      <c r="B649">
        <v>34.422229999999999</v>
      </c>
      <c r="C649">
        <v>35.6</v>
      </c>
      <c r="D649">
        <v>9.6888889999999996</v>
      </c>
      <c r="G649" t="s">
        <v>1</v>
      </c>
      <c r="H649" s="3">
        <f>A662</f>
        <v>13.797141916666668</v>
      </c>
      <c r="I649">
        <f>F647*(H649-I650)</f>
        <v>40.833420583333329</v>
      </c>
      <c r="J649">
        <f>F647*(H649-J651)</f>
        <v>10.925080833333332</v>
      </c>
      <c r="K649">
        <f>F647*(H649-K652)</f>
        <v>-0.99251583333333571</v>
      </c>
    </row>
    <row r="650" spans="1:15" ht="13.15" x14ac:dyDescent="0.4">
      <c r="A650">
        <v>21.05509</v>
      </c>
      <c r="B650">
        <v>73.3</v>
      </c>
      <c r="C650">
        <v>31.811109999999999</v>
      </c>
      <c r="D650">
        <v>4.1333349999999998</v>
      </c>
      <c r="G650" t="s">
        <v>2</v>
      </c>
      <c r="H650">
        <f>F647*(I650-H649)</f>
        <v>-40.833420583333329</v>
      </c>
      <c r="I650" s="3">
        <f>B662</f>
        <v>54.630562499999996</v>
      </c>
      <c r="J650">
        <f>F647*(I650-J651)</f>
        <v>-29.908339749999996</v>
      </c>
      <c r="K650">
        <f>F647*(I650-K652)</f>
        <v>-41.825936416666664</v>
      </c>
    </row>
    <row r="651" spans="1:15" ht="13.15" x14ac:dyDescent="0.4">
      <c r="A651">
        <v>9.9333340000000003</v>
      </c>
      <c r="B651">
        <v>29.477779999999999</v>
      </c>
      <c r="C651">
        <v>73.44444</v>
      </c>
      <c r="D651">
        <v>16.766660000000002</v>
      </c>
      <c r="G651" t="s">
        <v>3</v>
      </c>
      <c r="H651">
        <f>F647*(J651-H649)</f>
        <v>-10.925080833333332</v>
      </c>
      <c r="I651">
        <f>F647*(J651-I650)</f>
        <v>29.908339749999996</v>
      </c>
      <c r="J651" s="3">
        <f>C662</f>
        <v>24.72222275</v>
      </c>
      <c r="K651">
        <f>F647*(J651-K652)</f>
        <v>-11.917596666666668</v>
      </c>
    </row>
    <row r="652" spans="1:15" ht="13.15" x14ac:dyDescent="0.4">
      <c r="A652">
        <v>13.5</v>
      </c>
      <c r="B652">
        <v>61.355559999999997</v>
      </c>
      <c r="C652">
        <v>27.044450000000001</v>
      </c>
      <c r="D652">
        <v>8.122223</v>
      </c>
      <c r="G652" t="s">
        <v>4</v>
      </c>
      <c r="H652">
        <f>F647*(K652-H649)</f>
        <v>0.99251583333333571</v>
      </c>
      <c r="I652">
        <f>F647*(K652-I650)</f>
        <v>41.825936416666664</v>
      </c>
      <c r="J652">
        <f>F647*(K652-J651)</f>
        <v>11.917596666666668</v>
      </c>
      <c r="K652" s="3">
        <f>D662</f>
        <v>12.804626083333332</v>
      </c>
    </row>
    <row r="653" spans="1:15" x14ac:dyDescent="0.35">
      <c r="A653">
        <v>13.344440000000001</v>
      </c>
      <c r="B653">
        <v>45.400010000000002</v>
      </c>
      <c r="C653">
        <v>18.36666</v>
      </c>
      <c r="D653">
        <v>11.93333</v>
      </c>
    </row>
    <row r="654" spans="1:15" ht="13.15" thickBot="1" x14ac:dyDescent="0.4">
      <c r="A654">
        <v>11.43333</v>
      </c>
      <c r="B654">
        <v>89.333330000000004</v>
      </c>
      <c r="C654">
        <v>10.5</v>
      </c>
      <c r="D654">
        <v>9.1333310000000001</v>
      </c>
    </row>
    <row r="655" spans="1:15" ht="13.5" thickBot="1" x14ac:dyDescent="0.45">
      <c r="A655">
        <v>8.0777739999999998</v>
      </c>
      <c r="B655">
        <v>58.366669999999999</v>
      </c>
      <c r="C655">
        <v>16.022220000000001</v>
      </c>
      <c r="D655">
        <v>6.8111040000000003</v>
      </c>
      <c r="H655" t="s">
        <v>1</v>
      </c>
      <c r="I655" t="s">
        <v>2</v>
      </c>
      <c r="J655" t="s">
        <v>3</v>
      </c>
      <c r="K655" t="s">
        <v>4</v>
      </c>
      <c r="M655" s="116"/>
      <c r="N655" s="141" t="s">
        <v>10</v>
      </c>
    </row>
    <row r="656" spans="1:15" ht="13.15" x14ac:dyDescent="0.4">
      <c r="A656">
        <v>11.41112</v>
      </c>
      <c r="B656">
        <v>17.27779</v>
      </c>
      <c r="C656">
        <v>31.933330000000002</v>
      </c>
      <c r="D656">
        <v>14.73333</v>
      </c>
      <c r="G656" t="s">
        <v>1</v>
      </c>
      <c r="I656">
        <f>IF(I649&gt;0,I661,0)</f>
        <v>1</v>
      </c>
      <c r="J656">
        <f>IF(J649&gt;0,J661,0)</f>
        <v>0</v>
      </c>
      <c r="K656">
        <f>IF(K649&gt;0,K661,0)</f>
        <v>0</v>
      </c>
      <c r="M656" s="143" t="s">
        <v>1</v>
      </c>
      <c r="N656" s="142">
        <f>Techniques!$D$3*(Techniques!$E$3*I656+Techniques!$F$3*J656+Techniques!$G$3*K656)</f>
        <v>1</v>
      </c>
    </row>
    <row r="657" spans="1:15" ht="13.15" x14ac:dyDescent="0.4">
      <c r="A657">
        <v>26.533339999999999</v>
      </c>
      <c r="B657">
        <v>33.744450000000001</v>
      </c>
      <c r="C657">
        <v>13.38889</v>
      </c>
      <c r="D657">
        <v>9.7777709999999995</v>
      </c>
      <c r="G657" t="s">
        <v>2</v>
      </c>
      <c r="H657">
        <f>IF(H650&gt;0,H662,0)</f>
        <v>0</v>
      </c>
      <c r="J657">
        <f>IF(J650&gt;0,J662,0)</f>
        <v>0</v>
      </c>
      <c r="K657">
        <f>IF(K650&gt;0,K662,0)</f>
        <v>0</v>
      </c>
      <c r="M657" s="143" t="s">
        <v>2</v>
      </c>
      <c r="N657" s="142">
        <f>Techniques!$E$3*(Techniques!$D$3*H657+Techniques!$F$3*J657+Techniques!$G$3*K657)</f>
        <v>0</v>
      </c>
    </row>
    <row r="658" spans="1:15" ht="13.15" x14ac:dyDescent="0.4">
      <c r="A658">
        <v>12.033329999999999</v>
      </c>
      <c r="B658">
        <v>139.25559999999999</v>
      </c>
      <c r="C658">
        <v>11.34445</v>
      </c>
      <c r="D658">
        <v>15.133330000000001</v>
      </c>
      <c r="G658" t="s">
        <v>3</v>
      </c>
      <c r="H658">
        <f>IF(H651&gt;0,H663,0)</f>
        <v>0</v>
      </c>
      <c r="I658">
        <f>IF(I651&gt;0,I663,0)</f>
        <v>0</v>
      </c>
      <c r="K658">
        <f>IF(K651&gt;0,K663,0)</f>
        <v>0</v>
      </c>
      <c r="M658" s="143" t="s">
        <v>3</v>
      </c>
      <c r="N658" s="142">
        <f>Techniques!$F$3*(Techniques!$D$3*H658+Techniques!$E$3*I658+Techniques!$G$3*K658)</f>
        <v>0</v>
      </c>
    </row>
    <row r="659" spans="1:15" ht="13.15" x14ac:dyDescent="0.4">
      <c r="A659">
        <v>9.9333340000000003</v>
      </c>
      <c r="B659">
        <v>45.433329999999998</v>
      </c>
      <c r="C659">
        <v>17.733339999999998</v>
      </c>
      <c r="D659">
        <v>17.27777</v>
      </c>
      <c r="G659" t="s">
        <v>4</v>
      </c>
      <c r="H659">
        <f>IF(H652&gt;0,H664,0)</f>
        <v>0</v>
      </c>
      <c r="I659">
        <f>IF(I652&gt;0,I664,0)</f>
        <v>1</v>
      </c>
      <c r="J659">
        <f>IF(J652&gt;0,J664,0)</f>
        <v>0</v>
      </c>
      <c r="M659" s="143" t="s">
        <v>4</v>
      </c>
      <c r="N659" s="142">
        <f>Techniques!$G$3*(Techniques!$D$3*H659+Techniques!$E$3*I659+Techniques!$F$3*J659)</f>
        <v>1</v>
      </c>
    </row>
    <row r="660" spans="1:15" ht="13.15" x14ac:dyDescent="0.4">
      <c r="A660">
        <v>4.8889009999999997</v>
      </c>
      <c r="B660">
        <v>28.2</v>
      </c>
      <c r="C660">
        <v>9.4777830000000005</v>
      </c>
      <c r="D660">
        <v>30.144439999999999</v>
      </c>
      <c r="F660" s="38"/>
      <c r="M660" s="143" t="s">
        <v>94</v>
      </c>
      <c r="N660" s="142" t="b">
        <f>SUM(N656:N659)&gt;0</f>
        <v>1</v>
      </c>
    </row>
    <row r="661" spans="1:15" ht="13.5" thickBot="1" x14ac:dyDescent="0.45">
      <c r="A661" s="22"/>
      <c r="G661" t="s">
        <v>1</v>
      </c>
      <c r="I661">
        <v>1</v>
      </c>
      <c r="J661">
        <v>0</v>
      </c>
      <c r="K661">
        <v>0</v>
      </c>
      <c r="M661" s="140" t="s">
        <v>103</v>
      </c>
      <c r="N661" s="273">
        <v>1.7872889938706255E-5</v>
      </c>
    </row>
    <row r="662" spans="1:15" x14ac:dyDescent="0.35">
      <c r="A662" s="22">
        <f>AVERAGE(A649:A660)</f>
        <v>13.797141916666668</v>
      </c>
      <c r="B662">
        <f>AVERAGE(B649:B660)</f>
        <v>54.630562499999996</v>
      </c>
      <c r="C662">
        <f>AVERAGE(C649:C660)</f>
        <v>24.72222275</v>
      </c>
      <c r="D662">
        <f>AVERAGE(D649:D660)</f>
        <v>12.804626083333332</v>
      </c>
      <c r="E662" s="13" t="s">
        <v>237</v>
      </c>
      <c r="G662" t="s">
        <v>2</v>
      </c>
      <c r="H662">
        <v>1</v>
      </c>
      <c r="J662">
        <v>0</v>
      </c>
      <c r="K662">
        <v>1</v>
      </c>
    </row>
    <row r="663" spans="1:15" x14ac:dyDescent="0.35">
      <c r="A663">
        <f>STDEV(A649:A660)</f>
        <v>6.4956753711702468</v>
      </c>
      <c r="B663">
        <f>STDEV(B649:B660)</f>
        <v>33.729237828129072</v>
      </c>
      <c r="C663">
        <f>STDEV(C649:C660)</f>
        <v>17.855040356103615</v>
      </c>
      <c r="D663">
        <f>STDEV(D649:D660)</f>
        <v>6.8201863812317489</v>
      </c>
      <c r="E663" s="13" t="s">
        <v>238</v>
      </c>
      <c r="G663" t="s">
        <v>3</v>
      </c>
      <c r="H663">
        <v>0</v>
      </c>
      <c r="I663">
        <v>0</v>
      </c>
      <c r="K663">
        <v>0</v>
      </c>
    </row>
    <row r="664" spans="1:15" x14ac:dyDescent="0.35">
      <c r="A664" s="22"/>
      <c r="G664" t="s">
        <v>4</v>
      </c>
      <c r="H664">
        <v>0</v>
      </c>
      <c r="I664">
        <v>1</v>
      </c>
      <c r="J664">
        <v>0</v>
      </c>
    </row>
    <row r="665" spans="1:15" s="5" customFormat="1" ht="13.15" thickBot="1" x14ac:dyDescent="0.4">
      <c r="A665" s="23"/>
      <c r="O665" s="24"/>
    </row>
    <row r="666" spans="1:15" s="26" customFormat="1" x14ac:dyDescent="0.35">
      <c r="A666" s="43" t="str">
        <f>Directions!J10</f>
        <v>NumLookOut</v>
      </c>
      <c r="B666" t="s">
        <v>246</v>
      </c>
      <c r="E666" s="115" t="s">
        <v>226</v>
      </c>
      <c r="F666" s="66">
        <f>Directions!K10</f>
        <v>-1</v>
      </c>
      <c r="O666" s="28"/>
    </row>
    <row r="667" spans="1:15" ht="13.15" x14ac:dyDescent="0.4">
      <c r="A667" s="22" t="s">
        <v>1</v>
      </c>
      <c r="B667" t="s">
        <v>2</v>
      </c>
      <c r="C667" t="s">
        <v>3</v>
      </c>
      <c r="D667" t="s">
        <v>4</v>
      </c>
      <c r="G667" s="3" t="s">
        <v>220</v>
      </c>
      <c r="H667" t="s">
        <v>1</v>
      </c>
      <c r="I667" t="s">
        <v>2</v>
      </c>
      <c r="J667" t="s">
        <v>3</v>
      </c>
      <c r="K667" t="s">
        <v>4</v>
      </c>
    </row>
    <row r="668" spans="1:15" ht="13.15" x14ac:dyDescent="0.4">
      <c r="A668">
        <v>4</v>
      </c>
      <c r="B668">
        <v>9</v>
      </c>
      <c r="C668">
        <v>15</v>
      </c>
      <c r="D668">
        <v>9</v>
      </c>
      <c r="G668" t="s">
        <v>1</v>
      </c>
      <c r="H668" s="3">
        <f>A681</f>
        <v>4.583333333333333</v>
      </c>
      <c r="I668">
        <f>F666*(H668-I669)</f>
        <v>6.416666666666667</v>
      </c>
      <c r="J668">
        <f>F666*(H668-J670)</f>
        <v>1.916666666666667</v>
      </c>
      <c r="K668">
        <f>F666*(H668-K671)</f>
        <v>-1.583333333333333</v>
      </c>
    </row>
    <row r="669" spans="1:15" ht="13.15" x14ac:dyDescent="0.4">
      <c r="A669">
        <v>8</v>
      </c>
      <c r="B669">
        <v>23</v>
      </c>
      <c r="C669">
        <v>6</v>
      </c>
      <c r="D669">
        <v>5</v>
      </c>
      <c r="G669" t="s">
        <v>2</v>
      </c>
      <c r="H669">
        <f>F666*(I669-H668)</f>
        <v>-6.416666666666667</v>
      </c>
      <c r="I669" s="3">
        <f>B681</f>
        <v>11</v>
      </c>
      <c r="J669">
        <f>F666*(I669-J670)</f>
        <v>-4.5</v>
      </c>
      <c r="K669">
        <f>F666*(I669-K671)</f>
        <v>-8</v>
      </c>
    </row>
    <row r="670" spans="1:15" ht="13.15" x14ac:dyDescent="0.4">
      <c r="A670">
        <v>4</v>
      </c>
      <c r="B670">
        <v>7</v>
      </c>
      <c r="C670">
        <v>12</v>
      </c>
      <c r="D670">
        <v>3</v>
      </c>
      <c r="G670" t="s">
        <v>3</v>
      </c>
      <c r="H670">
        <f>F666*(J670-H668)</f>
        <v>-1.916666666666667</v>
      </c>
      <c r="I670">
        <f>F666*(J670-I669)</f>
        <v>4.5</v>
      </c>
      <c r="J670" s="3">
        <f>C681</f>
        <v>6.5</v>
      </c>
      <c r="K670">
        <f>F666*(J670-K671)</f>
        <v>-3.5</v>
      </c>
    </row>
    <row r="671" spans="1:15" ht="13.15" x14ac:dyDescent="0.4">
      <c r="A671">
        <v>3</v>
      </c>
      <c r="B671">
        <v>10</v>
      </c>
      <c r="C671">
        <v>4</v>
      </c>
      <c r="D671">
        <v>1</v>
      </c>
      <c r="G671" t="s">
        <v>4</v>
      </c>
      <c r="H671">
        <f>F666*(K671-H668)</f>
        <v>1.583333333333333</v>
      </c>
      <c r="I671">
        <f>F666*(K671-I669)</f>
        <v>8</v>
      </c>
      <c r="J671">
        <f>F666*(K671-J670)</f>
        <v>3.5</v>
      </c>
      <c r="K671" s="3">
        <f>D681</f>
        <v>3</v>
      </c>
    </row>
    <row r="672" spans="1:15" x14ac:dyDescent="0.35">
      <c r="A672">
        <v>4</v>
      </c>
      <c r="B672">
        <v>8</v>
      </c>
      <c r="C672">
        <v>6</v>
      </c>
      <c r="D672">
        <v>2</v>
      </c>
    </row>
    <row r="673" spans="1:15" ht="13.15" thickBot="1" x14ac:dyDescent="0.4">
      <c r="A673">
        <v>2</v>
      </c>
      <c r="B673">
        <v>9</v>
      </c>
      <c r="C673">
        <v>6</v>
      </c>
      <c r="D673">
        <v>1</v>
      </c>
    </row>
    <row r="674" spans="1:15" ht="13.5" thickBot="1" x14ac:dyDescent="0.45">
      <c r="A674">
        <v>4</v>
      </c>
      <c r="B674">
        <v>9</v>
      </c>
      <c r="C674">
        <v>0</v>
      </c>
      <c r="D674">
        <v>2</v>
      </c>
      <c r="H674" t="s">
        <v>1</v>
      </c>
      <c r="I674" t="s">
        <v>2</v>
      </c>
      <c r="J674" t="s">
        <v>3</v>
      </c>
      <c r="K674" t="s">
        <v>4</v>
      </c>
      <c r="M674" s="116"/>
      <c r="N674" s="141" t="s">
        <v>10</v>
      </c>
    </row>
    <row r="675" spans="1:15" ht="13.15" x14ac:dyDescent="0.4">
      <c r="A675">
        <v>7</v>
      </c>
      <c r="B675">
        <v>23</v>
      </c>
      <c r="C675">
        <v>5</v>
      </c>
      <c r="D675">
        <v>2</v>
      </c>
      <c r="G675" t="s">
        <v>1</v>
      </c>
      <c r="I675">
        <f>IF(I668&gt;0,I680,0)</f>
        <v>1</v>
      </c>
      <c r="J675">
        <f>IF(J668&gt;0,J680,0)</f>
        <v>0</v>
      </c>
      <c r="K675">
        <f>IF(K668&gt;0,K680,0)</f>
        <v>0</v>
      </c>
      <c r="M675" s="143" t="s">
        <v>1</v>
      </c>
      <c r="N675" s="142">
        <f>Techniques!$D$3*(Techniques!$E$3*I675+Techniques!$F$3*J675+Techniques!$G$3*K675)</f>
        <v>1</v>
      </c>
    </row>
    <row r="676" spans="1:15" ht="13.15" x14ac:dyDescent="0.4">
      <c r="A676">
        <v>4</v>
      </c>
      <c r="B676">
        <v>7</v>
      </c>
      <c r="C676">
        <v>2</v>
      </c>
      <c r="D676">
        <v>2</v>
      </c>
      <c r="G676" t="s">
        <v>2</v>
      </c>
      <c r="H676">
        <f>IF(H669&gt;0,H681,0)</f>
        <v>0</v>
      </c>
      <c r="J676">
        <f>IF(J669&gt;0,J681,0)</f>
        <v>0</v>
      </c>
      <c r="K676">
        <f>IF(K669&gt;0,K681,0)</f>
        <v>0</v>
      </c>
      <c r="M676" s="143" t="s">
        <v>2</v>
      </c>
      <c r="N676" s="142">
        <f>Techniques!$E$3*(Techniques!$D$3*H676+Techniques!$F$3*J676+Techniques!$G$3*K676)</f>
        <v>0</v>
      </c>
    </row>
    <row r="677" spans="1:15" ht="13.15" x14ac:dyDescent="0.4">
      <c r="A677">
        <v>8</v>
      </c>
      <c r="B677">
        <v>10</v>
      </c>
      <c r="C677">
        <v>3</v>
      </c>
      <c r="D677">
        <v>2</v>
      </c>
      <c r="G677" t="s">
        <v>3</v>
      </c>
      <c r="H677">
        <f>IF(H670&gt;0,H682,0)</f>
        <v>0</v>
      </c>
      <c r="I677">
        <f>IF(I670&gt;0,I682,0)</f>
        <v>0</v>
      </c>
      <c r="K677">
        <f>IF(K670&gt;0,K682,0)</f>
        <v>0</v>
      </c>
      <c r="M677" s="143" t="s">
        <v>3</v>
      </c>
      <c r="N677" s="142">
        <f>Techniques!$F$3*(Techniques!$D$3*H677+Techniques!$E$3*I677+Techniques!$G$3*K677)</f>
        <v>0</v>
      </c>
    </row>
    <row r="678" spans="1:15" ht="13.15" x14ac:dyDescent="0.4">
      <c r="A678">
        <v>4</v>
      </c>
      <c r="B678">
        <v>8</v>
      </c>
      <c r="C678">
        <v>11</v>
      </c>
      <c r="D678">
        <v>3</v>
      </c>
      <c r="G678" t="s">
        <v>4</v>
      </c>
      <c r="H678">
        <f>IF(H671&gt;0,H683,0)</f>
        <v>0</v>
      </c>
      <c r="I678">
        <f>IF(I671&gt;0,I683,0)</f>
        <v>1</v>
      </c>
      <c r="J678">
        <f>IF(J671&gt;0,J683,0)</f>
        <v>0</v>
      </c>
      <c r="M678" s="143" t="s">
        <v>4</v>
      </c>
      <c r="N678" s="142">
        <f>Techniques!$G$3*(Techniques!$D$3*H678+Techniques!$E$3*I678+Techniques!$F$3*J678)</f>
        <v>1</v>
      </c>
    </row>
    <row r="679" spans="1:15" ht="13.15" x14ac:dyDescent="0.4">
      <c r="A679">
        <v>3</v>
      </c>
      <c r="B679">
        <v>9</v>
      </c>
      <c r="C679">
        <v>8</v>
      </c>
      <c r="D679">
        <v>4</v>
      </c>
      <c r="F679" s="38"/>
      <c r="M679" s="143" t="s">
        <v>94</v>
      </c>
      <c r="N679" s="142" t="b">
        <f>SUM(N675:N678)&gt;0</f>
        <v>1</v>
      </c>
    </row>
    <row r="680" spans="1:15" ht="13.5" thickBot="1" x14ac:dyDescent="0.45">
      <c r="A680" s="22"/>
      <c r="G680" t="s">
        <v>1</v>
      </c>
      <c r="I680">
        <v>1</v>
      </c>
      <c r="J680">
        <v>0</v>
      </c>
      <c r="K680">
        <v>0</v>
      </c>
      <c r="M680" s="140" t="s">
        <v>103</v>
      </c>
      <c r="N680" s="273">
        <v>4.9551837967981761E-5</v>
      </c>
    </row>
    <row r="681" spans="1:15" x14ac:dyDescent="0.35">
      <c r="A681" s="22">
        <f>AVERAGE(A668:A679)</f>
        <v>4.583333333333333</v>
      </c>
      <c r="B681">
        <f>AVERAGE(B668:B679)</f>
        <v>11</v>
      </c>
      <c r="C681">
        <f>AVERAGE(C668:C679)</f>
        <v>6.5</v>
      </c>
      <c r="D681">
        <f>AVERAGE(D668:D679)</f>
        <v>3</v>
      </c>
      <c r="E681" s="13" t="s">
        <v>237</v>
      </c>
      <c r="G681" t="s">
        <v>2</v>
      </c>
      <c r="H681">
        <v>1</v>
      </c>
      <c r="J681">
        <v>0</v>
      </c>
      <c r="K681">
        <v>1</v>
      </c>
    </row>
    <row r="682" spans="1:15" x14ac:dyDescent="0.35">
      <c r="A682">
        <f>STDEV(A668:A679)</f>
        <v>1.9752253419585195</v>
      </c>
      <c r="B682">
        <f>STDEV(B668:B679)</f>
        <v>5.6889046716952789</v>
      </c>
      <c r="C682">
        <f>STDEV(C668:C679)</f>
        <v>4.358898943540674</v>
      </c>
      <c r="D682">
        <f>STDEV(D668:D679)</f>
        <v>2.2156468376279892</v>
      </c>
      <c r="E682" s="13" t="s">
        <v>238</v>
      </c>
      <c r="G682" t="s">
        <v>3</v>
      </c>
      <c r="H682">
        <v>0</v>
      </c>
      <c r="I682">
        <v>0</v>
      </c>
      <c r="K682">
        <v>0</v>
      </c>
    </row>
    <row r="683" spans="1:15" x14ac:dyDescent="0.35">
      <c r="A683" s="22"/>
      <c r="G683" t="s">
        <v>4</v>
      </c>
      <c r="H683">
        <v>0</v>
      </c>
      <c r="I683">
        <v>1</v>
      </c>
      <c r="J683">
        <v>0</v>
      </c>
    </row>
    <row r="684" spans="1:15" s="5" customFormat="1" ht="13.15" thickBot="1" x14ac:dyDescent="0.4">
      <c r="A684" s="23"/>
      <c r="O684" s="24"/>
    </row>
    <row r="685" spans="1:15" s="26" customFormat="1" x14ac:dyDescent="0.35">
      <c r="A685" s="240" t="s">
        <v>306</v>
      </c>
      <c r="B685" t="s">
        <v>246</v>
      </c>
      <c r="E685" s="115" t="s">
        <v>226</v>
      </c>
      <c r="F685" s="66">
        <v>1</v>
      </c>
      <c r="O685" s="28"/>
    </row>
    <row r="686" spans="1:15" ht="13.15" x14ac:dyDescent="0.4">
      <c r="A686" s="22" t="s">
        <v>1</v>
      </c>
      <c r="B686" t="s">
        <v>2</v>
      </c>
      <c r="C686" t="s">
        <v>3</v>
      </c>
      <c r="D686" t="s">
        <v>4</v>
      </c>
      <c r="G686" s="3" t="s">
        <v>220</v>
      </c>
      <c r="H686" t="s">
        <v>1</v>
      </c>
      <c r="I686" t="s">
        <v>2</v>
      </c>
      <c r="J686" t="s">
        <v>3</v>
      </c>
      <c r="K686" t="s">
        <v>4</v>
      </c>
    </row>
    <row r="687" spans="1:15" ht="13.15" x14ac:dyDescent="0.4">
      <c r="A687">
        <v>99.616489999999999</v>
      </c>
      <c r="B687">
        <v>20.382290000000001</v>
      </c>
      <c r="C687">
        <v>49.058970000000002</v>
      </c>
      <c r="D687">
        <v>97.804879999999997</v>
      </c>
      <c r="G687" t="s">
        <v>1</v>
      </c>
      <c r="H687" s="3">
        <f>A700</f>
        <v>99.264554166666684</v>
      </c>
      <c r="I687">
        <f>F685*(H687-I688)</f>
        <v>81.456595583333353</v>
      </c>
      <c r="J687">
        <f>F685*(H687-J689)</f>
        <v>23.122817500000025</v>
      </c>
      <c r="K687">
        <f>F685*(H687-K690)</f>
        <v>-0.10095999999998639</v>
      </c>
    </row>
    <row r="688" spans="1:15" ht="13.15" x14ac:dyDescent="0.4">
      <c r="A688">
        <v>99.152540000000002</v>
      </c>
      <c r="B688">
        <v>10.29034</v>
      </c>
      <c r="C688">
        <v>85.578649999999996</v>
      </c>
      <c r="D688">
        <v>98.279570000000007</v>
      </c>
      <c r="G688" t="s">
        <v>2</v>
      </c>
      <c r="H688">
        <f>F685*(I688-H687)</f>
        <v>-81.456595583333353</v>
      </c>
      <c r="I688" s="3">
        <f>B700</f>
        <v>17.807958583333335</v>
      </c>
      <c r="J688">
        <f>F685*(I688-J689)</f>
        <v>-58.333778083333328</v>
      </c>
      <c r="K688">
        <f>F685*(I688-K690)</f>
        <v>-81.55755558333334</v>
      </c>
    </row>
    <row r="689" spans="1:15" ht="13.15" x14ac:dyDescent="0.4">
      <c r="A689">
        <v>99.095020000000005</v>
      </c>
      <c r="B689">
        <v>30.441790000000001</v>
      </c>
      <c r="C689">
        <v>53.635039999999996</v>
      </c>
      <c r="D689">
        <v>99.6</v>
      </c>
      <c r="G689" t="s">
        <v>3</v>
      </c>
      <c r="H689">
        <f>F685*(J689-H687)</f>
        <v>-23.122817500000025</v>
      </c>
      <c r="I689">
        <f>F685*(J689-I688)</f>
        <v>58.333778083333328</v>
      </c>
      <c r="J689" s="3">
        <f>C700</f>
        <v>76.14173666666666</v>
      </c>
      <c r="K689">
        <f>F685*(J689-K690)</f>
        <v>-23.223777500000011</v>
      </c>
    </row>
    <row r="690" spans="1:15" ht="13.15" x14ac:dyDescent="0.4">
      <c r="A690">
        <v>99.497489999999999</v>
      </c>
      <c r="B690">
        <v>14.622070000000001</v>
      </c>
      <c r="C690">
        <v>99.669420000000002</v>
      </c>
      <c r="D690">
        <v>99.726029999999994</v>
      </c>
      <c r="G690" t="s">
        <v>4</v>
      </c>
      <c r="H690">
        <f>F685*(K690-H687)</f>
        <v>0.10095999999998639</v>
      </c>
      <c r="I690">
        <f>F685*(K690-I688)</f>
        <v>81.55755558333334</v>
      </c>
      <c r="J690">
        <f>F685*(K690-J689)</f>
        <v>23.223777500000011</v>
      </c>
      <c r="K690" s="3">
        <f>D700</f>
        <v>99.365514166666671</v>
      </c>
    </row>
    <row r="691" spans="1:15" x14ac:dyDescent="0.35">
      <c r="A691">
        <v>99.325460000000007</v>
      </c>
      <c r="B691">
        <v>9.6015899999999998</v>
      </c>
      <c r="C691">
        <v>94.270070000000004</v>
      </c>
      <c r="D691">
        <v>99.626170000000002</v>
      </c>
    </row>
    <row r="692" spans="1:15" ht="13.15" thickBot="1" x14ac:dyDescent="0.4">
      <c r="A692">
        <v>99.609380000000002</v>
      </c>
      <c r="B692">
        <v>26.771049999999999</v>
      </c>
      <c r="C692">
        <v>79.574470000000005</v>
      </c>
      <c r="D692">
        <v>99.755499999999998</v>
      </c>
    </row>
    <row r="693" spans="1:15" ht="13.5" thickBot="1" x14ac:dyDescent="0.45">
      <c r="A693">
        <v>98.891970000000001</v>
      </c>
      <c r="B693">
        <v>20.87997</v>
      </c>
      <c r="C693">
        <v>100</v>
      </c>
      <c r="D693">
        <v>99.348529999999997</v>
      </c>
      <c r="H693" t="s">
        <v>1</v>
      </c>
      <c r="I693" t="s">
        <v>2</v>
      </c>
      <c r="J693" t="s">
        <v>3</v>
      </c>
      <c r="K693" t="s">
        <v>4</v>
      </c>
      <c r="M693" s="116"/>
      <c r="N693" s="141" t="s">
        <v>10</v>
      </c>
    </row>
    <row r="694" spans="1:15" ht="13.15" x14ac:dyDescent="0.4">
      <c r="A694">
        <v>98.624759999999995</v>
      </c>
      <c r="B694">
        <v>3.4031410000000002</v>
      </c>
      <c r="C694">
        <v>63.82085</v>
      </c>
      <c r="D694">
        <v>99.692779999999999</v>
      </c>
      <c r="G694" t="s">
        <v>1</v>
      </c>
      <c r="I694">
        <f>IF(I687&gt;0,I699,0)</f>
        <v>1</v>
      </c>
      <c r="J694">
        <f>IF(J687&gt;0,J699,0)</f>
        <v>0</v>
      </c>
      <c r="K694">
        <f>IF(K687&gt;0,K699,0)</f>
        <v>0</v>
      </c>
      <c r="M694" s="143" t="s">
        <v>1</v>
      </c>
      <c r="N694" s="142">
        <f>Techniques!$D$3*(Techniques!$E$3*I694+Techniques!$F$3*J694+Techniques!$G$3*K694)</f>
        <v>1</v>
      </c>
    </row>
    <row r="695" spans="1:15" ht="13.15" x14ac:dyDescent="0.4">
      <c r="A695">
        <v>99.616489999999999</v>
      </c>
      <c r="B695">
        <v>6.3702719999999999</v>
      </c>
      <c r="C695">
        <v>59.030099999999997</v>
      </c>
      <c r="D695">
        <v>99.535960000000003</v>
      </c>
      <c r="G695" t="s">
        <v>2</v>
      </c>
      <c r="H695">
        <f>IF(H688&gt;0,H700,0)</f>
        <v>0</v>
      </c>
      <c r="J695">
        <f>IF(J688&gt;0,J700,0)</f>
        <v>0</v>
      </c>
      <c r="K695">
        <f>IF(K688&gt;0,K700,0)</f>
        <v>0</v>
      </c>
      <c r="M695" s="143" t="s">
        <v>2</v>
      </c>
      <c r="N695" s="142">
        <f>Techniques!$E$3*(Techniques!$D$3*H695+Techniques!$F$3*J695+Techniques!$G$3*K695)</f>
        <v>0</v>
      </c>
    </row>
    <row r="696" spans="1:15" ht="13.15" x14ac:dyDescent="0.4">
      <c r="A696">
        <v>99.152540000000002</v>
      </c>
      <c r="B696">
        <v>29.180070000000001</v>
      </c>
      <c r="C696">
        <v>90.118579999999994</v>
      </c>
      <c r="D696">
        <v>99.702820000000003</v>
      </c>
      <c r="G696" t="s">
        <v>3</v>
      </c>
      <c r="H696">
        <f>IF(H689&gt;0,H701,0)</f>
        <v>0</v>
      </c>
      <c r="I696">
        <f>IF(I689&gt;0,I701,0)</f>
        <v>1</v>
      </c>
      <c r="K696">
        <f>IF(K689&gt;0,K701,0)</f>
        <v>0</v>
      </c>
      <c r="M696" s="143" t="s">
        <v>3</v>
      </c>
      <c r="N696" s="142">
        <f>Techniques!$F$3*(Techniques!$D$3*H696+Techniques!$E$3*I696+Techniques!$G$3*K696)</f>
        <v>1</v>
      </c>
    </row>
    <row r="697" spans="1:15" ht="13.15" x14ac:dyDescent="0.4">
      <c r="A697">
        <v>99.095020000000005</v>
      </c>
      <c r="B697">
        <v>25.87481</v>
      </c>
      <c r="C697">
        <v>65.171099999999996</v>
      </c>
      <c r="D697">
        <v>99.610889999999998</v>
      </c>
      <c r="G697" t="s">
        <v>4</v>
      </c>
      <c r="H697">
        <f>IF(H690&gt;0,H702,0)</f>
        <v>0</v>
      </c>
      <c r="I697">
        <f>IF(I690&gt;0,I702,0)</f>
        <v>1</v>
      </c>
      <c r="J697">
        <f>IF(J690&gt;0,J702,0)</f>
        <v>1</v>
      </c>
      <c r="M697" s="143" t="s">
        <v>4</v>
      </c>
      <c r="N697" s="142">
        <f>Techniques!$G$3*(Techniques!$D$3*H697+Techniques!$E$3*I697+Techniques!$F$3*J697)</f>
        <v>2</v>
      </c>
    </row>
    <row r="698" spans="1:15" ht="13.15" x14ac:dyDescent="0.4">
      <c r="A698">
        <v>99.497489999999999</v>
      </c>
      <c r="B698">
        <v>15.87811</v>
      </c>
      <c r="C698">
        <v>73.773589999999999</v>
      </c>
      <c r="D698">
        <v>99.703040000000001</v>
      </c>
      <c r="F698" s="38"/>
      <c r="M698" s="143" t="s">
        <v>94</v>
      </c>
      <c r="N698" s="142" t="b">
        <f>SUM(N694:N697)&gt;0</f>
        <v>1</v>
      </c>
    </row>
    <row r="699" spans="1:15" ht="13.5" thickBot="1" x14ac:dyDescent="0.45">
      <c r="A699" s="22"/>
      <c r="G699" t="s">
        <v>1</v>
      </c>
      <c r="I699">
        <v>1</v>
      </c>
      <c r="J699">
        <v>0</v>
      </c>
      <c r="K699">
        <v>0</v>
      </c>
      <c r="M699" s="140" t="s">
        <v>103</v>
      </c>
      <c r="N699" s="273">
        <v>1.8347810678654213E-7</v>
      </c>
    </row>
    <row r="700" spans="1:15" x14ac:dyDescent="0.35">
      <c r="A700" s="22">
        <f>AVERAGE(A687:A698)</f>
        <v>99.264554166666684</v>
      </c>
      <c r="B700">
        <f>AVERAGE(B687:B698)</f>
        <v>17.807958583333335</v>
      </c>
      <c r="C700">
        <f>AVERAGE(C687:C698)</f>
        <v>76.14173666666666</v>
      </c>
      <c r="D700">
        <f>AVERAGE(D687:D698)</f>
        <v>99.365514166666671</v>
      </c>
      <c r="E700" s="13" t="s">
        <v>237</v>
      </c>
      <c r="G700" t="s">
        <v>2</v>
      </c>
      <c r="H700">
        <v>1</v>
      </c>
      <c r="J700">
        <v>1</v>
      </c>
      <c r="K700">
        <v>1</v>
      </c>
    </row>
    <row r="701" spans="1:15" x14ac:dyDescent="0.35">
      <c r="A701">
        <f>STDEV(A687:A698)</f>
        <v>0.31760235196227654</v>
      </c>
      <c r="B701">
        <f>STDEV(B687:B698)</f>
        <v>9.1773776723210272</v>
      </c>
      <c r="C701">
        <f>STDEV(C687:C698)</f>
        <v>17.985345582804765</v>
      </c>
      <c r="D701">
        <f>STDEV(D687:D698)</f>
        <v>0.63562358813227693</v>
      </c>
      <c r="E701" s="13" t="s">
        <v>238</v>
      </c>
      <c r="G701" t="s">
        <v>3</v>
      </c>
      <c r="H701">
        <v>0</v>
      </c>
      <c r="I701">
        <v>1</v>
      </c>
      <c r="K701">
        <v>1</v>
      </c>
    </row>
    <row r="702" spans="1:15" x14ac:dyDescent="0.35">
      <c r="A702" s="22"/>
      <c r="G702" t="s">
        <v>4</v>
      </c>
      <c r="H702">
        <v>0</v>
      </c>
      <c r="I702">
        <v>1</v>
      </c>
      <c r="J702">
        <v>1</v>
      </c>
    </row>
    <row r="703" spans="1:15" s="5" customFormat="1" ht="13.15" thickBot="1" x14ac:dyDescent="0.4">
      <c r="A703" s="23"/>
      <c r="O703" s="24"/>
    </row>
    <row r="704" spans="1:15" s="26" customFormat="1" x14ac:dyDescent="0.35">
      <c r="A704" s="41" t="str">
        <f>Directions!F4</f>
        <v>STPathDev</v>
      </c>
      <c r="B704" t="s">
        <v>246</v>
      </c>
      <c r="E704" s="115" t="s">
        <v>226</v>
      </c>
      <c r="F704" s="66">
        <v>-1</v>
      </c>
      <c r="O704" s="28"/>
    </row>
    <row r="705" spans="1:58" s="38" customFormat="1" ht="13.15" x14ac:dyDescent="0.4">
      <c r="A705" s="22" t="s">
        <v>1</v>
      </c>
      <c r="B705" t="s">
        <v>2</v>
      </c>
      <c r="C705" t="s">
        <v>3</v>
      </c>
      <c r="D705" t="s">
        <v>4</v>
      </c>
      <c r="E705"/>
      <c r="F705"/>
      <c r="G705" s="3" t="s">
        <v>220</v>
      </c>
      <c r="H705" t="s">
        <v>1</v>
      </c>
      <c r="I705" t="s">
        <v>2</v>
      </c>
      <c r="J705" t="s">
        <v>3</v>
      </c>
      <c r="K705" t="s">
        <v>4</v>
      </c>
      <c r="L705"/>
      <c r="N705"/>
      <c r="O705" s="49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  <c r="BF705"/>
    </row>
    <row r="706" spans="1:58" s="38" customFormat="1" ht="13.15" x14ac:dyDescent="0.4">
      <c r="A706">
        <v>6.9270800000000001</v>
      </c>
      <c r="B706">
        <v>14.663639999999999</v>
      </c>
      <c r="C706">
        <v>14.75526</v>
      </c>
      <c r="D706">
        <v>1.580179</v>
      </c>
      <c r="E706"/>
      <c r="F706"/>
      <c r="G706" t="s">
        <v>1</v>
      </c>
      <c r="H706" s="3">
        <f>A719</f>
        <v>2.8248363416666664</v>
      </c>
      <c r="I706">
        <f>F704*(H706-I707)</f>
        <v>17.875014824999997</v>
      </c>
      <c r="J706">
        <f>F704*(H706-J708)</f>
        <v>6.7928138249999996</v>
      </c>
      <c r="K706">
        <f>F704*(H706-K709)</f>
        <v>-0.94564534166666658</v>
      </c>
      <c r="L706"/>
      <c r="N706"/>
      <c r="O706" s="49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  <c r="BF706"/>
    </row>
    <row r="707" spans="1:58" s="38" customFormat="1" ht="13.15" x14ac:dyDescent="0.4">
      <c r="A707">
        <v>0.97664870000000004</v>
      </c>
      <c r="B707">
        <v>28.36908</v>
      </c>
      <c r="C707">
        <v>8.8684259999999995</v>
      </c>
      <c r="D707">
        <v>1.7505059999999999</v>
      </c>
      <c r="E707"/>
      <c r="F707"/>
      <c r="G707" t="s">
        <v>2</v>
      </c>
      <c r="H707">
        <f>F704*(I707-H706)</f>
        <v>-17.875014824999997</v>
      </c>
      <c r="I707" s="3">
        <f>B719</f>
        <v>20.699851166666665</v>
      </c>
      <c r="J707">
        <f>F704*(I707-J708)</f>
        <v>-11.082201</v>
      </c>
      <c r="K707">
        <f>F704*(I707-K709)</f>
        <v>-18.820660166666666</v>
      </c>
      <c r="L707"/>
      <c r="N707"/>
      <c r="O707" s="49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  <c r="BF707"/>
    </row>
    <row r="708" spans="1:58" s="38" customFormat="1" ht="13.15" x14ac:dyDescent="0.4">
      <c r="A708">
        <v>1.9175439999999999</v>
      </c>
      <c r="B708">
        <v>9.6533470000000001</v>
      </c>
      <c r="C708">
        <v>14.166259999999999</v>
      </c>
      <c r="D708">
        <v>3.0106950000000001</v>
      </c>
      <c r="E708"/>
      <c r="F708"/>
      <c r="G708" t="s">
        <v>3</v>
      </c>
      <c r="H708">
        <f>F704*(J708-H706)</f>
        <v>-6.7928138249999996</v>
      </c>
      <c r="I708">
        <f>F704*(J708-I707)</f>
        <v>11.082201</v>
      </c>
      <c r="J708" s="3">
        <f>C719</f>
        <v>9.6176501666666656</v>
      </c>
      <c r="K708">
        <f>F704*(J708-K709)</f>
        <v>-7.738459166666666</v>
      </c>
      <c r="L708"/>
      <c r="N708"/>
      <c r="O708" s="49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  <c r="BF708"/>
    </row>
    <row r="709" spans="1:58" s="38" customFormat="1" ht="13.15" x14ac:dyDescent="0.4">
      <c r="A709">
        <v>3.9330889999999998</v>
      </c>
      <c r="B709">
        <v>20.723389999999998</v>
      </c>
      <c r="C709">
        <v>5.7932689999999996</v>
      </c>
      <c r="D709">
        <v>2.0776759999999999</v>
      </c>
      <c r="E709"/>
      <c r="F709"/>
      <c r="G709" t="s">
        <v>4</v>
      </c>
      <c r="H709">
        <f>F704*(K709-H706)</f>
        <v>0.94564534166666658</v>
      </c>
      <c r="I709">
        <f>F704*(K709-I707)</f>
        <v>18.820660166666666</v>
      </c>
      <c r="J709">
        <f>F704*(K709-J708)</f>
        <v>7.738459166666666</v>
      </c>
      <c r="K709" s="3">
        <f>D719</f>
        <v>1.8791909999999998</v>
      </c>
      <c r="L709"/>
      <c r="M709"/>
      <c r="N709"/>
      <c r="O709" s="4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  <c r="BF709"/>
    </row>
    <row r="710" spans="1:58" s="38" customFormat="1" x14ac:dyDescent="0.35">
      <c r="A710">
        <v>2.7544520000000001</v>
      </c>
      <c r="B710">
        <v>15.982060000000001</v>
      </c>
      <c r="C710">
        <v>5.3108430000000002</v>
      </c>
      <c r="D710">
        <v>1.109982</v>
      </c>
      <c r="E710"/>
      <c r="F710"/>
      <c r="G710"/>
      <c r="H710"/>
      <c r="I710"/>
      <c r="J710"/>
      <c r="K710"/>
      <c r="L710"/>
      <c r="M710"/>
      <c r="N710"/>
      <c r="O710" s="49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  <c r="BF710"/>
    </row>
    <row r="711" spans="1:58" s="38" customFormat="1" ht="13.15" thickBot="1" x14ac:dyDescent="0.4">
      <c r="A711">
        <v>0.85984970000000005</v>
      </c>
      <c r="B711">
        <v>34.807589999999998</v>
      </c>
      <c r="C711">
        <v>14.75526</v>
      </c>
      <c r="D711">
        <v>1.580179</v>
      </c>
      <c r="E711"/>
      <c r="F711"/>
      <c r="G711"/>
      <c r="H711"/>
      <c r="I711"/>
      <c r="J711"/>
      <c r="K711"/>
      <c r="L711"/>
      <c r="M711"/>
      <c r="N711"/>
      <c r="O711" s="49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  <c r="BF711"/>
    </row>
    <row r="712" spans="1:58" s="38" customFormat="1" ht="13.5" thickBot="1" x14ac:dyDescent="0.45">
      <c r="A712">
        <v>1.5636300000000001</v>
      </c>
      <c r="B712">
        <v>14.663639999999999</v>
      </c>
      <c r="C712">
        <v>8.8684259999999995</v>
      </c>
      <c r="D712">
        <v>0.82597980000000004</v>
      </c>
      <c r="E712"/>
      <c r="F712"/>
      <c r="G712"/>
      <c r="H712" t="s">
        <v>1</v>
      </c>
      <c r="I712" t="s">
        <v>2</v>
      </c>
      <c r="J712" t="s">
        <v>3</v>
      </c>
      <c r="K712" t="s">
        <v>4</v>
      </c>
      <c r="L712"/>
      <c r="M712" s="116"/>
      <c r="N712" s="141" t="s">
        <v>10</v>
      </c>
      <c r="O712" s="49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  <c r="BF712"/>
    </row>
    <row r="713" spans="1:58" s="38" customFormat="1" ht="13.15" x14ac:dyDescent="0.4">
      <c r="A713">
        <v>1.211381</v>
      </c>
      <c r="B713">
        <v>28.36908</v>
      </c>
      <c r="C713">
        <v>8.1662599999999994</v>
      </c>
      <c r="D713">
        <v>1.5899209999999999</v>
      </c>
      <c r="E713"/>
      <c r="F713"/>
      <c r="G713" t="s">
        <v>1</v>
      </c>
      <c r="H713"/>
      <c r="I713">
        <f>IF(I706&gt;0,I718,0)</f>
        <v>1</v>
      </c>
      <c r="J713">
        <f>IF(J706&gt;0,J718,0)</f>
        <v>1</v>
      </c>
      <c r="K713">
        <f>IF(K706&gt;0,K718,0)</f>
        <v>0</v>
      </c>
      <c r="L713"/>
      <c r="M713" s="143" t="s">
        <v>1</v>
      </c>
      <c r="N713" s="142">
        <f>Techniques!$D$3*(Techniques!$E$3*I713+Techniques!$F$3*J713+Techniques!$G$3*K713)</f>
        <v>2</v>
      </c>
      <c r="O713" s="49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  <c r="BF713"/>
    </row>
    <row r="714" spans="1:58" s="38" customFormat="1" ht="13.15" x14ac:dyDescent="0.4">
      <c r="A714">
        <v>6.9270800000000001</v>
      </c>
      <c r="B714">
        <v>9.6533470000000001</v>
      </c>
      <c r="C714">
        <v>5.7932689999999996</v>
      </c>
      <c r="D714">
        <v>1.7505059999999999</v>
      </c>
      <c r="E714"/>
      <c r="F714"/>
      <c r="G714" t="s">
        <v>2</v>
      </c>
      <c r="H714">
        <f>IF(H707&gt;0,H719,0)</f>
        <v>0</v>
      </c>
      <c r="I714"/>
      <c r="J714">
        <f>IF(J707&gt;0,J719,0)</f>
        <v>0</v>
      </c>
      <c r="K714">
        <f>IF(K707&gt;0,K719,0)</f>
        <v>0</v>
      </c>
      <c r="L714"/>
      <c r="M714" s="143" t="s">
        <v>2</v>
      </c>
      <c r="N714" s="142">
        <f>Techniques!$E$3*(Techniques!$D$3*H714+Techniques!$F$3*J714+Techniques!$G$3*K714)</f>
        <v>0</v>
      </c>
      <c r="O714" s="49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  <c r="BF714"/>
    </row>
    <row r="715" spans="1:58" s="38" customFormat="1" ht="13.15" x14ac:dyDescent="0.4">
      <c r="A715">
        <v>0.97664870000000004</v>
      </c>
      <c r="B715">
        <v>20.723389999999998</v>
      </c>
      <c r="C715">
        <v>5.3108430000000002</v>
      </c>
      <c r="D715">
        <v>0.94446920000000001</v>
      </c>
      <c r="E715"/>
      <c r="F715"/>
      <c r="G715" t="s">
        <v>3</v>
      </c>
      <c r="H715">
        <f>IF(H708&gt;0,H720,0)</f>
        <v>0</v>
      </c>
      <c r="I715">
        <f>IF(I708&gt;0,I720,0)</f>
        <v>0</v>
      </c>
      <c r="J715"/>
      <c r="K715">
        <f>IF(K708&gt;0,K720,0)</f>
        <v>0</v>
      </c>
      <c r="L715"/>
      <c r="M715" s="143" t="s">
        <v>3</v>
      </c>
      <c r="N715" s="142">
        <f>Techniques!$F$3*(Techniques!$D$3*H715+Techniques!$E$3*I715+Techniques!$G$3*K715)</f>
        <v>0</v>
      </c>
      <c r="O715" s="49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  <c r="BF715"/>
    </row>
    <row r="716" spans="1:58" s="38" customFormat="1" ht="13.15" x14ac:dyDescent="0.4">
      <c r="A716">
        <v>1.9175439999999999</v>
      </c>
      <c r="B716">
        <v>15.982060000000001</v>
      </c>
      <c r="C716">
        <v>14.75526</v>
      </c>
      <c r="D716">
        <v>1.728173</v>
      </c>
      <c r="E716"/>
      <c r="F716"/>
      <c r="G716" t="s">
        <v>4</v>
      </c>
      <c r="H716">
        <f>IF(H709&gt;0,H721,0)</f>
        <v>0</v>
      </c>
      <c r="I716">
        <f>IF(I709&gt;0,I721,0)</f>
        <v>1</v>
      </c>
      <c r="J716">
        <f>IF(J709&gt;0,J721,0)</f>
        <v>1</v>
      </c>
      <c r="K716"/>
      <c r="L716"/>
      <c r="M716" s="143" t="s">
        <v>4</v>
      </c>
      <c r="N716" s="142">
        <f>Techniques!$G$3*(Techniques!$D$3*H716+Techniques!$E$3*I716+Techniques!$F$3*J716)</f>
        <v>2</v>
      </c>
      <c r="O716" s="49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  <c r="BF716"/>
    </row>
    <row r="717" spans="1:58" s="38" customFormat="1" ht="13.15" x14ac:dyDescent="0.4">
      <c r="A717">
        <v>3.9330889999999998</v>
      </c>
      <c r="B717">
        <v>34.807589999999998</v>
      </c>
      <c r="C717">
        <v>8.8684259999999995</v>
      </c>
      <c r="D717">
        <v>4.6020260000000004</v>
      </c>
      <c r="E717"/>
      <c r="G717"/>
      <c r="H717"/>
      <c r="I717"/>
      <c r="J717"/>
      <c r="K717"/>
      <c r="L717"/>
      <c r="M717" s="143" t="s">
        <v>94</v>
      </c>
      <c r="N717" s="142" t="b">
        <f>SUM(N713:N716)&gt;0</f>
        <v>1</v>
      </c>
      <c r="O717" s="49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  <c r="BF717"/>
    </row>
    <row r="718" spans="1:58" s="38" customFormat="1" ht="13.5" thickBot="1" x14ac:dyDescent="0.45">
      <c r="A718" s="22"/>
      <c r="B718"/>
      <c r="C718"/>
      <c r="D718"/>
      <c r="E718"/>
      <c r="F718"/>
      <c r="G718" t="s">
        <v>1</v>
      </c>
      <c r="H718"/>
      <c r="I718">
        <v>1</v>
      </c>
      <c r="J718">
        <v>1</v>
      </c>
      <c r="K718">
        <v>0</v>
      </c>
      <c r="L718"/>
      <c r="M718" s="140" t="s">
        <v>103</v>
      </c>
      <c r="N718" s="273">
        <v>4.8503224589526911E-8</v>
      </c>
      <c r="O718" s="49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  <c r="BF718"/>
    </row>
    <row r="719" spans="1:58" s="38" customFormat="1" x14ac:dyDescent="0.35">
      <c r="A719" s="22">
        <f>AVERAGE(A706:A717)</f>
        <v>2.8248363416666664</v>
      </c>
      <c r="B719">
        <f>AVERAGE(B706:B717)</f>
        <v>20.699851166666665</v>
      </c>
      <c r="C719">
        <f>AVERAGE(C706:C717)</f>
        <v>9.6176501666666656</v>
      </c>
      <c r="D719">
        <f>AVERAGE(D706:D717)</f>
        <v>1.8791909999999998</v>
      </c>
      <c r="E719" s="13" t="s">
        <v>237</v>
      </c>
      <c r="F719"/>
      <c r="G719" t="s">
        <v>2</v>
      </c>
      <c r="H719">
        <v>1</v>
      </c>
      <c r="I719"/>
      <c r="J719">
        <v>0</v>
      </c>
      <c r="K719">
        <v>1</v>
      </c>
      <c r="L719"/>
      <c r="M719"/>
      <c r="N719"/>
      <c r="O719" s="4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  <c r="BF719"/>
    </row>
    <row r="720" spans="1:58" s="38" customFormat="1" x14ac:dyDescent="0.35">
      <c r="A720">
        <f>STDEV(A706:A717)</f>
        <v>2.1878011774274828</v>
      </c>
      <c r="B720">
        <f>STDEV(B706:B717)</f>
        <v>8.9296703900210375</v>
      </c>
      <c r="C720">
        <f>STDEV(C706:C717)</f>
        <v>3.9313941356013524</v>
      </c>
      <c r="D720">
        <f>STDEV(D706:D717)</f>
        <v>1.0280868717852809</v>
      </c>
      <c r="E720" s="13" t="s">
        <v>238</v>
      </c>
      <c r="F720"/>
      <c r="G720" t="s">
        <v>3</v>
      </c>
      <c r="H720">
        <v>1</v>
      </c>
      <c r="I720">
        <v>0</v>
      </c>
      <c r="J720"/>
      <c r="K720">
        <v>1</v>
      </c>
      <c r="L720"/>
      <c r="M720"/>
      <c r="N720"/>
      <c r="O720" s="49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  <c r="BF720"/>
    </row>
    <row r="721" spans="1:58" s="38" customFormat="1" x14ac:dyDescent="0.35">
      <c r="A721" s="22"/>
      <c r="B721"/>
      <c r="C721"/>
      <c r="D721"/>
      <c r="E721"/>
      <c r="F721"/>
      <c r="G721" t="s">
        <v>4</v>
      </c>
      <c r="H721">
        <v>0</v>
      </c>
      <c r="I721">
        <v>1</v>
      </c>
      <c r="J721">
        <v>1</v>
      </c>
      <c r="K721"/>
      <c r="L721"/>
      <c r="M721"/>
      <c r="N721"/>
      <c r="O721" s="49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  <c r="BF721"/>
    </row>
    <row r="722" spans="1:58" s="5" customFormat="1" ht="13.15" thickBot="1" x14ac:dyDescent="0.4">
      <c r="A722" s="23"/>
      <c r="O722" s="24"/>
    </row>
    <row r="723" spans="1:58" s="26" customFormat="1" x14ac:dyDescent="0.35">
      <c r="A723" s="275" t="str">
        <f>Directions!J9</f>
        <v>AccuracyBkw</v>
      </c>
      <c r="B723" t="s">
        <v>246</v>
      </c>
      <c r="E723" s="115" t="s">
        <v>226</v>
      </c>
      <c r="F723" s="66">
        <f>Directions!K9</f>
        <v>1</v>
      </c>
      <c r="O723" s="28"/>
    </row>
    <row r="724" spans="1:58" s="38" customFormat="1" ht="13.15" x14ac:dyDescent="0.4">
      <c r="A724" s="22" t="s">
        <v>1</v>
      </c>
      <c r="B724" t="s">
        <v>2</v>
      </c>
      <c r="C724" t="s">
        <v>3</v>
      </c>
      <c r="D724" t="s">
        <v>4</v>
      </c>
      <c r="E724"/>
      <c r="F724"/>
      <c r="G724" s="3" t="s">
        <v>220</v>
      </c>
      <c r="H724" t="s">
        <v>1</v>
      </c>
      <c r="I724" t="s">
        <v>2</v>
      </c>
      <c r="J724" t="s">
        <v>3</v>
      </c>
      <c r="K724" t="s">
        <v>4</v>
      </c>
      <c r="L724"/>
      <c r="N724"/>
      <c r="O724" s="49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  <c r="BF724"/>
    </row>
    <row r="725" spans="1:58" s="38" customFormat="1" ht="13.15" x14ac:dyDescent="0.4">
      <c r="A725">
        <v>0.95407626907051502</v>
      </c>
      <c r="B725">
        <v>0.19141901519584045</v>
      </c>
      <c r="C725">
        <v>0.46154163187471109</v>
      </c>
      <c r="D725">
        <v>0.9552613992576916</v>
      </c>
      <c r="E725"/>
      <c r="F725"/>
      <c r="G725" t="s">
        <v>1</v>
      </c>
      <c r="H725" s="3">
        <f>A738</f>
        <v>0.96014401413034678</v>
      </c>
      <c r="I725">
        <f>F723*(H725-I726)</f>
        <v>0.79243144694834677</v>
      </c>
      <c r="J725">
        <f>F723*(H725-J727)</f>
        <v>0.25558714773951163</v>
      </c>
      <c r="K725">
        <f>F723*(H725-K728)</f>
        <v>-9.7579277607922066E-3</v>
      </c>
      <c r="L725"/>
      <c r="N725"/>
      <c r="O725" s="49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  <c r="BF725"/>
    </row>
    <row r="726" spans="1:58" s="38" customFormat="1" ht="13.15" x14ac:dyDescent="0.4">
      <c r="A726">
        <v>0.98495507158381057</v>
      </c>
      <c r="B726">
        <v>9.7213914934960052E-2</v>
      </c>
      <c r="C726">
        <v>0.82170371191096447</v>
      </c>
      <c r="D726">
        <v>0.92333524806731826</v>
      </c>
      <c r="E726"/>
      <c r="F726"/>
      <c r="G726" t="s">
        <v>2</v>
      </c>
      <c r="H726">
        <f>F723*(I726-H725)</f>
        <v>-0.79243144694834677</v>
      </c>
      <c r="I726" s="3">
        <f>B738</f>
        <v>0.16771256718199998</v>
      </c>
      <c r="J726">
        <f>F723*(I726-J727)</f>
        <v>-0.53684429920883514</v>
      </c>
      <c r="K726">
        <f>F723*(I726-K728)</f>
        <v>-0.80218937470913898</v>
      </c>
      <c r="L726"/>
      <c r="N726"/>
      <c r="O726" s="49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  <c r="BF726"/>
    </row>
    <row r="727" spans="1:58" s="38" customFormat="1" ht="13.15" x14ac:dyDescent="0.4">
      <c r="A727">
        <v>0.9636224365851499</v>
      </c>
      <c r="B727">
        <v>0.29017641456486259</v>
      </c>
      <c r="C727">
        <v>0.52157133860045968</v>
      </c>
      <c r="D727">
        <v>0.9704505531470532</v>
      </c>
      <c r="E727"/>
      <c r="F727"/>
      <c r="G727" t="s">
        <v>3</v>
      </c>
      <c r="H727">
        <f>F723*(J727-H725)</f>
        <v>-0.25558714773951163</v>
      </c>
      <c r="I727">
        <f>F723*(J727-I726)</f>
        <v>0.53684429920883514</v>
      </c>
      <c r="J727" s="3">
        <f>C738</f>
        <v>0.70455686639083515</v>
      </c>
      <c r="K727">
        <f>F723*(J727-K728)</f>
        <v>-0.26534507550030384</v>
      </c>
      <c r="L727"/>
      <c r="N727"/>
      <c r="O727" s="49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  <c r="BF727"/>
    </row>
    <row r="728" spans="1:58" s="38" customFormat="1" ht="13.15" x14ac:dyDescent="0.4">
      <c r="A728">
        <v>0.95356405519083498</v>
      </c>
      <c r="B728">
        <v>0.13916536410874347</v>
      </c>
      <c r="C728">
        <v>0.96619352631363864</v>
      </c>
      <c r="D728">
        <v>0.96081736012534458</v>
      </c>
      <c r="E728"/>
      <c r="F728"/>
      <c r="G728" t="s">
        <v>4</v>
      </c>
      <c r="H728">
        <f>F723*(K728-H725)</f>
        <v>9.7579277607922066E-3</v>
      </c>
      <c r="I728">
        <f>F723*(K728-I726)</f>
        <v>0.80218937470913898</v>
      </c>
      <c r="J728">
        <f>F723*(K728-J727)</f>
        <v>0.26534507550030384</v>
      </c>
      <c r="K728" s="3">
        <f>D738</f>
        <v>0.96990194189113899</v>
      </c>
      <c r="L728"/>
      <c r="M728"/>
      <c r="N728"/>
      <c r="O728" s="49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  <c r="BF728"/>
    </row>
    <row r="729" spans="1:58" s="38" customFormat="1" x14ac:dyDescent="0.35">
      <c r="A729">
        <v>0.96396608176983722</v>
      </c>
      <c r="B729">
        <v>9.1187292269504533E-2</v>
      </c>
      <c r="C729">
        <v>0.90375952371575063</v>
      </c>
      <c r="D729">
        <v>0.98302347737612217</v>
      </c>
      <c r="E729"/>
      <c r="F729"/>
      <c r="G729"/>
      <c r="H729"/>
      <c r="I729"/>
      <c r="J729"/>
      <c r="K729"/>
      <c r="L729"/>
      <c r="M729"/>
      <c r="N729"/>
      <c r="O729" s="4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  <c r="BF729"/>
    </row>
    <row r="730" spans="1:58" s="38" customFormat="1" ht="13.15" thickBot="1" x14ac:dyDescent="0.4">
      <c r="A730">
        <v>0.98539211897366408</v>
      </c>
      <c r="B730">
        <v>0.25280907515395268</v>
      </c>
      <c r="C730">
        <v>0.63599748990310212</v>
      </c>
      <c r="D730">
        <v>0.97289938167278256</v>
      </c>
      <c r="E730"/>
      <c r="F730"/>
      <c r="G730"/>
      <c r="H730"/>
      <c r="I730"/>
      <c r="J730"/>
      <c r="K730"/>
      <c r="L730"/>
      <c r="M730"/>
      <c r="N730"/>
      <c r="O730" s="49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  <c r="BF730"/>
    </row>
    <row r="731" spans="1:58" s="38" customFormat="1" ht="13.5" thickBot="1" x14ac:dyDescent="0.45">
      <c r="A731">
        <v>0.96157297745506187</v>
      </c>
      <c r="B731">
        <v>0.20130578601276819</v>
      </c>
      <c r="C731">
        <v>0.92092743702183588</v>
      </c>
      <c r="D731">
        <v>0.97627393478148661</v>
      </c>
      <c r="E731"/>
      <c r="F731"/>
      <c r="G731"/>
      <c r="H731" t="s">
        <v>1</v>
      </c>
      <c r="I731" t="s">
        <v>2</v>
      </c>
      <c r="J731" t="s">
        <v>3</v>
      </c>
      <c r="K731" t="s">
        <v>4</v>
      </c>
      <c r="L731"/>
      <c r="M731" s="116"/>
      <c r="N731" s="141" t="s">
        <v>10</v>
      </c>
      <c r="O731" s="49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  <c r="BF731"/>
    </row>
    <row r="732" spans="1:58" s="38" customFormat="1" ht="13.15" x14ac:dyDescent="0.4">
      <c r="A732">
        <v>0.97129074082684752</v>
      </c>
      <c r="B732">
        <v>2.6048909321359968E-2</v>
      </c>
      <c r="C732">
        <v>0.61489306416983225</v>
      </c>
      <c r="D732">
        <v>0.98155898807392306</v>
      </c>
      <c r="E732"/>
      <c r="F732"/>
      <c r="G732" t="s">
        <v>1</v>
      </c>
      <c r="H732"/>
      <c r="I732">
        <f>IF(I725&gt;0,I737,0)</f>
        <v>1</v>
      </c>
      <c r="J732">
        <f>IF(J725&gt;0,J737,0)</f>
        <v>0</v>
      </c>
      <c r="K732">
        <f>IF(K725&gt;0,K737,0)</f>
        <v>0</v>
      </c>
      <c r="L732"/>
      <c r="M732" s="143" t="s">
        <v>1</v>
      </c>
      <c r="N732" s="142">
        <f>Techniques!$D$3*(Techniques!$E$3*I732+Techniques!$F$3*J732+Techniques!$G$3*K732)</f>
        <v>1</v>
      </c>
      <c r="O732" s="49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  <c r="BF732"/>
    </row>
    <row r="733" spans="1:58" s="38" customFormat="1" ht="13.15" x14ac:dyDescent="0.4">
      <c r="A733">
        <v>0.95901210627228128</v>
      </c>
      <c r="B733">
        <v>6.1099352373180357E-2</v>
      </c>
      <c r="C733">
        <v>0.5538126184925497</v>
      </c>
      <c r="D733">
        <v>0.96990268857513062</v>
      </c>
      <c r="E733"/>
      <c r="F733"/>
      <c r="G733" t="s">
        <v>2</v>
      </c>
      <c r="H733">
        <f>IF(H726&gt;0,H738,0)</f>
        <v>0</v>
      </c>
      <c r="I733"/>
      <c r="J733">
        <f>IF(J726&gt;0,J738,0)</f>
        <v>0</v>
      </c>
      <c r="K733">
        <f>IF(K726&gt;0,K738,0)</f>
        <v>0</v>
      </c>
      <c r="L733"/>
      <c r="M733" s="143" t="s">
        <v>2</v>
      </c>
      <c r="N733" s="142">
        <f>Techniques!$E$3*(Techniques!$D$3*H733+Techniques!$F$3*J733+Techniques!$G$3*K733)</f>
        <v>0</v>
      </c>
      <c r="O733" s="49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  <c r="BF733"/>
    </row>
    <row r="734" spans="1:58" s="38" customFormat="1" ht="13.15" x14ac:dyDescent="0.4">
      <c r="A734">
        <v>0.98002909298170782</v>
      </c>
      <c r="B734">
        <v>0.28559720522556775</v>
      </c>
      <c r="C734">
        <v>0.84091647638953215</v>
      </c>
      <c r="D734">
        <v>0.9881389995546308</v>
      </c>
      <c r="E734"/>
      <c r="F734"/>
      <c r="G734" t="s">
        <v>3</v>
      </c>
      <c r="H734">
        <f>IF(H727&gt;0,H739,0)</f>
        <v>0</v>
      </c>
      <c r="I734">
        <f>IF(I727&gt;0,I739,0)</f>
        <v>0</v>
      </c>
      <c r="J734"/>
      <c r="K734">
        <f>IF(K727&gt;0,K739,0)</f>
        <v>0</v>
      </c>
      <c r="L734"/>
      <c r="M734" s="143" t="s">
        <v>3</v>
      </c>
      <c r="N734" s="142">
        <f>Techniques!$F$3*(Techniques!$D$3*H734+Techniques!$E$3*I734+Techniques!$G$3*K734)</f>
        <v>0</v>
      </c>
      <c r="O734" s="49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  <c r="BF734"/>
    </row>
    <row r="735" spans="1:58" s="38" customFormat="1" ht="13.15" x14ac:dyDescent="0.4">
      <c r="A735">
        <v>0.9636224365851499</v>
      </c>
      <c r="B735">
        <v>0.24574528699564518</v>
      </c>
      <c r="C735">
        <v>0.57424460659429388</v>
      </c>
      <c r="D735">
        <v>0.98187551136544071</v>
      </c>
      <c r="E735"/>
      <c r="F735"/>
      <c r="G735" t="s">
        <v>4</v>
      </c>
      <c r="H735">
        <f>IF(H728&gt;0,H740,0)</f>
        <v>0</v>
      </c>
      <c r="I735">
        <f>IF(I728&gt;0,I740,0)</f>
        <v>1</v>
      </c>
      <c r="J735">
        <f>IF(J728&gt;0,J740,0)</f>
        <v>1</v>
      </c>
      <c r="K735"/>
      <c r="L735"/>
      <c r="M735" s="143" t="s">
        <v>4</v>
      </c>
      <c r="N735" s="142">
        <f>Techniques!$G$3*(Techniques!$D$3*H735+Techniques!$E$3*I735+Techniques!$F$3*J735)</f>
        <v>2</v>
      </c>
      <c r="O735" s="49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  <c r="BF735"/>
    </row>
    <row r="736" spans="1:58" s="38" customFormat="1" ht="13.15" x14ac:dyDescent="0.4">
      <c r="A736">
        <v>0.88062478226930163</v>
      </c>
      <c r="B736">
        <v>0.13078319002761399</v>
      </c>
      <c r="C736">
        <v>0.63912097170335092</v>
      </c>
      <c r="D736">
        <v>0.97528576069674444</v>
      </c>
      <c r="E736"/>
      <c r="G736"/>
      <c r="H736"/>
      <c r="I736"/>
      <c r="J736"/>
      <c r="K736"/>
      <c r="L736"/>
      <c r="M736" s="143" t="s">
        <v>94</v>
      </c>
      <c r="N736" s="142" t="b">
        <f>SUM(N732:N735)&gt;0</f>
        <v>1</v>
      </c>
      <c r="O736" s="49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  <c r="BF736"/>
    </row>
    <row r="737" spans="1:58" s="38" customFormat="1" ht="13.5" thickBot="1" x14ac:dyDescent="0.45">
      <c r="A737" s="22"/>
      <c r="B737"/>
      <c r="C737"/>
      <c r="D737"/>
      <c r="E737"/>
      <c r="F737"/>
      <c r="G737" t="s">
        <v>1</v>
      </c>
      <c r="H737"/>
      <c r="I737">
        <v>1</v>
      </c>
      <c r="J737">
        <v>0</v>
      </c>
      <c r="K737">
        <v>0</v>
      </c>
      <c r="L737"/>
      <c r="M737" s="140" t="s">
        <v>103</v>
      </c>
      <c r="N737" s="273">
        <v>2.9590482028314267E-8</v>
      </c>
      <c r="O737" s="49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  <c r="AS737"/>
      <c r="AT737"/>
      <c r="AU737"/>
      <c r="AV737"/>
      <c r="AW737"/>
      <c r="AX737"/>
      <c r="AY737"/>
      <c r="AZ737"/>
      <c r="BA737"/>
      <c r="BB737"/>
      <c r="BC737"/>
      <c r="BD737"/>
      <c r="BE737"/>
      <c r="BF737"/>
    </row>
    <row r="738" spans="1:58" s="38" customFormat="1" x14ac:dyDescent="0.35">
      <c r="A738" s="22">
        <f>AVERAGE(A725:A736)</f>
        <v>0.96014401413034678</v>
      </c>
      <c r="B738">
        <f>AVERAGE(B725:B736)</f>
        <v>0.16771256718199998</v>
      </c>
      <c r="C738">
        <f>AVERAGE(C725:C736)</f>
        <v>0.70455686639083515</v>
      </c>
      <c r="D738">
        <f>AVERAGE(D725:D736)</f>
        <v>0.96990194189113899</v>
      </c>
      <c r="E738" s="13" t="s">
        <v>237</v>
      </c>
      <c r="F738"/>
      <c r="G738" t="s">
        <v>2</v>
      </c>
      <c r="H738">
        <v>1</v>
      </c>
      <c r="I738"/>
      <c r="J738">
        <v>0</v>
      </c>
      <c r="K738">
        <v>1</v>
      </c>
      <c r="L738"/>
      <c r="M738"/>
      <c r="N738"/>
      <c r="O738" s="49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  <c r="BF738"/>
    </row>
    <row r="739" spans="1:58" s="38" customFormat="1" x14ac:dyDescent="0.35">
      <c r="A739">
        <f>STDEV(A725:A736)</f>
        <v>2.7333417892935832E-2</v>
      </c>
      <c r="B739">
        <f>STDEV(B725:B736)</f>
        <v>8.9622983944147819E-2</v>
      </c>
      <c r="C739">
        <f>STDEV(C725:C736)</f>
        <v>0.17491193985763803</v>
      </c>
      <c r="D739">
        <f>STDEV(D725:D736)</f>
        <v>1.7394418028232272E-2</v>
      </c>
      <c r="E739" s="13" t="s">
        <v>238</v>
      </c>
      <c r="F739"/>
      <c r="G739" t="s">
        <v>3</v>
      </c>
      <c r="H739">
        <v>0</v>
      </c>
      <c r="I739">
        <v>0</v>
      </c>
      <c r="J739"/>
      <c r="K739">
        <v>1</v>
      </c>
      <c r="L739"/>
      <c r="M739"/>
      <c r="N739"/>
      <c r="O739" s="4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  <c r="BF739"/>
    </row>
    <row r="740" spans="1:58" s="38" customFormat="1" x14ac:dyDescent="0.35">
      <c r="A740" s="22"/>
      <c r="B740"/>
      <c r="C740"/>
      <c r="D740"/>
      <c r="E740"/>
      <c r="F740"/>
      <c r="G740" t="s">
        <v>4</v>
      </c>
      <c r="H740">
        <v>0</v>
      </c>
      <c r="I740">
        <v>1</v>
      </c>
      <c r="J740">
        <v>1</v>
      </c>
      <c r="K740"/>
      <c r="L740"/>
      <c r="M740"/>
      <c r="N740"/>
      <c r="O740" s="49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  <c r="BF740"/>
    </row>
    <row r="741" spans="1:58" s="5" customFormat="1" ht="13.15" thickBot="1" x14ac:dyDescent="0.4">
      <c r="A741" s="23"/>
      <c r="O741" s="24"/>
    </row>
    <row r="742" spans="1:58" s="26" customFormat="1" x14ac:dyDescent="0.35">
      <c r="A742" s="25" t="str">
        <f>Directions!J12</f>
        <v>ComplTime</v>
      </c>
      <c r="B742" t="s">
        <v>15</v>
      </c>
      <c r="E742" s="115" t="s">
        <v>226</v>
      </c>
      <c r="F742" s="66">
        <f>Directions!K12</f>
        <v>-1</v>
      </c>
      <c r="O742" s="28"/>
    </row>
    <row r="743" spans="1:58" s="38" customFormat="1" ht="13.15" x14ac:dyDescent="0.4">
      <c r="A743" s="22" t="s">
        <v>1</v>
      </c>
      <c r="B743" t="s">
        <v>2</v>
      </c>
      <c r="C743" t="s">
        <v>3</v>
      </c>
      <c r="D743" t="s">
        <v>4</v>
      </c>
      <c r="E743"/>
      <c r="F743"/>
      <c r="G743" s="3" t="s">
        <v>220</v>
      </c>
      <c r="H743" t="s">
        <v>1</v>
      </c>
      <c r="I743" t="s">
        <v>2</v>
      </c>
      <c r="J743" t="s">
        <v>3</v>
      </c>
      <c r="K743" t="s">
        <v>4</v>
      </c>
      <c r="L743"/>
      <c r="N743"/>
      <c r="O743" s="49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  <c r="AS743"/>
      <c r="AT743"/>
      <c r="AU743"/>
      <c r="AV743"/>
      <c r="AW743"/>
      <c r="AX743"/>
      <c r="AY743"/>
      <c r="AZ743"/>
      <c r="BA743"/>
      <c r="BB743"/>
      <c r="BC743"/>
      <c r="BD743"/>
      <c r="BE743"/>
      <c r="BF743"/>
    </row>
    <row r="744" spans="1:58" s="38" customFormat="1" ht="13.15" x14ac:dyDescent="0.4">
      <c r="A744">
        <v>40.721310000000003</v>
      </c>
      <c r="B744">
        <v>45.988889999999998</v>
      </c>
      <c r="C744">
        <v>50.733339999999998</v>
      </c>
      <c r="D744">
        <v>17.41112</v>
      </c>
      <c r="E744"/>
      <c r="F744"/>
      <c r="G744" t="s">
        <v>1</v>
      </c>
      <c r="H744" s="3">
        <f>A757</f>
        <v>27.506351666666664</v>
      </c>
      <c r="I744">
        <f>F742*(H744-I745)</f>
        <v>14.180679166666668</v>
      </c>
      <c r="J744">
        <f>F742*(H744-J746)</f>
        <v>8.5408716666666642</v>
      </c>
      <c r="K744">
        <f>F742*(H744-K747)</f>
        <v>-2.1637566666666643</v>
      </c>
      <c r="L744"/>
      <c r="N744"/>
      <c r="O744" s="49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  <c r="AS744"/>
      <c r="AT744"/>
      <c r="AU744"/>
      <c r="AV744"/>
      <c r="AW744"/>
      <c r="AX744"/>
      <c r="AY744"/>
      <c r="AZ744"/>
      <c r="BA744"/>
      <c r="BB744"/>
      <c r="BC744"/>
      <c r="BD744"/>
      <c r="BE744"/>
      <c r="BF744"/>
    </row>
    <row r="745" spans="1:58" s="38" customFormat="1" ht="13.15" x14ac:dyDescent="0.4">
      <c r="A745">
        <v>29.254909999999999</v>
      </c>
      <c r="B745">
        <v>68.611099999999993</v>
      </c>
      <c r="C745">
        <v>34.299990000000001</v>
      </c>
      <c r="D745">
        <v>23.655560000000001</v>
      </c>
      <c r="E745"/>
      <c r="F745"/>
      <c r="G745" t="s">
        <v>2</v>
      </c>
      <c r="H745">
        <f>F742*(I745-H744)</f>
        <v>-14.180679166666668</v>
      </c>
      <c r="I745" s="3">
        <f>B757</f>
        <v>41.687030833333331</v>
      </c>
      <c r="J745">
        <f>F742*(I745-J746)</f>
        <v>-5.6398075000000034</v>
      </c>
      <c r="K745">
        <f>F742*(I745-K747)</f>
        <v>-16.344435833333332</v>
      </c>
      <c r="L745"/>
      <c r="N745"/>
      <c r="O745" s="49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  <c r="AS745"/>
      <c r="AT745"/>
      <c r="AU745"/>
      <c r="AV745"/>
      <c r="AW745"/>
      <c r="AX745"/>
      <c r="AY745"/>
      <c r="AZ745"/>
      <c r="BA745"/>
      <c r="BB745"/>
      <c r="BC745"/>
      <c r="BD745"/>
      <c r="BE745"/>
      <c r="BF745"/>
    </row>
    <row r="746" spans="1:58" s="38" customFormat="1" ht="13.15" x14ac:dyDescent="0.4">
      <c r="A746">
        <v>22.522220000000001</v>
      </c>
      <c r="B746">
        <v>47.188870000000001</v>
      </c>
      <c r="C746">
        <v>47.066670000000002</v>
      </c>
      <c r="D746">
        <v>20.966670000000001</v>
      </c>
      <c r="E746"/>
      <c r="F746"/>
      <c r="G746" t="s">
        <v>3</v>
      </c>
      <c r="H746">
        <f>F742*(J746-H744)</f>
        <v>-8.5408716666666642</v>
      </c>
      <c r="I746">
        <f>F742*(J746-I745)</f>
        <v>5.6398075000000034</v>
      </c>
      <c r="J746" s="3">
        <f>C757</f>
        <v>36.047223333333328</v>
      </c>
      <c r="K746">
        <f>F742*(J746-K747)</f>
        <v>-10.704628333333329</v>
      </c>
      <c r="L746"/>
      <c r="N746"/>
      <c r="O746" s="49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  <c r="AS746"/>
      <c r="AT746"/>
      <c r="AU746"/>
      <c r="AV746"/>
      <c r="AW746"/>
      <c r="AX746"/>
      <c r="AY746"/>
      <c r="AZ746"/>
      <c r="BA746"/>
      <c r="BB746"/>
      <c r="BC746"/>
      <c r="BD746"/>
      <c r="BE746"/>
      <c r="BF746"/>
    </row>
    <row r="747" spans="1:58" s="38" customFormat="1" ht="13.15" x14ac:dyDescent="0.4">
      <c r="A747">
        <v>40.94444</v>
      </c>
      <c r="B747">
        <v>57.666670000000003</v>
      </c>
      <c r="C747">
        <v>50.355559999999997</v>
      </c>
      <c r="D747">
        <v>35.066670000000002</v>
      </c>
      <c r="E747"/>
      <c r="F747"/>
      <c r="G747" t="s">
        <v>4</v>
      </c>
      <c r="H747">
        <f>F742*(K747-H744)</f>
        <v>2.1637566666666643</v>
      </c>
      <c r="I747">
        <f>F742*(K747-I745)</f>
        <v>16.344435833333332</v>
      </c>
      <c r="J747">
        <f>F742*(K747-J746)</f>
        <v>10.704628333333329</v>
      </c>
      <c r="K747" s="3">
        <f>D757</f>
        <v>25.342594999999999</v>
      </c>
      <c r="L747"/>
      <c r="M747"/>
      <c r="N747"/>
      <c r="O747" s="49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  <c r="AS747"/>
      <c r="AT747"/>
      <c r="AU747"/>
      <c r="AV747"/>
      <c r="AW747"/>
      <c r="AX747"/>
      <c r="AY747"/>
      <c r="AZ747"/>
      <c r="BA747"/>
      <c r="BB747"/>
      <c r="BC747"/>
      <c r="BD747"/>
      <c r="BE747"/>
      <c r="BF747"/>
    </row>
    <row r="748" spans="1:58" s="38" customFormat="1" x14ac:dyDescent="0.35">
      <c r="A748">
        <v>37.944459999999999</v>
      </c>
      <c r="B748">
        <v>37.933329999999998</v>
      </c>
      <c r="C748">
        <v>60.188890000000001</v>
      </c>
      <c r="D748">
        <v>29.488890000000001</v>
      </c>
      <c r="E748"/>
      <c r="F748"/>
      <c r="G748"/>
      <c r="H748"/>
      <c r="I748"/>
      <c r="J748"/>
      <c r="K748"/>
      <c r="L748"/>
      <c r="M748"/>
      <c r="N748"/>
      <c r="O748" s="49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  <c r="AS748"/>
      <c r="AT748"/>
      <c r="AU748"/>
      <c r="AV748"/>
      <c r="AW748"/>
      <c r="AX748"/>
      <c r="AY748"/>
      <c r="AZ748"/>
      <c r="BA748"/>
      <c r="BB748"/>
      <c r="BC748"/>
      <c r="BD748"/>
      <c r="BE748"/>
      <c r="BF748"/>
    </row>
    <row r="749" spans="1:58" s="38" customFormat="1" ht="13.15" thickBot="1" x14ac:dyDescent="0.4">
      <c r="A749">
        <v>18.455549999999999</v>
      </c>
      <c r="B749">
        <v>56.333309999999997</v>
      </c>
      <c r="C749">
        <v>22.011109999999999</v>
      </c>
      <c r="D749">
        <v>31.244450000000001</v>
      </c>
      <c r="E749"/>
      <c r="F749"/>
      <c r="G749"/>
      <c r="H749"/>
      <c r="I749"/>
      <c r="J749"/>
      <c r="K749"/>
      <c r="L749"/>
      <c r="M749"/>
      <c r="N749"/>
      <c r="O749" s="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  <c r="AS749"/>
      <c r="AT749"/>
      <c r="AU749"/>
      <c r="AV749"/>
      <c r="AW749"/>
      <c r="AX749"/>
      <c r="AY749"/>
      <c r="AZ749"/>
      <c r="BA749"/>
      <c r="BB749"/>
      <c r="BC749"/>
      <c r="BD749"/>
      <c r="BE749"/>
      <c r="BF749"/>
    </row>
    <row r="750" spans="1:58" s="38" customFormat="1" ht="13.5" thickBot="1" x14ac:dyDescent="0.45">
      <c r="A750">
        <v>24.455559999999998</v>
      </c>
      <c r="B750">
        <v>30.955549999999999</v>
      </c>
      <c r="C750">
        <v>30.177779999999998</v>
      </c>
      <c r="D750">
        <v>24.42221</v>
      </c>
      <c r="E750"/>
      <c r="F750"/>
      <c r="G750"/>
      <c r="H750" t="s">
        <v>1</v>
      </c>
      <c r="I750" t="s">
        <v>2</v>
      </c>
      <c r="J750" t="s">
        <v>3</v>
      </c>
      <c r="K750" t="s">
        <v>4</v>
      </c>
      <c r="L750"/>
      <c r="M750" s="116"/>
      <c r="N750" s="141" t="s">
        <v>10</v>
      </c>
      <c r="O750" s="49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  <c r="AS750"/>
      <c r="AT750"/>
      <c r="AU750"/>
      <c r="AV750"/>
      <c r="AW750"/>
      <c r="AX750"/>
      <c r="AY750"/>
      <c r="AZ750"/>
      <c r="BA750"/>
      <c r="BB750"/>
      <c r="BC750"/>
      <c r="BD750"/>
      <c r="BE750"/>
      <c r="BF750"/>
    </row>
    <row r="751" spans="1:58" s="38" customFormat="1" ht="13.15" x14ac:dyDescent="0.4">
      <c r="A751">
        <v>27.788889999999999</v>
      </c>
      <c r="B751">
        <v>21.044450000000001</v>
      </c>
      <c r="C751">
        <v>24.3889</v>
      </c>
      <c r="D751">
        <v>22.866669999999999</v>
      </c>
      <c r="E751"/>
      <c r="F751"/>
      <c r="G751" t="s">
        <v>1</v>
      </c>
      <c r="H751"/>
      <c r="I751">
        <f>IF(I744&gt;0,I756,0)</f>
        <v>0</v>
      </c>
      <c r="J751">
        <f>IF(J744&gt;0,J756,0)</f>
        <v>0</v>
      </c>
      <c r="K751">
        <f>IF(K744&gt;0,K756,0)</f>
        <v>0</v>
      </c>
      <c r="L751"/>
      <c r="M751" s="143" t="s">
        <v>1</v>
      </c>
      <c r="N751" s="142">
        <f>Techniques!$D$3*(Techniques!$E$3*I751+Techniques!$F$3*J751+Techniques!$G$3*K751)</f>
        <v>0</v>
      </c>
      <c r="O751" s="49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  <c r="AS751"/>
      <c r="AT751"/>
      <c r="AU751"/>
      <c r="AV751"/>
      <c r="AW751"/>
      <c r="AX751"/>
      <c r="AY751"/>
      <c r="AZ751"/>
      <c r="BA751"/>
      <c r="BB751"/>
      <c r="BC751"/>
      <c r="BD751"/>
      <c r="BE751"/>
      <c r="BF751"/>
    </row>
    <row r="752" spans="1:58" s="38" customFormat="1" ht="13.15" x14ac:dyDescent="0.4">
      <c r="A752">
        <v>13.855560000000001</v>
      </c>
      <c r="B752">
        <v>30.955549999999999</v>
      </c>
      <c r="C752">
        <v>24.366669999999999</v>
      </c>
      <c r="D752">
        <v>25.455549999999999</v>
      </c>
      <c r="E752"/>
      <c r="F752"/>
      <c r="G752" t="s">
        <v>2</v>
      </c>
      <c r="H752">
        <f>IF(H745&gt;0,H757,0)</f>
        <v>0</v>
      </c>
      <c r="I752"/>
      <c r="J752">
        <f>IF(J745&gt;0,J757,0)</f>
        <v>0</v>
      </c>
      <c r="K752">
        <f>IF(K745&gt;0,K757,0)</f>
        <v>0</v>
      </c>
      <c r="L752"/>
      <c r="M752" s="143" t="s">
        <v>2</v>
      </c>
      <c r="N752" s="142">
        <f>Techniques!$E$3*(Techniques!$D$3*H752+Techniques!$F$3*J752+Techniques!$G$3*K752)</f>
        <v>0</v>
      </c>
      <c r="O752" s="49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  <c r="AS752"/>
      <c r="AT752"/>
      <c r="AU752"/>
      <c r="AV752"/>
      <c r="AW752"/>
      <c r="AX752"/>
      <c r="AY752"/>
      <c r="AZ752"/>
      <c r="BA752"/>
      <c r="BB752"/>
      <c r="BC752"/>
      <c r="BD752"/>
      <c r="BE752"/>
      <c r="BF752"/>
    </row>
    <row r="753" spans="1:58" s="38" customFormat="1" ht="13.15" x14ac:dyDescent="0.4">
      <c r="A753">
        <v>13.355560000000001</v>
      </c>
      <c r="B753">
        <v>35.811100000000003</v>
      </c>
      <c r="C753">
        <v>24.366669999999999</v>
      </c>
      <c r="D753">
        <v>25.477779999999999</v>
      </c>
      <c r="E753"/>
      <c r="F753"/>
      <c r="G753" t="s">
        <v>3</v>
      </c>
      <c r="H753">
        <f>IF(H746&gt;0,H758,0)</f>
        <v>0</v>
      </c>
      <c r="I753">
        <f>IF(I746&gt;0,I758,0)</f>
        <v>0</v>
      </c>
      <c r="J753"/>
      <c r="K753">
        <f>IF(K746&gt;0,K758,0)</f>
        <v>0</v>
      </c>
      <c r="L753"/>
      <c r="M753" s="143" t="s">
        <v>3</v>
      </c>
      <c r="N753" s="142">
        <f>Techniques!$F$3*(Techniques!$D$3*H753+Techniques!$E$3*I753+Techniques!$G$3*K753)</f>
        <v>0</v>
      </c>
      <c r="O753" s="49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  <c r="AS753"/>
      <c r="AT753"/>
      <c r="AU753"/>
      <c r="AV753"/>
      <c r="AW753"/>
      <c r="AX753"/>
      <c r="AY753"/>
      <c r="AZ753"/>
      <c r="BA753"/>
      <c r="BB753"/>
      <c r="BC753"/>
      <c r="BD753"/>
      <c r="BE753"/>
      <c r="BF753"/>
    </row>
    <row r="754" spans="1:58" s="38" customFormat="1" ht="13.15" x14ac:dyDescent="0.4">
      <c r="A754">
        <v>26.42221</v>
      </c>
      <c r="B754">
        <v>27.788889999999999</v>
      </c>
      <c r="C754">
        <v>33.722209999999997</v>
      </c>
      <c r="D754">
        <v>19.6889</v>
      </c>
      <c r="E754"/>
      <c r="F754"/>
      <c r="G754" t="s">
        <v>4</v>
      </c>
      <c r="H754">
        <f>IF(H747&gt;0,H759,0)</f>
        <v>0</v>
      </c>
      <c r="I754">
        <f>IF(I747&gt;0,I759,0)</f>
        <v>1</v>
      </c>
      <c r="J754">
        <f>IF(J747&gt;0,J759,0)</f>
        <v>0</v>
      </c>
      <c r="K754"/>
      <c r="L754"/>
      <c r="M754" s="143" t="s">
        <v>4</v>
      </c>
      <c r="N754" s="142">
        <f>Techniques!$G$3*(Techniques!$D$3*H754+Techniques!$E$3*I754+Techniques!$F$3*J754)</f>
        <v>1</v>
      </c>
      <c r="O754" s="49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  <c r="AS754"/>
      <c r="AT754"/>
      <c r="AU754"/>
      <c r="AV754"/>
      <c r="AW754"/>
      <c r="AX754"/>
      <c r="AY754"/>
      <c r="AZ754"/>
      <c r="BA754"/>
      <c r="BB754"/>
      <c r="BC754"/>
      <c r="BD754"/>
      <c r="BE754"/>
      <c r="BF754"/>
    </row>
    <row r="755" spans="1:58" s="38" customFormat="1" ht="13.15" x14ac:dyDescent="0.4">
      <c r="A755">
        <v>34.355550000000001</v>
      </c>
      <c r="B755">
        <v>39.966659999999997</v>
      </c>
      <c r="C755">
        <v>30.88889</v>
      </c>
      <c r="D755">
        <v>28.366669999999999</v>
      </c>
      <c r="E755"/>
      <c r="G755"/>
      <c r="H755"/>
      <c r="I755"/>
      <c r="J755"/>
      <c r="K755"/>
      <c r="L755"/>
      <c r="M755" s="143" t="s">
        <v>94</v>
      </c>
      <c r="N755" s="142" t="b">
        <f>SUM(N751:N754)&gt;0</f>
        <v>1</v>
      </c>
      <c r="O755" s="49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  <c r="AS755"/>
      <c r="AT755"/>
      <c r="AU755"/>
      <c r="AV755"/>
      <c r="AW755"/>
      <c r="AX755"/>
      <c r="AY755"/>
      <c r="AZ755"/>
      <c r="BA755"/>
      <c r="BB755"/>
      <c r="BC755"/>
      <c r="BD755"/>
      <c r="BE755"/>
      <c r="BF755"/>
    </row>
    <row r="756" spans="1:58" s="38" customFormat="1" ht="13.5" thickBot="1" x14ac:dyDescent="0.45">
      <c r="A756" s="22"/>
      <c r="B756"/>
      <c r="C756"/>
      <c r="D756"/>
      <c r="E756"/>
      <c r="F756"/>
      <c r="G756" t="s">
        <v>1</v>
      </c>
      <c r="H756"/>
      <c r="I756">
        <v>0</v>
      </c>
      <c r="J756">
        <v>0</v>
      </c>
      <c r="K756">
        <v>0</v>
      </c>
      <c r="L756"/>
      <c r="M756" s="140" t="s">
        <v>103</v>
      </c>
      <c r="N756" s="273">
        <v>7.5420078648817399E-3</v>
      </c>
      <c r="O756" s="49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  <c r="AS756"/>
      <c r="AT756"/>
      <c r="AU756"/>
      <c r="AV756"/>
      <c r="AW756"/>
      <c r="AX756"/>
      <c r="AY756"/>
      <c r="AZ756"/>
      <c r="BA756"/>
      <c r="BB756"/>
      <c r="BC756"/>
      <c r="BD756"/>
      <c r="BE756"/>
      <c r="BF756"/>
    </row>
    <row r="757" spans="1:58" s="38" customFormat="1" x14ac:dyDescent="0.35">
      <c r="A757" s="22">
        <f>AVERAGE(A744:A755)</f>
        <v>27.506351666666664</v>
      </c>
      <c r="B757">
        <f>AVERAGE(B744:B755)</f>
        <v>41.687030833333331</v>
      </c>
      <c r="C757">
        <f>AVERAGE(C744:C755)</f>
        <v>36.047223333333328</v>
      </c>
      <c r="D757">
        <f>AVERAGE(D744:D755)</f>
        <v>25.342594999999999</v>
      </c>
      <c r="E757" s="13" t="s">
        <v>237</v>
      </c>
      <c r="F757"/>
      <c r="G757" t="s">
        <v>2</v>
      </c>
      <c r="H757">
        <v>0</v>
      </c>
      <c r="I757"/>
      <c r="J757">
        <v>0</v>
      </c>
      <c r="K757">
        <v>1</v>
      </c>
      <c r="L757"/>
      <c r="M757"/>
      <c r="N757"/>
      <c r="O757" s="49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  <c r="AS757"/>
      <c r="AT757"/>
      <c r="AU757"/>
      <c r="AV757"/>
      <c r="AW757"/>
      <c r="AX757"/>
      <c r="AY757"/>
      <c r="AZ757"/>
      <c r="BA757"/>
      <c r="BB757"/>
      <c r="BC757"/>
      <c r="BD757"/>
      <c r="BE757"/>
      <c r="BF757"/>
    </row>
    <row r="758" spans="1:58" s="38" customFormat="1" x14ac:dyDescent="0.35">
      <c r="A758">
        <f>STDEV(A744:A755)</f>
        <v>9.6202936049306587</v>
      </c>
      <c r="B758">
        <f>STDEV(B744:B755)</f>
        <v>13.963342986896039</v>
      </c>
      <c r="C758">
        <f>STDEV(C744:C755)</f>
        <v>12.791956660112893</v>
      </c>
      <c r="D758">
        <f>STDEV(D744:D755)</f>
        <v>5.0416631038045168</v>
      </c>
      <c r="E758" s="13" t="s">
        <v>238</v>
      </c>
      <c r="F758"/>
      <c r="G758" t="s">
        <v>3</v>
      </c>
      <c r="H758">
        <v>0</v>
      </c>
      <c r="I758">
        <v>0</v>
      </c>
      <c r="J758"/>
      <c r="K758">
        <v>0</v>
      </c>
      <c r="L758"/>
      <c r="M758"/>
      <c r="N758"/>
      <c r="O758" s="49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  <c r="AS758"/>
      <c r="AT758"/>
      <c r="AU758"/>
      <c r="AV758"/>
      <c r="AW758"/>
      <c r="AX758"/>
      <c r="AY758"/>
      <c r="AZ758"/>
      <c r="BA758"/>
      <c r="BB758"/>
      <c r="BC758"/>
      <c r="BD758"/>
      <c r="BE758"/>
      <c r="BF758"/>
    </row>
    <row r="759" spans="1:58" s="38" customFormat="1" x14ac:dyDescent="0.35">
      <c r="A759" s="22"/>
      <c r="B759"/>
      <c r="C759"/>
      <c r="D759"/>
      <c r="E759"/>
      <c r="F759"/>
      <c r="G759" t="s">
        <v>4</v>
      </c>
      <c r="H759">
        <v>0</v>
      </c>
      <c r="I759">
        <v>1</v>
      </c>
      <c r="J759">
        <v>0</v>
      </c>
      <c r="K759"/>
      <c r="L759"/>
      <c r="M759"/>
      <c r="N759"/>
      <c r="O759" s="4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  <c r="AS759"/>
      <c r="AT759"/>
      <c r="AU759"/>
      <c r="AV759"/>
      <c r="AW759"/>
      <c r="AX759"/>
      <c r="AY759"/>
      <c r="AZ759"/>
      <c r="BA759"/>
      <c r="BB759"/>
      <c r="BC759"/>
      <c r="BD759"/>
      <c r="BE759"/>
      <c r="BF759"/>
    </row>
    <row r="760" spans="1:58" s="5" customFormat="1" ht="13.15" thickBot="1" x14ac:dyDescent="0.4">
      <c r="A760" s="23"/>
      <c r="O760" s="24"/>
    </row>
    <row r="761" spans="1:58" s="26" customFormat="1" x14ac:dyDescent="0.35">
      <c r="A761" s="25" t="str">
        <f>Directions!J13</f>
        <v>NumInterr</v>
      </c>
      <c r="B761" t="s">
        <v>15</v>
      </c>
      <c r="E761" s="115" t="s">
        <v>226</v>
      </c>
      <c r="F761" s="66">
        <f>Directions!K13</f>
        <v>-1</v>
      </c>
      <c r="O761" s="28"/>
    </row>
    <row r="762" spans="1:58" s="38" customFormat="1" ht="13.15" x14ac:dyDescent="0.4">
      <c r="A762" s="22" t="s">
        <v>1</v>
      </c>
      <c r="B762" t="s">
        <v>2</v>
      </c>
      <c r="C762" t="s">
        <v>3</v>
      </c>
      <c r="D762" t="s">
        <v>4</v>
      </c>
      <c r="E762"/>
      <c r="F762"/>
      <c r="G762" s="3" t="s">
        <v>220</v>
      </c>
      <c r="H762" t="s">
        <v>1</v>
      </c>
      <c r="I762" t="s">
        <v>2</v>
      </c>
      <c r="J762" t="s">
        <v>3</v>
      </c>
      <c r="K762" t="s">
        <v>4</v>
      </c>
      <c r="L762"/>
      <c r="N762"/>
      <c r="O762" s="49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  <c r="AS762"/>
      <c r="AT762"/>
      <c r="AU762"/>
      <c r="AV762"/>
      <c r="AW762"/>
      <c r="AX762"/>
      <c r="AY762"/>
      <c r="AZ762"/>
      <c r="BA762"/>
      <c r="BB762"/>
      <c r="BC762"/>
      <c r="BD762"/>
      <c r="BE762"/>
      <c r="BF762"/>
    </row>
    <row r="763" spans="1:58" s="38" customFormat="1" ht="13.15" x14ac:dyDescent="0.4">
      <c r="A763">
        <v>1</v>
      </c>
      <c r="B763">
        <v>1</v>
      </c>
      <c r="C763">
        <v>0</v>
      </c>
      <c r="D763">
        <v>1</v>
      </c>
      <c r="E763"/>
      <c r="F763"/>
      <c r="G763" t="s">
        <v>1</v>
      </c>
      <c r="H763" s="3">
        <f>A776</f>
        <v>1</v>
      </c>
      <c r="I763">
        <f>F761*(H763-I764)</f>
        <v>-0.83333333333333337</v>
      </c>
      <c r="J763">
        <f>F761*(H763-J765)</f>
        <v>-0.33333333333333337</v>
      </c>
      <c r="K763">
        <f>F761*(H763-K766)</f>
        <v>-0.5</v>
      </c>
      <c r="L763"/>
      <c r="N763"/>
      <c r="O763" s="49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  <c r="AS763"/>
      <c r="AT763"/>
      <c r="AU763"/>
      <c r="AV763"/>
      <c r="AW763"/>
      <c r="AX763"/>
      <c r="AY763"/>
      <c r="AZ763"/>
      <c r="BA763"/>
      <c r="BB763"/>
      <c r="BC763"/>
      <c r="BD763"/>
      <c r="BE763"/>
      <c r="BF763"/>
    </row>
    <row r="764" spans="1:58" s="38" customFormat="1" ht="13.15" x14ac:dyDescent="0.4">
      <c r="A764">
        <v>0</v>
      </c>
      <c r="B764">
        <v>0</v>
      </c>
      <c r="C764">
        <v>0</v>
      </c>
      <c r="D764">
        <v>0</v>
      </c>
      <c r="E764"/>
      <c r="F764"/>
      <c r="G764" t="s">
        <v>2</v>
      </c>
      <c r="H764">
        <f>F761*(I764-H763)</f>
        <v>0.83333333333333337</v>
      </c>
      <c r="I764" s="3">
        <f>B776</f>
        <v>0.16666666666666666</v>
      </c>
      <c r="J764">
        <f>F761*(I764-J765)</f>
        <v>0.5</v>
      </c>
      <c r="K764">
        <f>F761*(I764-K766)</f>
        <v>0.33333333333333337</v>
      </c>
      <c r="L764"/>
      <c r="N764"/>
      <c r="O764" s="49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  <c r="AS764"/>
      <c r="AT764"/>
      <c r="AU764"/>
      <c r="AV764"/>
      <c r="AW764"/>
      <c r="AX764"/>
      <c r="AY764"/>
      <c r="AZ764"/>
      <c r="BA764"/>
      <c r="BB764"/>
      <c r="BC764"/>
      <c r="BD764"/>
      <c r="BE764"/>
      <c r="BF764"/>
    </row>
    <row r="765" spans="1:58" s="38" customFormat="1" ht="13.15" x14ac:dyDescent="0.4">
      <c r="A765">
        <v>0</v>
      </c>
      <c r="B765">
        <v>0</v>
      </c>
      <c r="C765">
        <v>4</v>
      </c>
      <c r="D765">
        <v>0</v>
      </c>
      <c r="E765"/>
      <c r="F765"/>
      <c r="G765" t="s">
        <v>3</v>
      </c>
      <c r="H765">
        <f>F761*(J765-H763)</f>
        <v>0.33333333333333337</v>
      </c>
      <c r="I765">
        <f>F761*(J765-I764)</f>
        <v>-0.5</v>
      </c>
      <c r="J765" s="3">
        <f>C776</f>
        <v>0.66666666666666663</v>
      </c>
      <c r="K765">
        <f>F761*(J765-K766)</f>
        <v>-0.16666666666666663</v>
      </c>
      <c r="L765"/>
      <c r="N765"/>
      <c r="O765" s="49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  <c r="AS765"/>
      <c r="AT765"/>
      <c r="AU765"/>
      <c r="AV765"/>
      <c r="AW765"/>
      <c r="AX765"/>
      <c r="AY765"/>
      <c r="AZ765"/>
      <c r="BA765"/>
      <c r="BB765"/>
      <c r="BC765"/>
      <c r="BD765"/>
      <c r="BE765"/>
      <c r="BF765"/>
    </row>
    <row r="766" spans="1:58" s="38" customFormat="1" ht="13.15" x14ac:dyDescent="0.4">
      <c r="A766">
        <v>4</v>
      </c>
      <c r="B766">
        <v>0</v>
      </c>
      <c r="C766">
        <v>0</v>
      </c>
      <c r="D766">
        <v>0</v>
      </c>
      <c r="E766"/>
      <c r="F766"/>
      <c r="G766" t="s">
        <v>4</v>
      </c>
      <c r="H766">
        <f>F761*(K766-H763)</f>
        <v>0.5</v>
      </c>
      <c r="I766">
        <f>F761*(K766-I764)</f>
        <v>-0.33333333333333337</v>
      </c>
      <c r="J766">
        <f>F761*(K766-J765)</f>
        <v>0.16666666666666663</v>
      </c>
      <c r="K766" s="3">
        <f>D776</f>
        <v>0.5</v>
      </c>
      <c r="L766"/>
      <c r="M766"/>
      <c r="N766"/>
      <c r="O766" s="49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  <c r="AS766"/>
      <c r="AT766"/>
      <c r="AU766"/>
      <c r="AV766"/>
      <c r="AW766"/>
      <c r="AX766"/>
      <c r="AY766"/>
      <c r="AZ766"/>
      <c r="BA766"/>
      <c r="BB766"/>
      <c r="BC766"/>
      <c r="BD766"/>
      <c r="BE766"/>
      <c r="BF766"/>
    </row>
    <row r="767" spans="1:58" s="38" customFormat="1" x14ac:dyDescent="0.35">
      <c r="A767">
        <v>2</v>
      </c>
      <c r="B767">
        <v>0</v>
      </c>
      <c r="C767">
        <v>3</v>
      </c>
      <c r="D767">
        <v>1</v>
      </c>
      <c r="E767"/>
      <c r="F767"/>
      <c r="G767"/>
      <c r="H767"/>
      <c r="I767"/>
      <c r="J767"/>
      <c r="K767"/>
      <c r="L767"/>
      <c r="M767"/>
      <c r="N767"/>
      <c r="O767" s="49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  <c r="AS767"/>
      <c r="AT767"/>
      <c r="AU767"/>
      <c r="AV767"/>
      <c r="AW767"/>
      <c r="AX767"/>
      <c r="AY767"/>
      <c r="AZ767"/>
      <c r="BA767"/>
      <c r="BB767"/>
      <c r="BC767"/>
      <c r="BD767"/>
      <c r="BE767"/>
      <c r="BF767"/>
    </row>
    <row r="768" spans="1:58" s="38" customFormat="1" ht="13.15" thickBot="1" x14ac:dyDescent="0.4">
      <c r="A768">
        <v>0</v>
      </c>
      <c r="B768">
        <v>1</v>
      </c>
      <c r="C768">
        <v>1</v>
      </c>
      <c r="D768">
        <v>0</v>
      </c>
      <c r="E768"/>
      <c r="F768"/>
      <c r="G768"/>
      <c r="H768"/>
      <c r="I768"/>
      <c r="J768"/>
      <c r="K768"/>
      <c r="L768"/>
      <c r="M768"/>
      <c r="N768"/>
      <c r="O768" s="49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  <c r="AS768"/>
      <c r="AT768"/>
      <c r="AU768"/>
      <c r="AV768"/>
      <c r="AW768"/>
      <c r="AX768"/>
      <c r="AY768"/>
      <c r="AZ768"/>
      <c r="BA768"/>
      <c r="BB768"/>
      <c r="BC768"/>
      <c r="BD768"/>
      <c r="BE768"/>
      <c r="BF768"/>
    </row>
    <row r="769" spans="1:58" s="38" customFormat="1" ht="13.5" thickBot="1" x14ac:dyDescent="0.45">
      <c r="A769">
        <v>2</v>
      </c>
      <c r="B769">
        <v>0</v>
      </c>
      <c r="C769">
        <v>0</v>
      </c>
      <c r="D769">
        <v>1</v>
      </c>
      <c r="E769"/>
      <c r="F769"/>
      <c r="G769"/>
      <c r="H769" t="s">
        <v>1</v>
      </c>
      <c r="I769" t="s">
        <v>2</v>
      </c>
      <c r="J769" t="s">
        <v>3</v>
      </c>
      <c r="K769" t="s">
        <v>4</v>
      </c>
      <c r="L769"/>
      <c r="M769" s="116"/>
      <c r="N769" s="141" t="s">
        <v>10</v>
      </c>
      <c r="O769" s="4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  <c r="AS769"/>
      <c r="AT769"/>
      <c r="AU769"/>
      <c r="AV769"/>
      <c r="AW769"/>
      <c r="AX769"/>
      <c r="AY769"/>
      <c r="AZ769"/>
      <c r="BA769"/>
      <c r="BB769"/>
      <c r="BC769"/>
      <c r="BD769"/>
      <c r="BE769"/>
      <c r="BF769"/>
    </row>
    <row r="770" spans="1:58" s="38" customFormat="1" ht="13.15" x14ac:dyDescent="0.4">
      <c r="A770">
        <v>0</v>
      </c>
      <c r="B770">
        <v>0</v>
      </c>
      <c r="C770">
        <v>0</v>
      </c>
      <c r="D770">
        <v>1</v>
      </c>
      <c r="E770"/>
      <c r="F770"/>
      <c r="G770" t="s">
        <v>1</v>
      </c>
      <c r="H770"/>
      <c r="I770">
        <f>IF(I763&gt;0,I775,0)</f>
        <v>0</v>
      </c>
      <c r="J770">
        <f>IF(J763&gt;0,J775,0)</f>
        <v>0</v>
      </c>
      <c r="K770">
        <f>IF(K763&gt;0,K775,0)</f>
        <v>0</v>
      </c>
      <c r="L770"/>
      <c r="M770" s="143" t="s">
        <v>1</v>
      </c>
      <c r="N770" s="142">
        <f>Techniques!$D$3*(Techniques!$E$3*I770+Techniques!$F$3*J770+Techniques!$G$3*K770)</f>
        <v>0</v>
      </c>
      <c r="O770" s="49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  <c r="AS770"/>
      <c r="AT770"/>
      <c r="AU770"/>
      <c r="AV770"/>
      <c r="AW770"/>
      <c r="AX770"/>
      <c r="AY770"/>
      <c r="AZ770"/>
      <c r="BA770"/>
      <c r="BB770"/>
      <c r="BC770"/>
      <c r="BD770"/>
      <c r="BE770"/>
      <c r="BF770"/>
    </row>
    <row r="771" spans="1:58" s="38" customFormat="1" ht="13.15" x14ac:dyDescent="0.4">
      <c r="A771">
        <v>0</v>
      </c>
      <c r="B771">
        <v>0</v>
      </c>
      <c r="C771">
        <v>0</v>
      </c>
      <c r="D771">
        <v>2</v>
      </c>
      <c r="E771"/>
      <c r="F771"/>
      <c r="G771" t="s">
        <v>2</v>
      </c>
      <c r="H771">
        <f>IF(H764&gt;0,H776,0)</f>
        <v>0</v>
      </c>
      <c r="I771"/>
      <c r="J771">
        <f>IF(J764&gt;0,J776,0)</f>
        <v>0</v>
      </c>
      <c r="K771">
        <f>IF(K764&gt;0,K776,0)</f>
        <v>0</v>
      </c>
      <c r="L771"/>
      <c r="M771" s="143" t="s">
        <v>2</v>
      </c>
      <c r="N771" s="142">
        <f>Techniques!$E$3*(Techniques!$D$3*H771+Techniques!$F$3*J771+Techniques!$G$3*K771)</f>
        <v>0</v>
      </c>
      <c r="O771" s="49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  <c r="AS771"/>
      <c r="AT771"/>
      <c r="AU771"/>
      <c r="AV771"/>
      <c r="AW771"/>
      <c r="AX771"/>
      <c r="AY771"/>
      <c r="AZ771"/>
      <c r="BA771"/>
      <c r="BB771"/>
      <c r="BC771"/>
      <c r="BD771"/>
      <c r="BE771"/>
      <c r="BF771"/>
    </row>
    <row r="772" spans="1:58" s="38" customFormat="1" ht="13.15" x14ac:dyDescent="0.4">
      <c r="A772">
        <v>0</v>
      </c>
      <c r="B772">
        <v>0</v>
      </c>
      <c r="C772">
        <v>0</v>
      </c>
      <c r="D772">
        <v>0</v>
      </c>
      <c r="E772"/>
      <c r="F772"/>
      <c r="G772" t="s">
        <v>3</v>
      </c>
      <c r="H772">
        <f>IF(H765&gt;0,H777,0)</f>
        <v>0</v>
      </c>
      <c r="I772">
        <f>IF(I765&gt;0,I777,0)</f>
        <v>0</v>
      </c>
      <c r="J772"/>
      <c r="K772">
        <f>IF(K765&gt;0,K777,0)</f>
        <v>0</v>
      </c>
      <c r="L772"/>
      <c r="M772" s="143" t="s">
        <v>3</v>
      </c>
      <c r="N772" s="142">
        <f>Techniques!$F$3*(Techniques!$D$3*H772+Techniques!$E$3*I772+Techniques!$G$3*K772)</f>
        <v>0</v>
      </c>
      <c r="O772" s="49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  <c r="AS772"/>
      <c r="AT772"/>
      <c r="AU772"/>
      <c r="AV772"/>
      <c r="AW772"/>
      <c r="AX772"/>
      <c r="AY772"/>
      <c r="AZ772"/>
      <c r="BA772"/>
      <c r="BB772"/>
      <c r="BC772"/>
      <c r="BD772"/>
      <c r="BE772"/>
      <c r="BF772"/>
    </row>
    <row r="773" spans="1:58" s="38" customFormat="1" ht="13.15" x14ac:dyDescent="0.4">
      <c r="A773">
        <v>1</v>
      </c>
      <c r="B773">
        <v>0</v>
      </c>
      <c r="C773">
        <v>0</v>
      </c>
      <c r="D773">
        <v>0</v>
      </c>
      <c r="E773"/>
      <c r="F773"/>
      <c r="G773" t="s">
        <v>4</v>
      </c>
      <c r="H773">
        <f>IF(H766&gt;0,H778,0)</f>
        <v>0</v>
      </c>
      <c r="I773">
        <f>IF(I766&gt;0,I778,0)</f>
        <v>0</v>
      </c>
      <c r="J773">
        <f>IF(J766&gt;0,J778,0)</f>
        <v>0</v>
      </c>
      <c r="K773"/>
      <c r="L773"/>
      <c r="M773" s="143" t="s">
        <v>4</v>
      </c>
      <c r="N773" s="142">
        <f>Techniques!$G$3*(Techniques!$D$3*H773+Techniques!$E$3*I773+Techniques!$F$3*J773)</f>
        <v>0</v>
      </c>
      <c r="O773" s="49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  <c r="AS773"/>
      <c r="AT773"/>
      <c r="AU773"/>
      <c r="AV773"/>
      <c r="AW773"/>
      <c r="AX773"/>
      <c r="AY773"/>
      <c r="AZ773"/>
      <c r="BA773"/>
      <c r="BB773"/>
      <c r="BC773"/>
      <c r="BD773"/>
      <c r="BE773"/>
      <c r="BF773"/>
    </row>
    <row r="774" spans="1:58" s="38" customFormat="1" ht="13.15" x14ac:dyDescent="0.4">
      <c r="A774">
        <v>2</v>
      </c>
      <c r="B774">
        <v>0</v>
      </c>
      <c r="C774">
        <v>0</v>
      </c>
      <c r="D774">
        <v>0</v>
      </c>
      <c r="E774"/>
      <c r="G774"/>
      <c r="H774"/>
      <c r="I774"/>
      <c r="J774"/>
      <c r="K774"/>
      <c r="L774"/>
      <c r="M774" s="143" t="s">
        <v>94</v>
      </c>
      <c r="N774" s="142" t="b">
        <f>SUM(N770:N773)&gt;0</f>
        <v>0</v>
      </c>
      <c r="O774" s="49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  <c r="AS774"/>
      <c r="AT774"/>
      <c r="AU774"/>
      <c r="AV774"/>
      <c r="AW774"/>
      <c r="AX774"/>
      <c r="AY774"/>
      <c r="AZ774"/>
      <c r="BA774"/>
      <c r="BB774"/>
      <c r="BC774"/>
      <c r="BD774"/>
      <c r="BE774"/>
      <c r="BF774"/>
    </row>
    <row r="775" spans="1:58" s="38" customFormat="1" ht="13.5" thickBot="1" x14ac:dyDescent="0.45">
      <c r="A775" s="22"/>
      <c r="B775"/>
      <c r="C775"/>
      <c r="D775"/>
      <c r="E775"/>
      <c r="F775"/>
      <c r="G775" t="s">
        <v>1</v>
      </c>
      <c r="H775"/>
      <c r="I775">
        <v>0</v>
      </c>
      <c r="J775">
        <v>0</v>
      </c>
      <c r="K775">
        <v>0</v>
      </c>
      <c r="L775"/>
      <c r="M775" s="140" t="s">
        <v>103</v>
      </c>
      <c r="N775" s="273">
        <v>0.25411802836536268</v>
      </c>
      <c r="O775" s="49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  <c r="AS775"/>
      <c r="AT775"/>
      <c r="AU775"/>
      <c r="AV775"/>
      <c r="AW775"/>
      <c r="AX775"/>
      <c r="AY775"/>
      <c r="AZ775"/>
      <c r="BA775"/>
      <c r="BB775"/>
      <c r="BC775"/>
      <c r="BD775"/>
      <c r="BE775"/>
      <c r="BF775"/>
    </row>
    <row r="776" spans="1:58" s="38" customFormat="1" x14ac:dyDescent="0.35">
      <c r="A776" s="22">
        <f>AVERAGE(A763:A774)</f>
        <v>1</v>
      </c>
      <c r="B776">
        <f>AVERAGE(B763:B774)</f>
        <v>0.16666666666666666</v>
      </c>
      <c r="C776">
        <f>AVERAGE(C763:C774)</f>
        <v>0.66666666666666663</v>
      </c>
      <c r="D776">
        <f>AVERAGE(D763:D774)</f>
        <v>0.5</v>
      </c>
      <c r="E776" s="13" t="s">
        <v>237</v>
      </c>
      <c r="F776"/>
      <c r="G776" t="s">
        <v>2</v>
      </c>
      <c r="H776">
        <v>0</v>
      </c>
      <c r="I776"/>
      <c r="J776">
        <v>0</v>
      </c>
      <c r="K776">
        <v>0</v>
      </c>
      <c r="L776"/>
      <c r="M776"/>
      <c r="N776"/>
      <c r="O776" s="49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  <c r="AS776"/>
      <c r="AT776"/>
      <c r="AU776"/>
      <c r="AV776"/>
      <c r="AW776"/>
      <c r="AX776"/>
      <c r="AY776"/>
      <c r="AZ776"/>
      <c r="BA776"/>
      <c r="BB776"/>
      <c r="BC776"/>
      <c r="BD776"/>
      <c r="BE776"/>
      <c r="BF776"/>
    </row>
    <row r="777" spans="1:58" s="38" customFormat="1" x14ac:dyDescent="0.35">
      <c r="A777">
        <f>STDEV(A763:A774)</f>
        <v>1.2792042981336627</v>
      </c>
      <c r="B777">
        <f>STDEV(B763:B774)</f>
        <v>0.38924947208076149</v>
      </c>
      <c r="C777">
        <f>STDEV(C763:C774)</f>
        <v>1.3706888336846839</v>
      </c>
      <c r="D777">
        <f>STDEV(D763:D774)</f>
        <v>0.67419986246324204</v>
      </c>
      <c r="E777" s="13" t="s">
        <v>238</v>
      </c>
      <c r="F777"/>
      <c r="G777" t="s">
        <v>3</v>
      </c>
      <c r="H777">
        <v>0</v>
      </c>
      <c r="I777">
        <v>0</v>
      </c>
      <c r="J777"/>
      <c r="K777">
        <v>0</v>
      </c>
      <c r="L777"/>
      <c r="M777"/>
      <c r="N777"/>
      <c r="O777" s="49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  <c r="AS777"/>
      <c r="AT777"/>
      <c r="AU777"/>
      <c r="AV777"/>
      <c r="AW777"/>
      <c r="AX777"/>
      <c r="AY777"/>
      <c r="AZ777"/>
      <c r="BA777"/>
      <c r="BB777"/>
      <c r="BC777"/>
      <c r="BD777"/>
      <c r="BE777"/>
      <c r="BF777"/>
    </row>
    <row r="778" spans="1:58" s="38" customFormat="1" x14ac:dyDescent="0.35">
      <c r="A778" s="22"/>
      <c r="B778"/>
      <c r="C778"/>
      <c r="D778"/>
      <c r="E778"/>
      <c r="F778"/>
      <c r="G778" t="s">
        <v>4</v>
      </c>
      <c r="H778">
        <v>0</v>
      </c>
      <c r="I778">
        <v>0</v>
      </c>
      <c r="J778">
        <v>0</v>
      </c>
      <c r="K778"/>
      <c r="L778"/>
      <c r="M778"/>
      <c r="N778"/>
      <c r="O778" s="49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  <c r="AS778"/>
      <c r="AT778"/>
      <c r="AU778"/>
      <c r="AV778"/>
      <c r="AW778"/>
      <c r="AX778"/>
      <c r="AY778"/>
      <c r="AZ778"/>
      <c r="BA778"/>
      <c r="BB778"/>
      <c r="BC778"/>
      <c r="BD778"/>
      <c r="BE778"/>
      <c r="BF778"/>
    </row>
    <row r="779" spans="1:58" s="5" customFormat="1" ht="13.15" thickBot="1" x14ac:dyDescent="0.4">
      <c r="A779" s="23"/>
      <c r="O779" s="24"/>
    </row>
    <row r="780" spans="1:58" s="26" customFormat="1" x14ac:dyDescent="0.35">
      <c r="A780" s="1" t="s">
        <v>307</v>
      </c>
      <c r="B780" t="s">
        <v>18</v>
      </c>
      <c r="E780" s="115" t="s">
        <v>226</v>
      </c>
      <c r="F780" s="66">
        <v>1</v>
      </c>
      <c r="N780" s="66" t="s">
        <v>16</v>
      </c>
      <c r="O780" s="28"/>
    </row>
    <row r="781" spans="1:58" s="38" customFormat="1" ht="13.15" x14ac:dyDescent="0.4">
      <c r="A781" s="22" t="s">
        <v>1</v>
      </c>
      <c r="B781" t="s">
        <v>2</v>
      </c>
      <c r="C781" t="s">
        <v>3</v>
      </c>
      <c r="D781" t="s">
        <v>4</v>
      </c>
      <c r="E781"/>
      <c r="F781"/>
      <c r="G781" s="3" t="s">
        <v>220</v>
      </c>
      <c r="H781" t="s">
        <v>1</v>
      </c>
      <c r="I781" t="s">
        <v>2</v>
      </c>
      <c r="J781" t="s">
        <v>3</v>
      </c>
      <c r="K781" t="s">
        <v>4</v>
      </c>
      <c r="L781"/>
      <c r="N781"/>
      <c r="O781" s="49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  <c r="AS781"/>
      <c r="AT781"/>
      <c r="AU781"/>
      <c r="AV781"/>
      <c r="AW781"/>
      <c r="AX781"/>
      <c r="AY781"/>
      <c r="AZ781"/>
      <c r="BA781"/>
      <c r="BB781"/>
      <c r="BC781"/>
      <c r="BD781"/>
      <c r="BE781"/>
      <c r="BF781"/>
    </row>
    <row r="782" spans="1:58" s="38" customFormat="1" ht="13.15" x14ac:dyDescent="0.4">
      <c r="A782">
        <v>1</v>
      </c>
      <c r="B782">
        <v>1</v>
      </c>
      <c r="C782">
        <v>1</v>
      </c>
      <c r="D782">
        <v>0</v>
      </c>
      <c r="E782"/>
      <c r="F782"/>
      <c r="G782" t="s">
        <v>1</v>
      </c>
      <c r="H782" s="3">
        <f>A795</f>
        <v>8.3333333333333329E-2</v>
      </c>
      <c r="I782">
        <f>F780*(H782-I783)</f>
        <v>-0.5</v>
      </c>
      <c r="J782">
        <f>F780*(H782-J784)</f>
        <v>-0.58333333333333326</v>
      </c>
      <c r="K782">
        <f>F780*(H782-K785)</f>
        <v>0</v>
      </c>
      <c r="L782"/>
      <c r="N782"/>
      <c r="O782" s="49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  <c r="AS782"/>
      <c r="AT782"/>
      <c r="AU782"/>
      <c r="AV782"/>
      <c r="AW782"/>
      <c r="AX782"/>
      <c r="AY782"/>
      <c r="AZ782"/>
      <c r="BA782"/>
      <c r="BB782"/>
      <c r="BC782"/>
      <c r="BD782"/>
      <c r="BE782"/>
      <c r="BF782"/>
    </row>
    <row r="783" spans="1:58" s="38" customFormat="1" ht="13.15" x14ac:dyDescent="0.4">
      <c r="A783">
        <v>0</v>
      </c>
      <c r="B783">
        <v>0</v>
      </c>
      <c r="C783">
        <v>1</v>
      </c>
      <c r="D783">
        <v>0</v>
      </c>
      <c r="E783"/>
      <c r="F783"/>
      <c r="G783" t="s">
        <v>2</v>
      </c>
      <c r="H783">
        <f>F780*(I783-H782)</f>
        <v>0.5</v>
      </c>
      <c r="I783" s="3">
        <f>B795</f>
        <v>0.58333333333333337</v>
      </c>
      <c r="J783">
        <f>F780*(I783-J784)</f>
        <v>-8.3333333333333259E-2</v>
      </c>
      <c r="K783">
        <f>F780*(I783-K785)</f>
        <v>0.5</v>
      </c>
      <c r="L783"/>
      <c r="N783"/>
      <c r="O783" s="49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  <c r="AS783"/>
      <c r="AT783"/>
      <c r="AU783"/>
      <c r="AV783"/>
      <c r="AW783"/>
      <c r="AX783"/>
      <c r="AY783"/>
      <c r="AZ783"/>
      <c r="BA783"/>
      <c r="BB783"/>
      <c r="BC783"/>
      <c r="BD783"/>
      <c r="BE783"/>
      <c r="BF783"/>
    </row>
    <row r="784" spans="1:58" s="38" customFormat="1" ht="13.15" x14ac:dyDescent="0.4">
      <c r="A784">
        <v>0</v>
      </c>
      <c r="B784">
        <v>1</v>
      </c>
      <c r="C784">
        <v>1</v>
      </c>
      <c r="D784">
        <v>0</v>
      </c>
      <c r="E784"/>
      <c r="F784"/>
      <c r="G784" t="s">
        <v>3</v>
      </c>
      <c r="H784">
        <f>F780*(J784-H782)</f>
        <v>0.58333333333333326</v>
      </c>
      <c r="I784">
        <f>F780*(J784-I783)</f>
        <v>8.3333333333333259E-2</v>
      </c>
      <c r="J784" s="3">
        <f>C795</f>
        <v>0.66666666666666663</v>
      </c>
      <c r="K784">
        <f>F780*(J784-K785)</f>
        <v>0.58333333333333326</v>
      </c>
      <c r="L784"/>
      <c r="N784"/>
      <c r="O784" s="49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  <c r="AS784"/>
      <c r="AT784"/>
      <c r="AU784"/>
      <c r="AV784"/>
      <c r="AW784"/>
      <c r="AX784"/>
      <c r="AY784"/>
      <c r="AZ784"/>
      <c r="BA784"/>
      <c r="BB784"/>
      <c r="BC784"/>
      <c r="BD784"/>
      <c r="BE784"/>
      <c r="BF784"/>
    </row>
    <row r="785" spans="1:58" s="38" customFormat="1" ht="13.15" x14ac:dyDescent="0.4">
      <c r="A785">
        <v>0</v>
      </c>
      <c r="B785">
        <v>1</v>
      </c>
      <c r="C785">
        <v>1</v>
      </c>
      <c r="D785">
        <v>0</v>
      </c>
      <c r="E785"/>
      <c r="F785"/>
      <c r="G785" t="s">
        <v>4</v>
      </c>
      <c r="H785">
        <f>F780*(K785-H782)</f>
        <v>0</v>
      </c>
      <c r="I785">
        <f>F780*(K785-I783)</f>
        <v>-0.5</v>
      </c>
      <c r="J785">
        <f>F780*(K785-J784)</f>
        <v>-0.58333333333333326</v>
      </c>
      <c r="K785" s="3">
        <f>D795</f>
        <v>8.3333333333333329E-2</v>
      </c>
      <c r="L785"/>
      <c r="M785"/>
      <c r="N785"/>
      <c r="O785" s="49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  <c r="AS785"/>
      <c r="AT785"/>
      <c r="AU785"/>
      <c r="AV785"/>
      <c r="AW785"/>
      <c r="AX785"/>
      <c r="AY785"/>
      <c r="AZ785"/>
      <c r="BA785"/>
      <c r="BB785"/>
      <c r="BC785"/>
      <c r="BD785"/>
      <c r="BE785"/>
      <c r="BF785"/>
    </row>
    <row r="786" spans="1:58" s="38" customFormat="1" x14ac:dyDescent="0.35">
      <c r="A786">
        <v>0</v>
      </c>
      <c r="B786">
        <v>0</v>
      </c>
      <c r="C786">
        <v>1</v>
      </c>
      <c r="D786">
        <v>0</v>
      </c>
      <c r="E786"/>
      <c r="F786"/>
      <c r="G786"/>
      <c r="H786"/>
      <c r="I786"/>
      <c r="J786"/>
      <c r="K786"/>
      <c r="L786"/>
      <c r="M786"/>
      <c r="N786"/>
      <c r="O786" s="49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  <c r="AS786"/>
      <c r="AT786"/>
      <c r="AU786"/>
      <c r="AV786"/>
      <c r="AW786"/>
      <c r="AX786"/>
      <c r="AY786"/>
      <c r="AZ786"/>
      <c r="BA786"/>
      <c r="BB786"/>
      <c r="BC786"/>
      <c r="BD786"/>
      <c r="BE786"/>
      <c r="BF786"/>
    </row>
    <row r="787" spans="1:58" s="38" customFormat="1" ht="13.15" thickBot="1" x14ac:dyDescent="0.4">
      <c r="A787">
        <v>0</v>
      </c>
      <c r="B787">
        <v>1</v>
      </c>
      <c r="C787">
        <v>0</v>
      </c>
      <c r="D787">
        <v>0</v>
      </c>
      <c r="E787"/>
      <c r="F787"/>
      <c r="G787"/>
      <c r="H787"/>
      <c r="I787"/>
      <c r="J787"/>
      <c r="K787"/>
      <c r="L787"/>
      <c r="M787"/>
      <c r="N787"/>
      <c r="O787" s="49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  <c r="AS787"/>
      <c r="AT787"/>
      <c r="AU787"/>
      <c r="AV787"/>
      <c r="AW787"/>
      <c r="AX787"/>
      <c r="AY787"/>
      <c r="AZ787"/>
      <c r="BA787"/>
      <c r="BB787"/>
      <c r="BC787"/>
      <c r="BD787"/>
      <c r="BE787"/>
      <c r="BF787"/>
    </row>
    <row r="788" spans="1:58" s="38" customFormat="1" ht="13.5" thickBot="1" x14ac:dyDescent="0.45">
      <c r="A788">
        <v>0</v>
      </c>
      <c r="B788">
        <v>0</v>
      </c>
      <c r="C788">
        <v>1</v>
      </c>
      <c r="D788">
        <v>0</v>
      </c>
      <c r="E788"/>
      <c r="F788"/>
      <c r="G788"/>
      <c r="H788" t="s">
        <v>1</v>
      </c>
      <c r="I788" t="s">
        <v>2</v>
      </c>
      <c r="J788" t="s">
        <v>3</v>
      </c>
      <c r="K788" t="s">
        <v>4</v>
      </c>
      <c r="L788"/>
      <c r="M788" s="116"/>
      <c r="N788" s="141" t="s">
        <v>10</v>
      </c>
      <c r="O788" s="49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  <c r="AS788"/>
      <c r="AT788"/>
      <c r="AU788"/>
      <c r="AV788"/>
      <c r="AW788"/>
      <c r="AX788"/>
      <c r="AY788"/>
      <c r="AZ788"/>
      <c r="BA788"/>
      <c r="BB788"/>
      <c r="BC788"/>
      <c r="BD788"/>
      <c r="BE788"/>
      <c r="BF788"/>
    </row>
    <row r="789" spans="1:58" s="38" customFormat="1" ht="13.15" x14ac:dyDescent="0.4">
      <c r="A789">
        <v>0</v>
      </c>
      <c r="B789">
        <v>1</v>
      </c>
      <c r="C789">
        <v>1</v>
      </c>
      <c r="D789">
        <v>0</v>
      </c>
      <c r="E789"/>
      <c r="F789"/>
      <c r="G789" t="s">
        <v>1</v>
      </c>
      <c r="H789"/>
      <c r="I789">
        <f>IF(I782&gt;0,I794,0)</f>
        <v>0</v>
      </c>
      <c r="J789">
        <f>IF(J782&gt;0,J794,0)</f>
        <v>0</v>
      </c>
      <c r="K789">
        <f>IF(K782&gt;0,K794,0)</f>
        <v>0</v>
      </c>
      <c r="L789"/>
      <c r="M789" s="143" t="s">
        <v>1</v>
      </c>
      <c r="N789" s="142">
        <f>Techniques!$D$3*(Techniques!$E$3*I789+Techniques!$F$3*J789+Techniques!$G$3*K789)</f>
        <v>0</v>
      </c>
      <c r="O789" s="4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  <c r="AS789"/>
      <c r="AT789"/>
      <c r="AU789"/>
      <c r="AV789"/>
      <c r="AW789"/>
      <c r="AX789"/>
      <c r="AY789"/>
      <c r="AZ789"/>
      <c r="BA789"/>
      <c r="BB789"/>
      <c r="BC789"/>
      <c r="BD789"/>
      <c r="BE789"/>
      <c r="BF789"/>
    </row>
    <row r="790" spans="1:58" s="38" customFormat="1" ht="13.15" x14ac:dyDescent="0.4">
      <c r="A790">
        <v>0</v>
      </c>
      <c r="B790">
        <v>0</v>
      </c>
      <c r="C790">
        <v>0</v>
      </c>
      <c r="D790">
        <v>0</v>
      </c>
      <c r="E790"/>
      <c r="F790"/>
      <c r="G790" t="s">
        <v>2</v>
      </c>
      <c r="H790">
        <f>IF(H783&gt;0,H795,0)</f>
        <v>0</v>
      </c>
      <c r="I790"/>
      <c r="J790">
        <f>IF(J783&gt;0,J795,0)</f>
        <v>0</v>
      </c>
      <c r="K790">
        <f>IF(K783&gt;0,K795,0)</f>
        <v>0</v>
      </c>
      <c r="L790"/>
      <c r="M790" s="143" t="s">
        <v>2</v>
      </c>
      <c r="N790" s="142">
        <f>Techniques!$E$3*(Techniques!$D$3*H790+Techniques!$F$3*J790+Techniques!$G$3*K790)</f>
        <v>0</v>
      </c>
      <c r="O790" s="49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  <c r="AS790"/>
      <c r="AT790"/>
      <c r="AU790"/>
      <c r="AV790"/>
      <c r="AW790"/>
      <c r="AX790"/>
      <c r="AY790"/>
      <c r="AZ790"/>
      <c r="BA790"/>
      <c r="BB790"/>
      <c r="BC790"/>
      <c r="BD790"/>
      <c r="BE790"/>
      <c r="BF790"/>
    </row>
    <row r="791" spans="1:58" s="38" customFormat="1" ht="13.15" x14ac:dyDescent="0.4">
      <c r="A791">
        <v>0</v>
      </c>
      <c r="B791">
        <v>1</v>
      </c>
      <c r="C791">
        <v>0</v>
      </c>
      <c r="D791">
        <v>0</v>
      </c>
      <c r="E791"/>
      <c r="F791"/>
      <c r="G791" t="s">
        <v>3</v>
      </c>
      <c r="H791">
        <f>IF(H784&gt;0,H796,0)</f>
        <v>1</v>
      </c>
      <c r="I791">
        <f>IF(I784&gt;0,I796,0)</f>
        <v>0</v>
      </c>
      <c r="J791"/>
      <c r="K791">
        <f>IF(K784&gt;0,K796,0)</f>
        <v>1</v>
      </c>
      <c r="L791"/>
      <c r="M791" s="143" t="s">
        <v>3</v>
      </c>
      <c r="N791" s="142">
        <f>Techniques!$F$3*(Techniques!$D$3*H791+Techniques!$E$3*I791+Techniques!$G$3*K791)</f>
        <v>2</v>
      </c>
      <c r="O791" s="49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  <c r="AS791"/>
      <c r="AT791"/>
      <c r="AU791"/>
      <c r="AV791"/>
      <c r="AW791"/>
      <c r="AX791"/>
      <c r="AY791"/>
      <c r="AZ791"/>
      <c r="BA791"/>
      <c r="BB791"/>
      <c r="BC791"/>
      <c r="BD791"/>
      <c r="BE791"/>
      <c r="BF791"/>
    </row>
    <row r="792" spans="1:58" s="38" customFormat="1" ht="13.15" x14ac:dyDescent="0.4">
      <c r="A792">
        <v>0</v>
      </c>
      <c r="B792">
        <v>1</v>
      </c>
      <c r="C792">
        <v>1</v>
      </c>
      <c r="D792">
        <v>1</v>
      </c>
      <c r="E792"/>
      <c r="F792"/>
      <c r="G792" t="s">
        <v>4</v>
      </c>
      <c r="H792">
        <f>IF(H785&gt;0,H797,0)</f>
        <v>0</v>
      </c>
      <c r="I792">
        <f>IF(I785&gt;0,I797,0)</f>
        <v>0</v>
      </c>
      <c r="J792">
        <f>IF(J785&gt;0,J797,0)</f>
        <v>0</v>
      </c>
      <c r="K792"/>
      <c r="L792"/>
      <c r="M792" s="143" t="s">
        <v>4</v>
      </c>
      <c r="N792" s="142">
        <f>Techniques!$G$3*(Techniques!$D$3*H792+Techniques!$E$3*I792+Techniques!$F$3*J792)</f>
        <v>0</v>
      </c>
      <c r="O792" s="49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  <c r="AS792"/>
      <c r="AT792"/>
      <c r="AU792"/>
      <c r="AV792"/>
      <c r="AW792"/>
      <c r="AX792"/>
      <c r="AY792"/>
      <c r="AZ792"/>
      <c r="BA792"/>
      <c r="BB792"/>
      <c r="BC792"/>
      <c r="BD792"/>
      <c r="BE792"/>
      <c r="BF792"/>
    </row>
    <row r="793" spans="1:58" s="38" customFormat="1" ht="13.15" x14ac:dyDescent="0.4">
      <c r="A793">
        <v>0</v>
      </c>
      <c r="B793">
        <v>0</v>
      </c>
      <c r="C793">
        <v>0</v>
      </c>
      <c r="D793">
        <v>0</v>
      </c>
      <c r="E793"/>
      <c r="G793"/>
      <c r="H793"/>
      <c r="I793"/>
      <c r="J793"/>
      <c r="K793"/>
      <c r="L793"/>
      <c r="M793" s="143" t="s">
        <v>94</v>
      </c>
      <c r="N793" s="142" t="b">
        <f>SUM(N789:N792)&gt;0</f>
        <v>1</v>
      </c>
      <c r="O793" s="49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  <c r="AS793"/>
      <c r="AT793"/>
      <c r="AU793"/>
      <c r="AV793"/>
      <c r="AW793"/>
      <c r="AX793"/>
      <c r="AY793"/>
      <c r="AZ793"/>
      <c r="BA793"/>
      <c r="BB793"/>
      <c r="BC793"/>
      <c r="BD793"/>
      <c r="BE793"/>
      <c r="BF793"/>
    </row>
    <row r="794" spans="1:58" s="38" customFormat="1" ht="13.5" thickBot="1" x14ac:dyDescent="0.45">
      <c r="A794" s="22"/>
      <c r="B794"/>
      <c r="C794"/>
      <c r="D794"/>
      <c r="E794"/>
      <c r="F794"/>
      <c r="G794" t="s">
        <v>1</v>
      </c>
      <c r="H794"/>
      <c r="I794">
        <v>0</v>
      </c>
      <c r="J794">
        <v>1</v>
      </c>
      <c r="K794">
        <v>0</v>
      </c>
      <c r="L794"/>
      <c r="M794" s="140" t="s">
        <v>103</v>
      </c>
      <c r="N794" s="273">
        <v>1.6146421743944933E-3</v>
      </c>
      <c r="O794" s="49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  <c r="AS794"/>
      <c r="AT794"/>
      <c r="AU794"/>
      <c r="AV794"/>
      <c r="AW794"/>
      <c r="AX794"/>
      <c r="AY794"/>
      <c r="AZ794"/>
      <c r="BA794"/>
      <c r="BB794"/>
      <c r="BC794"/>
      <c r="BD794"/>
      <c r="BE794"/>
      <c r="BF794"/>
    </row>
    <row r="795" spans="1:58" s="38" customFormat="1" x14ac:dyDescent="0.35">
      <c r="A795" s="22">
        <f>AVERAGE(A782:A793)</f>
        <v>8.3333333333333329E-2</v>
      </c>
      <c r="B795">
        <f>AVERAGE(B782:B793)</f>
        <v>0.58333333333333337</v>
      </c>
      <c r="C795">
        <f>AVERAGE(C782:C793)</f>
        <v>0.66666666666666663</v>
      </c>
      <c r="D795">
        <f>AVERAGE(D782:D793)</f>
        <v>8.3333333333333329E-2</v>
      </c>
      <c r="E795" s="13" t="s">
        <v>237</v>
      </c>
      <c r="F795"/>
      <c r="G795" t="s">
        <v>2</v>
      </c>
      <c r="H795">
        <v>0</v>
      </c>
      <c r="I795"/>
      <c r="J795">
        <v>0</v>
      </c>
      <c r="K795">
        <v>0</v>
      </c>
      <c r="L795"/>
      <c r="M795"/>
      <c r="N795"/>
      <c r="O795" s="49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  <c r="AS795"/>
      <c r="AT795"/>
      <c r="AU795"/>
      <c r="AV795"/>
      <c r="AW795"/>
      <c r="AX795"/>
      <c r="AY795"/>
      <c r="AZ795"/>
      <c r="BA795"/>
      <c r="BB795"/>
      <c r="BC795"/>
      <c r="BD795"/>
      <c r="BE795"/>
      <c r="BF795"/>
    </row>
    <row r="796" spans="1:58" s="38" customFormat="1" x14ac:dyDescent="0.35">
      <c r="A796">
        <f>STDEV(A782:A793)</f>
        <v>0.28867513459481287</v>
      </c>
      <c r="B796">
        <f>STDEV(B782:B793)</f>
        <v>0.51492865054443726</v>
      </c>
      <c r="C796">
        <f>STDEV(C782:C793)</f>
        <v>0.49236596391733095</v>
      </c>
      <c r="D796">
        <f>STDEV(D782:D793)</f>
        <v>0.28867513459481287</v>
      </c>
      <c r="E796" s="13" t="s">
        <v>238</v>
      </c>
      <c r="F796"/>
      <c r="G796" t="s">
        <v>3</v>
      </c>
      <c r="H796">
        <v>1</v>
      </c>
      <c r="I796">
        <v>0</v>
      </c>
      <c r="J796"/>
      <c r="K796">
        <v>1</v>
      </c>
      <c r="L796"/>
      <c r="M796"/>
      <c r="N796"/>
      <c r="O796" s="49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  <c r="AS796"/>
      <c r="AT796"/>
      <c r="AU796"/>
      <c r="AV796"/>
      <c r="AW796"/>
      <c r="AX796"/>
      <c r="AY796"/>
      <c r="AZ796"/>
      <c r="BA796"/>
      <c r="BB796"/>
      <c r="BC796"/>
      <c r="BD796"/>
      <c r="BE796"/>
      <c r="BF796"/>
    </row>
    <row r="797" spans="1:58" s="38" customFormat="1" x14ac:dyDescent="0.35">
      <c r="A797" s="22"/>
      <c r="B797"/>
      <c r="C797"/>
      <c r="D797"/>
      <c r="E797"/>
      <c r="F797"/>
      <c r="G797" t="s">
        <v>4</v>
      </c>
      <c r="H797">
        <v>0</v>
      </c>
      <c r="I797">
        <v>0</v>
      </c>
      <c r="J797">
        <v>1</v>
      </c>
      <c r="K797"/>
      <c r="L797"/>
      <c r="M797"/>
      <c r="N797"/>
      <c r="O797" s="49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  <c r="AS797"/>
      <c r="AT797"/>
      <c r="AU797"/>
      <c r="AV797"/>
      <c r="AW797"/>
      <c r="AX797"/>
      <c r="AY797"/>
      <c r="AZ797"/>
      <c r="BA797"/>
      <c r="BB797"/>
      <c r="BC797"/>
      <c r="BD797"/>
      <c r="BE797"/>
      <c r="BF797"/>
    </row>
    <row r="798" spans="1:58" s="5" customFormat="1" ht="13.15" thickBot="1" x14ac:dyDescent="0.4">
      <c r="A798" s="23"/>
      <c r="O798" s="24"/>
    </row>
    <row r="799" spans="1:58" s="26" customFormat="1" x14ac:dyDescent="0.35">
      <c r="A799" s="1" t="s">
        <v>307</v>
      </c>
      <c r="B799" t="s">
        <v>18</v>
      </c>
      <c r="E799" s="115" t="s">
        <v>226</v>
      </c>
      <c r="F799" s="26">
        <v>-1</v>
      </c>
      <c r="N799" s="66" t="s">
        <v>17</v>
      </c>
      <c r="O799" s="28"/>
    </row>
    <row r="800" spans="1:58" ht="13.15" x14ac:dyDescent="0.4">
      <c r="A800" s="22" t="s">
        <v>1</v>
      </c>
      <c r="B800" t="s">
        <v>2</v>
      </c>
      <c r="C800" t="s">
        <v>3</v>
      </c>
      <c r="D800" t="s">
        <v>4</v>
      </c>
      <c r="G800" s="3" t="s">
        <v>220</v>
      </c>
      <c r="H800" t="s">
        <v>1</v>
      </c>
      <c r="I800" t="s">
        <v>2</v>
      </c>
      <c r="J800" t="s">
        <v>3</v>
      </c>
      <c r="K800" t="s">
        <v>4</v>
      </c>
    </row>
    <row r="801" spans="1:14" ht="13.15" x14ac:dyDescent="0.4">
      <c r="A801">
        <v>1</v>
      </c>
      <c r="B801">
        <v>1</v>
      </c>
      <c r="C801">
        <v>1</v>
      </c>
      <c r="D801">
        <v>0</v>
      </c>
      <c r="G801" t="s">
        <v>1</v>
      </c>
      <c r="H801" s="3">
        <f>A814</f>
        <v>8.3333333333333329E-2</v>
      </c>
      <c r="I801">
        <f>F799*(H801-I802)</f>
        <v>0.5</v>
      </c>
      <c r="J801">
        <f>F799*(H801-J803)</f>
        <v>0.58333333333333326</v>
      </c>
      <c r="K801">
        <f>F799*(H801-K804)</f>
        <v>0</v>
      </c>
    </row>
    <row r="802" spans="1:14" ht="13.15" x14ac:dyDescent="0.4">
      <c r="A802">
        <v>0</v>
      </c>
      <c r="B802">
        <v>0</v>
      </c>
      <c r="C802">
        <v>1</v>
      </c>
      <c r="D802">
        <v>0</v>
      </c>
      <c r="G802" t="s">
        <v>2</v>
      </c>
      <c r="H802">
        <f>F799*(I802-H801)</f>
        <v>-0.5</v>
      </c>
      <c r="I802" s="3">
        <f>B814</f>
        <v>0.58333333333333337</v>
      </c>
      <c r="J802">
        <f>F799*(I802-J803)</f>
        <v>8.3333333333333259E-2</v>
      </c>
      <c r="K802">
        <f>F799*(I802-K804)</f>
        <v>-0.5</v>
      </c>
    </row>
    <row r="803" spans="1:14" ht="13.15" x14ac:dyDescent="0.4">
      <c r="A803">
        <v>0</v>
      </c>
      <c r="B803">
        <v>1</v>
      </c>
      <c r="C803">
        <v>1</v>
      </c>
      <c r="D803">
        <v>0</v>
      </c>
      <c r="G803" t="s">
        <v>3</v>
      </c>
      <c r="H803">
        <f>F799*(J803-H801)</f>
        <v>-0.58333333333333326</v>
      </c>
      <c r="I803">
        <f>F799*(J803-I802)</f>
        <v>-8.3333333333333259E-2</v>
      </c>
      <c r="J803" s="3">
        <f>C814</f>
        <v>0.66666666666666663</v>
      </c>
      <c r="K803">
        <f>F799*(J803-K804)</f>
        <v>-0.58333333333333326</v>
      </c>
    </row>
    <row r="804" spans="1:14" ht="13.15" x14ac:dyDescent="0.4">
      <c r="A804">
        <v>0</v>
      </c>
      <c r="B804">
        <v>1</v>
      </c>
      <c r="C804">
        <v>1</v>
      </c>
      <c r="D804">
        <v>0</v>
      </c>
      <c r="G804" t="s">
        <v>4</v>
      </c>
      <c r="H804">
        <f>F799*(K804-H801)</f>
        <v>0</v>
      </c>
      <c r="I804">
        <f>F799*(K804-I802)</f>
        <v>0.5</v>
      </c>
      <c r="J804">
        <f>F799*(K804-J803)</f>
        <v>0.58333333333333326</v>
      </c>
      <c r="K804" s="3">
        <f>D814</f>
        <v>8.3333333333333329E-2</v>
      </c>
    </row>
    <row r="805" spans="1:14" x14ac:dyDescent="0.35">
      <c r="A805">
        <v>0</v>
      </c>
      <c r="B805">
        <v>0</v>
      </c>
      <c r="C805">
        <v>1</v>
      </c>
      <c r="D805">
        <v>0</v>
      </c>
    </row>
    <row r="806" spans="1:14" ht="13.15" thickBot="1" x14ac:dyDescent="0.4">
      <c r="A806">
        <v>0</v>
      </c>
      <c r="B806">
        <v>1</v>
      </c>
      <c r="C806">
        <v>0</v>
      </c>
      <c r="D806">
        <v>0</v>
      </c>
    </row>
    <row r="807" spans="1:14" ht="13.5" thickBot="1" x14ac:dyDescent="0.45">
      <c r="A807">
        <v>0</v>
      </c>
      <c r="B807">
        <v>0</v>
      </c>
      <c r="C807">
        <v>1</v>
      </c>
      <c r="D807">
        <v>0</v>
      </c>
      <c r="H807" t="s">
        <v>1</v>
      </c>
      <c r="I807" t="s">
        <v>2</v>
      </c>
      <c r="J807" t="s">
        <v>3</v>
      </c>
      <c r="K807" t="s">
        <v>4</v>
      </c>
      <c r="M807" s="116"/>
      <c r="N807" s="141" t="s">
        <v>10</v>
      </c>
    </row>
    <row r="808" spans="1:14" ht="13.15" x14ac:dyDescent="0.4">
      <c r="A808">
        <v>0</v>
      </c>
      <c r="B808">
        <v>1</v>
      </c>
      <c r="C808">
        <v>1</v>
      </c>
      <c r="D808">
        <v>0</v>
      </c>
      <c r="G808" t="s">
        <v>1</v>
      </c>
      <c r="I808">
        <f>IF(I801&gt;0,I813,0)</f>
        <v>0</v>
      </c>
      <c r="J808">
        <f>IF(J801&gt;0,J813,0)</f>
        <v>1</v>
      </c>
      <c r="K808">
        <f>IF(K801&gt;0,K813,0)</f>
        <v>0</v>
      </c>
      <c r="M808" s="143" t="s">
        <v>1</v>
      </c>
      <c r="N808" s="142">
        <f>Techniques!$D$3*(Techniques!$E$3*I808+Techniques!$F$3*J808+Techniques!$G$3*K808)</f>
        <v>1</v>
      </c>
    </row>
    <row r="809" spans="1:14" ht="13.15" x14ac:dyDescent="0.4">
      <c r="A809">
        <v>0</v>
      </c>
      <c r="B809">
        <v>0</v>
      </c>
      <c r="C809">
        <v>0</v>
      </c>
      <c r="D809">
        <v>0</v>
      </c>
      <c r="G809" t="s">
        <v>2</v>
      </c>
      <c r="H809">
        <f>IF(H802&gt;0,H814,0)</f>
        <v>0</v>
      </c>
      <c r="J809">
        <f>IF(J802&gt;0,J814,0)</f>
        <v>0</v>
      </c>
      <c r="K809">
        <f>IF(K802&gt;0,K814,0)</f>
        <v>0</v>
      </c>
      <c r="M809" s="143" t="s">
        <v>2</v>
      </c>
      <c r="N809" s="142">
        <f>Techniques!$E$3*(Techniques!$D$3*H809+Techniques!$F$3*J809+Techniques!$G$3*K809)</f>
        <v>0</v>
      </c>
    </row>
    <row r="810" spans="1:14" ht="13.15" x14ac:dyDescent="0.4">
      <c r="A810">
        <v>0</v>
      </c>
      <c r="B810">
        <v>1</v>
      </c>
      <c r="C810">
        <v>0</v>
      </c>
      <c r="D810">
        <v>0</v>
      </c>
      <c r="G810" t="s">
        <v>3</v>
      </c>
      <c r="H810">
        <f>IF(H803&gt;0,H815,0)</f>
        <v>0</v>
      </c>
      <c r="I810">
        <f>IF(I803&gt;0,I815,0)</f>
        <v>0</v>
      </c>
      <c r="K810">
        <f>IF(K803&gt;0,K815,0)</f>
        <v>0</v>
      </c>
      <c r="M810" s="143" t="s">
        <v>3</v>
      </c>
      <c r="N810" s="142">
        <f>Techniques!$F$3*(Techniques!$D$3*H810+Techniques!$E$3*I810+Techniques!$G$3*K810)</f>
        <v>0</v>
      </c>
    </row>
    <row r="811" spans="1:14" ht="13.15" x14ac:dyDescent="0.4">
      <c r="A811">
        <v>0</v>
      </c>
      <c r="B811">
        <v>1</v>
      </c>
      <c r="C811">
        <v>1</v>
      </c>
      <c r="D811">
        <v>1</v>
      </c>
      <c r="G811" t="s">
        <v>4</v>
      </c>
      <c r="H811">
        <f>IF(H804&gt;0,H816,0)</f>
        <v>0</v>
      </c>
      <c r="I811">
        <f>IF(I804&gt;0,I816,0)</f>
        <v>0</v>
      </c>
      <c r="J811">
        <f>IF(J804&gt;0,J816,0)</f>
        <v>1</v>
      </c>
      <c r="M811" s="143" t="s">
        <v>4</v>
      </c>
      <c r="N811" s="142">
        <f>Techniques!$G$3*(Techniques!$D$3*H811+Techniques!$E$3*I811+Techniques!$F$3*J811)</f>
        <v>1</v>
      </c>
    </row>
    <row r="812" spans="1:14" ht="13.15" x14ac:dyDescent="0.4">
      <c r="A812">
        <v>0</v>
      </c>
      <c r="B812">
        <v>0</v>
      </c>
      <c r="C812">
        <v>0</v>
      </c>
      <c r="D812">
        <v>0</v>
      </c>
      <c r="M812" s="143" t="s">
        <v>94</v>
      </c>
      <c r="N812" s="142" t="b">
        <f>SUM(N808:N811)&gt;0</f>
        <v>1</v>
      </c>
    </row>
    <row r="813" spans="1:14" ht="13.5" thickBot="1" x14ac:dyDescent="0.45">
      <c r="A813" s="22"/>
      <c r="G813" t="s">
        <v>1</v>
      </c>
      <c r="I813">
        <v>0</v>
      </c>
      <c r="J813">
        <v>1</v>
      </c>
      <c r="K813">
        <v>0</v>
      </c>
      <c r="M813" s="140" t="s">
        <v>103</v>
      </c>
      <c r="N813" s="273">
        <v>1.6146421743944933E-3</v>
      </c>
    </row>
    <row r="814" spans="1:14" x14ac:dyDescent="0.35">
      <c r="A814" s="22">
        <f>AVERAGE(A801:A812)</f>
        <v>8.3333333333333329E-2</v>
      </c>
      <c r="B814">
        <f>AVERAGE(B801:B812)</f>
        <v>0.58333333333333337</v>
      </c>
      <c r="C814">
        <f>AVERAGE(C801:C812)</f>
        <v>0.66666666666666663</v>
      </c>
      <c r="D814">
        <f>AVERAGE(D801:D812)</f>
        <v>8.3333333333333329E-2</v>
      </c>
      <c r="E814" s="13" t="s">
        <v>237</v>
      </c>
      <c r="G814" t="s">
        <v>2</v>
      </c>
      <c r="H814">
        <v>0</v>
      </c>
      <c r="J814">
        <v>0</v>
      </c>
      <c r="K814">
        <v>0</v>
      </c>
    </row>
    <row r="815" spans="1:14" x14ac:dyDescent="0.35">
      <c r="A815">
        <f>STDEV(A801:A812)</f>
        <v>0.28867513459481287</v>
      </c>
      <c r="B815">
        <f>STDEV(B801:B812)</f>
        <v>0.51492865054443726</v>
      </c>
      <c r="C815">
        <f>STDEV(C801:C812)</f>
        <v>0.49236596391733095</v>
      </c>
      <c r="D815">
        <f>STDEV(D801:D812)</f>
        <v>0.28867513459481287</v>
      </c>
      <c r="E815" s="13" t="s">
        <v>238</v>
      </c>
      <c r="G815" t="s">
        <v>3</v>
      </c>
      <c r="H815">
        <v>1</v>
      </c>
      <c r="I815">
        <v>0</v>
      </c>
      <c r="K815">
        <v>1</v>
      </c>
    </row>
    <row r="816" spans="1:14" x14ac:dyDescent="0.35">
      <c r="A816" s="22"/>
      <c r="G816" t="s">
        <v>4</v>
      </c>
      <c r="H816">
        <v>0</v>
      </c>
      <c r="I816">
        <v>0</v>
      </c>
      <c r="J816">
        <v>1</v>
      </c>
    </row>
    <row r="817" spans="1:58" s="5" customFormat="1" ht="13.15" thickBot="1" x14ac:dyDescent="0.4">
      <c r="A817" s="23"/>
      <c r="O817" s="24"/>
    </row>
    <row r="818" spans="1:58" s="26" customFormat="1" x14ac:dyDescent="0.35">
      <c r="A818" s="25" t="str">
        <f>Directions!J15</f>
        <v>ComplTime</v>
      </c>
      <c r="B818" t="s">
        <v>11</v>
      </c>
      <c r="E818" s="115" t="s">
        <v>226</v>
      </c>
      <c r="F818" s="66">
        <f>Directions!K15</f>
        <v>-1</v>
      </c>
      <c r="O818" s="28"/>
    </row>
    <row r="819" spans="1:58" s="38" customFormat="1" ht="13.15" x14ac:dyDescent="0.4">
      <c r="A819" s="22" t="s">
        <v>1</v>
      </c>
      <c r="B819" t="s">
        <v>2</v>
      </c>
      <c r="C819" t="s">
        <v>3</v>
      </c>
      <c r="D819" t="s">
        <v>4</v>
      </c>
      <c r="E819"/>
      <c r="F819"/>
      <c r="G819" s="3" t="s">
        <v>220</v>
      </c>
      <c r="H819" t="s">
        <v>1</v>
      </c>
      <c r="I819" t="s">
        <v>2</v>
      </c>
      <c r="J819" t="s">
        <v>3</v>
      </c>
      <c r="K819" t="s">
        <v>4</v>
      </c>
      <c r="L819"/>
      <c r="N819"/>
      <c r="O819" s="4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/>
      <c r="AH819"/>
      <c r="AI819"/>
      <c r="AJ819"/>
      <c r="AK819"/>
      <c r="AL819"/>
      <c r="AM819"/>
      <c r="AN819"/>
      <c r="AO819"/>
      <c r="AP819"/>
      <c r="AQ819"/>
      <c r="AR819"/>
      <c r="AS819"/>
      <c r="AT819"/>
      <c r="AU819"/>
      <c r="AV819"/>
      <c r="AW819"/>
      <c r="AX819"/>
      <c r="AY819"/>
      <c r="AZ819"/>
      <c r="BA819"/>
      <c r="BB819"/>
      <c r="BC819"/>
      <c r="BD819"/>
      <c r="BE819"/>
      <c r="BF819"/>
    </row>
    <row r="820" spans="1:58" s="38" customFormat="1" ht="13.15" x14ac:dyDescent="0.4">
      <c r="A820">
        <v>13.999689999999999</v>
      </c>
      <c r="B820">
        <v>16.344449999999998</v>
      </c>
      <c r="C820">
        <v>20.355560000000001</v>
      </c>
      <c r="D820">
        <v>7.5222319999999998</v>
      </c>
      <c r="E820"/>
      <c r="F820"/>
      <c r="G820" t="s">
        <v>1</v>
      </c>
      <c r="H820" s="3">
        <f>A833</f>
        <v>11.9323675</v>
      </c>
      <c r="I820">
        <f>F818*(H820-I821)</f>
        <v>7.2574466666666648</v>
      </c>
      <c r="J820">
        <f>F818*(H820-J822)</f>
        <v>7.6454090833333321</v>
      </c>
      <c r="K820">
        <f>F818*(H820-K823)</f>
        <v>-2.526438083333332</v>
      </c>
      <c r="L820"/>
      <c r="N820"/>
      <c r="O820" s="49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/>
      <c r="AH820"/>
      <c r="AI820"/>
      <c r="AJ820"/>
      <c r="AK820"/>
      <c r="AL820"/>
      <c r="AM820"/>
      <c r="AN820"/>
      <c r="AO820"/>
      <c r="AP820"/>
      <c r="AQ820"/>
      <c r="AR820"/>
      <c r="AS820"/>
      <c r="AT820"/>
      <c r="AU820"/>
      <c r="AV820"/>
      <c r="AW820"/>
      <c r="AX820"/>
      <c r="AY820"/>
      <c r="AZ820"/>
      <c r="BA820"/>
      <c r="BB820"/>
      <c r="BC820"/>
      <c r="BD820"/>
      <c r="BE820"/>
      <c r="BF820"/>
    </row>
    <row r="821" spans="1:58" s="38" customFormat="1" ht="13.15" x14ac:dyDescent="0.4">
      <c r="A821">
        <v>6.3887479999999996</v>
      </c>
      <c r="B821">
        <v>23.855560000000001</v>
      </c>
      <c r="C821">
        <v>8.2222290000000005</v>
      </c>
      <c r="D821">
        <v>6.7777789999999998</v>
      </c>
      <c r="E821"/>
      <c r="F821"/>
      <c r="G821" t="s">
        <v>2</v>
      </c>
      <c r="H821">
        <f>F818*(I821-H820)</f>
        <v>-7.2574466666666648</v>
      </c>
      <c r="I821" s="3">
        <f>B833</f>
        <v>19.189814166666665</v>
      </c>
      <c r="J821">
        <f>F818*(I821-J822)</f>
        <v>0.38796241666666731</v>
      </c>
      <c r="K821">
        <f>F818*(I821-K823)</f>
        <v>-9.7838847499999968</v>
      </c>
      <c r="L821"/>
      <c r="N821"/>
      <c r="O821" s="49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/>
      <c r="AH821"/>
      <c r="AI821"/>
      <c r="AJ821"/>
      <c r="AK821"/>
      <c r="AL821"/>
      <c r="AM821"/>
      <c r="AN821"/>
      <c r="AO821"/>
      <c r="AP821"/>
      <c r="AQ821"/>
      <c r="AR821"/>
      <c r="AS821"/>
      <c r="AT821"/>
      <c r="AU821"/>
      <c r="AV821"/>
      <c r="AW821"/>
      <c r="AX821"/>
      <c r="AY821"/>
      <c r="AZ821"/>
      <c r="BA821"/>
      <c r="BB821"/>
      <c r="BC821"/>
      <c r="BD821"/>
      <c r="BE821"/>
      <c r="BF821"/>
    </row>
    <row r="822" spans="1:58" s="38" customFormat="1" ht="13.15" x14ac:dyDescent="0.4">
      <c r="A822">
        <v>8.4111019999999996</v>
      </c>
      <c r="B822">
        <v>15.144439999999999</v>
      </c>
      <c r="C822">
        <v>14.62222</v>
      </c>
      <c r="D822">
        <v>4.5</v>
      </c>
      <c r="E822"/>
      <c r="F822"/>
      <c r="G822" t="s">
        <v>3</v>
      </c>
      <c r="H822">
        <f>F818*(J822-H820)</f>
        <v>-7.6454090833333321</v>
      </c>
      <c r="I822">
        <f>F818*(J822-I821)</f>
        <v>-0.38796241666666731</v>
      </c>
      <c r="J822" s="3">
        <f>C833</f>
        <v>19.577776583333332</v>
      </c>
      <c r="K822">
        <f>F818*(J822-K823)</f>
        <v>-10.171847166666664</v>
      </c>
      <c r="L822"/>
      <c r="N822"/>
      <c r="O822" s="49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/>
      <c r="AH822"/>
      <c r="AI822"/>
      <c r="AJ822"/>
      <c r="AK822"/>
      <c r="AL822"/>
      <c r="AM822"/>
      <c r="AN822"/>
      <c r="AO822"/>
      <c r="AP822"/>
      <c r="AQ822"/>
      <c r="AR822"/>
      <c r="AS822"/>
      <c r="AT822"/>
      <c r="AU822"/>
      <c r="AV822"/>
      <c r="AW822"/>
      <c r="AX822"/>
      <c r="AY822"/>
      <c r="AZ822"/>
      <c r="BA822"/>
      <c r="BB822"/>
      <c r="BC822"/>
      <c r="BD822"/>
      <c r="BE822"/>
      <c r="BF822"/>
    </row>
    <row r="823" spans="1:58" s="38" customFormat="1" ht="13.15" x14ac:dyDescent="0.4">
      <c r="A823">
        <v>22.799990000000001</v>
      </c>
      <c r="B823">
        <v>18.355560000000001</v>
      </c>
      <c r="C823">
        <v>24.27779</v>
      </c>
      <c r="D823">
        <v>13</v>
      </c>
      <c r="E823"/>
      <c r="F823"/>
      <c r="G823" t="s">
        <v>4</v>
      </c>
      <c r="H823">
        <f>F818*(K823-H820)</f>
        <v>2.526438083333332</v>
      </c>
      <c r="I823">
        <f>F818*(K823-I821)</f>
        <v>9.7838847499999968</v>
      </c>
      <c r="J823">
        <f>F818*(K823-J822)</f>
        <v>10.171847166666664</v>
      </c>
      <c r="K823" s="3">
        <f>D833</f>
        <v>9.4059294166666678</v>
      </c>
      <c r="L823"/>
      <c r="M823"/>
      <c r="N823"/>
      <c r="O823" s="49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/>
      <c r="AH823"/>
      <c r="AI823"/>
      <c r="AJ823"/>
      <c r="AK823"/>
      <c r="AL823"/>
      <c r="AM823"/>
      <c r="AN823"/>
      <c r="AO823"/>
      <c r="AP823"/>
      <c r="AQ823"/>
      <c r="AR823"/>
      <c r="AS823"/>
      <c r="AT823"/>
      <c r="AU823"/>
      <c r="AV823"/>
      <c r="AW823"/>
      <c r="AX823"/>
      <c r="AY823"/>
      <c r="AZ823"/>
      <c r="BA823"/>
      <c r="BB823"/>
      <c r="BC823"/>
      <c r="BD823"/>
      <c r="BE823"/>
      <c r="BF823"/>
    </row>
    <row r="824" spans="1:58" s="38" customFormat="1" x14ac:dyDescent="0.35">
      <c r="A824">
        <v>11.65558</v>
      </c>
      <c r="B824">
        <v>10.15555</v>
      </c>
      <c r="C824">
        <v>37.644469999999998</v>
      </c>
      <c r="D824">
        <v>14.42224</v>
      </c>
      <c r="E824"/>
      <c r="F824"/>
      <c r="G824"/>
      <c r="H824"/>
      <c r="I824"/>
      <c r="J824"/>
      <c r="K824"/>
      <c r="L824"/>
      <c r="M824"/>
      <c r="N824"/>
      <c r="O824" s="49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/>
      <c r="AI824"/>
      <c r="AJ824"/>
      <c r="AK824"/>
      <c r="AL824"/>
      <c r="AM824"/>
      <c r="AN824"/>
      <c r="AO824"/>
      <c r="AP824"/>
      <c r="AQ824"/>
      <c r="AR824"/>
      <c r="AS824"/>
      <c r="AT824"/>
      <c r="AU824"/>
      <c r="AV824"/>
      <c r="AW824"/>
      <c r="AX824"/>
      <c r="AY824"/>
      <c r="AZ824"/>
      <c r="BA824"/>
      <c r="BB824"/>
      <c r="BC824"/>
      <c r="BD824"/>
      <c r="BE824"/>
      <c r="BF824"/>
    </row>
    <row r="825" spans="1:58" s="38" customFormat="1" ht="13.15" thickBot="1" x14ac:dyDescent="0.4">
      <c r="A825">
        <v>4.3555599999999997</v>
      </c>
      <c r="B825">
        <v>27.966670000000001</v>
      </c>
      <c r="C825">
        <v>16.466670000000001</v>
      </c>
      <c r="D825">
        <v>9.377777</v>
      </c>
      <c r="E825"/>
      <c r="F825"/>
      <c r="G825"/>
      <c r="H825"/>
      <c r="I825"/>
      <c r="J825"/>
      <c r="K825"/>
      <c r="L825"/>
      <c r="M825"/>
      <c r="N825"/>
      <c r="O825" s="49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  <c r="AS825"/>
      <c r="AT825"/>
      <c r="AU825"/>
      <c r="AV825"/>
      <c r="AW825"/>
      <c r="AX825"/>
      <c r="AY825"/>
      <c r="AZ825"/>
      <c r="BA825"/>
      <c r="BB825"/>
      <c r="BC825"/>
      <c r="BD825"/>
      <c r="BE825"/>
      <c r="BF825"/>
    </row>
    <row r="826" spans="1:58" s="38" customFormat="1" ht="13.5" thickBot="1" x14ac:dyDescent="0.45">
      <c r="A826">
        <v>11.755549999999999</v>
      </c>
      <c r="B826">
        <v>28.22223</v>
      </c>
      <c r="C826">
        <v>18.266649999999998</v>
      </c>
      <c r="D826">
        <v>17.133330000000001</v>
      </c>
      <c r="E826"/>
      <c r="F826"/>
      <c r="G826"/>
      <c r="H826" t="s">
        <v>1</v>
      </c>
      <c r="I826" t="s">
        <v>2</v>
      </c>
      <c r="J826" t="s">
        <v>3</v>
      </c>
      <c r="K826" t="s">
        <v>4</v>
      </c>
      <c r="L826"/>
      <c r="M826" s="116"/>
      <c r="N826" s="141" t="s">
        <v>10</v>
      </c>
      <c r="O826" s="49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  <c r="AS826"/>
      <c r="AT826"/>
      <c r="AU826"/>
      <c r="AV826"/>
      <c r="AW826"/>
      <c r="AX826"/>
      <c r="AY826"/>
      <c r="AZ826"/>
      <c r="BA826"/>
      <c r="BB826"/>
      <c r="BC826"/>
      <c r="BD826"/>
      <c r="BE826"/>
      <c r="BF826"/>
    </row>
    <row r="827" spans="1:58" s="38" customFormat="1" ht="13.15" x14ac:dyDescent="0.4">
      <c r="A827">
        <v>11.88889</v>
      </c>
      <c r="B827">
        <v>12.97777</v>
      </c>
      <c r="C827">
        <v>20.61111</v>
      </c>
      <c r="D827">
        <v>9.3444369999999992</v>
      </c>
      <c r="E827"/>
      <c r="F827"/>
      <c r="G827" t="s">
        <v>1</v>
      </c>
      <c r="H827"/>
      <c r="I827">
        <f>IF(I820&gt;0,I832,0)</f>
        <v>1</v>
      </c>
      <c r="J827">
        <f>IF(J820&gt;0,J832,0)</f>
        <v>1</v>
      </c>
      <c r="K827">
        <f>IF(K820&gt;0,K832,0)</f>
        <v>0</v>
      </c>
      <c r="L827"/>
      <c r="M827" s="143" t="s">
        <v>1</v>
      </c>
      <c r="N827" s="142">
        <f>Techniques!$D$3*(Techniques!$E$3*I827+Techniques!$F$3*J827+Techniques!$G$3*K827)</f>
        <v>2</v>
      </c>
      <c r="O827" s="49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  <c r="AS827"/>
      <c r="AT827"/>
      <c r="AU827"/>
      <c r="AV827"/>
      <c r="AW827"/>
      <c r="AX827"/>
      <c r="AY827"/>
      <c r="AZ827"/>
      <c r="BA827"/>
      <c r="BB827"/>
      <c r="BC827"/>
      <c r="BD827"/>
      <c r="BE827"/>
      <c r="BF827"/>
    </row>
    <row r="828" spans="1:58" s="38" customFormat="1" ht="13.15" x14ac:dyDescent="0.4">
      <c r="A828">
        <v>7.6222200000000004</v>
      </c>
      <c r="B828">
        <v>28.22223</v>
      </c>
      <c r="C828">
        <v>17.955539999999999</v>
      </c>
      <c r="D828">
        <v>6.4777829999999996</v>
      </c>
      <c r="E828"/>
      <c r="F828"/>
      <c r="G828" t="s">
        <v>2</v>
      </c>
      <c r="H828">
        <f>IF(H821&gt;0,H833,0)</f>
        <v>0</v>
      </c>
      <c r="I828"/>
      <c r="J828">
        <f>IF(J821&gt;0,J833,0)</f>
        <v>0</v>
      </c>
      <c r="K828">
        <f>IF(K821&gt;0,K833,0)</f>
        <v>0</v>
      </c>
      <c r="L828"/>
      <c r="M828" s="143" t="s">
        <v>2</v>
      </c>
      <c r="N828" s="142">
        <f>Techniques!$E$3*(Techniques!$D$3*H828+Techniques!$F$3*J828+Techniques!$G$3*K828)</f>
        <v>0</v>
      </c>
      <c r="O828" s="49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  <c r="AS828"/>
      <c r="AT828"/>
      <c r="AU828"/>
      <c r="AV828"/>
      <c r="AW828"/>
      <c r="AX828"/>
      <c r="AY828"/>
      <c r="AZ828"/>
      <c r="BA828"/>
      <c r="BB828"/>
      <c r="BC828"/>
      <c r="BD828"/>
      <c r="BE828"/>
      <c r="BF828"/>
    </row>
    <row r="829" spans="1:58" s="38" customFormat="1" ht="13.15" x14ac:dyDescent="0.4">
      <c r="A829">
        <v>11.37776</v>
      </c>
      <c r="B829">
        <v>22.222200000000001</v>
      </c>
      <c r="C829">
        <v>17.955539999999999</v>
      </c>
      <c r="D829">
        <v>10.81113</v>
      </c>
      <c r="E829"/>
      <c r="F829"/>
      <c r="G829" t="s">
        <v>3</v>
      </c>
      <c r="H829">
        <f>IF(H822&gt;0,H834,0)</f>
        <v>0</v>
      </c>
      <c r="I829">
        <f>IF(I822&gt;0,I834,0)</f>
        <v>0</v>
      </c>
      <c r="J829"/>
      <c r="K829">
        <f>IF(K822&gt;0,K834,0)</f>
        <v>0</v>
      </c>
      <c r="L829"/>
      <c r="M829" s="143" t="s">
        <v>3</v>
      </c>
      <c r="N829" s="142">
        <f>Techniques!$F$3*(Techniques!$D$3*H829+Techniques!$E$3*I829+Techniques!$G$3*K829)</f>
        <v>0</v>
      </c>
      <c r="O829" s="4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  <c r="AS829"/>
      <c r="AT829"/>
      <c r="AU829"/>
      <c r="AV829"/>
      <c r="AW829"/>
      <c r="AX829"/>
      <c r="AY829"/>
      <c r="AZ829"/>
      <c r="BA829"/>
      <c r="BB829"/>
      <c r="BC829"/>
      <c r="BD829"/>
      <c r="BE829"/>
      <c r="BF829"/>
    </row>
    <row r="830" spans="1:58" s="38" customFormat="1" ht="13.15" x14ac:dyDescent="0.4">
      <c r="A830">
        <v>21.77777</v>
      </c>
      <c r="B830">
        <v>15.33334</v>
      </c>
      <c r="C830">
        <v>25.822199999999999</v>
      </c>
      <c r="D830">
        <v>12.01111</v>
      </c>
      <c r="E830"/>
      <c r="F830"/>
      <c r="G830" t="s">
        <v>4</v>
      </c>
      <c r="H830">
        <f>IF(H823&gt;0,H835,0)</f>
        <v>0</v>
      </c>
      <c r="I830">
        <f>IF(I823&gt;0,I835,0)</f>
        <v>1</v>
      </c>
      <c r="J830">
        <f>IF(J823&gt;0,J835,0)</f>
        <v>1</v>
      </c>
      <c r="K830"/>
      <c r="L830"/>
      <c r="M830" s="143" t="s">
        <v>4</v>
      </c>
      <c r="N830" s="142">
        <f>Techniques!$G$3*(Techniques!$D$3*H830+Techniques!$E$3*I830+Techniques!$F$3*J830)</f>
        <v>2</v>
      </c>
      <c r="O830" s="49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  <c r="AS830"/>
      <c r="AT830"/>
      <c r="AU830"/>
      <c r="AV830"/>
      <c r="AW830"/>
      <c r="AX830"/>
      <c r="AY830"/>
      <c r="AZ830"/>
      <c r="BA830"/>
      <c r="BB830"/>
      <c r="BC830"/>
      <c r="BD830"/>
      <c r="BE830"/>
      <c r="BF830"/>
    </row>
    <row r="831" spans="1:58" s="38" customFormat="1" ht="13.15" x14ac:dyDescent="0.4">
      <c r="A831">
        <v>11.15555</v>
      </c>
      <c r="B831">
        <v>11.47777</v>
      </c>
      <c r="C831">
        <v>12.73334</v>
      </c>
      <c r="D831">
        <v>1.4933350000000001</v>
      </c>
      <c r="E831"/>
      <c r="G831"/>
      <c r="H831"/>
      <c r="I831"/>
      <c r="J831"/>
      <c r="K831"/>
      <c r="L831"/>
      <c r="M831" s="143" t="s">
        <v>94</v>
      </c>
      <c r="N831" s="142" t="b">
        <f>SUM(N827:N830)&gt;0</f>
        <v>1</v>
      </c>
      <c r="O831" s="49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  <c r="AS831"/>
      <c r="AT831"/>
      <c r="AU831"/>
      <c r="AV831"/>
      <c r="AW831"/>
      <c r="AX831"/>
      <c r="AY831"/>
      <c r="AZ831"/>
      <c r="BA831"/>
      <c r="BB831"/>
      <c r="BC831"/>
      <c r="BD831"/>
      <c r="BE831"/>
      <c r="BF831"/>
    </row>
    <row r="832" spans="1:58" s="38" customFormat="1" ht="13.5" thickBot="1" x14ac:dyDescent="0.45">
      <c r="A832" s="22"/>
      <c r="B832"/>
      <c r="C832"/>
      <c r="D832"/>
      <c r="E832"/>
      <c r="F832"/>
      <c r="G832" t="s">
        <v>1</v>
      </c>
      <c r="H832"/>
      <c r="I832">
        <v>1</v>
      </c>
      <c r="J832">
        <v>1</v>
      </c>
      <c r="K832">
        <v>0</v>
      </c>
      <c r="L832"/>
      <c r="M832" s="140" t="s">
        <v>103</v>
      </c>
      <c r="N832" s="273">
        <v>1.5090637460842194E-4</v>
      </c>
      <c r="O832" s="49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  <c r="AS832"/>
      <c r="AT832"/>
      <c r="AU832"/>
      <c r="AV832"/>
      <c r="AW832"/>
      <c r="AX832"/>
      <c r="AY832"/>
      <c r="AZ832"/>
      <c r="BA832"/>
      <c r="BB832"/>
      <c r="BC832"/>
      <c r="BD832"/>
      <c r="BE832"/>
      <c r="BF832"/>
    </row>
    <row r="833" spans="1:58" s="38" customFormat="1" x14ac:dyDescent="0.35">
      <c r="A833" s="22">
        <f>AVERAGE(A820:A831)</f>
        <v>11.9323675</v>
      </c>
      <c r="B833">
        <f>AVERAGE(B820:B831)</f>
        <v>19.189814166666665</v>
      </c>
      <c r="C833">
        <f>AVERAGE(C820:C831)</f>
        <v>19.577776583333332</v>
      </c>
      <c r="D833">
        <f>AVERAGE(D820:D831)</f>
        <v>9.4059294166666678</v>
      </c>
      <c r="E833" s="13" t="s">
        <v>237</v>
      </c>
      <c r="F833"/>
      <c r="G833" t="s">
        <v>2</v>
      </c>
      <c r="H833">
        <v>1</v>
      </c>
      <c r="I833"/>
      <c r="J833">
        <v>0</v>
      </c>
      <c r="K833">
        <v>1</v>
      </c>
      <c r="L833"/>
      <c r="M833"/>
      <c r="N833"/>
      <c r="O833" s="49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  <c r="AS833"/>
      <c r="AT833"/>
      <c r="AU833"/>
      <c r="AV833"/>
      <c r="AW833"/>
      <c r="AX833"/>
      <c r="AY833"/>
      <c r="AZ833"/>
      <c r="BA833"/>
      <c r="BB833"/>
      <c r="BC833"/>
      <c r="BD833"/>
      <c r="BE833"/>
      <c r="BF833"/>
    </row>
    <row r="834" spans="1:58" s="38" customFormat="1" x14ac:dyDescent="0.35">
      <c r="A834">
        <f>STDEV(A820:A831)</f>
        <v>5.5550812423764757</v>
      </c>
      <c r="B834">
        <f>STDEV(B820:B831)</f>
        <v>6.6802244607599608</v>
      </c>
      <c r="C834">
        <f>STDEV(C820:C831)</f>
        <v>7.4233950833267688</v>
      </c>
      <c r="D834">
        <f>STDEV(D820:D831)</f>
        <v>4.3928287560563595</v>
      </c>
      <c r="E834" s="13" t="s">
        <v>238</v>
      </c>
      <c r="F834"/>
      <c r="G834" t="s">
        <v>3</v>
      </c>
      <c r="H834">
        <v>1</v>
      </c>
      <c r="I834">
        <v>0</v>
      </c>
      <c r="J834"/>
      <c r="K834">
        <v>1</v>
      </c>
      <c r="L834"/>
      <c r="M834"/>
      <c r="N834"/>
      <c r="O834" s="49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/>
      <c r="AH834"/>
      <c r="AI834"/>
      <c r="AJ834"/>
      <c r="AK834"/>
      <c r="AL834"/>
      <c r="AM834"/>
      <c r="AN834"/>
      <c r="AO834"/>
      <c r="AP834"/>
      <c r="AQ834"/>
      <c r="AR834"/>
      <c r="AS834"/>
      <c r="AT834"/>
      <c r="AU834"/>
      <c r="AV834"/>
      <c r="AW834"/>
      <c r="AX834"/>
      <c r="AY834"/>
      <c r="AZ834"/>
      <c r="BA834"/>
      <c r="BB834"/>
      <c r="BC834"/>
      <c r="BD834"/>
      <c r="BE834"/>
      <c r="BF834"/>
    </row>
    <row r="835" spans="1:58" s="38" customFormat="1" x14ac:dyDescent="0.35">
      <c r="A835" s="22"/>
      <c r="B835"/>
      <c r="C835"/>
      <c r="D835"/>
      <c r="E835"/>
      <c r="F835"/>
      <c r="G835" t="s">
        <v>4</v>
      </c>
      <c r="H835">
        <v>0</v>
      </c>
      <c r="I835">
        <v>1</v>
      </c>
      <c r="J835">
        <v>1</v>
      </c>
      <c r="K835"/>
      <c r="L835"/>
      <c r="M835"/>
      <c r="N835"/>
      <c r="O835" s="49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  <c r="AS835"/>
      <c r="AT835"/>
      <c r="AU835"/>
      <c r="AV835"/>
      <c r="AW835"/>
      <c r="AX835"/>
      <c r="AY835"/>
      <c r="AZ835"/>
      <c r="BA835"/>
      <c r="BB835"/>
      <c r="BC835"/>
      <c r="BD835"/>
      <c r="BE835"/>
      <c r="BF835"/>
    </row>
    <row r="836" spans="1:58" s="5" customFormat="1" ht="13.15" thickBot="1" x14ac:dyDescent="0.4">
      <c r="A836" s="23"/>
      <c r="O836" s="24"/>
    </row>
    <row r="837" spans="1:58" s="26" customFormat="1" x14ac:dyDescent="0.35">
      <c r="A837" s="25" t="str">
        <f>Directions!J16</f>
        <v>Avoidance</v>
      </c>
      <c r="B837" t="s">
        <v>11</v>
      </c>
      <c r="E837" s="115" t="s">
        <v>226</v>
      </c>
      <c r="F837" s="66">
        <f>Directions!K16</f>
        <v>-1</v>
      </c>
      <c r="O837" s="28"/>
    </row>
    <row r="838" spans="1:58" ht="13.15" x14ac:dyDescent="0.4">
      <c r="A838" s="22" t="s">
        <v>1</v>
      </c>
      <c r="B838" t="s">
        <v>2</v>
      </c>
      <c r="C838" t="s">
        <v>3</v>
      </c>
      <c r="D838" t="s">
        <v>4</v>
      </c>
      <c r="G838" s="3" t="s">
        <v>220</v>
      </c>
      <c r="H838" t="s">
        <v>1</v>
      </c>
      <c r="I838" t="s">
        <v>2</v>
      </c>
      <c r="J838" t="s">
        <v>3</v>
      </c>
      <c r="K838" t="s">
        <v>4</v>
      </c>
    </row>
    <row r="839" spans="1:58" ht="13.15" x14ac:dyDescent="0.4">
      <c r="A839">
        <v>10.83024</v>
      </c>
      <c r="B839">
        <v>5.2316539999999998</v>
      </c>
      <c r="C839">
        <v>14.40451</v>
      </c>
      <c r="D839">
        <v>3.766718</v>
      </c>
      <c r="G839" t="s">
        <v>1</v>
      </c>
      <c r="H839" s="3">
        <f>A852</f>
        <v>8.1464269166666679</v>
      </c>
      <c r="I839">
        <f>F837*(H839-I840)</f>
        <v>2.4722554166666662</v>
      </c>
      <c r="J839">
        <f>F837*(H839-J841)</f>
        <v>3.3151329999999977</v>
      </c>
      <c r="K839">
        <f>F837*(H839-K842)</f>
        <v>-0.62695200000000195</v>
      </c>
    </row>
    <row r="840" spans="1:58" ht="13.15" x14ac:dyDescent="0.4">
      <c r="A840">
        <v>2.9760490000000002</v>
      </c>
      <c r="B840">
        <v>12.011049999999999</v>
      </c>
      <c r="C840">
        <v>4.8991129999999998</v>
      </c>
      <c r="D840">
        <v>3.5021640000000001</v>
      </c>
      <c r="G840" t="s">
        <v>2</v>
      </c>
      <c r="H840">
        <f>F837*(I840-H839)</f>
        <v>-2.4722554166666662</v>
      </c>
      <c r="I840" s="3">
        <f>B852</f>
        <v>10.618682333333334</v>
      </c>
      <c r="J840">
        <f>F837*(I840-J841)</f>
        <v>0.84287758333333151</v>
      </c>
      <c r="K840">
        <f>F837*(I840-K842)</f>
        <v>-3.0992074166666681</v>
      </c>
    </row>
    <row r="841" spans="1:58" ht="13.15" x14ac:dyDescent="0.4">
      <c r="A841">
        <v>5.5343140000000002</v>
      </c>
      <c r="B841">
        <v>9.2243820000000003</v>
      </c>
      <c r="C841">
        <v>10.133279999999999</v>
      </c>
      <c r="D841">
        <v>3.2518820000000002</v>
      </c>
      <c r="G841" t="s">
        <v>3</v>
      </c>
      <c r="H841">
        <f>F837*(J841-H839)</f>
        <v>-3.3151329999999977</v>
      </c>
      <c r="I841">
        <f>F837*(J841-I840)</f>
        <v>-0.84287758333333151</v>
      </c>
      <c r="J841" s="3">
        <f>C852</f>
        <v>11.461559916666666</v>
      </c>
      <c r="K841">
        <f>F837*(J841-K842)</f>
        <v>-3.9420849999999996</v>
      </c>
    </row>
    <row r="842" spans="1:58" ht="13.15" x14ac:dyDescent="0.4">
      <c r="A842">
        <v>16.482060000000001</v>
      </c>
      <c r="B842">
        <v>13.629479999999999</v>
      </c>
      <c r="C842">
        <v>11.52646</v>
      </c>
      <c r="D842">
        <v>12.84088</v>
      </c>
      <c r="G842" t="s">
        <v>4</v>
      </c>
      <c r="H842">
        <f>F837*(K842-H839)</f>
        <v>0.62695200000000195</v>
      </c>
      <c r="I842">
        <f>F837*(K842-I840)</f>
        <v>3.0992074166666681</v>
      </c>
      <c r="J842">
        <f>F837*(K842-J841)</f>
        <v>3.9420849999999996</v>
      </c>
      <c r="K842" s="3">
        <f>D852</f>
        <v>7.5194749166666659</v>
      </c>
    </row>
    <row r="843" spans="1:58" x14ac:dyDescent="0.35">
      <c r="A843">
        <v>7.0005519999999999</v>
      </c>
      <c r="B843">
        <v>1.8678950000000001</v>
      </c>
      <c r="C843">
        <v>24.45167</v>
      </c>
      <c r="D843">
        <v>9.1181439999999991</v>
      </c>
    </row>
    <row r="844" spans="1:58" ht="13.15" thickBot="1" x14ac:dyDescent="0.4">
      <c r="A844">
        <v>3.3066930000000001</v>
      </c>
      <c r="B844">
        <v>23.76501</v>
      </c>
      <c r="C844">
        <v>8.9813089999999995</v>
      </c>
      <c r="D844">
        <v>6.5427920000000004</v>
      </c>
    </row>
    <row r="845" spans="1:58" ht="13.5" thickBot="1" x14ac:dyDescent="0.45">
      <c r="A845">
        <v>8.880331</v>
      </c>
      <c r="B845">
        <v>13.351050000000001</v>
      </c>
      <c r="C845">
        <v>10.293979999999999</v>
      </c>
      <c r="D845">
        <v>13.433859999999999</v>
      </c>
      <c r="H845" t="s">
        <v>1</v>
      </c>
      <c r="I845" t="s">
        <v>2</v>
      </c>
      <c r="J845" t="s">
        <v>3</v>
      </c>
      <c r="K845" t="s">
        <v>4</v>
      </c>
      <c r="M845" s="116"/>
      <c r="N845" s="141" t="s">
        <v>10</v>
      </c>
    </row>
    <row r="846" spans="1:58" ht="13.15" x14ac:dyDescent="0.4">
      <c r="A846">
        <v>7.2929469999999998</v>
      </c>
      <c r="B846">
        <v>7.5741940000000003</v>
      </c>
      <c r="C846">
        <v>13.22908</v>
      </c>
      <c r="D846">
        <v>6.0169220000000001</v>
      </c>
      <c r="G846" t="s">
        <v>1</v>
      </c>
      <c r="I846">
        <f>IF(I839&gt;0,I851,0)</f>
        <v>0</v>
      </c>
      <c r="J846">
        <f>IF(J839&gt;0,J851,0)</f>
        <v>0</v>
      </c>
      <c r="K846">
        <f>IF(K839&gt;0,K851,0)</f>
        <v>0</v>
      </c>
      <c r="M846" s="143" t="s">
        <v>1</v>
      </c>
      <c r="N846" s="142">
        <f>Techniques!$D$3*(Techniques!$E$3*I846+Techniques!$F$3*J846+Techniques!$G$3*K846)</f>
        <v>0</v>
      </c>
    </row>
    <row r="847" spans="1:58" ht="13.15" x14ac:dyDescent="0.4">
      <c r="A847">
        <v>13.01465</v>
      </c>
      <c r="B847">
        <v>13.351050000000001</v>
      </c>
      <c r="C847">
        <v>11.69708</v>
      </c>
      <c r="D847">
        <v>4.4297079999999998</v>
      </c>
      <c r="G847" t="s">
        <v>2</v>
      </c>
      <c r="H847">
        <f>IF(H840&gt;0,H852,0)</f>
        <v>0</v>
      </c>
      <c r="J847">
        <f>IF(J840&gt;0,J852,0)</f>
        <v>0</v>
      </c>
      <c r="K847">
        <f>IF(K840&gt;0,K852,0)</f>
        <v>0</v>
      </c>
      <c r="M847" s="143" t="s">
        <v>2</v>
      </c>
      <c r="N847" s="142">
        <f>Techniques!$E$3*(Techniques!$D$3*H847+Techniques!$F$3*J847+Techniques!$G$3*K847)</f>
        <v>0</v>
      </c>
    </row>
    <row r="848" spans="1:58" ht="13.15" x14ac:dyDescent="0.4">
      <c r="A848">
        <v>5.1539479999999998</v>
      </c>
      <c r="B848">
        <v>13.421250000000001</v>
      </c>
      <c r="C848">
        <v>11.69708</v>
      </c>
      <c r="D848">
        <v>3.1229589999999998</v>
      </c>
      <c r="G848" t="s">
        <v>3</v>
      </c>
      <c r="H848">
        <f>IF(H841&gt;0,H853,0)</f>
        <v>0</v>
      </c>
      <c r="I848">
        <f>IF(I841&gt;0,I853,0)</f>
        <v>0</v>
      </c>
      <c r="K848">
        <f>IF(K841&gt;0,K853,0)</f>
        <v>0</v>
      </c>
      <c r="M848" s="143" t="s">
        <v>3</v>
      </c>
      <c r="N848" s="142">
        <f>Techniques!$F$3*(Techniques!$D$3*H848+Techniques!$E$3*I848+Techniques!$G$3*K848)</f>
        <v>0</v>
      </c>
    </row>
    <row r="849" spans="1:15" ht="13.15" x14ac:dyDescent="0.4">
      <c r="A849">
        <v>11.596259999999999</v>
      </c>
      <c r="B849">
        <v>7.9612410000000002</v>
      </c>
      <c r="C849">
        <v>8.1047820000000002</v>
      </c>
      <c r="D849">
        <v>12.147919999999999</v>
      </c>
      <c r="G849" t="s">
        <v>4</v>
      </c>
      <c r="H849">
        <f>IF(H842&gt;0,H854,0)</f>
        <v>0</v>
      </c>
      <c r="I849">
        <f>IF(I842&gt;0,I854,0)</f>
        <v>0</v>
      </c>
      <c r="J849">
        <f>IF(J842&gt;0,J854,0)</f>
        <v>0</v>
      </c>
      <c r="M849" s="143" t="s">
        <v>4</v>
      </c>
      <c r="N849" s="142">
        <f>Techniques!$G$3*(Techniques!$D$3*H849+Techniques!$E$3*I849+Techniques!$F$3*J849)</f>
        <v>0</v>
      </c>
    </row>
    <row r="850" spans="1:15" ht="13.15" x14ac:dyDescent="0.4">
      <c r="A850">
        <v>5.6890790000000004</v>
      </c>
      <c r="B850">
        <v>6.0359319999999999</v>
      </c>
      <c r="C850">
        <v>8.1203749999999992</v>
      </c>
      <c r="D850">
        <v>12.059749999999999</v>
      </c>
      <c r="F850" s="38"/>
      <c r="M850" s="143" t="s">
        <v>94</v>
      </c>
      <c r="N850" s="142" t="b">
        <f>SUM(N846:N849)&gt;0</f>
        <v>0</v>
      </c>
    </row>
    <row r="851" spans="1:15" ht="13.5" thickBot="1" x14ac:dyDescent="0.45">
      <c r="A851" s="22"/>
      <c r="G851" t="s">
        <v>1</v>
      </c>
      <c r="I851">
        <v>0</v>
      </c>
      <c r="J851">
        <v>0</v>
      </c>
      <c r="K851">
        <v>0</v>
      </c>
      <c r="M851" s="140" t="s">
        <v>103</v>
      </c>
      <c r="N851" s="273">
        <v>0.15535872106284146</v>
      </c>
    </row>
    <row r="852" spans="1:15" x14ac:dyDescent="0.35">
      <c r="A852" s="22">
        <f>AVERAGE(A839:A850)</f>
        <v>8.1464269166666679</v>
      </c>
      <c r="B852">
        <f>AVERAGE(B839:B850)</f>
        <v>10.618682333333334</v>
      </c>
      <c r="C852">
        <f>AVERAGE(C839:C850)</f>
        <v>11.461559916666666</v>
      </c>
      <c r="D852">
        <f>AVERAGE(D839:D850)</f>
        <v>7.5194749166666659</v>
      </c>
      <c r="E852" s="13" t="s">
        <v>237</v>
      </c>
      <c r="G852" t="s">
        <v>2</v>
      </c>
      <c r="H852">
        <v>0</v>
      </c>
      <c r="J852">
        <v>0</v>
      </c>
      <c r="K852">
        <v>0</v>
      </c>
    </row>
    <row r="853" spans="1:15" x14ac:dyDescent="0.35">
      <c r="A853">
        <f>STDEV(A839:A850)</f>
        <v>4.1213314626958155</v>
      </c>
      <c r="B853">
        <f>STDEV(B839:B850)</f>
        <v>5.6527427292386161</v>
      </c>
      <c r="C853">
        <f>STDEV(C839:C850)</f>
        <v>4.8187096823161291</v>
      </c>
      <c r="D853">
        <f>STDEV(D839:D850)</f>
        <v>4.1386378403102091</v>
      </c>
      <c r="E853" s="13" t="s">
        <v>238</v>
      </c>
      <c r="G853" t="s">
        <v>3</v>
      </c>
      <c r="H853">
        <v>0</v>
      </c>
      <c r="I853">
        <v>0</v>
      </c>
      <c r="K853">
        <v>0</v>
      </c>
    </row>
    <row r="854" spans="1:15" x14ac:dyDescent="0.35">
      <c r="A854" s="22"/>
      <c r="G854" t="s">
        <v>4</v>
      </c>
      <c r="H854">
        <v>0</v>
      </c>
      <c r="I854">
        <v>0</v>
      </c>
      <c r="J854">
        <v>0</v>
      </c>
    </row>
    <row r="855" spans="1:15" s="5" customFormat="1" ht="13.15" thickBot="1" x14ac:dyDescent="0.4">
      <c r="A855" s="23"/>
      <c r="O855" s="24"/>
    </row>
    <row r="856" spans="1:15" s="26" customFormat="1" x14ac:dyDescent="0.35">
      <c r="A856" s="25" t="str">
        <f>Directions!J17</f>
        <v>NumFalls</v>
      </c>
      <c r="B856" t="s">
        <v>11</v>
      </c>
      <c r="E856" s="115" t="s">
        <v>226</v>
      </c>
      <c r="F856" s="66">
        <f>Directions!K17</f>
        <v>-1</v>
      </c>
      <c r="O856" s="28"/>
    </row>
    <row r="857" spans="1:15" ht="13.15" x14ac:dyDescent="0.4">
      <c r="A857" s="22" t="s">
        <v>1</v>
      </c>
      <c r="B857" t="s">
        <v>2</v>
      </c>
      <c r="C857" t="s">
        <v>3</v>
      </c>
      <c r="D857" t="s">
        <v>4</v>
      </c>
      <c r="G857" s="3" t="s">
        <v>220</v>
      </c>
      <c r="H857" t="s">
        <v>1</v>
      </c>
      <c r="I857" t="s">
        <v>2</v>
      </c>
      <c r="J857" t="s">
        <v>3</v>
      </c>
      <c r="K857" t="s">
        <v>4</v>
      </c>
    </row>
    <row r="858" spans="1:15" ht="13.15" x14ac:dyDescent="0.4">
      <c r="A858">
        <v>0</v>
      </c>
      <c r="B858">
        <v>0</v>
      </c>
      <c r="C858">
        <v>0</v>
      </c>
      <c r="D858">
        <v>0</v>
      </c>
      <c r="G858" t="s">
        <v>1</v>
      </c>
      <c r="H858" s="3">
        <f>A871</f>
        <v>0</v>
      </c>
      <c r="I858">
        <f>F856*(H858-I859)</f>
        <v>0</v>
      </c>
      <c r="J858">
        <f>F856*(H858-J860)</f>
        <v>8.3333333333333329E-2</v>
      </c>
      <c r="K858">
        <f>F856*(H858-K861)</f>
        <v>0</v>
      </c>
    </row>
    <row r="859" spans="1:15" ht="13.15" x14ac:dyDescent="0.4">
      <c r="A859">
        <v>0</v>
      </c>
      <c r="B859">
        <v>0</v>
      </c>
      <c r="C859">
        <v>0</v>
      </c>
      <c r="D859">
        <v>0</v>
      </c>
      <c r="G859" t="s">
        <v>2</v>
      </c>
      <c r="H859">
        <f>F856*(I859-H858)</f>
        <v>0</v>
      </c>
      <c r="I859" s="3">
        <f>B871</f>
        <v>0</v>
      </c>
      <c r="J859">
        <f>F856*(I859-J860)</f>
        <v>8.3333333333333329E-2</v>
      </c>
      <c r="K859">
        <f>F856*(I859-K861)</f>
        <v>0</v>
      </c>
    </row>
    <row r="860" spans="1:15" ht="13.15" x14ac:dyDescent="0.4">
      <c r="A860">
        <v>0</v>
      </c>
      <c r="B860">
        <v>0</v>
      </c>
      <c r="C860">
        <v>0</v>
      </c>
      <c r="D860">
        <v>0</v>
      </c>
      <c r="G860" t="s">
        <v>3</v>
      </c>
      <c r="H860">
        <f>F856*(J860-H858)</f>
        <v>-8.3333333333333329E-2</v>
      </c>
      <c r="I860">
        <f>F856*(J860-I859)</f>
        <v>-8.3333333333333329E-2</v>
      </c>
      <c r="J860" s="3">
        <f>C871</f>
        <v>8.3333333333333329E-2</v>
      </c>
      <c r="K860">
        <f>F856*(J860-K861)</f>
        <v>-8.3333333333333329E-2</v>
      </c>
    </row>
    <row r="861" spans="1:15" ht="13.15" x14ac:dyDescent="0.4">
      <c r="A861">
        <v>0</v>
      </c>
      <c r="B861">
        <v>0</v>
      </c>
      <c r="C861">
        <v>0</v>
      </c>
      <c r="D861">
        <v>0</v>
      </c>
      <c r="G861" t="s">
        <v>4</v>
      </c>
      <c r="H861">
        <f>F856*(K861-H858)</f>
        <v>0</v>
      </c>
      <c r="I861">
        <f>F856*(K861-I859)</f>
        <v>0</v>
      </c>
      <c r="J861">
        <f>F856*(K861-J860)</f>
        <v>8.3333333333333329E-2</v>
      </c>
      <c r="K861" s="3">
        <f>D871</f>
        <v>0</v>
      </c>
    </row>
    <row r="862" spans="1:15" x14ac:dyDescent="0.35">
      <c r="A862">
        <v>0</v>
      </c>
      <c r="B862">
        <v>0</v>
      </c>
      <c r="C862">
        <v>0</v>
      </c>
      <c r="D862">
        <v>0</v>
      </c>
    </row>
    <row r="863" spans="1:15" ht="13.15" thickBot="1" x14ac:dyDescent="0.4">
      <c r="A863">
        <v>0</v>
      </c>
      <c r="B863">
        <v>0</v>
      </c>
      <c r="C863">
        <v>0</v>
      </c>
      <c r="D863">
        <v>0</v>
      </c>
    </row>
    <row r="864" spans="1:15" ht="13.5" thickBot="1" x14ac:dyDescent="0.45">
      <c r="A864">
        <v>0</v>
      </c>
      <c r="B864">
        <v>0</v>
      </c>
      <c r="C864">
        <v>0</v>
      </c>
      <c r="D864">
        <v>0</v>
      </c>
      <c r="H864" t="s">
        <v>1</v>
      </c>
      <c r="I864" t="s">
        <v>2</v>
      </c>
      <c r="J864" t="s">
        <v>3</v>
      </c>
      <c r="K864" t="s">
        <v>4</v>
      </c>
      <c r="M864" s="116"/>
      <c r="N864" s="141" t="s">
        <v>10</v>
      </c>
    </row>
    <row r="865" spans="1:15" ht="13.15" x14ac:dyDescent="0.4">
      <c r="A865">
        <v>0</v>
      </c>
      <c r="B865">
        <v>0</v>
      </c>
      <c r="C865">
        <v>0</v>
      </c>
      <c r="D865">
        <v>0</v>
      </c>
      <c r="G865" t="s">
        <v>1</v>
      </c>
      <c r="I865">
        <f>IF(I858&gt;0,I870,0)</f>
        <v>0</v>
      </c>
      <c r="J865">
        <f>IF(J858&gt;0,J870,0)</f>
        <v>0</v>
      </c>
      <c r="K865">
        <f>IF(K858&gt;0,K870,0)</f>
        <v>0</v>
      </c>
      <c r="M865" s="143" t="s">
        <v>1</v>
      </c>
      <c r="N865" s="142">
        <f>Techniques!$D$3*(Techniques!$E$3*I865+Techniques!$F$3*J865+Techniques!$G$3*K865)</f>
        <v>0</v>
      </c>
    </row>
    <row r="866" spans="1:15" ht="13.15" x14ac:dyDescent="0.4">
      <c r="A866">
        <v>0</v>
      </c>
      <c r="B866">
        <v>0</v>
      </c>
      <c r="C866">
        <v>0</v>
      </c>
      <c r="D866">
        <v>0</v>
      </c>
      <c r="G866" t="s">
        <v>2</v>
      </c>
      <c r="H866">
        <f>IF(H859&gt;0,H871,0)</f>
        <v>0</v>
      </c>
      <c r="J866">
        <f>IF(J859&gt;0,J871,0)</f>
        <v>0</v>
      </c>
      <c r="K866">
        <f>IF(K859&gt;0,K871,0)</f>
        <v>0</v>
      </c>
      <c r="M866" s="143" t="s">
        <v>2</v>
      </c>
      <c r="N866" s="142">
        <f>Techniques!$E$3*(Techniques!$D$3*H866+Techniques!$F$3*J866+Techniques!$G$3*K866)</f>
        <v>0</v>
      </c>
    </row>
    <row r="867" spans="1:15" ht="13.15" x14ac:dyDescent="0.4">
      <c r="A867">
        <v>0</v>
      </c>
      <c r="B867">
        <v>0</v>
      </c>
      <c r="C867">
        <v>0</v>
      </c>
      <c r="D867">
        <v>0</v>
      </c>
      <c r="G867" t="s">
        <v>3</v>
      </c>
      <c r="H867">
        <f>IF(H860&gt;0,H872,0)</f>
        <v>0</v>
      </c>
      <c r="I867">
        <f>IF(I860&gt;0,I872,0)</f>
        <v>0</v>
      </c>
      <c r="K867">
        <f>IF(K860&gt;0,K872,0)</f>
        <v>0</v>
      </c>
      <c r="M867" s="143" t="s">
        <v>3</v>
      </c>
      <c r="N867" s="142">
        <f>Techniques!$F$3*(Techniques!$D$3*H867+Techniques!$E$3*I867+Techniques!$G$3*K867)</f>
        <v>0</v>
      </c>
    </row>
    <row r="868" spans="1:15" ht="13.15" x14ac:dyDescent="0.4">
      <c r="A868">
        <v>0</v>
      </c>
      <c r="B868">
        <v>0</v>
      </c>
      <c r="C868">
        <v>1</v>
      </c>
      <c r="D868">
        <v>0</v>
      </c>
      <c r="G868" t="s">
        <v>4</v>
      </c>
      <c r="H868">
        <f>IF(H861&gt;0,H873,0)</f>
        <v>0</v>
      </c>
      <c r="I868">
        <f>IF(I861&gt;0,I873,0)</f>
        <v>0</v>
      </c>
      <c r="J868">
        <f>IF(J861&gt;0,J873,0)</f>
        <v>0</v>
      </c>
      <c r="M868" s="143" t="s">
        <v>4</v>
      </c>
      <c r="N868" s="142">
        <f>Techniques!$G$3*(Techniques!$D$3*H868+Techniques!$E$3*I868+Techniques!$F$3*J868)</f>
        <v>0</v>
      </c>
    </row>
    <row r="869" spans="1:15" ht="13.15" x14ac:dyDescent="0.4">
      <c r="A869">
        <v>0</v>
      </c>
      <c r="B869">
        <v>0</v>
      </c>
      <c r="C869">
        <v>0</v>
      </c>
      <c r="D869">
        <v>0</v>
      </c>
      <c r="F869" s="38"/>
      <c r="M869" s="143" t="s">
        <v>94</v>
      </c>
      <c r="N869" s="142" t="b">
        <f>SUM(N865:N868)&gt;0</f>
        <v>0</v>
      </c>
    </row>
    <row r="870" spans="1:15" ht="13.5" thickBot="1" x14ac:dyDescent="0.45">
      <c r="A870" s="22"/>
      <c r="G870" t="s">
        <v>1</v>
      </c>
      <c r="I870">
        <v>0</v>
      </c>
      <c r="J870">
        <v>0</v>
      </c>
      <c r="K870">
        <v>0</v>
      </c>
      <c r="M870" s="140" t="s">
        <v>103</v>
      </c>
      <c r="N870" s="273">
        <v>0.39162517627112203</v>
      </c>
    </row>
    <row r="871" spans="1:15" x14ac:dyDescent="0.35">
      <c r="A871" s="22">
        <f>AVERAGE(A858:A869)</f>
        <v>0</v>
      </c>
      <c r="B871">
        <f>AVERAGE(B858:B869)</f>
        <v>0</v>
      </c>
      <c r="C871">
        <f>AVERAGE(C858:C869)</f>
        <v>8.3333333333333329E-2</v>
      </c>
      <c r="D871">
        <f>AVERAGE(D858:D869)</f>
        <v>0</v>
      </c>
      <c r="E871" s="13" t="s">
        <v>237</v>
      </c>
      <c r="G871" t="s">
        <v>2</v>
      </c>
      <c r="H871">
        <v>0</v>
      </c>
      <c r="J871">
        <v>0</v>
      </c>
      <c r="K871">
        <v>0</v>
      </c>
    </row>
    <row r="872" spans="1:15" x14ac:dyDescent="0.35">
      <c r="A872">
        <f>STDEV(A858:A869)</f>
        <v>0</v>
      </c>
      <c r="B872">
        <f>STDEV(B858:B869)</f>
        <v>0</v>
      </c>
      <c r="C872">
        <f>STDEV(C858:C869)</f>
        <v>0.28867513459481287</v>
      </c>
      <c r="D872">
        <f>STDEV(D858:D869)</f>
        <v>0</v>
      </c>
      <c r="E872" s="13" t="s">
        <v>238</v>
      </c>
      <c r="G872" t="s">
        <v>3</v>
      </c>
      <c r="H872">
        <v>0</v>
      </c>
      <c r="I872">
        <v>0</v>
      </c>
      <c r="K872">
        <v>0</v>
      </c>
    </row>
    <row r="873" spans="1:15" x14ac:dyDescent="0.35">
      <c r="A873" s="22"/>
      <c r="G873" t="s">
        <v>4</v>
      </c>
      <c r="H873">
        <v>0</v>
      </c>
      <c r="I873">
        <v>0</v>
      </c>
      <c r="J873">
        <v>0</v>
      </c>
    </row>
    <row r="874" spans="1:15" s="5" customFormat="1" ht="13.15" thickBot="1" x14ac:dyDescent="0.4">
      <c r="A874" s="23"/>
      <c r="O874" s="24"/>
    </row>
    <row r="875" spans="1:15" s="26" customFormat="1" x14ac:dyDescent="0.35">
      <c r="A875" t="s">
        <v>219</v>
      </c>
      <c r="E875" s="115" t="s">
        <v>226</v>
      </c>
      <c r="F875" s="66">
        <f>Directions!B53</f>
        <v>-1</v>
      </c>
      <c r="O875" s="28"/>
    </row>
    <row r="876" spans="1:15" ht="13.15" x14ac:dyDescent="0.4">
      <c r="A876" s="22" t="s">
        <v>1</v>
      </c>
      <c r="B876" t="s">
        <v>2</v>
      </c>
      <c r="C876" t="s">
        <v>3</v>
      </c>
      <c r="D876" t="s">
        <v>4</v>
      </c>
      <c r="G876" s="3" t="s">
        <v>220</v>
      </c>
      <c r="H876" t="s">
        <v>1</v>
      </c>
      <c r="I876" t="s">
        <v>2</v>
      </c>
      <c r="J876" t="s">
        <v>3</v>
      </c>
      <c r="K876" t="s">
        <v>4</v>
      </c>
    </row>
    <row r="877" spans="1:15" ht="13.15" x14ac:dyDescent="0.4">
      <c r="A877" s="31">
        <v>7</v>
      </c>
      <c r="B877" s="31">
        <v>6</v>
      </c>
      <c r="C877" s="31">
        <v>50</v>
      </c>
      <c r="D877" s="31">
        <v>7</v>
      </c>
      <c r="G877" t="s">
        <v>1</v>
      </c>
      <c r="H877" s="3">
        <f>A890</f>
        <v>7.583333333333333</v>
      </c>
      <c r="I877">
        <f>F875*(H877-I878)</f>
        <v>4.333333333333333</v>
      </c>
      <c r="J877">
        <f>F875*(H877-J879)</f>
        <v>6.416666666666667</v>
      </c>
      <c r="K877">
        <f>F875*(H877-K880)</f>
        <v>-0.66666666666666607</v>
      </c>
    </row>
    <row r="878" spans="1:15" ht="13.15" x14ac:dyDescent="0.4">
      <c r="A878" s="31">
        <v>12</v>
      </c>
      <c r="B878" s="31">
        <v>12</v>
      </c>
      <c r="C878" s="31">
        <v>11</v>
      </c>
      <c r="D878" s="31">
        <v>15</v>
      </c>
      <c r="G878" t="s">
        <v>2</v>
      </c>
      <c r="H878">
        <f>F875*(I878-H877)</f>
        <v>-4.333333333333333</v>
      </c>
      <c r="I878" s="3">
        <f>B890</f>
        <v>11.916666666666666</v>
      </c>
      <c r="J878">
        <f>F875*(I878-J879)</f>
        <v>2.0833333333333339</v>
      </c>
      <c r="K878">
        <f>F875*(I878-K880)</f>
        <v>-4.9999999999999991</v>
      </c>
    </row>
    <row r="879" spans="1:15" ht="13.15" x14ac:dyDescent="0.4">
      <c r="A879" s="31">
        <v>8</v>
      </c>
      <c r="B879" s="31">
        <v>8</v>
      </c>
      <c r="C879" s="31">
        <v>22</v>
      </c>
      <c r="D879" s="31">
        <v>7</v>
      </c>
      <c r="G879" t="s">
        <v>3</v>
      </c>
      <c r="H879">
        <f>F875*(J879-H877)</f>
        <v>-6.416666666666667</v>
      </c>
      <c r="I879">
        <f>F875*(J879-I878)</f>
        <v>-2.0833333333333339</v>
      </c>
      <c r="J879" s="3">
        <f>C890</f>
        <v>14</v>
      </c>
      <c r="K879">
        <f>F875*(J879-K880)</f>
        <v>-7.083333333333333</v>
      </c>
    </row>
    <row r="880" spans="1:15" ht="13.15" x14ac:dyDescent="0.4">
      <c r="A880" s="31">
        <v>19</v>
      </c>
      <c r="B880" s="31">
        <v>4</v>
      </c>
      <c r="C880" s="31">
        <v>15</v>
      </c>
      <c r="D880" s="31">
        <v>14</v>
      </c>
      <c r="G880" t="s">
        <v>4</v>
      </c>
      <c r="H880">
        <f>F875*(K880-H877)</f>
        <v>0.66666666666666607</v>
      </c>
      <c r="I880">
        <f>F875*(K880-I878)</f>
        <v>4.9999999999999991</v>
      </c>
      <c r="J880">
        <f>F875*(K880-J879)</f>
        <v>7.083333333333333</v>
      </c>
      <c r="K880" s="3">
        <f>D890</f>
        <v>6.916666666666667</v>
      </c>
    </row>
    <row r="881" spans="1:15" x14ac:dyDescent="0.35">
      <c r="A881" s="31">
        <v>4</v>
      </c>
      <c r="B881" s="31">
        <v>14</v>
      </c>
      <c r="C881" s="31">
        <v>6</v>
      </c>
      <c r="D881" s="31">
        <v>7</v>
      </c>
    </row>
    <row r="882" spans="1:15" ht="13.15" thickBot="1" x14ac:dyDescent="0.4">
      <c r="A882" s="31">
        <v>7</v>
      </c>
      <c r="B882" s="31">
        <v>17</v>
      </c>
      <c r="C882" s="31">
        <v>11</v>
      </c>
      <c r="D882" s="31">
        <v>2</v>
      </c>
    </row>
    <row r="883" spans="1:15" ht="13.5" thickBot="1" x14ac:dyDescent="0.45">
      <c r="A883" s="31">
        <v>17</v>
      </c>
      <c r="B883" s="31">
        <v>1</v>
      </c>
      <c r="C883" s="31">
        <v>6</v>
      </c>
      <c r="D883" s="31">
        <v>0</v>
      </c>
      <c r="H883" t="s">
        <v>1</v>
      </c>
      <c r="I883" t="s">
        <v>2</v>
      </c>
      <c r="J883" t="s">
        <v>3</v>
      </c>
      <c r="K883" t="s">
        <v>4</v>
      </c>
      <c r="M883" s="116"/>
      <c r="N883" s="141" t="s">
        <v>10</v>
      </c>
    </row>
    <row r="884" spans="1:15" ht="13.15" x14ac:dyDescent="0.4">
      <c r="A884" s="31">
        <v>1</v>
      </c>
      <c r="B884" s="31">
        <v>32</v>
      </c>
      <c r="C884" s="31">
        <v>3</v>
      </c>
      <c r="D884" s="31">
        <v>2</v>
      </c>
      <c r="G884" t="s">
        <v>1</v>
      </c>
      <c r="I884">
        <f>IF(I877&gt;0,I889,0)</f>
        <v>0</v>
      </c>
      <c r="J884">
        <f>IF(J877&gt;0,J889,0)</f>
        <v>0</v>
      </c>
      <c r="K884">
        <f>IF(K877&gt;0,K889,0)</f>
        <v>0</v>
      </c>
      <c r="M884" s="143" t="s">
        <v>1</v>
      </c>
      <c r="N884" s="142">
        <f>Techniques!$D$3*(Techniques!$E$3*I884+Techniques!$F$3*J884+Techniques!$G$3*K884)</f>
        <v>0</v>
      </c>
    </row>
    <row r="885" spans="1:15" ht="13.15" x14ac:dyDescent="0.4">
      <c r="A885" s="31">
        <v>0</v>
      </c>
      <c r="B885" s="31">
        <v>15</v>
      </c>
      <c r="C885" s="31">
        <v>17</v>
      </c>
      <c r="D885" s="31">
        <v>10</v>
      </c>
      <c r="G885" t="s">
        <v>2</v>
      </c>
      <c r="H885">
        <f>IF(H878&gt;0,H890,0)</f>
        <v>0</v>
      </c>
      <c r="J885">
        <f>IF(J878&gt;0,J890,0)</f>
        <v>0</v>
      </c>
      <c r="K885">
        <f>IF(K878&gt;0,K890,0)</f>
        <v>0</v>
      </c>
      <c r="M885" s="143" t="s">
        <v>2</v>
      </c>
      <c r="N885" s="142">
        <f>Techniques!$E$3*(Techniques!$D$3*H885+Techniques!$F$3*J885+Techniques!$G$3*K885)</f>
        <v>0</v>
      </c>
    </row>
    <row r="886" spans="1:15" ht="13.15" x14ac:dyDescent="0.4">
      <c r="A886" s="31">
        <v>3</v>
      </c>
      <c r="B886" s="31">
        <v>1</v>
      </c>
      <c r="C886" s="31">
        <v>7</v>
      </c>
      <c r="D886" s="31">
        <v>5</v>
      </c>
      <c r="G886" t="s">
        <v>3</v>
      </c>
      <c r="H886">
        <f>IF(H879&gt;0,H891,0)</f>
        <v>0</v>
      </c>
      <c r="I886">
        <f>IF(I879&gt;0,I891,0)</f>
        <v>0</v>
      </c>
      <c r="K886">
        <f>IF(K879&gt;0,K891,0)</f>
        <v>0</v>
      </c>
      <c r="M886" s="143" t="s">
        <v>3</v>
      </c>
      <c r="N886" s="142">
        <f>Techniques!$F$3*(Techniques!$D$3*H886+Techniques!$E$3*I886+Techniques!$G$3*K886)</f>
        <v>0</v>
      </c>
    </row>
    <row r="887" spans="1:15" ht="13.15" x14ac:dyDescent="0.4">
      <c r="A887" s="31">
        <v>6</v>
      </c>
      <c r="B887" s="31">
        <v>8</v>
      </c>
      <c r="C887" s="31">
        <v>10</v>
      </c>
      <c r="D887" s="31">
        <v>5</v>
      </c>
      <c r="G887" t="s">
        <v>4</v>
      </c>
      <c r="H887">
        <f>IF(H880&gt;0,H892,0)</f>
        <v>0</v>
      </c>
      <c r="I887">
        <f>IF(I880&gt;0,I892,0)</f>
        <v>0</v>
      </c>
      <c r="J887">
        <f>IF(J880&gt;0,J892,0)</f>
        <v>0</v>
      </c>
      <c r="M887" s="143" t="s">
        <v>4</v>
      </c>
      <c r="N887" s="142">
        <f>Techniques!$G$3*(Techniques!$D$3*H887+Techniques!$E$3*I887+Techniques!$F$3*J887)</f>
        <v>0</v>
      </c>
    </row>
    <row r="888" spans="1:15" ht="13.15" x14ac:dyDescent="0.4">
      <c r="A888" s="31">
        <v>7</v>
      </c>
      <c r="B888" s="31">
        <v>25</v>
      </c>
      <c r="C888" s="31">
        <v>10</v>
      </c>
      <c r="D888" s="31">
        <v>9</v>
      </c>
      <c r="F888" s="38"/>
      <c r="M888" s="143" t="s">
        <v>94</v>
      </c>
      <c r="N888" s="142" t="b">
        <f>SUM(N884:N887)&gt;0</f>
        <v>0</v>
      </c>
    </row>
    <row r="889" spans="1:15" ht="13.5" thickBot="1" x14ac:dyDescent="0.45">
      <c r="A889" s="22"/>
      <c r="G889" t="s">
        <v>1</v>
      </c>
      <c r="I889">
        <v>0</v>
      </c>
      <c r="J889">
        <v>0</v>
      </c>
      <c r="K889">
        <v>0</v>
      </c>
      <c r="M889" s="140" t="s">
        <v>103</v>
      </c>
      <c r="N889" s="273">
        <v>0.19493579056595056</v>
      </c>
    </row>
    <row r="890" spans="1:15" x14ac:dyDescent="0.35">
      <c r="A890" s="22">
        <f>AVERAGE(A877:A888)</f>
        <v>7.583333333333333</v>
      </c>
      <c r="B890">
        <f>AVERAGE(B877:B888)</f>
        <v>11.916666666666666</v>
      </c>
      <c r="C890">
        <f>AVERAGE(C877:C888)</f>
        <v>14</v>
      </c>
      <c r="D890">
        <f>AVERAGE(D877:D888)</f>
        <v>6.916666666666667</v>
      </c>
      <c r="E890" s="13" t="s">
        <v>237</v>
      </c>
      <c r="G890" t="s">
        <v>2</v>
      </c>
      <c r="H890">
        <v>0</v>
      </c>
      <c r="J890">
        <v>0</v>
      </c>
      <c r="K890">
        <v>0</v>
      </c>
    </row>
    <row r="891" spans="1:15" x14ac:dyDescent="0.35">
      <c r="A891">
        <f>STDEV(A877:A888)</f>
        <v>5.8536442935278794</v>
      </c>
      <c r="B891">
        <f>STDEV(B877:B888)</f>
        <v>9.4432114465494443</v>
      </c>
      <c r="C891">
        <f>STDEV(C877:C888)</f>
        <v>12.497272429687134</v>
      </c>
      <c r="D891">
        <f>STDEV(D877:D888)</f>
        <v>4.6015478291812224</v>
      </c>
      <c r="E891" s="13" t="s">
        <v>238</v>
      </c>
      <c r="G891" t="s">
        <v>3</v>
      </c>
      <c r="H891">
        <v>0</v>
      </c>
      <c r="I891">
        <v>0</v>
      </c>
      <c r="K891">
        <v>0</v>
      </c>
    </row>
    <row r="892" spans="1:15" x14ac:dyDescent="0.35">
      <c r="A892" s="22"/>
      <c r="G892" t="s">
        <v>4</v>
      </c>
      <c r="H892">
        <v>0</v>
      </c>
      <c r="I892">
        <v>0</v>
      </c>
      <c r="J892">
        <v>0</v>
      </c>
    </row>
    <row r="893" spans="1:15" s="5" customFormat="1" ht="13.15" thickBot="1" x14ac:dyDescent="0.4">
      <c r="A893" s="23"/>
      <c r="O893" s="24"/>
    </row>
    <row r="894" spans="1:15" s="31" customFormat="1" x14ac:dyDescent="0.35">
      <c r="E894"/>
      <c r="F894"/>
      <c r="M894"/>
      <c r="N894"/>
      <c r="O894" s="2"/>
    </row>
    <row r="895" spans="1:15" s="31" customFormat="1" x14ac:dyDescent="0.35">
      <c r="E895"/>
      <c r="F895"/>
      <c r="G895"/>
      <c r="H895"/>
      <c r="I895"/>
      <c r="J895"/>
      <c r="K895"/>
      <c r="M895"/>
      <c r="N895"/>
      <c r="O895" s="2"/>
    </row>
    <row r="896" spans="1:15" s="31" customFormat="1" x14ac:dyDescent="0.35">
      <c r="E896"/>
      <c r="F896"/>
      <c r="G896"/>
      <c r="H896"/>
      <c r="I896"/>
      <c r="J896"/>
      <c r="K896"/>
      <c r="M896"/>
      <c r="N896"/>
      <c r="O896" s="2"/>
    </row>
    <row r="897" spans="1:15" s="31" customFormat="1" x14ac:dyDescent="0.35">
      <c r="E897"/>
      <c r="F897"/>
      <c r="G897"/>
      <c r="H897"/>
      <c r="I897"/>
      <c r="J897"/>
      <c r="K897"/>
      <c r="M897"/>
      <c r="N897"/>
      <c r="O897" s="2"/>
    </row>
    <row r="898" spans="1:15" s="31" customFormat="1" x14ac:dyDescent="0.35">
      <c r="E898"/>
      <c r="F898"/>
      <c r="G898"/>
      <c r="H898"/>
      <c r="I898"/>
      <c r="J898"/>
      <c r="K898"/>
      <c r="M898"/>
      <c r="N898"/>
      <c r="O898" s="2"/>
    </row>
    <row r="899" spans="1:15" s="31" customFormat="1" x14ac:dyDescent="0.35">
      <c r="E899"/>
      <c r="F899"/>
      <c r="G899"/>
      <c r="H899"/>
      <c r="I899"/>
      <c r="J899"/>
      <c r="K899"/>
      <c r="M899"/>
      <c r="N899"/>
      <c r="O899" s="2"/>
    </row>
    <row r="900" spans="1:15" s="31" customFormat="1" x14ac:dyDescent="0.35">
      <c r="E900"/>
      <c r="F900"/>
      <c r="G900"/>
      <c r="H900"/>
      <c r="I900"/>
      <c r="J900"/>
      <c r="K900"/>
      <c r="M900"/>
      <c r="N900"/>
      <c r="O900" s="2"/>
    </row>
    <row r="901" spans="1:15" s="31" customFormat="1" x14ac:dyDescent="0.35">
      <c r="E901"/>
      <c r="F901"/>
      <c r="G901"/>
      <c r="H901"/>
      <c r="I901"/>
      <c r="J901"/>
      <c r="K901"/>
      <c r="M901"/>
      <c r="N901"/>
      <c r="O901" s="2"/>
    </row>
    <row r="902" spans="1:15" s="31" customFormat="1" x14ac:dyDescent="0.35">
      <c r="E902"/>
      <c r="F902"/>
      <c r="G902"/>
      <c r="H902"/>
      <c r="I902"/>
      <c r="J902"/>
      <c r="K902"/>
      <c r="M902"/>
      <c r="N902"/>
      <c r="O902" s="2"/>
    </row>
    <row r="903" spans="1:15" s="31" customFormat="1" x14ac:dyDescent="0.35">
      <c r="E903"/>
      <c r="F903"/>
      <c r="G903"/>
      <c r="H903"/>
      <c r="I903"/>
      <c r="J903"/>
      <c r="K903"/>
      <c r="M903"/>
      <c r="N903"/>
      <c r="O903" s="2"/>
    </row>
    <row r="904" spans="1:15" s="31" customFormat="1" x14ac:dyDescent="0.35">
      <c r="E904"/>
      <c r="F904"/>
      <c r="G904"/>
      <c r="H904"/>
      <c r="I904"/>
      <c r="J904"/>
      <c r="K904"/>
      <c r="M904"/>
      <c r="N904"/>
      <c r="O904" s="2"/>
    </row>
    <row r="905" spans="1:15" s="31" customFormat="1" x14ac:dyDescent="0.35">
      <c r="E905"/>
      <c r="F905"/>
      <c r="G905"/>
      <c r="H905"/>
      <c r="I905"/>
      <c r="J905"/>
      <c r="K905"/>
      <c r="M905"/>
      <c r="N905"/>
      <c r="O905" s="2"/>
    </row>
    <row r="906" spans="1:15" s="31" customFormat="1" x14ac:dyDescent="0.35">
      <c r="E906"/>
      <c r="F906"/>
      <c r="G906"/>
      <c r="H906"/>
      <c r="I906"/>
      <c r="J906"/>
      <c r="K906"/>
      <c r="M906"/>
      <c r="N906"/>
      <c r="O906" s="2"/>
    </row>
    <row r="907" spans="1:15" s="31" customFormat="1" x14ac:dyDescent="0.35">
      <c r="E907"/>
      <c r="F907"/>
      <c r="M907"/>
      <c r="N907"/>
      <c r="O907" s="2"/>
    </row>
    <row r="908" spans="1:15" s="31" customFormat="1" x14ac:dyDescent="0.35">
      <c r="E908"/>
      <c r="F908"/>
      <c r="M908"/>
      <c r="N908"/>
      <c r="O908" s="2"/>
    </row>
    <row r="909" spans="1:15" s="31" customFormat="1" x14ac:dyDescent="0.35">
      <c r="A909"/>
      <c r="B909"/>
      <c r="C909"/>
      <c r="D909"/>
      <c r="E909"/>
      <c r="F909"/>
      <c r="M909"/>
      <c r="N909"/>
      <c r="O909" s="2"/>
    </row>
    <row r="910" spans="1:15" s="31" customFormat="1" x14ac:dyDescent="0.35">
      <c r="A910"/>
      <c r="B910"/>
      <c r="C910"/>
      <c r="D910"/>
      <c r="E910"/>
      <c r="F910"/>
      <c r="M910"/>
      <c r="N910"/>
      <c r="O910" s="2"/>
    </row>
    <row r="911" spans="1:15" s="31" customFormat="1" x14ac:dyDescent="0.35">
      <c r="E911"/>
      <c r="F911"/>
      <c r="M911"/>
      <c r="N911"/>
      <c r="O911" s="2"/>
    </row>
    <row r="912" spans="1:15" s="31" customFormat="1" x14ac:dyDescent="0.35">
      <c r="E912"/>
      <c r="F912"/>
      <c r="M912"/>
      <c r="N912"/>
      <c r="O912" s="2"/>
    </row>
    <row r="913" spans="5:15" s="31" customFormat="1" x14ac:dyDescent="0.35">
      <c r="E913"/>
      <c r="F913"/>
      <c r="M913"/>
      <c r="N913"/>
      <c r="O913" s="2"/>
    </row>
    <row r="914" spans="5:15" s="31" customFormat="1" x14ac:dyDescent="0.35">
      <c r="E914"/>
      <c r="F914"/>
      <c r="M914"/>
      <c r="N914"/>
      <c r="O914" s="2"/>
    </row>
    <row r="915" spans="5:15" s="31" customFormat="1" x14ac:dyDescent="0.35">
      <c r="E915"/>
      <c r="F915"/>
      <c r="M915"/>
      <c r="N915"/>
      <c r="O915" s="2"/>
    </row>
    <row r="916" spans="5:15" s="31" customFormat="1" x14ac:dyDescent="0.35">
      <c r="E916"/>
      <c r="F916"/>
      <c r="M916"/>
      <c r="N916"/>
      <c r="O916" s="2"/>
    </row>
    <row r="917" spans="5:15" s="31" customFormat="1" x14ac:dyDescent="0.35">
      <c r="E917"/>
      <c r="F917"/>
      <c r="M917"/>
      <c r="N917"/>
      <c r="O917" s="2"/>
    </row>
    <row r="918" spans="5:15" s="31" customFormat="1" x14ac:dyDescent="0.35">
      <c r="E918"/>
      <c r="F918"/>
      <c r="M918"/>
      <c r="N918"/>
      <c r="O918" s="2"/>
    </row>
    <row r="919" spans="5:15" s="31" customFormat="1" x14ac:dyDescent="0.35">
      <c r="E919"/>
      <c r="F919"/>
      <c r="M919"/>
      <c r="N919"/>
      <c r="O919" s="2"/>
    </row>
    <row r="920" spans="5:15" s="31" customFormat="1" x14ac:dyDescent="0.35">
      <c r="E920"/>
      <c r="F920"/>
      <c r="M920"/>
      <c r="N920"/>
      <c r="O920" s="2"/>
    </row>
    <row r="921" spans="5:15" s="31" customFormat="1" x14ac:dyDescent="0.35">
      <c r="E921"/>
      <c r="F921"/>
      <c r="M921"/>
      <c r="N921"/>
      <c r="O921" s="2"/>
    </row>
    <row r="922" spans="5:15" s="31" customFormat="1" x14ac:dyDescent="0.35">
      <c r="E922"/>
      <c r="F922"/>
      <c r="M922"/>
      <c r="N922"/>
      <c r="O922" s="2"/>
    </row>
    <row r="923" spans="5:15" s="31" customFormat="1" x14ac:dyDescent="0.35">
      <c r="E923"/>
      <c r="F923"/>
      <c r="M923"/>
      <c r="N923"/>
      <c r="O923" s="2"/>
    </row>
    <row r="924" spans="5:15" s="31" customFormat="1" x14ac:dyDescent="0.35">
      <c r="E924"/>
      <c r="F924"/>
      <c r="M924"/>
      <c r="N924"/>
      <c r="O924" s="2"/>
    </row>
    <row r="925" spans="5:15" s="31" customFormat="1" x14ac:dyDescent="0.35">
      <c r="E925"/>
      <c r="F925"/>
      <c r="M925"/>
      <c r="N925"/>
      <c r="O925" s="2"/>
    </row>
    <row r="926" spans="5:15" s="31" customFormat="1" x14ac:dyDescent="0.35">
      <c r="E926"/>
      <c r="F926"/>
      <c r="M926"/>
      <c r="N926"/>
      <c r="O926" s="2"/>
    </row>
    <row r="927" spans="5:15" s="31" customFormat="1" x14ac:dyDescent="0.35">
      <c r="E927"/>
      <c r="F927"/>
      <c r="M927"/>
      <c r="N927"/>
      <c r="O927" s="2"/>
    </row>
    <row r="928" spans="5:15" s="31" customFormat="1" x14ac:dyDescent="0.35">
      <c r="E928"/>
      <c r="F928"/>
      <c r="M928"/>
      <c r="N928"/>
      <c r="O928" s="2"/>
    </row>
    <row r="929" spans="5:15" s="31" customFormat="1" x14ac:dyDescent="0.35">
      <c r="E929"/>
      <c r="F929"/>
      <c r="M929"/>
      <c r="N929"/>
      <c r="O929" s="2"/>
    </row>
    <row r="930" spans="5:15" s="31" customFormat="1" x14ac:dyDescent="0.35">
      <c r="E930"/>
      <c r="F930"/>
      <c r="M930"/>
      <c r="N930"/>
      <c r="O930" s="2"/>
    </row>
    <row r="931" spans="5:15" s="31" customFormat="1" x14ac:dyDescent="0.35">
      <c r="E931"/>
      <c r="F931"/>
      <c r="M931"/>
      <c r="N931"/>
      <c r="O931" s="2"/>
    </row>
    <row r="932" spans="5:15" s="31" customFormat="1" x14ac:dyDescent="0.35">
      <c r="E932"/>
      <c r="F932"/>
      <c r="M932"/>
      <c r="N932"/>
      <c r="O932" s="2"/>
    </row>
    <row r="933" spans="5:15" s="31" customFormat="1" x14ac:dyDescent="0.35">
      <c r="E933"/>
      <c r="F933"/>
      <c r="M933"/>
      <c r="N933"/>
      <c r="O933" s="2"/>
    </row>
    <row r="934" spans="5:15" s="31" customFormat="1" x14ac:dyDescent="0.35">
      <c r="E934"/>
      <c r="F934"/>
      <c r="M934"/>
      <c r="N934"/>
      <c r="O934" s="2"/>
    </row>
    <row r="935" spans="5:15" s="31" customFormat="1" x14ac:dyDescent="0.35">
      <c r="E935"/>
      <c r="F935"/>
      <c r="M935"/>
      <c r="N935"/>
      <c r="O935" s="2"/>
    </row>
    <row r="936" spans="5:15" s="31" customFormat="1" x14ac:dyDescent="0.35">
      <c r="E936"/>
      <c r="F936"/>
      <c r="M936"/>
      <c r="N936"/>
      <c r="O936" s="2"/>
    </row>
    <row r="937" spans="5:15" s="31" customFormat="1" x14ac:dyDescent="0.35">
      <c r="E937"/>
      <c r="F937"/>
      <c r="M937"/>
      <c r="N937"/>
      <c r="O937" s="2"/>
    </row>
    <row r="938" spans="5:15" s="31" customFormat="1" x14ac:dyDescent="0.35">
      <c r="E938"/>
      <c r="F938"/>
      <c r="M938"/>
      <c r="N938"/>
      <c r="O938" s="2"/>
    </row>
    <row r="939" spans="5:15" s="31" customFormat="1" x14ac:dyDescent="0.35">
      <c r="E939"/>
      <c r="F939"/>
      <c r="M939"/>
      <c r="N939"/>
      <c r="O939" s="2"/>
    </row>
    <row r="940" spans="5:15" s="31" customFormat="1" x14ac:dyDescent="0.35">
      <c r="E940"/>
      <c r="F940"/>
      <c r="M940"/>
      <c r="N940"/>
      <c r="O940" s="2"/>
    </row>
    <row r="941" spans="5:15" s="31" customFormat="1" x14ac:dyDescent="0.35">
      <c r="E941"/>
      <c r="F941"/>
      <c r="M941"/>
      <c r="N941"/>
      <c r="O941" s="2"/>
    </row>
    <row r="942" spans="5:15" s="31" customFormat="1" x14ac:dyDescent="0.35">
      <c r="E942"/>
      <c r="F942"/>
      <c r="M942"/>
      <c r="N942"/>
      <c r="O942" s="2"/>
    </row>
    <row r="943" spans="5:15" s="31" customFormat="1" x14ac:dyDescent="0.35">
      <c r="E943"/>
      <c r="F943"/>
      <c r="M943"/>
      <c r="N943"/>
      <c r="O943" s="2"/>
    </row>
    <row r="944" spans="5:15" s="31" customFormat="1" x14ac:dyDescent="0.35">
      <c r="E944"/>
      <c r="F944"/>
      <c r="M944"/>
      <c r="N944"/>
      <c r="O944" s="2"/>
    </row>
    <row r="945" spans="5:15" s="31" customFormat="1" x14ac:dyDescent="0.35">
      <c r="E945"/>
      <c r="F945"/>
      <c r="M945"/>
      <c r="N945"/>
      <c r="O945" s="2"/>
    </row>
    <row r="946" spans="5:15" s="31" customFormat="1" x14ac:dyDescent="0.35">
      <c r="E946"/>
      <c r="F946"/>
      <c r="M946"/>
      <c r="N946"/>
      <c r="O946" s="2"/>
    </row>
    <row r="947" spans="5:15" s="31" customFormat="1" x14ac:dyDescent="0.35">
      <c r="E947"/>
      <c r="F947"/>
      <c r="M947"/>
      <c r="N947"/>
      <c r="O947" s="2"/>
    </row>
    <row r="948" spans="5:15" s="31" customFormat="1" x14ac:dyDescent="0.35">
      <c r="E948"/>
      <c r="F948"/>
      <c r="M948"/>
      <c r="N948"/>
      <c r="O948" s="2"/>
    </row>
    <row r="949" spans="5:15" s="31" customFormat="1" x14ac:dyDescent="0.35">
      <c r="E949"/>
      <c r="F949"/>
      <c r="M949"/>
      <c r="N949"/>
      <c r="O949" s="2"/>
    </row>
    <row r="950" spans="5:15" s="31" customFormat="1" x14ac:dyDescent="0.35">
      <c r="E950"/>
      <c r="F950"/>
      <c r="M950"/>
      <c r="N950"/>
      <c r="O950" s="2"/>
    </row>
    <row r="951" spans="5:15" s="31" customFormat="1" x14ac:dyDescent="0.35">
      <c r="E951"/>
      <c r="F951"/>
      <c r="M951"/>
      <c r="N951"/>
      <c r="O951" s="2"/>
    </row>
    <row r="952" spans="5:15" s="31" customFormat="1" x14ac:dyDescent="0.35">
      <c r="E952"/>
      <c r="F952"/>
      <c r="M952"/>
      <c r="N952"/>
      <c r="O952" s="2"/>
    </row>
    <row r="953" spans="5:15" s="31" customFormat="1" x14ac:dyDescent="0.35">
      <c r="E953"/>
      <c r="F953"/>
      <c r="M953"/>
      <c r="N953"/>
      <c r="O953" s="2"/>
    </row>
    <row r="954" spans="5:15" s="31" customFormat="1" x14ac:dyDescent="0.35">
      <c r="E954"/>
      <c r="F954"/>
      <c r="M954"/>
      <c r="N954"/>
      <c r="O954" s="2"/>
    </row>
    <row r="955" spans="5:15" s="31" customFormat="1" x14ac:dyDescent="0.35">
      <c r="E955"/>
      <c r="F955"/>
      <c r="M955"/>
      <c r="N955"/>
      <c r="O955" s="2"/>
    </row>
    <row r="956" spans="5:15" s="31" customFormat="1" x14ac:dyDescent="0.35">
      <c r="E956"/>
      <c r="F956"/>
      <c r="M956"/>
      <c r="N956"/>
      <c r="O956" s="2"/>
    </row>
    <row r="957" spans="5:15" s="31" customFormat="1" x14ac:dyDescent="0.35">
      <c r="E957"/>
      <c r="F957"/>
      <c r="M957"/>
      <c r="N957"/>
      <c r="O957" s="2"/>
    </row>
    <row r="958" spans="5:15" s="31" customFormat="1" x14ac:dyDescent="0.35">
      <c r="E958"/>
      <c r="F958"/>
      <c r="M958"/>
      <c r="N958"/>
      <c r="O958" s="2"/>
    </row>
    <row r="959" spans="5:15" s="31" customFormat="1" x14ac:dyDescent="0.35">
      <c r="E959"/>
      <c r="F959"/>
      <c r="M959"/>
      <c r="N959"/>
      <c r="O959" s="2"/>
    </row>
    <row r="960" spans="5:15" s="31" customFormat="1" x14ac:dyDescent="0.35">
      <c r="E960"/>
      <c r="F960"/>
      <c r="M960"/>
      <c r="N960"/>
      <c r="O960" s="2"/>
    </row>
    <row r="961" spans="5:15" s="31" customFormat="1" x14ac:dyDescent="0.35">
      <c r="E961"/>
      <c r="F961"/>
      <c r="M961"/>
      <c r="N961"/>
      <c r="O961" s="2"/>
    </row>
    <row r="962" spans="5:15" s="31" customFormat="1" x14ac:dyDescent="0.35">
      <c r="E962"/>
      <c r="F962"/>
      <c r="M962"/>
      <c r="N962"/>
      <c r="O962" s="2"/>
    </row>
    <row r="963" spans="5:15" s="31" customFormat="1" x14ac:dyDescent="0.35">
      <c r="E963"/>
      <c r="F963"/>
      <c r="M963"/>
      <c r="N963"/>
      <c r="O963" s="2"/>
    </row>
    <row r="964" spans="5:15" s="31" customFormat="1" x14ac:dyDescent="0.35">
      <c r="E964"/>
      <c r="F964"/>
      <c r="M964"/>
      <c r="N964"/>
      <c r="O964" s="2"/>
    </row>
    <row r="965" spans="5:15" s="31" customFormat="1" x14ac:dyDescent="0.35">
      <c r="E965"/>
      <c r="F965"/>
      <c r="M965"/>
      <c r="N965"/>
      <c r="O965" s="2"/>
    </row>
    <row r="966" spans="5:15" s="31" customFormat="1" x14ac:dyDescent="0.35">
      <c r="E966"/>
      <c r="F966"/>
      <c r="M966"/>
      <c r="N966"/>
      <c r="O966" s="2"/>
    </row>
    <row r="967" spans="5:15" s="31" customFormat="1" x14ac:dyDescent="0.35">
      <c r="E967"/>
      <c r="F967"/>
      <c r="M967"/>
      <c r="N967"/>
      <c r="O967" s="2"/>
    </row>
    <row r="968" spans="5:15" s="31" customFormat="1" x14ac:dyDescent="0.35">
      <c r="E968"/>
      <c r="F968"/>
      <c r="M968"/>
      <c r="N968"/>
      <c r="O968" s="2"/>
    </row>
    <row r="969" spans="5:15" s="31" customFormat="1" x14ac:dyDescent="0.35">
      <c r="E969"/>
      <c r="F969"/>
      <c r="M969"/>
      <c r="N969"/>
      <c r="O969" s="2"/>
    </row>
    <row r="970" spans="5:15" s="31" customFormat="1" x14ac:dyDescent="0.35">
      <c r="E970"/>
      <c r="F970"/>
      <c r="M970"/>
      <c r="N970"/>
      <c r="O970" s="2"/>
    </row>
    <row r="971" spans="5:15" s="31" customFormat="1" x14ac:dyDescent="0.35">
      <c r="E971"/>
      <c r="F971"/>
      <c r="M971"/>
      <c r="N971"/>
      <c r="O971" s="2"/>
    </row>
    <row r="972" spans="5:15" s="31" customFormat="1" x14ac:dyDescent="0.35">
      <c r="E972"/>
      <c r="F972"/>
      <c r="M972"/>
      <c r="N972"/>
      <c r="O972" s="2"/>
    </row>
    <row r="973" spans="5:15" s="31" customFormat="1" x14ac:dyDescent="0.35">
      <c r="E973"/>
      <c r="F973"/>
      <c r="M973"/>
      <c r="N973"/>
      <c r="O973" s="2"/>
    </row>
    <row r="974" spans="5:15" s="31" customFormat="1" x14ac:dyDescent="0.35">
      <c r="E974"/>
      <c r="F974"/>
      <c r="M974"/>
      <c r="N974"/>
      <c r="O974" s="2"/>
    </row>
    <row r="975" spans="5:15" s="31" customFormat="1" x14ac:dyDescent="0.35">
      <c r="E975"/>
      <c r="F975"/>
      <c r="M975"/>
      <c r="N975"/>
      <c r="O975" s="2"/>
    </row>
    <row r="976" spans="5:15" s="31" customFormat="1" x14ac:dyDescent="0.35">
      <c r="E976"/>
      <c r="F976"/>
      <c r="M976"/>
      <c r="N976"/>
      <c r="O976" s="2"/>
    </row>
    <row r="977" spans="5:15" s="31" customFormat="1" x14ac:dyDescent="0.35">
      <c r="E977"/>
      <c r="F977"/>
      <c r="M977"/>
      <c r="N977"/>
      <c r="O977" s="2"/>
    </row>
    <row r="978" spans="5:15" s="31" customFormat="1" x14ac:dyDescent="0.35">
      <c r="E978"/>
      <c r="F978"/>
      <c r="M978"/>
      <c r="N978"/>
      <c r="O978" s="2"/>
    </row>
    <row r="979" spans="5:15" s="31" customFormat="1" x14ac:dyDescent="0.35">
      <c r="E979"/>
      <c r="F979"/>
      <c r="M979"/>
      <c r="N979"/>
      <c r="O979" s="2"/>
    </row>
    <row r="980" spans="5:15" s="31" customFormat="1" x14ac:dyDescent="0.35">
      <c r="E980"/>
      <c r="F980"/>
      <c r="M980"/>
      <c r="N980"/>
      <c r="O980" s="2"/>
    </row>
    <row r="981" spans="5:15" s="31" customFormat="1" x14ac:dyDescent="0.35">
      <c r="E981"/>
      <c r="F981"/>
      <c r="M981"/>
      <c r="N981"/>
      <c r="O981" s="2"/>
    </row>
    <row r="982" spans="5:15" s="31" customFormat="1" x14ac:dyDescent="0.35">
      <c r="E982"/>
      <c r="F982"/>
      <c r="M982"/>
      <c r="N982"/>
      <c r="O982" s="2"/>
    </row>
    <row r="983" spans="5:15" s="31" customFormat="1" x14ac:dyDescent="0.35">
      <c r="E983"/>
      <c r="F983"/>
      <c r="M983"/>
      <c r="N983"/>
      <c r="O983" s="2"/>
    </row>
    <row r="984" spans="5:15" s="31" customFormat="1" x14ac:dyDescent="0.35">
      <c r="E984"/>
      <c r="F984"/>
      <c r="M984"/>
      <c r="N984"/>
      <c r="O984" s="2"/>
    </row>
    <row r="985" spans="5:15" s="31" customFormat="1" x14ac:dyDescent="0.35">
      <c r="E985"/>
      <c r="F985"/>
      <c r="M985"/>
      <c r="N985"/>
      <c r="O985" s="2"/>
    </row>
    <row r="986" spans="5:15" s="31" customFormat="1" x14ac:dyDescent="0.35">
      <c r="E986"/>
      <c r="F986"/>
      <c r="M986"/>
      <c r="N986"/>
      <c r="O986" s="2"/>
    </row>
    <row r="987" spans="5:15" s="31" customFormat="1" x14ac:dyDescent="0.35">
      <c r="E987"/>
      <c r="F987"/>
      <c r="M987"/>
      <c r="N987"/>
      <c r="O987" s="2"/>
    </row>
  </sheetData>
  <conditionalFormatting sqref="M893:M898 M950:M1048576 M6:M8 M19 M25:M27 M38 M44:M46 M57 M63:M65 M76 M82:M84 M95 M101:M103 M114 M120:M122 M133 M139:M141 M177:M179 M190 M196:M198 M272:M274 M285 M291:M293 M304 M310:M312 M323 M329:M331 M342 M348:M350 M361 M367:M369 M405:M407 M418 M424:M426 M538:M540 M152:M165 M380:M393 M557:M559 M570 M576:M578 M589 M595:M597 M608 M614:M616 M627 M633:M635 M646 M652:M654 M665 M671:M673 M684 M690:M692 M703 M709:M711 M722 M728:M730 M741 M747:M749 M760 M766:M768 M779 M785:M787 M798 M804:M806 M817 M823:M825 M836 M842:M844 M855 M861:M863 M874 M880:M882 M437:M450 M551 M209:M222 M171 M228:M241 M247:M260 M266 M399 M456:M469 M475:M488 M494:M507 M513:M526 M532">
    <cfRule type="cellIs" dxfId="259" priority="1405" operator="equal">
      <formula>"NORMAL"</formula>
    </cfRule>
  </conditionalFormatting>
  <conditionalFormatting sqref="M16:M18">
    <cfRule type="cellIs" dxfId="258" priority="832" operator="equal">
      <formula>"NORMAL"</formula>
    </cfRule>
  </conditionalFormatting>
  <conditionalFormatting sqref="M35:M37">
    <cfRule type="cellIs" dxfId="257" priority="831" operator="equal">
      <formula>"NORMAL"</formula>
    </cfRule>
  </conditionalFormatting>
  <conditionalFormatting sqref="M54:M56">
    <cfRule type="cellIs" dxfId="256" priority="830" operator="equal">
      <formula>"NORMAL"</formula>
    </cfRule>
  </conditionalFormatting>
  <conditionalFormatting sqref="M73:M75">
    <cfRule type="cellIs" dxfId="255" priority="829" operator="equal">
      <formula>"NORMAL"</formula>
    </cfRule>
  </conditionalFormatting>
  <conditionalFormatting sqref="M92:M94">
    <cfRule type="cellIs" dxfId="254" priority="828" operator="equal">
      <formula>"NORMAL"</formula>
    </cfRule>
  </conditionalFormatting>
  <conditionalFormatting sqref="M111:M113">
    <cfRule type="cellIs" dxfId="253" priority="827" operator="equal">
      <formula>"NORMAL"</formula>
    </cfRule>
  </conditionalFormatting>
  <conditionalFormatting sqref="M130:M132">
    <cfRule type="cellIs" dxfId="252" priority="826" operator="equal">
      <formula>"NORMAL"</formula>
    </cfRule>
  </conditionalFormatting>
  <conditionalFormatting sqref="M149:M151">
    <cfRule type="cellIs" dxfId="251" priority="825" operator="equal">
      <formula>"NORMAL"</formula>
    </cfRule>
  </conditionalFormatting>
  <conditionalFormatting sqref="M168:M170">
    <cfRule type="cellIs" dxfId="250" priority="824" operator="equal">
      <formula>"NORMAL"</formula>
    </cfRule>
  </conditionalFormatting>
  <conditionalFormatting sqref="M187:M189">
    <cfRule type="cellIs" dxfId="249" priority="823" operator="equal">
      <formula>"NORMAL"</formula>
    </cfRule>
  </conditionalFormatting>
  <conditionalFormatting sqref="M206:M208">
    <cfRule type="cellIs" dxfId="248" priority="822" operator="equal">
      <formula>"NORMAL"</formula>
    </cfRule>
  </conditionalFormatting>
  <conditionalFormatting sqref="M225:M227">
    <cfRule type="cellIs" dxfId="247" priority="821" operator="equal">
      <formula>"NORMAL"</formula>
    </cfRule>
  </conditionalFormatting>
  <conditionalFormatting sqref="M244:M246">
    <cfRule type="cellIs" dxfId="246" priority="820" operator="equal">
      <formula>"NORMAL"</formula>
    </cfRule>
  </conditionalFormatting>
  <conditionalFormatting sqref="M263:M265">
    <cfRule type="cellIs" dxfId="245" priority="819" operator="equal">
      <formula>"NORMAL"</formula>
    </cfRule>
  </conditionalFormatting>
  <conditionalFormatting sqref="M282:M284">
    <cfRule type="cellIs" dxfId="244" priority="818" operator="equal">
      <formula>"NORMAL"</formula>
    </cfRule>
  </conditionalFormatting>
  <conditionalFormatting sqref="M301:M303">
    <cfRule type="cellIs" dxfId="243" priority="817" operator="equal">
      <formula>"NORMAL"</formula>
    </cfRule>
  </conditionalFormatting>
  <conditionalFormatting sqref="M320:M322">
    <cfRule type="cellIs" dxfId="242" priority="816" operator="equal">
      <formula>"NORMAL"</formula>
    </cfRule>
  </conditionalFormatting>
  <conditionalFormatting sqref="M339:M341">
    <cfRule type="cellIs" dxfId="241" priority="815" operator="equal">
      <formula>"NORMAL"</formula>
    </cfRule>
  </conditionalFormatting>
  <conditionalFormatting sqref="M358:M360">
    <cfRule type="cellIs" dxfId="240" priority="814" operator="equal">
      <formula>"NORMAL"</formula>
    </cfRule>
  </conditionalFormatting>
  <conditionalFormatting sqref="M377:M379">
    <cfRule type="cellIs" dxfId="239" priority="813" operator="equal">
      <formula>"NORMAL"</formula>
    </cfRule>
  </conditionalFormatting>
  <conditionalFormatting sqref="M396:M398">
    <cfRule type="cellIs" dxfId="238" priority="812" operator="equal">
      <formula>"NORMAL"</formula>
    </cfRule>
  </conditionalFormatting>
  <conditionalFormatting sqref="M415:M417">
    <cfRule type="cellIs" dxfId="237" priority="811" operator="equal">
      <formula>"NORMAL"</formula>
    </cfRule>
  </conditionalFormatting>
  <conditionalFormatting sqref="M434:M436">
    <cfRule type="cellIs" dxfId="236" priority="810" operator="equal">
      <formula>"NORMAL"</formula>
    </cfRule>
  </conditionalFormatting>
  <conditionalFormatting sqref="M453:M455">
    <cfRule type="cellIs" dxfId="235" priority="809" operator="equal">
      <formula>"NORMAL"</formula>
    </cfRule>
  </conditionalFormatting>
  <conditionalFormatting sqref="M472:M474">
    <cfRule type="cellIs" dxfId="234" priority="808" operator="equal">
      <formula>"NORMAL"</formula>
    </cfRule>
  </conditionalFormatting>
  <conditionalFormatting sqref="M491:M493">
    <cfRule type="cellIs" dxfId="233" priority="807" operator="equal">
      <formula>"NORMAL"</formula>
    </cfRule>
  </conditionalFormatting>
  <conditionalFormatting sqref="M510:M512">
    <cfRule type="cellIs" dxfId="232" priority="806" operator="equal">
      <formula>"NORMAL"</formula>
    </cfRule>
  </conditionalFormatting>
  <conditionalFormatting sqref="M529:M531">
    <cfRule type="cellIs" dxfId="231" priority="805" operator="equal">
      <formula>"NORMAL"</formula>
    </cfRule>
  </conditionalFormatting>
  <conditionalFormatting sqref="M548:M550">
    <cfRule type="cellIs" dxfId="230" priority="804" operator="equal">
      <formula>"NORMAL"</formula>
    </cfRule>
  </conditionalFormatting>
  <conditionalFormatting sqref="M567:M569">
    <cfRule type="cellIs" dxfId="229" priority="803" operator="equal">
      <formula>"NORMAL"</formula>
    </cfRule>
  </conditionalFormatting>
  <conditionalFormatting sqref="M586:M588">
    <cfRule type="cellIs" dxfId="228" priority="802" operator="equal">
      <formula>"NORMAL"</formula>
    </cfRule>
  </conditionalFormatting>
  <conditionalFormatting sqref="M605:M607">
    <cfRule type="cellIs" dxfId="227" priority="801" operator="equal">
      <formula>"NORMAL"</formula>
    </cfRule>
  </conditionalFormatting>
  <conditionalFormatting sqref="M624:M626">
    <cfRule type="cellIs" dxfId="226" priority="800" operator="equal">
      <formula>"NORMAL"</formula>
    </cfRule>
  </conditionalFormatting>
  <conditionalFormatting sqref="M643:M645">
    <cfRule type="cellIs" dxfId="225" priority="799" operator="equal">
      <formula>"NORMAL"</formula>
    </cfRule>
  </conditionalFormatting>
  <conditionalFormatting sqref="M662:M664">
    <cfRule type="cellIs" dxfId="224" priority="798" operator="equal">
      <formula>"NORMAL"</formula>
    </cfRule>
  </conditionalFormatting>
  <conditionalFormatting sqref="M681:M683">
    <cfRule type="cellIs" dxfId="223" priority="797" operator="equal">
      <formula>"NORMAL"</formula>
    </cfRule>
  </conditionalFormatting>
  <conditionalFormatting sqref="M700:M702">
    <cfRule type="cellIs" dxfId="222" priority="796" operator="equal">
      <formula>"NORMAL"</formula>
    </cfRule>
  </conditionalFormatting>
  <conditionalFormatting sqref="M719:M721">
    <cfRule type="cellIs" dxfId="221" priority="795" operator="equal">
      <formula>"NORMAL"</formula>
    </cfRule>
  </conditionalFormatting>
  <conditionalFormatting sqref="M738:M740">
    <cfRule type="cellIs" dxfId="220" priority="794" operator="equal">
      <formula>"NORMAL"</formula>
    </cfRule>
  </conditionalFormatting>
  <conditionalFormatting sqref="M757:M759">
    <cfRule type="cellIs" dxfId="219" priority="793" operator="equal">
      <formula>"NORMAL"</formula>
    </cfRule>
  </conditionalFormatting>
  <conditionalFormatting sqref="M776:M778">
    <cfRule type="cellIs" dxfId="218" priority="792" operator="equal">
      <formula>"NORMAL"</formula>
    </cfRule>
  </conditionalFormatting>
  <conditionalFormatting sqref="M795:M797">
    <cfRule type="cellIs" dxfId="217" priority="791" operator="equal">
      <formula>"NORMAL"</formula>
    </cfRule>
  </conditionalFormatting>
  <conditionalFormatting sqref="M814:M816">
    <cfRule type="cellIs" dxfId="216" priority="790" operator="equal">
      <formula>"NORMAL"</formula>
    </cfRule>
  </conditionalFormatting>
  <conditionalFormatting sqref="M833:M835">
    <cfRule type="cellIs" dxfId="215" priority="789" operator="equal">
      <formula>"NORMAL"</formula>
    </cfRule>
  </conditionalFormatting>
  <conditionalFormatting sqref="M852:M854">
    <cfRule type="cellIs" dxfId="214" priority="788" operator="equal">
      <formula>"NORMAL"</formula>
    </cfRule>
  </conditionalFormatting>
  <conditionalFormatting sqref="M871:M873">
    <cfRule type="cellIs" dxfId="213" priority="787" operator="equal">
      <formula>"NORMAL"</formula>
    </cfRule>
  </conditionalFormatting>
  <conditionalFormatting sqref="M890:M892">
    <cfRule type="cellIs" dxfId="212" priority="786" operator="equal">
      <formula>"NORMAL"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2ABEB-DC12-4F7B-9840-BAA6A33DBB97}">
  <sheetPr codeName="Foglio4">
    <tabColor theme="5" tint="0.39997558519241921"/>
  </sheetPr>
  <dimension ref="A1:O855"/>
  <sheetViews>
    <sheetView topLeftCell="A763" zoomScale="70" zoomScaleNormal="70" workbookViewId="0">
      <selection activeCell="A780" sqref="A780"/>
    </sheetView>
  </sheetViews>
  <sheetFormatPr defaultRowHeight="12.75" x14ac:dyDescent="0.35"/>
  <cols>
    <col min="1" max="1" width="15.3984375" customWidth="1"/>
    <col min="2" max="2" width="12.1328125" bestFit="1" customWidth="1"/>
    <col min="3" max="3" width="11.1328125" bestFit="1" customWidth="1"/>
    <col min="4" max="4" width="12.1328125" bestFit="1" customWidth="1"/>
    <col min="5" max="5" width="12.1328125" customWidth="1"/>
    <col min="6" max="6" width="6.1328125" customWidth="1"/>
    <col min="7" max="11" width="12.1328125" customWidth="1"/>
    <col min="12" max="12" width="9.33203125" bestFit="1" customWidth="1"/>
    <col min="13" max="13" width="18.33203125" bestFit="1" customWidth="1"/>
    <col min="15" max="15" width="9.1328125" style="2"/>
  </cols>
  <sheetData>
    <row r="1" spans="1:15" s="26" customFormat="1" x14ac:dyDescent="0.35">
      <c r="A1" s="300" t="str">
        <f>Directions!A2</f>
        <v>22) I found the interface easy to use</v>
      </c>
      <c r="E1" s="115" t="s">
        <v>226</v>
      </c>
      <c r="F1" s="66">
        <f>Directions!B2</f>
        <v>1</v>
      </c>
      <c r="O1" s="28"/>
    </row>
    <row r="2" spans="1:15" ht="13.15" x14ac:dyDescent="0.4">
      <c r="A2" s="27" t="s">
        <v>1</v>
      </c>
      <c r="B2" t="s">
        <v>2</v>
      </c>
      <c r="C2" t="s">
        <v>3</v>
      </c>
      <c r="D2" t="s">
        <v>4</v>
      </c>
      <c r="G2" s="3" t="s">
        <v>220</v>
      </c>
      <c r="H2" t="s">
        <v>1</v>
      </c>
      <c r="I2" t="s">
        <v>2</v>
      </c>
      <c r="J2" t="s">
        <v>3</v>
      </c>
      <c r="K2" t="s">
        <v>4</v>
      </c>
    </row>
    <row r="3" spans="1:15" ht="13.15" x14ac:dyDescent="0.4">
      <c r="A3" s="31">
        <v>4</v>
      </c>
      <c r="B3" s="31">
        <v>5</v>
      </c>
      <c r="C3" s="31">
        <v>5</v>
      </c>
      <c r="D3" s="31">
        <v>1</v>
      </c>
      <c r="E3" s="31"/>
      <c r="G3" t="s">
        <v>1</v>
      </c>
      <c r="H3" s="3">
        <f>A16</f>
        <v>3.8333333333333335</v>
      </c>
      <c r="I3">
        <f>F1*(H3-I4)</f>
        <v>-0.41666666666666652</v>
      </c>
      <c r="J3">
        <f>F1*(H3-J5)</f>
        <v>-0.58333333333333348</v>
      </c>
      <c r="K3">
        <f>F1*(H3-K6)</f>
        <v>0.83333333333333348</v>
      </c>
    </row>
    <row r="4" spans="1:15" ht="13.15" x14ac:dyDescent="0.4">
      <c r="A4" s="31">
        <v>4</v>
      </c>
      <c r="B4" s="31">
        <v>4</v>
      </c>
      <c r="C4" s="31">
        <v>4</v>
      </c>
      <c r="D4" s="31">
        <v>4</v>
      </c>
      <c r="E4" s="31"/>
      <c r="G4" t="s">
        <v>2</v>
      </c>
      <c r="H4">
        <f>F1*(I4-H3)</f>
        <v>0.41666666666666652</v>
      </c>
      <c r="I4" s="3">
        <f>B16</f>
        <v>4.25</v>
      </c>
      <c r="J4">
        <f>F1*(I4-J5)</f>
        <v>-0.16666666666666696</v>
      </c>
      <c r="K4">
        <f>F1*(I4-K6)</f>
        <v>1.25</v>
      </c>
    </row>
    <row r="5" spans="1:15" ht="13.15" x14ac:dyDescent="0.4">
      <c r="A5" s="31">
        <v>4</v>
      </c>
      <c r="B5" s="31">
        <v>4</v>
      </c>
      <c r="C5" s="31">
        <v>4</v>
      </c>
      <c r="D5" s="31">
        <v>4</v>
      </c>
      <c r="E5" s="31"/>
      <c r="G5" t="s">
        <v>3</v>
      </c>
      <c r="H5">
        <f>F1*(J5-H3)</f>
        <v>0.58333333333333348</v>
      </c>
      <c r="I5">
        <f>F1*(J5-I4)</f>
        <v>0.16666666666666696</v>
      </c>
      <c r="J5" s="3">
        <f>C16</f>
        <v>4.416666666666667</v>
      </c>
      <c r="K5">
        <f>F1*(J5-K6)</f>
        <v>1.416666666666667</v>
      </c>
    </row>
    <row r="6" spans="1:15" ht="13.15" x14ac:dyDescent="0.4">
      <c r="A6" s="31">
        <v>3</v>
      </c>
      <c r="B6" s="31">
        <v>5</v>
      </c>
      <c r="C6" s="31">
        <v>5</v>
      </c>
      <c r="D6" s="31">
        <v>3</v>
      </c>
      <c r="E6" s="31"/>
      <c r="G6" t="s">
        <v>4</v>
      </c>
      <c r="H6">
        <f>F1*(K6-H3)</f>
        <v>-0.83333333333333348</v>
      </c>
      <c r="I6">
        <f>F1*(K6-I4)</f>
        <v>-1.25</v>
      </c>
      <c r="J6">
        <f>F1*(K6-J5)</f>
        <v>-1.416666666666667</v>
      </c>
      <c r="K6" s="3">
        <f>D16</f>
        <v>3</v>
      </c>
    </row>
    <row r="7" spans="1:15" x14ac:dyDescent="0.35">
      <c r="A7" s="31">
        <v>3</v>
      </c>
      <c r="B7" s="31">
        <v>4</v>
      </c>
      <c r="C7" s="31">
        <v>5</v>
      </c>
      <c r="D7" s="31">
        <v>5</v>
      </c>
      <c r="E7" s="31"/>
    </row>
    <row r="8" spans="1:15" ht="13.15" thickBot="1" x14ac:dyDescent="0.4">
      <c r="A8" s="31">
        <v>4</v>
      </c>
      <c r="B8" s="31">
        <v>3</v>
      </c>
      <c r="C8" s="31">
        <v>5</v>
      </c>
      <c r="D8" s="31">
        <v>3</v>
      </c>
      <c r="E8" s="31"/>
      <c r="N8" s="1"/>
    </row>
    <row r="9" spans="1:15" ht="13.5" thickBot="1" x14ac:dyDescent="0.45">
      <c r="A9" s="31">
        <v>4</v>
      </c>
      <c r="B9" s="31">
        <v>3</v>
      </c>
      <c r="C9" s="31">
        <v>3</v>
      </c>
      <c r="D9" s="31">
        <v>2</v>
      </c>
      <c r="E9" s="31"/>
      <c r="H9" t="s">
        <v>1</v>
      </c>
      <c r="I9" t="s">
        <v>2</v>
      </c>
      <c r="J9" t="s">
        <v>3</v>
      </c>
      <c r="K9" t="s">
        <v>4</v>
      </c>
      <c r="M9" s="116"/>
      <c r="N9" s="141" t="s">
        <v>10</v>
      </c>
    </row>
    <row r="10" spans="1:15" ht="13.15" x14ac:dyDescent="0.4">
      <c r="A10" s="31">
        <v>5</v>
      </c>
      <c r="B10" s="31">
        <v>5</v>
      </c>
      <c r="C10" s="31">
        <v>5</v>
      </c>
      <c r="D10" s="31">
        <v>2</v>
      </c>
      <c r="E10" s="31"/>
      <c r="G10" t="s">
        <v>1</v>
      </c>
      <c r="I10">
        <f>IF(I3&gt;0,I15,0)</f>
        <v>0</v>
      </c>
      <c r="J10">
        <f>IF(J3&gt;0,J15,0)</f>
        <v>0</v>
      </c>
      <c r="K10">
        <f>IF(K3&gt;0,K15,0)</f>
        <v>0</v>
      </c>
      <c r="M10" s="143" t="s">
        <v>1</v>
      </c>
      <c r="N10" s="142">
        <f>Techniques!$D$3*(Techniques!$E$3*I10+Techniques!$F$3*J10+Techniques!$G$3*K10)</f>
        <v>0</v>
      </c>
    </row>
    <row r="11" spans="1:15" ht="13.15" x14ac:dyDescent="0.4">
      <c r="A11" s="31">
        <v>3</v>
      </c>
      <c r="B11" s="31">
        <v>3</v>
      </c>
      <c r="C11" s="31">
        <v>3</v>
      </c>
      <c r="D11" s="31">
        <v>3</v>
      </c>
      <c r="E11" s="31"/>
      <c r="G11" t="s">
        <v>2</v>
      </c>
      <c r="H11">
        <f>IF(H4&gt;0,H16,0)</f>
        <v>0</v>
      </c>
      <c r="J11">
        <f>IF(J4&gt;0,J16,0)</f>
        <v>0</v>
      </c>
      <c r="K11">
        <f>IF(K4&gt;0,K16,0)</f>
        <v>1</v>
      </c>
      <c r="M11" s="143" t="s">
        <v>2</v>
      </c>
      <c r="N11" s="142">
        <f>Techniques!$E$3*(Techniques!$D$3*H11+Techniques!$F$3*J11+Techniques!$G$3*K11)</f>
        <v>1</v>
      </c>
    </row>
    <row r="12" spans="1:15" ht="13.15" x14ac:dyDescent="0.4">
      <c r="A12" s="31">
        <v>5</v>
      </c>
      <c r="B12" s="31">
        <v>5</v>
      </c>
      <c r="C12" s="31">
        <v>4</v>
      </c>
      <c r="D12" s="31">
        <v>2</v>
      </c>
      <c r="E12" s="31"/>
      <c r="G12" t="s">
        <v>3</v>
      </c>
      <c r="H12">
        <f>IF(H5&gt;0,H17,0)</f>
        <v>0</v>
      </c>
      <c r="I12">
        <f>IF(I5&gt;0,I17,0)</f>
        <v>0</v>
      </c>
      <c r="K12">
        <f>IF(K5&gt;0,K17,0)</f>
        <v>1</v>
      </c>
      <c r="M12" s="143" t="s">
        <v>3</v>
      </c>
      <c r="N12" s="142">
        <f>Techniques!$F$3*(Techniques!$D$3*H12+Techniques!$E$3*I12+Techniques!$G$3*K12)</f>
        <v>1</v>
      </c>
    </row>
    <row r="13" spans="1:15" ht="13.15" x14ac:dyDescent="0.4">
      <c r="A13" s="31">
        <v>4</v>
      </c>
      <c r="B13" s="31">
        <v>5</v>
      </c>
      <c r="C13" s="31">
        <v>5</v>
      </c>
      <c r="D13" s="31">
        <v>4</v>
      </c>
      <c r="E13" s="31"/>
      <c r="G13" t="s">
        <v>4</v>
      </c>
      <c r="H13">
        <f>IF(H6&gt;0,H18,0)</f>
        <v>0</v>
      </c>
      <c r="I13">
        <f>IF(I6&gt;0,I18,0)</f>
        <v>0</v>
      </c>
      <c r="J13">
        <f>IF(J6&gt;0,J18,0)</f>
        <v>0</v>
      </c>
      <c r="M13" s="143" t="s">
        <v>4</v>
      </c>
      <c r="N13" s="142">
        <f>Techniques!$G$3*(Techniques!$D$3*H13+Techniques!$E$3*I13+Techniques!$F$3*J13)</f>
        <v>0</v>
      </c>
    </row>
    <row r="14" spans="1:15" ht="13.15" x14ac:dyDescent="0.4">
      <c r="A14" s="31">
        <v>3</v>
      </c>
      <c r="B14" s="31">
        <v>5</v>
      </c>
      <c r="C14" s="31">
        <v>5</v>
      </c>
      <c r="D14" s="31">
        <v>3</v>
      </c>
      <c r="E14" s="31"/>
      <c r="F14" s="38"/>
      <c r="M14" s="143" t="s">
        <v>94</v>
      </c>
      <c r="N14" s="142" t="b">
        <f>SUM(N10:N13)&gt;0</f>
        <v>1</v>
      </c>
    </row>
    <row r="15" spans="1:15" ht="13.5" thickBot="1" x14ac:dyDescent="0.45">
      <c r="A15" s="22"/>
      <c r="G15" t="s">
        <v>1</v>
      </c>
      <c r="I15">
        <v>0</v>
      </c>
      <c r="J15">
        <v>0</v>
      </c>
      <c r="K15">
        <v>0</v>
      </c>
      <c r="M15" s="140" t="s">
        <v>103</v>
      </c>
      <c r="N15" s="273">
        <v>6.1670945406900107E-3</v>
      </c>
    </row>
    <row r="16" spans="1:15" x14ac:dyDescent="0.35">
      <c r="A16" s="22">
        <f>AVERAGE(A3:A14)</f>
        <v>3.8333333333333335</v>
      </c>
      <c r="B16">
        <f>AVERAGE(B3:B14)</f>
        <v>4.25</v>
      </c>
      <c r="C16">
        <f>AVERAGE(C3:C14)</f>
        <v>4.416666666666667</v>
      </c>
      <c r="D16">
        <f>AVERAGE(D3:D14)</f>
        <v>3</v>
      </c>
      <c r="E16" s="13" t="s">
        <v>237</v>
      </c>
      <c r="G16" t="s">
        <v>2</v>
      </c>
      <c r="H16">
        <v>0</v>
      </c>
      <c r="J16">
        <v>0</v>
      </c>
      <c r="K16">
        <v>1</v>
      </c>
    </row>
    <row r="17" spans="1:15" x14ac:dyDescent="0.35">
      <c r="A17">
        <f>STDEV(A3:A14)</f>
        <v>0.71774056256527274</v>
      </c>
      <c r="B17">
        <f>STDEV(B3:B14)</f>
        <v>0.8660254037844386</v>
      </c>
      <c r="C17">
        <f>STDEV(C3:C14)</f>
        <v>0.79296146109875854</v>
      </c>
      <c r="D17">
        <f>STDEV(D3:D14)</f>
        <v>1.1281521496355325</v>
      </c>
      <c r="E17" s="13" t="s">
        <v>238</v>
      </c>
      <c r="G17" t="s">
        <v>3</v>
      </c>
      <c r="H17">
        <v>0</v>
      </c>
      <c r="I17">
        <v>0</v>
      </c>
      <c r="K17">
        <v>1</v>
      </c>
    </row>
    <row r="18" spans="1:15" x14ac:dyDescent="0.35">
      <c r="A18" s="22"/>
      <c r="G18" t="s">
        <v>4</v>
      </c>
      <c r="H18">
        <v>0</v>
      </c>
      <c r="I18">
        <v>1</v>
      </c>
      <c r="J18">
        <v>1</v>
      </c>
    </row>
    <row r="19" spans="1:15" s="5" customFormat="1" ht="13.15" thickBot="1" x14ac:dyDescent="0.4">
      <c r="A19" s="23"/>
      <c r="O19" s="24"/>
    </row>
    <row r="20" spans="1:15" s="57" customFormat="1" x14ac:dyDescent="0.35">
      <c r="A20" s="56" t="str">
        <f>Directions!A3</f>
        <v>23) It was easy to select and move objects in the virtual environment</v>
      </c>
      <c r="E20" s="115" t="s">
        <v>226</v>
      </c>
      <c r="F20" s="66">
        <v>0</v>
      </c>
      <c r="O20" s="242"/>
    </row>
    <row r="21" spans="1:15" s="29" customFormat="1" ht="13.15" x14ac:dyDescent="0.4">
      <c r="A21" s="58" t="s">
        <v>1</v>
      </c>
      <c r="B21" s="29" t="s">
        <v>2</v>
      </c>
      <c r="C21" s="29" t="s">
        <v>3</v>
      </c>
      <c r="D21" s="29" t="s">
        <v>4</v>
      </c>
      <c r="F21"/>
      <c r="G21" s="3" t="s">
        <v>220</v>
      </c>
      <c r="H21" t="s">
        <v>1</v>
      </c>
      <c r="I21" t="s">
        <v>2</v>
      </c>
      <c r="J21" t="s">
        <v>3</v>
      </c>
      <c r="K21" t="s">
        <v>4</v>
      </c>
      <c r="O21" s="62"/>
    </row>
    <row r="22" spans="1:15" s="29" customFormat="1" ht="13.15" x14ac:dyDescent="0.4">
      <c r="A22" s="61" t="s">
        <v>26</v>
      </c>
      <c r="B22" s="61" t="s">
        <v>26</v>
      </c>
      <c r="C22" s="61" t="s">
        <v>26</v>
      </c>
      <c r="D22" s="29" t="s">
        <v>26</v>
      </c>
      <c r="F22"/>
      <c r="G22" t="s">
        <v>1</v>
      </c>
      <c r="H22" s="3" t="e">
        <f>A35</f>
        <v>#DIV/0!</v>
      </c>
      <c r="I22" t="e">
        <f>F20*(H22-I23)</f>
        <v>#DIV/0!</v>
      </c>
      <c r="J22" t="e">
        <f>F20*(H22-J24)</f>
        <v>#DIV/0!</v>
      </c>
      <c r="K22" t="e">
        <f>F20*(H22-K25)</f>
        <v>#DIV/0!</v>
      </c>
      <c r="O22" s="62"/>
    </row>
    <row r="23" spans="1:15" s="29" customFormat="1" ht="13.15" x14ac:dyDescent="0.4">
      <c r="A23" s="61" t="s">
        <v>26</v>
      </c>
      <c r="B23" s="61" t="s">
        <v>26</v>
      </c>
      <c r="C23" s="61" t="s">
        <v>26</v>
      </c>
      <c r="D23" s="29" t="s">
        <v>26</v>
      </c>
      <c r="F23"/>
      <c r="G23" t="s">
        <v>2</v>
      </c>
      <c r="H23" t="e">
        <f>F20*(I23-H22)</f>
        <v>#DIV/0!</v>
      </c>
      <c r="I23" s="3" t="e">
        <f>B35</f>
        <v>#DIV/0!</v>
      </c>
      <c r="J23" t="e">
        <f>F20*(I23-J24)</f>
        <v>#DIV/0!</v>
      </c>
      <c r="K23" t="e">
        <f>F20*(I23-K25)</f>
        <v>#DIV/0!</v>
      </c>
      <c r="O23" s="62"/>
    </row>
    <row r="24" spans="1:15" s="29" customFormat="1" ht="13.15" x14ac:dyDescent="0.4">
      <c r="A24" s="61" t="s">
        <v>26</v>
      </c>
      <c r="B24" s="61" t="s">
        <v>26</v>
      </c>
      <c r="C24" s="61" t="s">
        <v>26</v>
      </c>
      <c r="D24" s="29" t="s">
        <v>26</v>
      </c>
      <c r="F24"/>
      <c r="G24" t="s">
        <v>3</v>
      </c>
      <c r="H24" t="e">
        <f>F20*(J24-H22)</f>
        <v>#DIV/0!</v>
      </c>
      <c r="I24" t="e">
        <f>F20*(J24-I23)</f>
        <v>#DIV/0!</v>
      </c>
      <c r="J24" s="3" t="e">
        <f>C35</f>
        <v>#DIV/0!</v>
      </c>
      <c r="K24" t="e">
        <f>F20*(J24-K25)</f>
        <v>#DIV/0!</v>
      </c>
      <c r="O24" s="62"/>
    </row>
    <row r="25" spans="1:15" s="29" customFormat="1" ht="13.15" x14ac:dyDescent="0.4">
      <c r="A25" s="61" t="s">
        <v>26</v>
      </c>
      <c r="B25" s="61" t="s">
        <v>26</v>
      </c>
      <c r="C25" s="61" t="s">
        <v>26</v>
      </c>
      <c r="D25" s="29" t="s">
        <v>26</v>
      </c>
      <c r="F25"/>
      <c r="G25" t="s">
        <v>4</v>
      </c>
      <c r="H25" t="e">
        <f>F20*(K25-H22)</f>
        <v>#DIV/0!</v>
      </c>
      <c r="I25" t="e">
        <f>F20*(K25-I23)</f>
        <v>#DIV/0!</v>
      </c>
      <c r="J25" t="e">
        <f>F20*(K25-J24)</f>
        <v>#DIV/0!</v>
      </c>
      <c r="K25" s="3" t="e">
        <f>D35</f>
        <v>#DIV/0!</v>
      </c>
      <c r="O25" s="62"/>
    </row>
    <row r="26" spans="1:15" s="29" customFormat="1" x14ac:dyDescent="0.35">
      <c r="A26" s="61" t="s">
        <v>26</v>
      </c>
      <c r="B26" s="61" t="s">
        <v>26</v>
      </c>
      <c r="C26" s="61" t="s">
        <v>26</v>
      </c>
      <c r="D26" s="29" t="s">
        <v>26</v>
      </c>
      <c r="F26"/>
      <c r="G26"/>
      <c r="H26"/>
      <c r="I26"/>
      <c r="J26"/>
      <c r="K26"/>
      <c r="O26" s="62"/>
    </row>
    <row r="27" spans="1:15" s="29" customFormat="1" ht="13.15" thickBot="1" x14ac:dyDescent="0.4">
      <c r="A27" s="61" t="s">
        <v>26</v>
      </c>
      <c r="B27" s="61" t="s">
        <v>26</v>
      </c>
      <c r="C27" s="61" t="s">
        <v>26</v>
      </c>
      <c r="D27" s="29" t="s">
        <v>26</v>
      </c>
      <c r="F27"/>
      <c r="G27"/>
      <c r="H27"/>
      <c r="I27"/>
      <c r="J27"/>
      <c r="K27"/>
      <c r="O27" s="62"/>
    </row>
    <row r="28" spans="1:15" s="29" customFormat="1" ht="13.5" thickBot="1" x14ac:dyDescent="0.45">
      <c r="A28" s="61" t="s">
        <v>26</v>
      </c>
      <c r="B28" s="61" t="s">
        <v>26</v>
      </c>
      <c r="C28" s="61" t="s">
        <v>26</v>
      </c>
      <c r="D28" s="29" t="s">
        <v>26</v>
      </c>
      <c r="F28"/>
      <c r="G28"/>
      <c r="H28" t="s">
        <v>1</v>
      </c>
      <c r="I28" t="s">
        <v>2</v>
      </c>
      <c r="J28" t="s">
        <v>3</v>
      </c>
      <c r="K28" t="s">
        <v>4</v>
      </c>
      <c r="L28"/>
      <c r="M28" s="116"/>
      <c r="N28" s="141" t="s">
        <v>10</v>
      </c>
      <c r="O28" s="62"/>
    </row>
    <row r="29" spans="1:15" s="29" customFormat="1" ht="13.15" x14ac:dyDescent="0.4">
      <c r="A29" s="61" t="s">
        <v>26</v>
      </c>
      <c r="B29" s="61" t="s">
        <v>26</v>
      </c>
      <c r="C29" s="61" t="s">
        <v>26</v>
      </c>
      <c r="D29" s="29" t="s">
        <v>26</v>
      </c>
      <c r="F29"/>
      <c r="G29" t="s">
        <v>1</v>
      </c>
      <c r="H29"/>
      <c r="I29" t="e">
        <f>IF(I22&gt;0,I34,0)</f>
        <v>#DIV/0!</v>
      </c>
      <c r="J29" t="e">
        <f>IF(J22&gt;0,J34,0)</f>
        <v>#DIV/0!</v>
      </c>
      <c r="K29" t="e">
        <f>IF(K22&gt;0,K34,0)</f>
        <v>#DIV/0!</v>
      </c>
      <c r="L29"/>
      <c r="M29" s="143" t="s">
        <v>1</v>
      </c>
      <c r="N29" s="142">
        <v>0</v>
      </c>
      <c r="O29" s="62"/>
    </row>
    <row r="30" spans="1:15" s="29" customFormat="1" ht="13.15" x14ac:dyDescent="0.4">
      <c r="A30" s="61" t="s">
        <v>26</v>
      </c>
      <c r="B30" s="61" t="s">
        <v>26</v>
      </c>
      <c r="C30" s="61" t="s">
        <v>26</v>
      </c>
      <c r="D30" s="29" t="s">
        <v>26</v>
      </c>
      <c r="F30"/>
      <c r="G30" t="s">
        <v>2</v>
      </c>
      <c r="H30" t="e">
        <f>IF(H23&gt;0,H35,0)</f>
        <v>#DIV/0!</v>
      </c>
      <c r="I30"/>
      <c r="J30" t="e">
        <f>IF(J23&gt;0,J35,0)</f>
        <v>#DIV/0!</v>
      </c>
      <c r="K30" t="e">
        <f>IF(K23&gt;0,K35,0)</f>
        <v>#DIV/0!</v>
      </c>
      <c r="L30"/>
      <c r="M30" s="143" t="s">
        <v>2</v>
      </c>
      <c r="N30" s="142">
        <v>0</v>
      </c>
      <c r="O30" s="62"/>
    </row>
    <row r="31" spans="1:15" s="29" customFormat="1" ht="13.15" x14ac:dyDescent="0.4">
      <c r="A31" s="61" t="s">
        <v>26</v>
      </c>
      <c r="B31" s="61" t="s">
        <v>26</v>
      </c>
      <c r="C31" s="61" t="s">
        <v>26</v>
      </c>
      <c r="D31" s="29" t="s">
        <v>26</v>
      </c>
      <c r="F31"/>
      <c r="G31" t="s">
        <v>3</v>
      </c>
      <c r="H31" t="e">
        <f>IF(H24&gt;0,H36,0)</f>
        <v>#DIV/0!</v>
      </c>
      <c r="I31" t="e">
        <f>IF(I24&gt;0,I36,0)</f>
        <v>#DIV/0!</v>
      </c>
      <c r="J31"/>
      <c r="K31" t="e">
        <f>IF(K24&gt;0,K36,0)</f>
        <v>#DIV/0!</v>
      </c>
      <c r="L31"/>
      <c r="M31" s="143" t="s">
        <v>3</v>
      </c>
      <c r="N31" s="142">
        <v>0</v>
      </c>
      <c r="O31" s="62"/>
    </row>
    <row r="32" spans="1:15" s="29" customFormat="1" ht="13.15" x14ac:dyDescent="0.4">
      <c r="A32" s="61" t="s">
        <v>26</v>
      </c>
      <c r="B32" s="61" t="s">
        <v>26</v>
      </c>
      <c r="C32" s="61" t="s">
        <v>26</v>
      </c>
      <c r="D32" s="29" t="s">
        <v>26</v>
      </c>
      <c r="F32"/>
      <c r="G32" t="s">
        <v>4</v>
      </c>
      <c r="H32" t="e">
        <f>IF(H25&gt;0,H37,0)</f>
        <v>#DIV/0!</v>
      </c>
      <c r="I32" t="e">
        <f>IF(I25&gt;0,I37,0)</f>
        <v>#DIV/0!</v>
      </c>
      <c r="J32" t="e">
        <f>IF(J25&gt;0,J37,0)</f>
        <v>#DIV/0!</v>
      </c>
      <c r="K32"/>
      <c r="L32"/>
      <c r="M32" s="143" t="s">
        <v>4</v>
      </c>
      <c r="N32" s="142">
        <v>0</v>
      </c>
      <c r="O32" s="62"/>
    </row>
    <row r="33" spans="1:15" s="29" customFormat="1" ht="13.15" x14ac:dyDescent="0.4">
      <c r="A33" s="61" t="s">
        <v>26</v>
      </c>
      <c r="B33" s="61" t="s">
        <v>26</v>
      </c>
      <c r="C33" s="61" t="s">
        <v>26</v>
      </c>
      <c r="D33" s="29" t="s">
        <v>26</v>
      </c>
      <c r="F33" s="38"/>
      <c r="G33"/>
      <c r="H33"/>
      <c r="I33"/>
      <c r="J33"/>
      <c r="K33"/>
      <c r="L33"/>
      <c r="M33" s="143" t="s">
        <v>94</v>
      </c>
      <c r="N33" s="142" t="b">
        <f>SUM(N29:N32)&gt;0</f>
        <v>0</v>
      </c>
      <c r="O33" s="62"/>
    </row>
    <row r="34" spans="1:15" s="29" customFormat="1" ht="13.5" thickBot="1" x14ac:dyDescent="0.45">
      <c r="A34" s="58"/>
      <c r="G34" t="s">
        <v>1</v>
      </c>
      <c r="H34"/>
      <c r="I34" t="e">
        <v>#DIV/0!</v>
      </c>
      <c r="J34" t="e">
        <v>#DIV/0!</v>
      </c>
      <c r="K34" t="e">
        <v>#DIV/0!</v>
      </c>
      <c r="L34"/>
      <c r="M34" s="140" t="s">
        <v>103</v>
      </c>
      <c r="N34" s="273">
        <v>1</v>
      </c>
      <c r="O34" s="62"/>
    </row>
    <row r="35" spans="1:15" s="29" customFormat="1" x14ac:dyDescent="0.35">
      <c r="A35" s="22" t="e">
        <f>AVERAGE(A22:A33)</f>
        <v>#DIV/0!</v>
      </c>
      <c r="B35" t="e">
        <f>AVERAGE(B22:B33)</f>
        <v>#DIV/0!</v>
      </c>
      <c r="C35" t="e">
        <f>AVERAGE(C22:C33)</f>
        <v>#DIV/0!</v>
      </c>
      <c r="D35" t="e">
        <f>AVERAGE(D22:D33)</f>
        <v>#DIV/0!</v>
      </c>
      <c r="E35" s="13" t="s">
        <v>237</v>
      </c>
      <c r="G35" t="s">
        <v>2</v>
      </c>
      <c r="H35" t="e">
        <v>#DIV/0!</v>
      </c>
      <c r="I35"/>
      <c r="J35" t="e">
        <v>#DIV/0!</v>
      </c>
      <c r="K35" t="e">
        <v>#DIV/0!</v>
      </c>
      <c r="L35"/>
      <c r="M35"/>
      <c r="N35"/>
      <c r="O35" s="62"/>
    </row>
    <row r="36" spans="1:15" s="29" customFormat="1" x14ac:dyDescent="0.35">
      <c r="A36" t="e">
        <f>STDEV(A22:A33)</f>
        <v>#DIV/0!</v>
      </c>
      <c r="B36" t="e">
        <f>STDEV(B22:B33)</f>
        <v>#DIV/0!</v>
      </c>
      <c r="C36" t="e">
        <f>STDEV(C22:C33)</f>
        <v>#DIV/0!</v>
      </c>
      <c r="D36" t="e">
        <f>STDEV(D22:D33)</f>
        <v>#DIV/0!</v>
      </c>
      <c r="E36" s="13" t="s">
        <v>238</v>
      </c>
      <c r="G36" t="s">
        <v>3</v>
      </c>
      <c r="H36" t="e">
        <v>#DIV/0!</v>
      </c>
      <c r="I36" t="e">
        <v>#DIV/0!</v>
      </c>
      <c r="J36"/>
      <c r="K36" t="e">
        <v>#DIV/0!</v>
      </c>
      <c r="L36"/>
      <c r="M36"/>
      <c r="N36"/>
      <c r="O36" s="62"/>
    </row>
    <row r="37" spans="1:15" s="29" customFormat="1" x14ac:dyDescent="0.35">
      <c r="A37" s="58"/>
      <c r="G37" t="s">
        <v>4</v>
      </c>
      <c r="H37" t="e">
        <v>#DIV/0!</v>
      </c>
      <c r="I37" t="e">
        <v>#DIV/0!</v>
      </c>
      <c r="J37" t="e">
        <v>#DIV/0!</v>
      </c>
      <c r="K37"/>
      <c r="L37"/>
      <c r="M37"/>
      <c r="N37"/>
      <c r="O37" s="62"/>
    </row>
    <row r="38" spans="1:15" s="60" customFormat="1" ht="13.15" thickBot="1" x14ac:dyDescent="0.4">
      <c r="A38" s="59"/>
      <c r="O38" s="243"/>
    </row>
    <row r="39" spans="1:15" s="26" customFormat="1" x14ac:dyDescent="0.35">
      <c r="A39" s="25" t="str">
        <f>Directions!A4</f>
        <v>24) The interface was too complicated to use effectively</v>
      </c>
      <c r="E39" s="115" t="s">
        <v>226</v>
      </c>
      <c r="F39" s="66">
        <f>Directions!B4</f>
        <v>-1</v>
      </c>
      <c r="O39" s="28"/>
    </row>
    <row r="40" spans="1:15" ht="13.15" x14ac:dyDescent="0.4">
      <c r="A40" s="22" t="s">
        <v>1</v>
      </c>
      <c r="B40" t="s">
        <v>2</v>
      </c>
      <c r="C40" t="s">
        <v>3</v>
      </c>
      <c r="D40" t="s">
        <v>4</v>
      </c>
      <c r="G40" s="3" t="s">
        <v>220</v>
      </c>
      <c r="H40" t="s">
        <v>1</v>
      </c>
      <c r="I40" t="s">
        <v>2</v>
      </c>
      <c r="J40" t="s">
        <v>3</v>
      </c>
      <c r="K40" t="s">
        <v>4</v>
      </c>
    </row>
    <row r="41" spans="1:15" ht="13.15" x14ac:dyDescent="0.4">
      <c r="A41" s="31">
        <v>1</v>
      </c>
      <c r="B41" s="31">
        <v>1</v>
      </c>
      <c r="C41" s="31">
        <v>1</v>
      </c>
      <c r="D41">
        <v>4</v>
      </c>
      <c r="G41" t="s">
        <v>1</v>
      </c>
      <c r="H41" s="3">
        <f>A54</f>
        <v>1.75</v>
      </c>
      <c r="I41">
        <f>F39*(H41-I42)</f>
        <v>-0.33333333333333326</v>
      </c>
      <c r="J41">
        <f>F39*(H41-J43)</f>
        <v>-0.25</v>
      </c>
      <c r="K41">
        <f>F39*(H41-K44)</f>
        <v>1.1666666666666665</v>
      </c>
    </row>
    <row r="42" spans="1:15" ht="13.15" x14ac:dyDescent="0.4">
      <c r="A42" s="31">
        <v>1</v>
      </c>
      <c r="B42" s="31">
        <v>2</v>
      </c>
      <c r="C42" s="31">
        <v>1</v>
      </c>
      <c r="D42">
        <v>2</v>
      </c>
      <c r="G42" t="s">
        <v>2</v>
      </c>
      <c r="H42">
        <f>F39*(I42-H41)</f>
        <v>0.33333333333333326</v>
      </c>
      <c r="I42" s="3">
        <f>B54</f>
        <v>1.4166666666666667</v>
      </c>
      <c r="J42">
        <f>F39*(I42-J43)</f>
        <v>8.3333333333333259E-2</v>
      </c>
      <c r="K42">
        <f>F39*(I42-K44)</f>
        <v>1.4999999999999998</v>
      </c>
    </row>
    <row r="43" spans="1:15" ht="13.15" x14ac:dyDescent="0.4">
      <c r="A43" s="31">
        <v>1</v>
      </c>
      <c r="B43" s="31">
        <v>1</v>
      </c>
      <c r="C43" s="31">
        <v>3</v>
      </c>
      <c r="D43">
        <v>3</v>
      </c>
      <c r="G43" t="s">
        <v>3</v>
      </c>
      <c r="H43">
        <f>F39*(J43-H41)</f>
        <v>0.25</v>
      </c>
      <c r="I43">
        <f>F39*(J43-I42)</f>
        <v>-8.3333333333333259E-2</v>
      </c>
      <c r="J43" s="3">
        <f>C54</f>
        <v>1.5</v>
      </c>
      <c r="K43">
        <f>F39*(J43-K44)</f>
        <v>1.4166666666666665</v>
      </c>
    </row>
    <row r="44" spans="1:15" ht="13.15" x14ac:dyDescent="0.4">
      <c r="A44" s="31">
        <v>3</v>
      </c>
      <c r="B44" s="31">
        <v>2</v>
      </c>
      <c r="C44" s="31">
        <v>1</v>
      </c>
      <c r="D44">
        <v>2</v>
      </c>
      <c r="G44" t="s">
        <v>4</v>
      </c>
      <c r="H44">
        <f>F39*(K44-H41)</f>
        <v>-1.1666666666666665</v>
      </c>
      <c r="I44">
        <f>F39*(K44-I42)</f>
        <v>-1.4999999999999998</v>
      </c>
      <c r="J44">
        <f>F39*(K44-J43)</f>
        <v>-1.4166666666666665</v>
      </c>
      <c r="K44" s="3">
        <f>D54</f>
        <v>2.9166666666666665</v>
      </c>
    </row>
    <row r="45" spans="1:15" x14ac:dyDescent="0.35">
      <c r="A45" s="31">
        <v>2</v>
      </c>
      <c r="B45" s="31">
        <v>1</v>
      </c>
      <c r="C45" s="31">
        <v>1</v>
      </c>
      <c r="D45">
        <v>1</v>
      </c>
    </row>
    <row r="46" spans="1:15" ht="13.15" thickBot="1" x14ac:dyDescent="0.4">
      <c r="A46" s="31">
        <v>2</v>
      </c>
      <c r="B46" s="31">
        <v>1</v>
      </c>
      <c r="C46" s="31">
        <v>1</v>
      </c>
      <c r="D46">
        <v>4</v>
      </c>
      <c r="N46" s="1"/>
    </row>
    <row r="47" spans="1:15" ht="13.5" thickBot="1" x14ac:dyDescent="0.45">
      <c r="A47" s="31">
        <v>2</v>
      </c>
      <c r="B47" s="31">
        <v>2</v>
      </c>
      <c r="C47" s="31">
        <v>2</v>
      </c>
      <c r="D47">
        <v>4</v>
      </c>
      <c r="H47" t="s">
        <v>1</v>
      </c>
      <c r="I47" t="s">
        <v>2</v>
      </c>
      <c r="J47" t="s">
        <v>3</v>
      </c>
      <c r="K47" t="s">
        <v>4</v>
      </c>
      <c r="M47" s="116"/>
      <c r="N47" s="141" t="s">
        <v>10</v>
      </c>
    </row>
    <row r="48" spans="1:15" ht="13.15" x14ac:dyDescent="0.4">
      <c r="A48" s="31">
        <v>1</v>
      </c>
      <c r="B48" s="31">
        <v>1</v>
      </c>
      <c r="C48" s="31">
        <v>1</v>
      </c>
      <c r="D48">
        <v>4</v>
      </c>
      <c r="G48" t="s">
        <v>1</v>
      </c>
      <c r="I48">
        <f>IF(I41&gt;0,I53,0)</f>
        <v>0</v>
      </c>
      <c r="J48">
        <f>IF(J41&gt;0,J53,0)</f>
        <v>0</v>
      </c>
      <c r="K48">
        <f>IF(K41&gt;0,K53,0)</f>
        <v>0</v>
      </c>
      <c r="M48" s="143" t="s">
        <v>1</v>
      </c>
      <c r="N48" s="142">
        <f>Techniques!$D$3*(Techniques!$E$3*I48+Techniques!$F$3*J48+Techniques!$G$3*K48)</f>
        <v>0</v>
      </c>
    </row>
    <row r="49" spans="1:15" ht="13.15" x14ac:dyDescent="0.4">
      <c r="A49" s="31">
        <v>3</v>
      </c>
      <c r="B49" s="31">
        <v>2</v>
      </c>
      <c r="C49" s="31">
        <v>3</v>
      </c>
      <c r="D49">
        <v>3</v>
      </c>
      <c r="G49" t="s">
        <v>2</v>
      </c>
      <c r="H49">
        <f>IF(H42&gt;0,H54,0)</f>
        <v>0</v>
      </c>
      <c r="J49">
        <f>IF(J42&gt;0,J54,0)</f>
        <v>0</v>
      </c>
      <c r="K49">
        <f>IF(K42&gt;0,K54,0)</f>
        <v>1</v>
      </c>
      <c r="M49" s="143" t="s">
        <v>2</v>
      </c>
      <c r="N49" s="142">
        <f>Techniques!$E$3*(Techniques!$D$3*H49+Techniques!$F$3*J49+Techniques!$G$3*K49)</f>
        <v>1</v>
      </c>
    </row>
    <row r="50" spans="1:15" ht="13.15" x14ac:dyDescent="0.4">
      <c r="A50" s="31">
        <v>1</v>
      </c>
      <c r="B50" s="31">
        <v>1</v>
      </c>
      <c r="C50" s="31">
        <v>1</v>
      </c>
      <c r="D50">
        <v>4</v>
      </c>
      <c r="G50" t="s">
        <v>3</v>
      </c>
      <c r="H50">
        <f>IF(H43&gt;0,H55,0)</f>
        <v>0</v>
      </c>
      <c r="I50">
        <f>IF(I43&gt;0,I55,0)</f>
        <v>0</v>
      </c>
      <c r="K50">
        <f>IF(K43&gt;0,K55,0)</f>
        <v>1</v>
      </c>
      <c r="M50" s="143" t="s">
        <v>3</v>
      </c>
      <c r="N50" s="142">
        <f>Techniques!$F$3*(Techniques!$D$3*H50+Techniques!$E$3*I50+Techniques!$G$3*K50)</f>
        <v>1</v>
      </c>
    </row>
    <row r="51" spans="1:15" ht="13.15" x14ac:dyDescent="0.4">
      <c r="A51" s="31">
        <v>1</v>
      </c>
      <c r="B51" s="31">
        <v>2</v>
      </c>
      <c r="C51" s="31">
        <v>2</v>
      </c>
      <c r="D51">
        <v>1</v>
      </c>
      <c r="G51" t="s">
        <v>4</v>
      </c>
      <c r="H51">
        <f>IF(H44&gt;0,H56,0)</f>
        <v>0</v>
      </c>
      <c r="I51">
        <f>IF(I44&gt;0,I56,0)</f>
        <v>0</v>
      </c>
      <c r="J51">
        <f>IF(J44&gt;0,J56,0)</f>
        <v>0</v>
      </c>
      <c r="M51" s="143" t="s">
        <v>4</v>
      </c>
      <c r="N51" s="142">
        <f>Techniques!$G$3*(Techniques!$D$3*H51+Techniques!$E$3*I51+Techniques!$F$3*J51)</f>
        <v>0</v>
      </c>
    </row>
    <row r="52" spans="1:15" ht="13.15" x14ac:dyDescent="0.4">
      <c r="A52" s="31">
        <v>3</v>
      </c>
      <c r="B52" s="31">
        <v>1</v>
      </c>
      <c r="C52" s="31">
        <v>1</v>
      </c>
      <c r="D52">
        <v>3</v>
      </c>
      <c r="F52" s="38"/>
      <c r="M52" s="143" t="s">
        <v>94</v>
      </c>
      <c r="N52" s="142" t="b">
        <f>SUM(N48:N51)&gt;0</f>
        <v>1</v>
      </c>
    </row>
    <row r="53" spans="1:15" ht="13.5" thickBot="1" x14ac:dyDescent="0.45">
      <c r="A53" s="22"/>
      <c r="G53" t="s">
        <v>1</v>
      </c>
      <c r="I53">
        <v>0</v>
      </c>
      <c r="J53">
        <v>0</v>
      </c>
      <c r="K53">
        <v>0</v>
      </c>
      <c r="M53" s="140" t="s">
        <v>103</v>
      </c>
      <c r="N53" s="273">
        <v>4.5655042176988327E-3</v>
      </c>
    </row>
    <row r="54" spans="1:15" x14ac:dyDescent="0.35">
      <c r="A54" s="22">
        <f>AVERAGE(A41:A52)</f>
        <v>1.75</v>
      </c>
      <c r="B54">
        <f>AVERAGE(B41:B52)</f>
        <v>1.4166666666666667</v>
      </c>
      <c r="C54">
        <f>AVERAGE(C41:C52)</f>
        <v>1.5</v>
      </c>
      <c r="D54">
        <f>AVERAGE(D41:D52)</f>
        <v>2.9166666666666665</v>
      </c>
      <c r="E54" s="13" t="s">
        <v>237</v>
      </c>
      <c r="G54" t="s">
        <v>2</v>
      </c>
      <c r="H54">
        <v>0</v>
      </c>
      <c r="J54">
        <v>0</v>
      </c>
      <c r="K54">
        <v>1</v>
      </c>
    </row>
    <row r="55" spans="1:15" x14ac:dyDescent="0.35">
      <c r="A55">
        <f>STDEV(A41:A52)</f>
        <v>0.8660254037844386</v>
      </c>
      <c r="B55">
        <f>STDEV(B41:B52)</f>
        <v>0.51492865054443737</v>
      </c>
      <c r="C55">
        <f>STDEV(C41:C52)</f>
        <v>0.7977240352174656</v>
      </c>
      <c r="D55">
        <f>STDEV(D41:D52)</f>
        <v>1.1645001528813153</v>
      </c>
      <c r="E55" s="13" t="s">
        <v>238</v>
      </c>
      <c r="G55" t="s">
        <v>3</v>
      </c>
      <c r="H55">
        <v>0</v>
      </c>
      <c r="I55">
        <v>0</v>
      </c>
      <c r="K55">
        <v>1</v>
      </c>
    </row>
    <row r="56" spans="1:15" x14ac:dyDescent="0.35">
      <c r="A56" s="22"/>
      <c r="G56" t="s">
        <v>4</v>
      </c>
      <c r="H56">
        <v>0</v>
      </c>
      <c r="I56">
        <v>1</v>
      </c>
      <c r="J56">
        <v>1</v>
      </c>
    </row>
    <row r="57" spans="1:15" s="5" customFormat="1" ht="13.15" thickBot="1" x14ac:dyDescent="0.4">
      <c r="A57" s="23"/>
      <c r="O57" s="24"/>
    </row>
    <row r="58" spans="1:15" s="26" customFormat="1" x14ac:dyDescent="0.35">
      <c r="A58" s="25" t="str">
        <f>Directions!A5</f>
        <v>25) I found it easy to move or reposition myself in the virtual environment</v>
      </c>
      <c r="E58" s="115" t="s">
        <v>226</v>
      </c>
      <c r="F58" s="66">
        <f>Directions!B5</f>
        <v>1</v>
      </c>
      <c r="O58" s="28"/>
    </row>
    <row r="59" spans="1:15" ht="13.15" x14ac:dyDescent="0.4">
      <c r="A59" s="22" t="s">
        <v>1</v>
      </c>
      <c r="B59" t="s">
        <v>2</v>
      </c>
      <c r="C59" t="s">
        <v>3</v>
      </c>
      <c r="D59" t="s">
        <v>4</v>
      </c>
      <c r="G59" s="3" t="s">
        <v>220</v>
      </c>
      <c r="H59" t="s">
        <v>1</v>
      </c>
      <c r="I59" t="s">
        <v>2</v>
      </c>
      <c r="J59" t="s">
        <v>3</v>
      </c>
      <c r="K59" t="s">
        <v>4</v>
      </c>
    </row>
    <row r="60" spans="1:15" ht="13.15" x14ac:dyDescent="0.4">
      <c r="A60" s="31">
        <v>5</v>
      </c>
      <c r="B60" s="31">
        <v>4</v>
      </c>
      <c r="C60" s="31">
        <v>5</v>
      </c>
      <c r="D60">
        <v>5</v>
      </c>
      <c r="G60" t="s">
        <v>1</v>
      </c>
      <c r="H60" s="3">
        <f>A73</f>
        <v>4.166666666666667</v>
      </c>
      <c r="I60">
        <f>F58*(H60-I61)</f>
        <v>0.33333333333333348</v>
      </c>
      <c r="J60">
        <f>F58*(H60-J62)</f>
        <v>-0.16666666666666607</v>
      </c>
      <c r="K60">
        <f>F58*(H60-K63)</f>
        <v>1.0000000000000004</v>
      </c>
    </row>
    <row r="61" spans="1:15" ht="13.15" x14ac:dyDescent="0.4">
      <c r="A61" s="31">
        <v>4</v>
      </c>
      <c r="B61" s="31">
        <v>3</v>
      </c>
      <c r="C61" s="31">
        <v>5</v>
      </c>
      <c r="D61">
        <v>4</v>
      </c>
      <c r="G61" t="s">
        <v>2</v>
      </c>
      <c r="H61">
        <f>F58*(I61-H60)</f>
        <v>-0.33333333333333348</v>
      </c>
      <c r="I61" s="3">
        <f>B73</f>
        <v>3.8333333333333335</v>
      </c>
      <c r="J61">
        <f>F58*(I61-J62)</f>
        <v>-0.49999999999999956</v>
      </c>
      <c r="K61">
        <f>F58*(I61-K63)</f>
        <v>0.66666666666666696</v>
      </c>
    </row>
    <row r="62" spans="1:15" ht="13.15" x14ac:dyDescent="0.4">
      <c r="A62" s="31">
        <v>5</v>
      </c>
      <c r="B62" s="31">
        <v>4</v>
      </c>
      <c r="C62" s="31">
        <v>4</v>
      </c>
      <c r="D62">
        <v>3</v>
      </c>
      <c r="G62" t="s">
        <v>3</v>
      </c>
      <c r="H62">
        <f>F58*(J62-H60)</f>
        <v>0.16666666666666607</v>
      </c>
      <c r="I62">
        <f>F58*(J62-I61)</f>
        <v>0.49999999999999956</v>
      </c>
      <c r="J62" s="3">
        <f>C73</f>
        <v>4.333333333333333</v>
      </c>
      <c r="K62">
        <f>F58*(J62-K63)</f>
        <v>1.1666666666666665</v>
      </c>
    </row>
    <row r="63" spans="1:15" ht="13.15" x14ac:dyDescent="0.4">
      <c r="A63" s="31">
        <v>4</v>
      </c>
      <c r="B63" s="31">
        <v>4</v>
      </c>
      <c r="C63" s="31">
        <v>4</v>
      </c>
      <c r="D63">
        <v>3</v>
      </c>
      <c r="G63" t="s">
        <v>4</v>
      </c>
      <c r="H63">
        <f>F58*(K63-H60)</f>
        <v>-1.0000000000000004</v>
      </c>
      <c r="I63">
        <f>F58*(K63-I61)</f>
        <v>-0.66666666666666696</v>
      </c>
      <c r="J63">
        <f>F58*(K63-J62)</f>
        <v>-1.1666666666666665</v>
      </c>
      <c r="K63" s="3">
        <f>D73</f>
        <v>3.1666666666666665</v>
      </c>
    </row>
    <row r="64" spans="1:15" x14ac:dyDescent="0.35">
      <c r="A64" s="31">
        <v>3</v>
      </c>
      <c r="B64" s="31">
        <v>4</v>
      </c>
      <c r="C64" s="31">
        <v>4</v>
      </c>
      <c r="D64">
        <v>3</v>
      </c>
    </row>
    <row r="65" spans="1:15" ht="13.15" thickBot="1" x14ac:dyDescent="0.4">
      <c r="A65" s="31">
        <v>4</v>
      </c>
      <c r="B65" s="31">
        <v>3</v>
      </c>
      <c r="C65" s="31">
        <v>5</v>
      </c>
      <c r="D65">
        <v>2</v>
      </c>
      <c r="N65" s="1"/>
    </row>
    <row r="66" spans="1:15" ht="13.5" thickBot="1" x14ac:dyDescent="0.45">
      <c r="A66" s="31">
        <v>4</v>
      </c>
      <c r="B66" s="31">
        <v>3</v>
      </c>
      <c r="C66" s="31">
        <v>4</v>
      </c>
      <c r="D66">
        <v>3</v>
      </c>
      <c r="H66" t="s">
        <v>1</v>
      </c>
      <c r="I66" t="s">
        <v>2</v>
      </c>
      <c r="J66" t="s">
        <v>3</v>
      </c>
      <c r="K66" t="s">
        <v>4</v>
      </c>
      <c r="M66" s="116"/>
      <c r="N66" s="141" t="s">
        <v>10</v>
      </c>
    </row>
    <row r="67" spans="1:15" ht="13.15" x14ac:dyDescent="0.4">
      <c r="A67" s="31">
        <v>5</v>
      </c>
      <c r="B67" s="31">
        <v>5</v>
      </c>
      <c r="C67" s="31">
        <v>5</v>
      </c>
      <c r="D67">
        <v>2</v>
      </c>
      <c r="G67" t="s">
        <v>1</v>
      </c>
      <c r="I67">
        <f>IF(I60&gt;0,I72,0)</f>
        <v>0</v>
      </c>
      <c r="J67">
        <f>IF(J60&gt;0,J72,0)</f>
        <v>0</v>
      </c>
      <c r="K67">
        <f>IF(K60&gt;0,K72,0)</f>
        <v>0</v>
      </c>
      <c r="M67" s="143" t="s">
        <v>1</v>
      </c>
      <c r="N67" s="142">
        <f>Techniques!$D$3*(Techniques!$E$3*I67+Techniques!$F$3*J67+Techniques!$G$3*K67)</f>
        <v>0</v>
      </c>
    </row>
    <row r="68" spans="1:15" ht="13.15" x14ac:dyDescent="0.4">
      <c r="A68" s="31">
        <v>4</v>
      </c>
      <c r="B68" s="31">
        <v>3</v>
      </c>
      <c r="C68" s="31">
        <v>5</v>
      </c>
      <c r="D68">
        <v>3</v>
      </c>
      <c r="G68" t="s">
        <v>2</v>
      </c>
      <c r="H68">
        <f>IF(H61&gt;0,H73,0)</f>
        <v>0</v>
      </c>
      <c r="J68">
        <f>IF(J61&gt;0,J73,0)</f>
        <v>0</v>
      </c>
      <c r="K68">
        <f>IF(K61&gt;0,K73,0)</f>
        <v>0</v>
      </c>
      <c r="M68" s="143" t="s">
        <v>2</v>
      </c>
      <c r="N68" s="142">
        <f>Techniques!$E$3*(Techniques!$D$3*H68+Techniques!$F$3*J68+Techniques!$G$3*K68)</f>
        <v>0</v>
      </c>
    </row>
    <row r="69" spans="1:15" ht="13.15" x14ac:dyDescent="0.4">
      <c r="A69" s="31">
        <v>4</v>
      </c>
      <c r="B69" s="31">
        <v>5</v>
      </c>
      <c r="C69" s="31">
        <v>4</v>
      </c>
      <c r="D69">
        <v>2</v>
      </c>
      <c r="G69" t="s">
        <v>3</v>
      </c>
      <c r="H69">
        <f>IF(H62&gt;0,H74,0)</f>
        <v>0</v>
      </c>
      <c r="I69">
        <f>IF(I62&gt;0,I74,0)</f>
        <v>0</v>
      </c>
      <c r="K69">
        <f>IF(K62&gt;0,K74,0)</f>
        <v>1</v>
      </c>
      <c r="M69" s="143" t="s">
        <v>3</v>
      </c>
      <c r="N69" s="142">
        <f>Techniques!$F$3*(Techniques!$D$3*H69+Techniques!$E$3*I69+Techniques!$G$3*K69)</f>
        <v>1</v>
      </c>
    </row>
    <row r="70" spans="1:15" ht="13.15" x14ac:dyDescent="0.4">
      <c r="A70" s="31">
        <v>4</v>
      </c>
      <c r="B70" s="31">
        <v>4</v>
      </c>
      <c r="C70" s="31">
        <v>5</v>
      </c>
      <c r="D70">
        <v>4</v>
      </c>
      <c r="G70" t="s">
        <v>4</v>
      </c>
      <c r="H70">
        <f>IF(H63&gt;0,H75,0)</f>
        <v>0</v>
      </c>
      <c r="I70">
        <f>IF(I63&gt;0,I75,0)</f>
        <v>0</v>
      </c>
      <c r="J70">
        <f>IF(J63&gt;0,J75,0)</f>
        <v>0</v>
      </c>
      <c r="M70" s="143" t="s">
        <v>4</v>
      </c>
      <c r="N70" s="142">
        <f>Techniques!$G$3*(Techniques!$D$3*H70+Techniques!$E$3*I70+Techniques!$F$3*J70)</f>
        <v>0</v>
      </c>
    </row>
    <row r="71" spans="1:15" ht="13.15" x14ac:dyDescent="0.4">
      <c r="A71" s="31">
        <v>4</v>
      </c>
      <c r="B71" s="31">
        <v>4</v>
      </c>
      <c r="C71" s="31">
        <v>2</v>
      </c>
      <c r="D71">
        <v>4</v>
      </c>
      <c r="F71" s="38"/>
      <c r="M71" s="143" t="s">
        <v>94</v>
      </c>
      <c r="N71" s="142" t="b">
        <f>SUM(N67:N70)&gt;0</f>
        <v>1</v>
      </c>
    </row>
    <row r="72" spans="1:15" ht="13.5" thickBot="1" x14ac:dyDescent="0.45">
      <c r="A72" s="22"/>
      <c r="G72" t="s">
        <v>1</v>
      </c>
      <c r="I72">
        <v>0</v>
      </c>
      <c r="J72">
        <v>0</v>
      </c>
      <c r="K72">
        <v>0</v>
      </c>
      <c r="M72" s="140" t="s">
        <v>103</v>
      </c>
      <c r="N72" s="273">
        <v>6.734843917397349E-3</v>
      </c>
    </row>
    <row r="73" spans="1:15" x14ac:dyDescent="0.35">
      <c r="A73" s="22">
        <f>AVERAGE(A60:A71)</f>
        <v>4.166666666666667</v>
      </c>
      <c r="B73">
        <f>AVERAGE(B60:B71)</f>
        <v>3.8333333333333335</v>
      </c>
      <c r="C73">
        <f>AVERAGE(C60:C71)</f>
        <v>4.333333333333333</v>
      </c>
      <c r="D73">
        <f>AVERAGE(D60:D71)</f>
        <v>3.1666666666666665</v>
      </c>
      <c r="E73" s="13" t="s">
        <v>237</v>
      </c>
      <c r="G73" t="s">
        <v>2</v>
      </c>
      <c r="H73">
        <v>0</v>
      </c>
      <c r="J73">
        <v>0</v>
      </c>
      <c r="K73">
        <v>0</v>
      </c>
    </row>
    <row r="74" spans="1:15" x14ac:dyDescent="0.35">
      <c r="A74">
        <f>STDEV(A60:A71)</f>
        <v>0.57735026918962506</v>
      </c>
      <c r="B74">
        <f>STDEV(B60:B71)</f>
        <v>0.71774056256527274</v>
      </c>
      <c r="C74">
        <f>STDEV(C60:C71)</f>
        <v>0.88762536459859409</v>
      </c>
      <c r="D74">
        <f>STDEV(D60:D71)</f>
        <v>0.93743686656109237</v>
      </c>
      <c r="E74" s="13" t="s">
        <v>238</v>
      </c>
      <c r="G74" t="s">
        <v>3</v>
      </c>
      <c r="H74">
        <v>0</v>
      </c>
      <c r="I74">
        <v>0</v>
      </c>
      <c r="K74">
        <v>1</v>
      </c>
    </row>
    <row r="75" spans="1:15" x14ac:dyDescent="0.35">
      <c r="A75" s="22"/>
      <c r="G75" t="s">
        <v>4</v>
      </c>
      <c r="H75">
        <v>0</v>
      </c>
      <c r="I75">
        <v>0</v>
      </c>
      <c r="J75">
        <v>1</v>
      </c>
    </row>
    <row r="76" spans="1:15" s="5" customFormat="1" ht="13.15" thickBot="1" x14ac:dyDescent="0.4">
      <c r="A76" s="23"/>
      <c r="O76" s="24"/>
    </row>
    <row r="77" spans="1:15" s="26" customFormat="1" x14ac:dyDescent="0.35">
      <c r="A77" s="25" t="str">
        <f>Directions!A6</f>
        <v>26) The lack of tactile/force feedback reduced my performance</v>
      </c>
      <c r="E77" s="115" t="s">
        <v>226</v>
      </c>
      <c r="F77" s="66">
        <f>Directions!B6</f>
        <v>-1</v>
      </c>
      <c r="O77" s="28"/>
    </row>
    <row r="78" spans="1:15" ht="13.15" x14ac:dyDescent="0.4">
      <c r="A78" s="22" t="s">
        <v>1</v>
      </c>
      <c r="B78" t="s">
        <v>2</v>
      </c>
      <c r="C78" t="s">
        <v>3</v>
      </c>
      <c r="D78" t="s">
        <v>4</v>
      </c>
      <c r="G78" s="3" t="s">
        <v>220</v>
      </c>
      <c r="H78" t="s">
        <v>1</v>
      </c>
      <c r="I78" t="s">
        <v>2</v>
      </c>
      <c r="J78" t="s">
        <v>3</v>
      </c>
      <c r="K78" t="s">
        <v>4</v>
      </c>
    </row>
    <row r="79" spans="1:15" ht="13.15" x14ac:dyDescent="0.4">
      <c r="A79" s="31">
        <v>2</v>
      </c>
      <c r="B79" s="31">
        <v>1</v>
      </c>
      <c r="C79" s="31">
        <v>1</v>
      </c>
      <c r="D79">
        <v>1</v>
      </c>
      <c r="G79" t="s">
        <v>1</v>
      </c>
      <c r="H79" s="3">
        <f>A92</f>
        <v>2.1666666666666665</v>
      </c>
      <c r="I79">
        <f>F77*(H79-I80)</f>
        <v>-0.33333333333333326</v>
      </c>
      <c r="J79">
        <f>F77*(H79-J81)</f>
        <v>-0.24999999999999978</v>
      </c>
      <c r="K79">
        <f>F77*(H79-K82)</f>
        <v>8.3333333333333481E-2</v>
      </c>
    </row>
    <row r="80" spans="1:15" ht="13.15" x14ac:dyDescent="0.4">
      <c r="A80" s="31">
        <v>4</v>
      </c>
      <c r="B80" s="31">
        <v>3</v>
      </c>
      <c r="C80" s="31">
        <v>1</v>
      </c>
      <c r="D80">
        <v>4</v>
      </c>
      <c r="G80" t="s">
        <v>2</v>
      </c>
      <c r="H80">
        <f>F77*(I80-H79)</f>
        <v>0.33333333333333326</v>
      </c>
      <c r="I80" s="3">
        <f>B92</f>
        <v>1.8333333333333333</v>
      </c>
      <c r="J80">
        <f>F77*(I80-J81)</f>
        <v>8.3333333333333481E-2</v>
      </c>
      <c r="K80">
        <f>F77*(I80-K82)</f>
        <v>0.41666666666666674</v>
      </c>
    </row>
    <row r="81" spans="1:15" ht="13.15" x14ac:dyDescent="0.4">
      <c r="A81" s="31">
        <v>1</v>
      </c>
      <c r="B81" s="31">
        <v>1</v>
      </c>
      <c r="C81" s="31">
        <v>3</v>
      </c>
      <c r="D81">
        <v>3</v>
      </c>
      <c r="G81" t="s">
        <v>3</v>
      </c>
      <c r="H81">
        <f>F77*(J81-H79)</f>
        <v>0.24999999999999978</v>
      </c>
      <c r="I81">
        <f>F77*(J81-I80)</f>
        <v>-8.3333333333333481E-2</v>
      </c>
      <c r="J81" s="3">
        <f>C92</f>
        <v>1.9166666666666667</v>
      </c>
      <c r="K81">
        <f>F77*(J81-K82)</f>
        <v>0.33333333333333326</v>
      </c>
    </row>
    <row r="82" spans="1:15" ht="13.15" x14ac:dyDescent="0.4">
      <c r="A82" s="31">
        <v>1</v>
      </c>
      <c r="B82" s="31">
        <v>1</v>
      </c>
      <c r="C82" s="31">
        <v>4</v>
      </c>
      <c r="D82">
        <v>2</v>
      </c>
      <c r="G82" t="s">
        <v>4</v>
      </c>
      <c r="H82">
        <f>F77*(K82-H79)</f>
        <v>-8.3333333333333481E-2</v>
      </c>
      <c r="I82">
        <f>F77*(K82-I80)</f>
        <v>-0.41666666666666674</v>
      </c>
      <c r="J82">
        <f>F77*(K82-J81)</f>
        <v>-0.33333333333333326</v>
      </c>
      <c r="K82" s="3">
        <f>D92</f>
        <v>2.25</v>
      </c>
    </row>
    <row r="83" spans="1:15" x14ac:dyDescent="0.35">
      <c r="A83" s="31">
        <v>2</v>
      </c>
      <c r="B83" s="31">
        <v>3</v>
      </c>
      <c r="C83" s="31">
        <v>1</v>
      </c>
      <c r="D83">
        <v>1</v>
      </c>
    </row>
    <row r="84" spans="1:15" ht="13.15" thickBot="1" x14ac:dyDescent="0.4">
      <c r="A84" s="31">
        <v>4</v>
      </c>
      <c r="B84" s="31">
        <v>1</v>
      </c>
      <c r="C84" s="31">
        <v>1</v>
      </c>
      <c r="D84">
        <v>1</v>
      </c>
      <c r="N84" s="1"/>
    </row>
    <row r="85" spans="1:15" ht="13.5" thickBot="1" x14ac:dyDescent="0.45">
      <c r="A85" s="31">
        <v>2</v>
      </c>
      <c r="B85" s="31">
        <v>3</v>
      </c>
      <c r="C85" s="31">
        <v>2</v>
      </c>
      <c r="D85">
        <v>4</v>
      </c>
      <c r="H85" t="s">
        <v>1</v>
      </c>
      <c r="I85" t="s">
        <v>2</v>
      </c>
      <c r="J85" t="s">
        <v>3</v>
      </c>
      <c r="K85" t="s">
        <v>4</v>
      </c>
      <c r="M85" s="116"/>
      <c r="N85" s="141" t="s">
        <v>10</v>
      </c>
    </row>
    <row r="86" spans="1:15" ht="13.15" x14ac:dyDescent="0.4">
      <c r="A86" s="31">
        <v>2</v>
      </c>
      <c r="B86" s="31">
        <v>3</v>
      </c>
      <c r="C86" s="31">
        <v>1</v>
      </c>
      <c r="D86">
        <v>1</v>
      </c>
      <c r="G86" t="s">
        <v>1</v>
      </c>
      <c r="I86">
        <f>IF(I79&gt;0,I91,0)</f>
        <v>0</v>
      </c>
      <c r="J86">
        <f>IF(J79&gt;0,J91,0)</f>
        <v>0</v>
      </c>
      <c r="K86">
        <f>IF(K79&gt;0,K91,0)</f>
        <v>0</v>
      </c>
      <c r="M86" s="143" t="s">
        <v>1</v>
      </c>
      <c r="N86" s="142">
        <f>Techniques!$D$3*(Techniques!$E$3*I86+Techniques!$F$3*J86+Techniques!$G$3*K86)</f>
        <v>0</v>
      </c>
    </row>
    <row r="87" spans="1:15" ht="13.15" x14ac:dyDescent="0.4">
      <c r="A87" s="31">
        <v>1</v>
      </c>
      <c r="B87" s="31">
        <v>1</v>
      </c>
      <c r="C87" s="31">
        <v>3</v>
      </c>
      <c r="D87">
        <v>1</v>
      </c>
      <c r="G87" t="s">
        <v>2</v>
      </c>
      <c r="H87">
        <f>IF(H80&gt;0,H92,0)</f>
        <v>0</v>
      </c>
      <c r="J87">
        <f>IF(J80&gt;0,J92,0)</f>
        <v>0</v>
      </c>
      <c r="K87">
        <f>IF(K80&gt;0,K92,0)</f>
        <v>0</v>
      </c>
      <c r="M87" s="143" t="s">
        <v>2</v>
      </c>
      <c r="N87" s="142">
        <f>Techniques!$E$3*(Techniques!$D$3*H87+Techniques!$F$3*J87+Techniques!$G$3*K87)</f>
        <v>0</v>
      </c>
    </row>
    <row r="88" spans="1:15" ht="13.15" x14ac:dyDescent="0.4">
      <c r="A88" s="31">
        <v>2</v>
      </c>
      <c r="B88" s="31">
        <v>1</v>
      </c>
      <c r="C88" s="31">
        <v>1</v>
      </c>
      <c r="D88">
        <v>1</v>
      </c>
      <c r="G88" t="s">
        <v>3</v>
      </c>
      <c r="H88">
        <f>IF(H81&gt;0,H93,0)</f>
        <v>0</v>
      </c>
      <c r="I88">
        <f>IF(I81&gt;0,I93,0)</f>
        <v>0</v>
      </c>
      <c r="K88">
        <f>IF(K81&gt;0,K93,0)</f>
        <v>0</v>
      </c>
      <c r="M88" s="143" t="s">
        <v>3</v>
      </c>
      <c r="N88" s="142">
        <f>Techniques!$F$3*(Techniques!$D$3*H88+Techniques!$E$3*I88+Techniques!$G$3*K88)</f>
        <v>0</v>
      </c>
    </row>
    <row r="89" spans="1:15" ht="13.15" x14ac:dyDescent="0.4">
      <c r="A89" s="31">
        <v>1</v>
      </c>
      <c r="B89" s="31">
        <v>2</v>
      </c>
      <c r="C89" s="31">
        <v>4</v>
      </c>
      <c r="D89">
        <v>4</v>
      </c>
      <c r="G89" t="s">
        <v>4</v>
      </c>
      <c r="H89">
        <f>IF(H82&gt;0,H94,0)</f>
        <v>0</v>
      </c>
      <c r="I89">
        <f>IF(I82&gt;0,I94,0)</f>
        <v>0</v>
      </c>
      <c r="J89">
        <f>IF(J82&gt;0,J94,0)</f>
        <v>0</v>
      </c>
      <c r="M89" s="143" t="s">
        <v>4</v>
      </c>
      <c r="N89" s="142">
        <f>Techniques!$G$3*(Techniques!$D$3*H89+Techniques!$E$3*I89+Techniques!$F$3*J89)</f>
        <v>0</v>
      </c>
    </row>
    <row r="90" spans="1:15" ht="13.15" x14ac:dyDescent="0.4">
      <c r="A90" s="31">
        <v>4</v>
      </c>
      <c r="B90" s="31">
        <v>2</v>
      </c>
      <c r="C90" s="31">
        <v>1</v>
      </c>
      <c r="D90">
        <v>4</v>
      </c>
      <c r="F90" s="38"/>
      <c r="M90" s="143" t="s">
        <v>94</v>
      </c>
      <c r="N90" s="142" t="b">
        <f>SUM(N86:N89)&gt;0</f>
        <v>0</v>
      </c>
    </row>
    <row r="91" spans="1:15" ht="13.5" thickBot="1" x14ac:dyDescent="0.45">
      <c r="A91" s="22"/>
      <c r="G91" t="s">
        <v>1</v>
      </c>
      <c r="I91">
        <v>0</v>
      </c>
      <c r="J91">
        <v>0</v>
      </c>
      <c r="K91">
        <v>0</v>
      </c>
      <c r="M91" s="140" t="s">
        <v>103</v>
      </c>
      <c r="N91" s="273">
        <v>0.81158789741515969</v>
      </c>
    </row>
    <row r="92" spans="1:15" x14ac:dyDescent="0.35">
      <c r="A92" s="22">
        <f>AVERAGE(A79:A90)</f>
        <v>2.1666666666666665</v>
      </c>
      <c r="B92">
        <f>AVERAGE(B79:B90)</f>
        <v>1.8333333333333333</v>
      </c>
      <c r="C92">
        <f>AVERAGE(C79:C90)</f>
        <v>1.9166666666666667</v>
      </c>
      <c r="D92">
        <f>AVERAGE(D79:D90)</f>
        <v>2.25</v>
      </c>
      <c r="E92" s="13" t="s">
        <v>237</v>
      </c>
      <c r="G92" t="s">
        <v>2</v>
      </c>
      <c r="H92">
        <v>0</v>
      </c>
      <c r="J92">
        <v>0</v>
      </c>
      <c r="K92">
        <v>0</v>
      </c>
    </row>
    <row r="93" spans="1:15" x14ac:dyDescent="0.35">
      <c r="A93">
        <f>STDEV(A79:A90)</f>
        <v>1.1934162828797101</v>
      </c>
      <c r="B93">
        <f>STDEV(B79:B90)</f>
        <v>0.93743686656109193</v>
      </c>
      <c r="C93">
        <f>STDEV(C79:C90)</f>
        <v>1.2401124093721454</v>
      </c>
      <c r="D93">
        <f>STDEV(D79:D90)</f>
        <v>1.4222261679238197</v>
      </c>
      <c r="E93" s="13" t="s">
        <v>238</v>
      </c>
      <c r="G93" t="s">
        <v>3</v>
      </c>
      <c r="H93">
        <v>0</v>
      </c>
      <c r="I93">
        <v>0</v>
      </c>
      <c r="K93">
        <v>0</v>
      </c>
    </row>
    <row r="94" spans="1:15" x14ac:dyDescent="0.35">
      <c r="A94" s="22"/>
      <c r="G94" t="s">
        <v>4</v>
      </c>
      <c r="H94">
        <v>0</v>
      </c>
      <c r="I94">
        <v>0</v>
      </c>
      <c r="J94">
        <v>0</v>
      </c>
    </row>
    <row r="95" spans="1:15" s="5" customFormat="1" ht="13.15" thickBot="1" x14ac:dyDescent="0.4">
      <c r="A95" s="23"/>
      <c r="O95" s="24"/>
    </row>
    <row r="96" spans="1:15" s="26" customFormat="1" x14ac:dyDescent="0.35">
      <c r="A96" s="25" t="str">
        <f>Directions!A7</f>
        <v>27) I did not need any further help</v>
      </c>
      <c r="E96" s="115" t="s">
        <v>226</v>
      </c>
      <c r="F96" s="66">
        <f>Directions!B7</f>
        <v>1</v>
      </c>
      <c r="O96" s="28"/>
    </row>
    <row r="97" spans="1:14" ht="13.15" x14ac:dyDescent="0.4">
      <c r="A97" s="22" t="s">
        <v>1</v>
      </c>
      <c r="B97" t="s">
        <v>2</v>
      </c>
      <c r="C97" t="s">
        <v>3</v>
      </c>
      <c r="D97" t="s">
        <v>4</v>
      </c>
      <c r="G97" s="3" t="s">
        <v>220</v>
      </c>
      <c r="H97" t="s">
        <v>1</v>
      </c>
      <c r="I97" t="s">
        <v>2</v>
      </c>
      <c r="J97" t="s">
        <v>3</v>
      </c>
      <c r="K97" t="s">
        <v>4</v>
      </c>
    </row>
    <row r="98" spans="1:14" ht="13.15" x14ac:dyDescent="0.4">
      <c r="A98" s="31">
        <v>5</v>
      </c>
      <c r="B98" s="31">
        <v>5</v>
      </c>
      <c r="C98" s="31">
        <v>5</v>
      </c>
      <c r="D98">
        <v>2</v>
      </c>
      <c r="G98" t="s">
        <v>1</v>
      </c>
      <c r="H98" s="3">
        <f>A111</f>
        <v>4.166666666666667</v>
      </c>
      <c r="I98">
        <f>F96*(H98-I99)</f>
        <v>-0.16666666666666607</v>
      </c>
      <c r="J98">
        <f>F96*(H98-J100)</f>
        <v>0.25000000000000044</v>
      </c>
      <c r="K98">
        <f>F96*(H98-K101)</f>
        <v>1.0833333333333335</v>
      </c>
    </row>
    <row r="99" spans="1:14" ht="13.15" x14ac:dyDescent="0.4">
      <c r="A99" s="31">
        <v>1</v>
      </c>
      <c r="B99" s="31">
        <v>3</v>
      </c>
      <c r="C99" s="31">
        <v>5</v>
      </c>
      <c r="D99">
        <v>2</v>
      </c>
      <c r="G99" t="s">
        <v>2</v>
      </c>
      <c r="H99">
        <f>F96*(I99-H98)</f>
        <v>0.16666666666666607</v>
      </c>
      <c r="I99" s="3">
        <f>B111</f>
        <v>4.333333333333333</v>
      </c>
      <c r="J99">
        <f>F96*(I99-J100)</f>
        <v>0.41666666666666652</v>
      </c>
      <c r="K99">
        <f>F96*(I99-K101)</f>
        <v>1.2499999999999996</v>
      </c>
    </row>
    <row r="100" spans="1:14" ht="13.15" x14ac:dyDescent="0.4">
      <c r="A100" s="31">
        <v>5</v>
      </c>
      <c r="B100" s="31">
        <v>4</v>
      </c>
      <c r="C100" s="31">
        <v>5</v>
      </c>
      <c r="D100">
        <v>4</v>
      </c>
      <c r="G100" t="s">
        <v>3</v>
      </c>
      <c r="H100">
        <f>F96*(J100-H98)</f>
        <v>-0.25000000000000044</v>
      </c>
      <c r="I100">
        <f>F96*(J100-I99)</f>
        <v>-0.41666666666666652</v>
      </c>
      <c r="J100" s="3">
        <f>C111</f>
        <v>3.9166666666666665</v>
      </c>
      <c r="K100">
        <f>F96*(J100-K101)</f>
        <v>0.83333333333333304</v>
      </c>
    </row>
    <row r="101" spans="1:14" ht="13.15" x14ac:dyDescent="0.4">
      <c r="A101" s="31">
        <v>4</v>
      </c>
      <c r="B101" s="31">
        <v>5</v>
      </c>
      <c r="C101" s="31">
        <v>1</v>
      </c>
      <c r="D101">
        <v>3</v>
      </c>
      <c r="G101" t="s">
        <v>4</v>
      </c>
      <c r="H101">
        <f>F96*(K101-H98)</f>
        <v>-1.0833333333333335</v>
      </c>
      <c r="I101">
        <f>F96*(K101-I99)</f>
        <v>-1.2499999999999996</v>
      </c>
      <c r="J101">
        <f>F96*(K101-J100)</f>
        <v>-0.83333333333333304</v>
      </c>
      <c r="K101" s="3">
        <f>D111</f>
        <v>3.0833333333333335</v>
      </c>
    </row>
    <row r="102" spans="1:14" x14ac:dyDescent="0.35">
      <c r="A102" s="31">
        <v>5</v>
      </c>
      <c r="B102" s="31">
        <v>5</v>
      </c>
      <c r="C102" s="31">
        <v>1</v>
      </c>
      <c r="D102">
        <v>1</v>
      </c>
    </row>
    <row r="103" spans="1:14" ht="13.15" thickBot="1" x14ac:dyDescent="0.4">
      <c r="A103" s="31">
        <v>4</v>
      </c>
      <c r="B103" s="31">
        <v>4</v>
      </c>
      <c r="C103" s="31">
        <v>5</v>
      </c>
      <c r="D103">
        <v>4</v>
      </c>
      <c r="N103" s="1"/>
    </row>
    <row r="104" spans="1:14" ht="13.5" thickBot="1" x14ac:dyDescent="0.45">
      <c r="A104" s="31">
        <v>4</v>
      </c>
      <c r="B104" s="31">
        <v>5</v>
      </c>
      <c r="C104" s="31">
        <v>4</v>
      </c>
      <c r="D104">
        <v>3</v>
      </c>
      <c r="H104" t="s">
        <v>1</v>
      </c>
      <c r="I104" t="s">
        <v>2</v>
      </c>
      <c r="J104" t="s">
        <v>3</v>
      </c>
      <c r="K104" t="s">
        <v>4</v>
      </c>
      <c r="M104" s="116"/>
      <c r="N104" s="141" t="s">
        <v>10</v>
      </c>
    </row>
    <row r="105" spans="1:14" ht="13.15" x14ac:dyDescent="0.4">
      <c r="A105" s="31">
        <v>4</v>
      </c>
      <c r="B105" s="31">
        <v>5</v>
      </c>
      <c r="C105" s="31">
        <v>1</v>
      </c>
      <c r="D105">
        <v>5</v>
      </c>
      <c r="G105" t="s">
        <v>1</v>
      </c>
      <c r="I105">
        <f>IF(I98&gt;0,I110,0)</f>
        <v>0</v>
      </c>
      <c r="J105">
        <f>IF(J98&gt;0,J110,0)</f>
        <v>0</v>
      </c>
      <c r="K105">
        <f>IF(K98&gt;0,K110,0)</f>
        <v>0</v>
      </c>
      <c r="M105" s="143" t="s">
        <v>1</v>
      </c>
      <c r="N105" s="142">
        <f>Techniques!$D$3*(Techniques!$E$3*I105+Techniques!$F$3*J105+Techniques!$G$3*K105)</f>
        <v>0</v>
      </c>
    </row>
    <row r="106" spans="1:14" ht="13.15" x14ac:dyDescent="0.4">
      <c r="A106" s="31">
        <v>5</v>
      </c>
      <c r="B106" s="31">
        <v>3</v>
      </c>
      <c r="C106" s="31">
        <v>5</v>
      </c>
      <c r="D106">
        <v>1</v>
      </c>
      <c r="G106" t="s">
        <v>2</v>
      </c>
      <c r="H106">
        <f>IF(H99&gt;0,H111,0)</f>
        <v>0</v>
      </c>
      <c r="J106">
        <f>IF(J99&gt;0,J111,0)</f>
        <v>0</v>
      </c>
      <c r="K106">
        <f>IF(K99&gt;0,K111,0)</f>
        <v>0</v>
      </c>
      <c r="M106" s="143" t="s">
        <v>2</v>
      </c>
      <c r="N106" s="142">
        <f>Techniques!$E$3*(Techniques!$D$3*H106+Techniques!$F$3*J106+Techniques!$G$3*K106)</f>
        <v>0</v>
      </c>
    </row>
    <row r="107" spans="1:14" ht="13.15" x14ac:dyDescent="0.4">
      <c r="A107" s="31">
        <v>5</v>
      </c>
      <c r="B107" s="31">
        <v>5</v>
      </c>
      <c r="C107" s="31">
        <v>5</v>
      </c>
      <c r="D107">
        <v>5</v>
      </c>
      <c r="G107" t="s">
        <v>3</v>
      </c>
      <c r="H107">
        <f>IF(H100&gt;0,H112,0)</f>
        <v>0</v>
      </c>
      <c r="I107">
        <f>IF(I100&gt;0,I112,0)</f>
        <v>0</v>
      </c>
      <c r="K107">
        <f>IF(K100&gt;0,K112,0)</f>
        <v>0</v>
      </c>
      <c r="M107" s="143" t="s">
        <v>3</v>
      </c>
      <c r="N107" s="142">
        <f>Techniques!$F$3*(Techniques!$D$3*H107+Techniques!$E$3*I107+Techniques!$G$3*K107)</f>
        <v>0</v>
      </c>
    </row>
    <row r="108" spans="1:14" ht="13.15" x14ac:dyDescent="0.4">
      <c r="A108" s="31">
        <v>5</v>
      </c>
      <c r="B108" s="31">
        <v>4</v>
      </c>
      <c r="C108" s="31">
        <v>5</v>
      </c>
      <c r="D108">
        <v>4</v>
      </c>
      <c r="G108" t="s">
        <v>4</v>
      </c>
      <c r="H108">
        <f>IF(H101&gt;0,H113,0)</f>
        <v>0</v>
      </c>
      <c r="I108">
        <f>IF(I101&gt;0,I113,0)</f>
        <v>0</v>
      </c>
      <c r="J108">
        <f>IF(J101&gt;0,J113,0)</f>
        <v>0</v>
      </c>
      <c r="M108" s="143" t="s">
        <v>4</v>
      </c>
      <c r="N108" s="142">
        <f>Techniques!$G$3*(Techniques!$D$3*H108+Techniques!$E$3*I108+Techniques!$F$3*J108)</f>
        <v>0</v>
      </c>
    </row>
    <row r="109" spans="1:14" ht="13.15" x14ac:dyDescent="0.4">
      <c r="A109" s="31">
        <v>3</v>
      </c>
      <c r="B109" s="31">
        <v>4</v>
      </c>
      <c r="C109" s="31">
        <v>5</v>
      </c>
      <c r="D109">
        <v>3</v>
      </c>
      <c r="F109" s="38"/>
      <c r="M109" s="143" t="s">
        <v>94</v>
      </c>
      <c r="N109" s="142" t="b">
        <f>SUM(N105:N108)&gt;0</f>
        <v>0</v>
      </c>
    </row>
    <row r="110" spans="1:14" ht="13.5" thickBot="1" x14ac:dyDescent="0.45">
      <c r="A110" s="22"/>
      <c r="G110" t="s">
        <v>1</v>
      </c>
      <c r="I110">
        <v>0</v>
      </c>
      <c r="J110">
        <v>0</v>
      </c>
      <c r="K110">
        <v>0</v>
      </c>
      <c r="M110" s="140" t="s">
        <v>103</v>
      </c>
      <c r="N110" s="273">
        <v>8.7271234358447164E-2</v>
      </c>
    </row>
    <row r="111" spans="1:14" x14ac:dyDescent="0.35">
      <c r="A111" s="22">
        <f>AVERAGE(A98:A109)</f>
        <v>4.166666666666667</v>
      </c>
      <c r="B111">
        <f>AVERAGE(B98:B109)</f>
        <v>4.333333333333333</v>
      </c>
      <c r="C111">
        <f>AVERAGE(C98:C109)</f>
        <v>3.9166666666666665</v>
      </c>
      <c r="D111">
        <f>AVERAGE(D98:D109)</f>
        <v>3.0833333333333335</v>
      </c>
      <c r="E111" s="13" t="s">
        <v>237</v>
      </c>
      <c r="G111" t="s">
        <v>2</v>
      </c>
      <c r="H111">
        <v>0</v>
      </c>
      <c r="J111">
        <v>0</v>
      </c>
      <c r="K111">
        <v>0</v>
      </c>
    </row>
    <row r="112" spans="1:14" x14ac:dyDescent="0.35">
      <c r="A112">
        <f>STDEV(A98:A109)</f>
        <v>1.1934162828797097</v>
      </c>
      <c r="B112">
        <f>STDEV(B98:B109)</f>
        <v>0.77849894416152243</v>
      </c>
      <c r="C112">
        <f>STDEV(C98:C109)</f>
        <v>1.7816403745544227</v>
      </c>
      <c r="D112">
        <f>STDEV(D98:D109)</f>
        <v>1.3789543689024493</v>
      </c>
      <c r="E112" s="13" t="s">
        <v>238</v>
      </c>
      <c r="G112" t="s">
        <v>3</v>
      </c>
      <c r="H112">
        <v>0</v>
      </c>
      <c r="I112">
        <v>0</v>
      </c>
      <c r="K112">
        <v>0</v>
      </c>
    </row>
    <row r="113" spans="1:15" x14ac:dyDescent="0.35">
      <c r="A113" s="22"/>
      <c r="G113" t="s">
        <v>4</v>
      </c>
      <c r="H113">
        <v>0</v>
      </c>
      <c r="I113">
        <v>0</v>
      </c>
      <c r="J113">
        <v>0</v>
      </c>
    </row>
    <row r="114" spans="1:15" s="5" customFormat="1" ht="13.15" thickBot="1" x14ac:dyDescent="0.4">
      <c r="A114" s="23"/>
      <c r="O114" s="24"/>
    </row>
    <row r="115" spans="1:15" s="26" customFormat="1" x14ac:dyDescent="0.35">
      <c r="A115" s="25" t="str">
        <f>Directions!A8</f>
        <v>28) The interface interfered with the way I wanted to interact with the system</v>
      </c>
      <c r="E115" s="115" t="s">
        <v>226</v>
      </c>
      <c r="F115" s="66">
        <f>Directions!B8</f>
        <v>-1</v>
      </c>
      <c r="O115" s="28"/>
    </row>
    <row r="116" spans="1:15" ht="13.15" x14ac:dyDescent="0.4">
      <c r="A116" s="22" t="s">
        <v>1</v>
      </c>
      <c r="B116" t="s">
        <v>2</v>
      </c>
      <c r="C116" t="s">
        <v>3</v>
      </c>
      <c r="D116" t="s">
        <v>4</v>
      </c>
      <c r="G116" s="3" t="s">
        <v>220</v>
      </c>
      <c r="H116" t="s">
        <v>1</v>
      </c>
      <c r="I116" t="s">
        <v>2</v>
      </c>
      <c r="J116" t="s">
        <v>3</v>
      </c>
      <c r="K116" t="s">
        <v>4</v>
      </c>
    </row>
    <row r="117" spans="1:15" ht="13.15" x14ac:dyDescent="0.4">
      <c r="A117" s="31">
        <v>4</v>
      </c>
      <c r="B117" s="31">
        <v>1</v>
      </c>
      <c r="C117" s="31">
        <v>1</v>
      </c>
      <c r="D117">
        <v>5</v>
      </c>
      <c r="G117" t="s">
        <v>1</v>
      </c>
      <c r="H117" s="3">
        <f>A130</f>
        <v>2.75</v>
      </c>
      <c r="I117">
        <f>F115*(H117-I118)</f>
        <v>-0.5</v>
      </c>
      <c r="J117">
        <f>F115*(H117-J119)</f>
        <v>-0.91666666666666674</v>
      </c>
      <c r="K117">
        <f>F115*(H117-K120)</f>
        <v>0.66666666666666652</v>
      </c>
    </row>
    <row r="118" spans="1:15" ht="13.15" x14ac:dyDescent="0.4">
      <c r="A118" s="31">
        <v>2</v>
      </c>
      <c r="B118" s="31">
        <v>4</v>
      </c>
      <c r="C118" s="31">
        <v>1</v>
      </c>
      <c r="D118">
        <v>3</v>
      </c>
      <c r="G118" t="s">
        <v>2</v>
      </c>
      <c r="H118">
        <f>F115*(I118-H117)</f>
        <v>0.5</v>
      </c>
      <c r="I118" s="3">
        <f>B130</f>
        <v>2.25</v>
      </c>
      <c r="J118">
        <f>F115*(I118-J119)</f>
        <v>-0.41666666666666674</v>
      </c>
      <c r="K118">
        <f>F115*(I118-K120)</f>
        <v>1.1666666666666665</v>
      </c>
    </row>
    <row r="119" spans="1:15" ht="13.15" x14ac:dyDescent="0.4">
      <c r="A119" s="31">
        <v>3</v>
      </c>
      <c r="B119" s="31">
        <v>1</v>
      </c>
      <c r="C119" s="31">
        <v>3</v>
      </c>
      <c r="D119">
        <v>2</v>
      </c>
      <c r="G119" t="s">
        <v>3</v>
      </c>
      <c r="H119">
        <f>F115*(J119-H117)</f>
        <v>0.91666666666666674</v>
      </c>
      <c r="I119">
        <f>F115*(J119-I118)</f>
        <v>0.41666666666666674</v>
      </c>
      <c r="J119" s="3">
        <f>C130</f>
        <v>1.8333333333333333</v>
      </c>
      <c r="K119">
        <f>F115*(J119-K120)</f>
        <v>1.5833333333333333</v>
      </c>
    </row>
    <row r="120" spans="1:15" ht="13.15" x14ac:dyDescent="0.4">
      <c r="A120" s="31">
        <v>4</v>
      </c>
      <c r="B120" s="31">
        <v>1</v>
      </c>
      <c r="C120" s="31">
        <v>1</v>
      </c>
      <c r="D120">
        <v>2</v>
      </c>
      <c r="G120" t="s">
        <v>4</v>
      </c>
      <c r="H120">
        <f>F115*(K120-H117)</f>
        <v>-0.66666666666666652</v>
      </c>
      <c r="I120">
        <f>F115*(K120-I118)</f>
        <v>-1.1666666666666665</v>
      </c>
      <c r="J120">
        <f>F115*(K120-J119)</f>
        <v>-1.5833333333333333</v>
      </c>
      <c r="K120" s="3">
        <f>D130</f>
        <v>3.4166666666666665</v>
      </c>
    </row>
    <row r="121" spans="1:15" x14ac:dyDescent="0.35">
      <c r="A121" s="31">
        <v>3</v>
      </c>
      <c r="B121" s="31">
        <v>4</v>
      </c>
      <c r="C121" s="31">
        <v>1</v>
      </c>
      <c r="D121">
        <v>2</v>
      </c>
    </row>
    <row r="122" spans="1:15" ht="13.15" thickBot="1" x14ac:dyDescent="0.4">
      <c r="A122" s="31">
        <v>2</v>
      </c>
      <c r="B122" s="31">
        <v>1</v>
      </c>
      <c r="C122" s="31">
        <v>1</v>
      </c>
      <c r="D122">
        <v>4</v>
      </c>
      <c r="N122" s="1"/>
    </row>
    <row r="123" spans="1:15" ht="13.5" thickBot="1" x14ac:dyDescent="0.45">
      <c r="A123" s="31">
        <v>2</v>
      </c>
      <c r="B123" s="31">
        <v>3</v>
      </c>
      <c r="C123" s="31">
        <v>2</v>
      </c>
      <c r="D123">
        <v>4</v>
      </c>
      <c r="H123" t="s">
        <v>1</v>
      </c>
      <c r="I123" t="s">
        <v>2</v>
      </c>
      <c r="J123" t="s">
        <v>3</v>
      </c>
      <c r="K123" t="s">
        <v>4</v>
      </c>
      <c r="M123" s="116"/>
      <c r="N123" s="141" t="s">
        <v>10</v>
      </c>
    </row>
    <row r="124" spans="1:15" ht="13.15" x14ac:dyDescent="0.4">
      <c r="A124" s="31">
        <v>2</v>
      </c>
      <c r="B124" s="31">
        <v>4</v>
      </c>
      <c r="C124" s="31">
        <v>1</v>
      </c>
      <c r="D124">
        <v>4</v>
      </c>
      <c r="G124" t="s">
        <v>1</v>
      </c>
      <c r="I124">
        <f>IF(I117&gt;0,I129,0)</f>
        <v>0</v>
      </c>
      <c r="J124">
        <f>IF(J117&gt;0,J129,0)</f>
        <v>0</v>
      </c>
      <c r="K124">
        <f>IF(K117&gt;0,K129,0)</f>
        <v>0</v>
      </c>
      <c r="M124" s="143" t="s">
        <v>1</v>
      </c>
      <c r="N124" s="142">
        <f>Techniques!$D$3*(Techniques!$E$3*I124+Techniques!$F$3*J124+Techniques!$G$3*K124)</f>
        <v>0</v>
      </c>
    </row>
    <row r="125" spans="1:15" ht="13.15" x14ac:dyDescent="0.4">
      <c r="A125" s="31">
        <v>2</v>
      </c>
      <c r="B125" s="31">
        <v>4</v>
      </c>
      <c r="C125" s="31">
        <v>3</v>
      </c>
      <c r="D125">
        <v>4</v>
      </c>
      <c r="G125" t="s">
        <v>2</v>
      </c>
      <c r="H125">
        <f>IF(H118&gt;0,H130,0)</f>
        <v>0</v>
      </c>
      <c r="J125">
        <f>IF(J118&gt;0,J130,0)</f>
        <v>0</v>
      </c>
      <c r="K125">
        <f>IF(K118&gt;0,K130,0)</f>
        <v>0</v>
      </c>
      <c r="M125" s="143" t="s">
        <v>2</v>
      </c>
      <c r="N125" s="142">
        <f>Techniques!$E$3*(Techniques!$D$3*H125+Techniques!$F$3*J125+Techniques!$G$3*K125)</f>
        <v>0</v>
      </c>
    </row>
    <row r="126" spans="1:15" ht="13.15" x14ac:dyDescent="0.4">
      <c r="A126" s="31">
        <v>2</v>
      </c>
      <c r="B126" s="31">
        <v>1</v>
      </c>
      <c r="C126" s="31">
        <v>2</v>
      </c>
      <c r="D126">
        <v>4</v>
      </c>
      <c r="G126" t="s">
        <v>3</v>
      </c>
      <c r="H126">
        <f>IF(H119&gt;0,H131,0)</f>
        <v>0</v>
      </c>
      <c r="I126">
        <f>IF(I119&gt;0,I131,0)</f>
        <v>0</v>
      </c>
      <c r="K126">
        <f>IF(K119&gt;0,K131,0)</f>
        <v>1</v>
      </c>
      <c r="M126" s="143" t="s">
        <v>3</v>
      </c>
      <c r="N126" s="142">
        <f>Techniques!$F$3*(Techniques!$D$3*H126+Techniques!$E$3*I126+Techniques!$G$3*K126)</f>
        <v>1</v>
      </c>
    </row>
    <row r="127" spans="1:15" ht="13.15" x14ac:dyDescent="0.4">
      <c r="A127" s="31">
        <v>4</v>
      </c>
      <c r="B127" s="31">
        <v>2</v>
      </c>
      <c r="C127" s="31">
        <v>5</v>
      </c>
      <c r="D127">
        <v>4</v>
      </c>
      <c r="G127" t="s">
        <v>4</v>
      </c>
      <c r="H127">
        <f>IF(H120&gt;0,H132,0)</f>
        <v>0</v>
      </c>
      <c r="I127">
        <f>IF(I120&gt;0,I132,0)</f>
        <v>0</v>
      </c>
      <c r="J127">
        <f>IF(J120&gt;0,J132,0)</f>
        <v>0</v>
      </c>
      <c r="M127" s="143" t="s">
        <v>4</v>
      </c>
      <c r="N127" s="142">
        <f>Techniques!$G$3*(Techniques!$D$3*H127+Techniques!$E$3*I127+Techniques!$F$3*J127)</f>
        <v>0</v>
      </c>
    </row>
    <row r="128" spans="1:15" ht="13.15" x14ac:dyDescent="0.4">
      <c r="A128" s="31">
        <v>3</v>
      </c>
      <c r="B128" s="31">
        <v>1</v>
      </c>
      <c r="C128" s="31">
        <v>1</v>
      </c>
      <c r="D128">
        <v>3</v>
      </c>
      <c r="F128" s="38"/>
      <c r="M128" s="143" t="s">
        <v>94</v>
      </c>
      <c r="N128" s="142" t="b">
        <f>SUM(N124:N127)&gt;0</f>
        <v>1</v>
      </c>
    </row>
    <row r="129" spans="1:15" ht="13.5" thickBot="1" x14ac:dyDescent="0.45">
      <c r="A129" s="22"/>
      <c r="G129" t="s">
        <v>1</v>
      </c>
      <c r="I129">
        <v>0</v>
      </c>
      <c r="J129">
        <v>0</v>
      </c>
      <c r="K129">
        <v>0</v>
      </c>
      <c r="M129" s="140" t="s">
        <v>103</v>
      </c>
      <c r="N129" s="273">
        <v>1.0060710055778204E-2</v>
      </c>
    </row>
    <row r="130" spans="1:15" x14ac:dyDescent="0.35">
      <c r="A130" s="22">
        <f>AVERAGE(A117:A128)</f>
        <v>2.75</v>
      </c>
      <c r="B130">
        <f>AVERAGE(B117:B128)</f>
        <v>2.25</v>
      </c>
      <c r="C130">
        <f>AVERAGE(C117:C128)</f>
        <v>1.8333333333333333</v>
      </c>
      <c r="D130">
        <f>AVERAGE(D117:D128)</f>
        <v>3.4166666666666665</v>
      </c>
      <c r="E130" s="13" t="s">
        <v>237</v>
      </c>
      <c r="G130" t="s">
        <v>2</v>
      </c>
      <c r="H130">
        <v>0</v>
      </c>
      <c r="J130">
        <v>0</v>
      </c>
      <c r="K130">
        <v>0</v>
      </c>
    </row>
    <row r="131" spans="1:15" x14ac:dyDescent="0.35">
      <c r="A131">
        <f>STDEV(A117:A128)</f>
        <v>0.8660254037844386</v>
      </c>
      <c r="B131">
        <f>STDEV(B117:B128)</f>
        <v>1.4222261679238197</v>
      </c>
      <c r="C131">
        <f>STDEV(C117:C128)</f>
        <v>1.2673044646258473</v>
      </c>
      <c r="D131">
        <f>STDEV(D117:D128)</f>
        <v>0.99620491989562143</v>
      </c>
      <c r="E131" s="13" t="s">
        <v>238</v>
      </c>
      <c r="G131" t="s">
        <v>3</v>
      </c>
      <c r="H131">
        <v>0</v>
      </c>
      <c r="I131">
        <v>0</v>
      </c>
      <c r="K131">
        <v>1</v>
      </c>
    </row>
    <row r="132" spans="1:15" x14ac:dyDescent="0.35">
      <c r="A132" s="22"/>
      <c r="G132" t="s">
        <v>4</v>
      </c>
      <c r="H132">
        <v>0</v>
      </c>
      <c r="I132">
        <v>0</v>
      </c>
      <c r="J132">
        <v>1</v>
      </c>
    </row>
    <row r="133" spans="1:15" s="5" customFormat="1" ht="13.15" thickBot="1" x14ac:dyDescent="0.4">
      <c r="A133" s="23"/>
      <c r="O133" s="24"/>
    </row>
    <row r="134" spans="1:15" s="26" customFormat="1" x14ac:dyDescent="0.35">
      <c r="A134" s="25" t="str">
        <f>Directions!A9</f>
        <v>29) I found it easy to undo mistakes and return to a previous state</v>
      </c>
      <c r="E134" s="115" t="s">
        <v>226</v>
      </c>
      <c r="F134" s="66">
        <f>Directions!B9</f>
        <v>1</v>
      </c>
      <c r="O134" s="28"/>
    </row>
    <row r="135" spans="1:15" ht="13.15" x14ac:dyDescent="0.4">
      <c r="A135" s="22" t="s">
        <v>1</v>
      </c>
      <c r="B135" t="s">
        <v>2</v>
      </c>
      <c r="C135" t="s">
        <v>3</v>
      </c>
      <c r="D135" t="s">
        <v>4</v>
      </c>
      <c r="G135" s="3" t="s">
        <v>220</v>
      </c>
      <c r="H135" t="s">
        <v>1</v>
      </c>
      <c r="I135" t="s">
        <v>2</v>
      </c>
      <c r="J135" t="s">
        <v>3</v>
      </c>
      <c r="K135" t="s">
        <v>4</v>
      </c>
    </row>
    <row r="136" spans="1:15" ht="13.15" x14ac:dyDescent="0.4">
      <c r="A136" s="31">
        <v>5</v>
      </c>
      <c r="B136" s="31">
        <v>3</v>
      </c>
      <c r="C136" s="31">
        <v>4</v>
      </c>
      <c r="D136">
        <v>2</v>
      </c>
      <c r="G136" t="s">
        <v>1</v>
      </c>
      <c r="H136" s="3">
        <f>A149</f>
        <v>3.9166666666666665</v>
      </c>
      <c r="I136">
        <f>F134*(H136-I137)</f>
        <v>0.58333333333333304</v>
      </c>
      <c r="J136">
        <f>F134*(H136-J138)</f>
        <v>-0.50000000000000044</v>
      </c>
      <c r="K136">
        <f>F134*(H136-K139)</f>
        <v>1.1666666666666665</v>
      </c>
    </row>
    <row r="137" spans="1:15" ht="13.15" x14ac:dyDescent="0.4">
      <c r="A137" s="31">
        <v>3</v>
      </c>
      <c r="B137" s="31">
        <v>3</v>
      </c>
      <c r="C137" s="31">
        <v>5</v>
      </c>
      <c r="D137">
        <v>4</v>
      </c>
      <c r="G137" t="s">
        <v>2</v>
      </c>
      <c r="H137">
        <f>F134*(I137-H136)</f>
        <v>-0.58333333333333304</v>
      </c>
      <c r="I137" s="3">
        <f>B149</f>
        <v>3.3333333333333335</v>
      </c>
      <c r="J137">
        <f>F134*(I137-J138)</f>
        <v>-1.0833333333333335</v>
      </c>
      <c r="K137">
        <f>F134*(I137-K139)</f>
        <v>0.58333333333333348</v>
      </c>
    </row>
    <row r="138" spans="1:15" ht="13.15" x14ac:dyDescent="0.4">
      <c r="A138" s="31">
        <v>5</v>
      </c>
      <c r="B138" s="31">
        <v>3</v>
      </c>
      <c r="C138" s="31">
        <v>5</v>
      </c>
      <c r="D138">
        <v>3</v>
      </c>
      <c r="G138" t="s">
        <v>3</v>
      </c>
      <c r="H138">
        <f>F134*(J138-H136)</f>
        <v>0.50000000000000044</v>
      </c>
      <c r="I138">
        <f>F134*(J138-I137)</f>
        <v>1.0833333333333335</v>
      </c>
      <c r="J138" s="3">
        <f>C149</f>
        <v>4.416666666666667</v>
      </c>
      <c r="K138">
        <f>F134*(J138-K139)</f>
        <v>1.666666666666667</v>
      </c>
    </row>
    <row r="139" spans="1:15" ht="13.15" x14ac:dyDescent="0.4">
      <c r="A139" s="31">
        <v>4</v>
      </c>
      <c r="B139" s="31">
        <v>4</v>
      </c>
      <c r="C139" s="31">
        <v>4</v>
      </c>
      <c r="D139">
        <v>3</v>
      </c>
      <c r="G139" t="s">
        <v>4</v>
      </c>
      <c r="H139">
        <f>F134*(K139-H136)</f>
        <v>-1.1666666666666665</v>
      </c>
      <c r="I139">
        <f>F134*(K139-I137)</f>
        <v>-0.58333333333333348</v>
      </c>
      <c r="J139">
        <f>F134*(K139-J138)</f>
        <v>-1.666666666666667</v>
      </c>
      <c r="K139" s="3">
        <f>D149</f>
        <v>2.75</v>
      </c>
    </row>
    <row r="140" spans="1:15" x14ac:dyDescent="0.35">
      <c r="A140" s="31">
        <v>3</v>
      </c>
      <c r="B140" s="31">
        <v>2</v>
      </c>
      <c r="C140" s="31">
        <v>4</v>
      </c>
      <c r="D140">
        <v>2</v>
      </c>
    </row>
    <row r="141" spans="1:15" ht="13.15" thickBot="1" x14ac:dyDescent="0.4">
      <c r="A141" s="31">
        <v>4</v>
      </c>
      <c r="B141" s="31">
        <v>5</v>
      </c>
      <c r="C141" s="31">
        <v>5</v>
      </c>
      <c r="D141">
        <v>3</v>
      </c>
      <c r="N141" s="1"/>
    </row>
    <row r="142" spans="1:15" ht="13.5" thickBot="1" x14ac:dyDescent="0.45">
      <c r="A142" s="31">
        <v>4</v>
      </c>
      <c r="B142" s="31">
        <v>3</v>
      </c>
      <c r="C142" s="31">
        <v>5</v>
      </c>
      <c r="D142">
        <v>2</v>
      </c>
      <c r="H142" t="s">
        <v>1</v>
      </c>
      <c r="I142" t="s">
        <v>2</v>
      </c>
      <c r="J142" t="s">
        <v>3</v>
      </c>
      <c r="K142" t="s">
        <v>4</v>
      </c>
      <c r="M142" s="116"/>
      <c r="N142" s="141" t="s">
        <v>10</v>
      </c>
    </row>
    <row r="143" spans="1:15" ht="13.15" x14ac:dyDescent="0.4">
      <c r="A143" s="31">
        <v>4</v>
      </c>
      <c r="B143" s="31">
        <v>4</v>
      </c>
      <c r="C143" s="31">
        <v>3</v>
      </c>
      <c r="D143">
        <v>3</v>
      </c>
      <c r="G143" t="s">
        <v>1</v>
      </c>
      <c r="I143">
        <f>IF(I136&gt;0,I148,0)</f>
        <v>0</v>
      </c>
      <c r="J143">
        <f>IF(J136&gt;0,J148,0)</f>
        <v>0</v>
      </c>
      <c r="K143">
        <f>IF(K136&gt;0,K148,0)</f>
        <v>1</v>
      </c>
      <c r="M143" s="143" t="s">
        <v>1</v>
      </c>
      <c r="N143" s="142">
        <f>Techniques!$D$3*(Techniques!$E$3*I143+Techniques!$F$3*J143+Techniques!$G$3*K143)</f>
        <v>1</v>
      </c>
    </row>
    <row r="144" spans="1:15" ht="13.15" x14ac:dyDescent="0.4">
      <c r="A144" s="31">
        <v>3</v>
      </c>
      <c r="B144" s="31">
        <v>2</v>
      </c>
      <c r="C144" s="31">
        <v>4</v>
      </c>
      <c r="D144">
        <v>2</v>
      </c>
      <c r="G144" t="s">
        <v>2</v>
      </c>
      <c r="H144">
        <f>IF(H137&gt;0,H149,0)</f>
        <v>0</v>
      </c>
      <c r="J144">
        <f>IF(J137&gt;0,J149,0)</f>
        <v>0</v>
      </c>
      <c r="K144">
        <f>IF(K137&gt;0,K149,0)</f>
        <v>0</v>
      </c>
      <c r="M144" s="143" t="s">
        <v>2</v>
      </c>
      <c r="N144" s="142">
        <f>Techniques!$E$3*(Techniques!$D$3*H144+Techniques!$F$3*J144+Techniques!$G$3*K144)</f>
        <v>0</v>
      </c>
    </row>
    <row r="145" spans="1:15" ht="13.15" x14ac:dyDescent="0.4">
      <c r="A145" s="31">
        <v>3</v>
      </c>
      <c r="B145" s="31">
        <v>3</v>
      </c>
      <c r="C145" s="31">
        <v>5</v>
      </c>
      <c r="D145">
        <v>3</v>
      </c>
      <c r="G145" t="s">
        <v>3</v>
      </c>
      <c r="H145">
        <f>IF(H138&gt;0,H150,0)</f>
        <v>0</v>
      </c>
      <c r="I145">
        <f>IF(I138&gt;0,I150,0)</f>
        <v>1</v>
      </c>
      <c r="K145">
        <f>IF(K138&gt;0,K150,0)</f>
        <v>1</v>
      </c>
      <c r="M145" s="143" t="s">
        <v>3</v>
      </c>
      <c r="N145" s="142">
        <f>Techniques!$F$3*(Techniques!$D$3*H145+Techniques!$E$3*I145+Techniques!$G$3*K145)</f>
        <v>2</v>
      </c>
    </row>
    <row r="146" spans="1:15" ht="13.15" x14ac:dyDescent="0.4">
      <c r="A146" s="31">
        <v>5</v>
      </c>
      <c r="B146" s="31">
        <v>3</v>
      </c>
      <c r="C146" s="31">
        <v>5</v>
      </c>
      <c r="D146">
        <v>4</v>
      </c>
      <c r="G146" t="s">
        <v>4</v>
      </c>
      <c r="H146">
        <f>IF(H139&gt;0,H151,0)</f>
        <v>0</v>
      </c>
      <c r="I146">
        <f>IF(I139&gt;0,I151,0)</f>
        <v>0</v>
      </c>
      <c r="J146">
        <f>IF(J139&gt;0,J151,0)</f>
        <v>0</v>
      </c>
      <c r="M146" s="143" t="s">
        <v>4</v>
      </c>
      <c r="N146" s="142">
        <f>Techniques!$G$3*(Techniques!$D$3*H146+Techniques!$E$3*I146+Techniques!$F$3*J146)</f>
        <v>0</v>
      </c>
    </row>
    <row r="147" spans="1:15" ht="13.15" x14ac:dyDescent="0.4">
      <c r="A147" s="31">
        <v>4</v>
      </c>
      <c r="B147" s="31">
        <v>5</v>
      </c>
      <c r="C147" s="31">
        <v>4</v>
      </c>
      <c r="D147">
        <v>2</v>
      </c>
      <c r="F147" s="38"/>
      <c r="M147" s="143" t="s">
        <v>94</v>
      </c>
      <c r="N147" s="142" t="b">
        <f>SUM(N143:N146)&gt;0</f>
        <v>1</v>
      </c>
    </row>
    <row r="148" spans="1:15" ht="13.5" thickBot="1" x14ac:dyDescent="0.45">
      <c r="A148" s="22"/>
      <c r="G148" t="s">
        <v>1</v>
      </c>
      <c r="I148">
        <v>0</v>
      </c>
      <c r="J148">
        <v>0</v>
      </c>
      <c r="K148">
        <v>1</v>
      </c>
      <c r="M148" s="140" t="s">
        <v>103</v>
      </c>
      <c r="N148" s="273">
        <v>3.340935791410894E-4</v>
      </c>
    </row>
    <row r="149" spans="1:15" x14ac:dyDescent="0.35">
      <c r="A149" s="22">
        <f>AVERAGE(A136:A147)</f>
        <v>3.9166666666666665</v>
      </c>
      <c r="B149">
        <f>AVERAGE(B136:B147)</f>
        <v>3.3333333333333335</v>
      </c>
      <c r="C149">
        <f>AVERAGE(C136:C147)</f>
        <v>4.416666666666667</v>
      </c>
      <c r="D149">
        <f>AVERAGE(D136:D147)</f>
        <v>2.75</v>
      </c>
      <c r="E149" s="13" t="s">
        <v>237</v>
      </c>
      <c r="G149" t="s">
        <v>2</v>
      </c>
      <c r="H149">
        <v>0</v>
      </c>
      <c r="J149">
        <v>1</v>
      </c>
      <c r="K149">
        <v>0</v>
      </c>
    </row>
    <row r="150" spans="1:15" x14ac:dyDescent="0.35">
      <c r="A150">
        <f>STDEV(A136:A147)</f>
        <v>0.79296146109875854</v>
      </c>
      <c r="B150">
        <f>STDEV(B136:B147)</f>
        <v>0.98473192783466146</v>
      </c>
      <c r="C150">
        <f>STDEV(C136:C147)</f>
        <v>0.66855792342152087</v>
      </c>
      <c r="D150">
        <f>STDEV(D136:D147)</f>
        <v>0.75377836144440913</v>
      </c>
      <c r="E150" s="13" t="s">
        <v>238</v>
      </c>
      <c r="G150" t="s">
        <v>3</v>
      </c>
      <c r="H150">
        <v>0</v>
      </c>
      <c r="I150">
        <v>1</v>
      </c>
      <c r="K150">
        <v>1</v>
      </c>
    </row>
    <row r="151" spans="1:15" x14ac:dyDescent="0.35">
      <c r="A151" s="22"/>
      <c r="G151" t="s">
        <v>4</v>
      </c>
      <c r="H151">
        <v>1</v>
      </c>
      <c r="I151">
        <v>0</v>
      </c>
      <c r="J151">
        <v>1</v>
      </c>
    </row>
    <row r="152" spans="1:15" s="5" customFormat="1" ht="13.15" thickBot="1" x14ac:dyDescent="0.4">
      <c r="A152" s="23"/>
      <c r="O152" s="24"/>
    </row>
    <row r="153" spans="1:15" s="26" customFormat="1" x14ac:dyDescent="0.35">
      <c r="A153" s="25" t="str">
        <f>Directions!A10</f>
        <v>30) I was confused by the operation of the interface</v>
      </c>
      <c r="E153" s="115" t="s">
        <v>226</v>
      </c>
      <c r="F153" s="66">
        <f>Directions!B10</f>
        <v>-1</v>
      </c>
      <c r="O153" s="28"/>
    </row>
    <row r="154" spans="1:15" ht="13.15" x14ac:dyDescent="0.4">
      <c r="A154" s="22" t="s">
        <v>1</v>
      </c>
      <c r="B154" t="s">
        <v>2</v>
      </c>
      <c r="C154" t="s">
        <v>3</v>
      </c>
      <c r="D154" t="s">
        <v>4</v>
      </c>
      <c r="G154" s="3" t="s">
        <v>220</v>
      </c>
      <c r="H154" t="s">
        <v>1</v>
      </c>
      <c r="I154" t="s">
        <v>2</v>
      </c>
      <c r="J154" t="s">
        <v>3</v>
      </c>
      <c r="K154" t="s">
        <v>4</v>
      </c>
    </row>
    <row r="155" spans="1:15" ht="13.15" x14ac:dyDescent="0.4">
      <c r="A155" s="31">
        <v>1</v>
      </c>
      <c r="B155" s="31">
        <v>1</v>
      </c>
      <c r="C155" s="31">
        <v>1</v>
      </c>
      <c r="D155">
        <v>4</v>
      </c>
      <c r="G155" t="s">
        <v>1</v>
      </c>
      <c r="H155" s="3">
        <f>A168</f>
        <v>1.9166666666666667</v>
      </c>
      <c r="I155">
        <f>F153*(H155-I156)</f>
        <v>0.16666666666666674</v>
      </c>
      <c r="J155">
        <f>F153*(H155-J157)</f>
        <v>-0.75</v>
      </c>
      <c r="K155">
        <f>F153*(H155-K158)</f>
        <v>0.66666666666666674</v>
      </c>
    </row>
    <row r="156" spans="1:15" ht="13.15" x14ac:dyDescent="0.4">
      <c r="A156" s="31">
        <v>1</v>
      </c>
      <c r="B156" s="31">
        <v>4</v>
      </c>
      <c r="C156" s="31">
        <v>1</v>
      </c>
      <c r="D156">
        <v>2</v>
      </c>
      <c r="G156" t="s">
        <v>2</v>
      </c>
      <c r="H156">
        <f>F153*(I156-H155)</f>
        <v>-0.16666666666666674</v>
      </c>
      <c r="I156" s="3">
        <f>B168</f>
        <v>2.0833333333333335</v>
      </c>
      <c r="J156">
        <f>F153*(I156-J157)</f>
        <v>-0.91666666666666674</v>
      </c>
      <c r="K156">
        <f>F153*(I156-K158)</f>
        <v>0.5</v>
      </c>
    </row>
    <row r="157" spans="1:15" ht="13.15" x14ac:dyDescent="0.4">
      <c r="A157" s="31">
        <v>2</v>
      </c>
      <c r="B157" s="31">
        <v>3</v>
      </c>
      <c r="C157" s="31">
        <v>1</v>
      </c>
      <c r="D157">
        <v>2</v>
      </c>
      <c r="G157" t="s">
        <v>3</v>
      </c>
      <c r="H157">
        <f>F153*(J157-H155)</f>
        <v>0.75</v>
      </c>
      <c r="I157">
        <f>F153*(J157-I156)</f>
        <v>0.91666666666666674</v>
      </c>
      <c r="J157" s="3">
        <f>C168</f>
        <v>1.1666666666666667</v>
      </c>
      <c r="K157">
        <f>F153*(J157-K158)</f>
        <v>1.4166666666666667</v>
      </c>
    </row>
    <row r="158" spans="1:15" ht="13.15" x14ac:dyDescent="0.4">
      <c r="A158" s="31">
        <v>1</v>
      </c>
      <c r="B158" s="31">
        <v>1</v>
      </c>
      <c r="C158" s="31">
        <v>1</v>
      </c>
      <c r="D158">
        <v>2</v>
      </c>
      <c r="G158" t="s">
        <v>4</v>
      </c>
      <c r="H158">
        <f>F153*(K158-H155)</f>
        <v>-0.66666666666666674</v>
      </c>
      <c r="I158">
        <f>F153*(K158-I156)</f>
        <v>-0.5</v>
      </c>
      <c r="J158">
        <f>F153*(K158-J157)</f>
        <v>-1.4166666666666667</v>
      </c>
      <c r="K158" s="3">
        <f>D168</f>
        <v>2.5833333333333335</v>
      </c>
    </row>
    <row r="159" spans="1:15" x14ac:dyDescent="0.35">
      <c r="A159" s="31">
        <v>2</v>
      </c>
      <c r="B159" s="31">
        <v>2</v>
      </c>
      <c r="C159" s="31">
        <v>1</v>
      </c>
      <c r="D159">
        <v>1</v>
      </c>
    </row>
    <row r="160" spans="1:15" ht="13.15" thickBot="1" x14ac:dyDescent="0.4">
      <c r="A160" s="31">
        <v>2</v>
      </c>
      <c r="B160" s="31">
        <v>1</v>
      </c>
      <c r="C160" s="31">
        <v>1</v>
      </c>
      <c r="D160">
        <v>4</v>
      </c>
      <c r="N160" s="1"/>
    </row>
    <row r="161" spans="1:15" ht="13.5" thickBot="1" x14ac:dyDescent="0.45">
      <c r="A161" s="31">
        <v>1</v>
      </c>
      <c r="B161" s="31">
        <v>3</v>
      </c>
      <c r="C161" s="31">
        <v>2</v>
      </c>
      <c r="D161">
        <v>4</v>
      </c>
      <c r="H161" t="s">
        <v>1</v>
      </c>
      <c r="I161" t="s">
        <v>2</v>
      </c>
      <c r="J161" t="s">
        <v>3</v>
      </c>
      <c r="K161" t="s">
        <v>4</v>
      </c>
      <c r="M161" s="116"/>
      <c r="N161" s="141" t="s">
        <v>10</v>
      </c>
    </row>
    <row r="162" spans="1:15" ht="13.15" x14ac:dyDescent="0.4">
      <c r="A162" s="31">
        <v>1</v>
      </c>
      <c r="B162" s="31">
        <v>4</v>
      </c>
      <c r="C162" s="31">
        <v>1</v>
      </c>
      <c r="D162">
        <v>1</v>
      </c>
      <c r="G162" t="s">
        <v>1</v>
      </c>
      <c r="I162">
        <f>IF(I155&gt;0,I167,0)</f>
        <v>0</v>
      </c>
      <c r="J162">
        <f>IF(J155&gt;0,J167,0)</f>
        <v>0</v>
      </c>
      <c r="K162">
        <f>IF(K155&gt;0,K167,0)</f>
        <v>0</v>
      </c>
      <c r="M162" s="143" t="s">
        <v>1</v>
      </c>
      <c r="N162" s="142">
        <f>Techniques!$D$3*(Techniques!$E$3*I162+Techniques!$F$3*J162+Techniques!$G$3*K162)</f>
        <v>0</v>
      </c>
    </row>
    <row r="163" spans="1:15" ht="13.15" x14ac:dyDescent="0.4">
      <c r="A163" s="31">
        <v>4</v>
      </c>
      <c r="B163" s="31">
        <v>2</v>
      </c>
      <c r="C163" s="31">
        <v>2</v>
      </c>
      <c r="D163">
        <v>4</v>
      </c>
      <c r="G163" t="s">
        <v>2</v>
      </c>
      <c r="H163">
        <f>IF(H156&gt;0,H168,0)</f>
        <v>0</v>
      </c>
      <c r="J163">
        <f>IF(J156&gt;0,J168,0)</f>
        <v>0</v>
      </c>
      <c r="K163">
        <f>IF(K156&gt;0,K168,0)</f>
        <v>0</v>
      </c>
      <c r="M163" s="143" t="s">
        <v>2</v>
      </c>
      <c r="N163" s="142">
        <f>Techniques!$E$3*(Techniques!$D$3*H163+Techniques!$F$3*J163+Techniques!$G$3*K163)</f>
        <v>0</v>
      </c>
    </row>
    <row r="164" spans="1:15" ht="13.15" x14ac:dyDescent="0.4">
      <c r="A164" s="31">
        <v>2</v>
      </c>
      <c r="B164" s="31">
        <v>1</v>
      </c>
      <c r="C164" s="31">
        <v>1</v>
      </c>
      <c r="D164">
        <v>2</v>
      </c>
      <c r="G164" t="s">
        <v>3</v>
      </c>
      <c r="H164">
        <f>IF(H157&gt;0,H169,0)</f>
        <v>0</v>
      </c>
      <c r="I164">
        <f>IF(I157&gt;0,I169,0)</f>
        <v>0</v>
      </c>
      <c r="K164">
        <f>IF(K157&gt;0,K169,0)</f>
        <v>1</v>
      </c>
      <c r="M164" s="143" t="s">
        <v>3</v>
      </c>
      <c r="N164" s="142">
        <f>Techniques!$F$3*(Techniques!$D$3*H164+Techniques!$E$3*I164+Techniques!$G$3*K164)</f>
        <v>1</v>
      </c>
    </row>
    <row r="165" spans="1:15" ht="13.15" x14ac:dyDescent="0.4">
      <c r="A165" s="31">
        <v>3</v>
      </c>
      <c r="B165" s="31">
        <v>2</v>
      </c>
      <c r="C165" s="31">
        <v>1</v>
      </c>
      <c r="D165">
        <v>2</v>
      </c>
      <c r="G165" t="s">
        <v>4</v>
      </c>
      <c r="H165">
        <f>IF(H158&gt;0,H170,0)</f>
        <v>0</v>
      </c>
      <c r="I165">
        <f>IF(I158&gt;0,I170,0)</f>
        <v>0</v>
      </c>
      <c r="J165">
        <f>IF(J158&gt;0,J170,0)</f>
        <v>0</v>
      </c>
      <c r="M165" s="143" t="s">
        <v>4</v>
      </c>
      <c r="N165" s="142">
        <f>Techniques!$G$3*(Techniques!$D$3*H165+Techniques!$E$3*I165+Techniques!$F$3*J165)</f>
        <v>0</v>
      </c>
    </row>
    <row r="166" spans="1:15" ht="13.15" x14ac:dyDescent="0.4">
      <c r="A166" s="31">
        <v>3</v>
      </c>
      <c r="B166" s="31">
        <v>1</v>
      </c>
      <c r="C166" s="31">
        <v>1</v>
      </c>
      <c r="D166">
        <v>3</v>
      </c>
      <c r="F166" s="38"/>
      <c r="M166" s="143" t="s">
        <v>94</v>
      </c>
      <c r="N166" s="142" t="b">
        <f>SUM(N162:N165)&gt;0</f>
        <v>1</v>
      </c>
    </row>
    <row r="167" spans="1:15" ht="13.5" thickBot="1" x14ac:dyDescent="0.45">
      <c r="A167" s="22"/>
      <c r="G167" t="s">
        <v>1</v>
      </c>
      <c r="I167">
        <v>0</v>
      </c>
      <c r="J167">
        <v>0</v>
      </c>
      <c r="K167">
        <v>0</v>
      </c>
      <c r="M167" s="140" t="s">
        <v>103</v>
      </c>
      <c r="N167" s="273">
        <v>8.7555013707861437E-3</v>
      </c>
    </row>
    <row r="168" spans="1:15" x14ac:dyDescent="0.35">
      <c r="A168" s="22">
        <f>AVERAGE(A155:A166)</f>
        <v>1.9166666666666667</v>
      </c>
      <c r="B168">
        <f>AVERAGE(B155:B166)</f>
        <v>2.0833333333333335</v>
      </c>
      <c r="C168">
        <f>AVERAGE(C155:C166)</f>
        <v>1.1666666666666667</v>
      </c>
      <c r="D168">
        <f>AVERAGE(D155:D166)</f>
        <v>2.5833333333333335</v>
      </c>
      <c r="E168" s="13" t="s">
        <v>237</v>
      </c>
      <c r="G168" t="s">
        <v>2</v>
      </c>
      <c r="H168">
        <v>0</v>
      </c>
      <c r="J168">
        <v>0</v>
      </c>
      <c r="K168">
        <v>0</v>
      </c>
    </row>
    <row r="169" spans="1:15" x14ac:dyDescent="0.35">
      <c r="A169">
        <f>STDEV(A155:A166)</f>
        <v>0.99620491989562177</v>
      </c>
      <c r="B169">
        <f>STDEV(B155:B166)</f>
        <v>1.1645001528813148</v>
      </c>
      <c r="C169">
        <f>STDEV(C155:C166)</f>
        <v>0.38924947208076166</v>
      </c>
      <c r="D169">
        <f>STDEV(D155:D166)</f>
        <v>1.1645001528813153</v>
      </c>
      <c r="E169" s="13" t="s">
        <v>238</v>
      </c>
      <c r="G169" t="s">
        <v>3</v>
      </c>
      <c r="H169">
        <v>0</v>
      </c>
      <c r="I169">
        <v>0</v>
      </c>
      <c r="K169">
        <v>1</v>
      </c>
    </row>
    <row r="170" spans="1:15" x14ac:dyDescent="0.35">
      <c r="A170" s="22"/>
      <c r="G170" t="s">
        <v>4</v>
      </c>
      <c r="H170">
        <v>0</v>
      </c>
      <c r="I170">
        <v>0</v>
      </c>
      <c r="J170">
        <v>1</v>
      </c>
    </row>
    <row r="171" spans="1:15" s="5" customFormat="1" ht="13.15" thickBot="1" x14ac:dyDescent="0.4">
      <c r="A171" s="23"/>
      <c r="O171" s="24"/>
    </row>
    <row r="172" spans="1:15" s="26" customFormat="1" x14ac:dyDescent="0.35">
      <c r="A172" s="25" t="str">
        <f>Directions!A11</f>
        <v>31) The interfaces provided protection against trivial errors</v>
      </c>
      <c r="E172" s="115" t="s">
        <v>226</v>
      </c>
      <c r="F172" s="66">
        <f>Directions!B11</f>
        <v>1</v>
      </c>
      <c r="O172" s="28"/>
    </row>
    <row r="173" spans="1:15" ht="13.15" x14ac:dyDescent="0.4">
      <c r="A173" s="22" t="s">
        <v>1</v>
      </c>
      <c r="B173" t="s">
        <v>2</v>
      </c>
      <c r="C173" t="s">
        <v>3</v>
      </c>
      <c r="D173" t="s">
        <v>4</v>
      </c>
      <c r="G173" s="3" t="s">
        <v>220</v>
      </c>
      <c r="H173" t="s">
        <v>1</v>
      </c>
      <c r="I173" t="s">
        <v>2</v>
      </c>
      <c r="J173" t="s">
        <v>3</v>
      </c>
      <c r="K173" t="s">
        <v>4</v>
      </c>
    </row>
    <row r="174" spans="1:15" ht="13.15" x14ac:dyDescent="0.4">
      <c r="A174" s="31">
        <v>5</v>
      </c>
      <c r="B174" s="31">
        <v>5</v>
      </c>
      <c r="C174" s="31">
        <v>3</v>
      </c>
      <c r="D174">
        <v>5</v>
      </c>
      <c r="G174" t="s">
        <v>1</v>
      </c>
      <c r="H174" s="3">
        <f>A187</f>
        <v>3.9166666666666665</v>
      </c>
      <c r="I174">
        <f>F172*(H174-I175)</f>
        <v>0.75</v>
      </c>
      <c r="J174">
        <f>F172*(H174-J176)</f>
        <v>0</v>
      </c>
      <c r="K174">
        <f>F172*(H174-K177)</f>
        <v>1.1666666666666665</v>
      </c>
    </row>
    <row r="175" spans="1:15" ht="13.15" x14ac:dyDescent="0.4">
      <c r="A175" s="31">
        <v>4</v>
      </c>
      <c r="B175" s="31">
        <v>2</v>
      </c>
      <c r="C175" s="31">
        <v>4</v>
      </c>
      <c r="D175">
        <v>2</v>
      </c>
      <c r="G175" t="s">
        <v>2</v>
      </c>
      <c r="H175">
        <f>F172*(I175-H174)</f>
        <v>-0.75</v>
      </c>
      <c r="I175" s="3">
        <f>B187</f>
        <v>3.1666666666666665</v>
      </c>
      <c r="J175">
        <f>F172*(I175-J176)</f>
        <v>-0.75</v>
      </c>
      <c r="K175">
        <f>F172*(I175-K177)</f>
        <v>0.41666666666666652</v>
      </c>
    </row>
    <row r="176" spans="1:15" ht="13.15" x14ac:dyDescent="0.4">
      <c r="A176" s="31">
        <v>2</v>
      </c>
      <c r="B176" s="31">
        <v>2</v>
      </c>
      <c r="C176" s="31">
        <v>2</v>
      </c>
      <c r="D176">
        <v>3</v>
      </c>
      <c r="G176" t="s">
        <v>3</v>
      </c>
      <c r="H176">
        <f>F172*(J176-H174)</f>
        <v>0</v>
      </c>
      <c r="I176">
        <f>F172*(J176-I175)</f>
        <v>0.75</v>
      </c>
      <c r="J176" s="3">
        <f>C187</f>
        <v>3.9166666666666665</v>
      </c>
      <c r="K176">
        <f>F172*(J176-K177)</f>
        <v>1.1666666666666665</v>
      </c>
    </row>
    <row r="177" spans="1:15" ht="13.15" x14ac:dyDescent="0.4">
      <c r="A177" s="31">
        <v>5</v>
      </c>
      <c r="B177" s="31">
        <v>4</v>
      </c>
      <c r="C177" s="31">
        <v>4</v>
      </c>
      <c r="D177">
        <v>2</v>
      </c>
      <c r="G177" t="s">
        <v>4</v>
      </c>
      <c r="H177">
        <f>F172*(K177-H174)</f>
        <v>-1.1666666666666665</v>
      </c>
      <c r="I177">
        <f>F172*(K177-I175)</f>
        <v>-0.41666666666666652</v>
      </c>
      <c r="J177">
        <f>F172*(K177-J176)</f>
        <v>-1.1666666666666665</v>
      </c>
      <c r="K177" s="3">
        <f>D187</f>
        <v>2.75</v>
      </c>
    </row>
    <row r="178" spans="1:15" x14ac:dyDescent="0.35">
      <c r="A178" s="31">
        <v>4</v>
      </c>
      <c r="B178" s="31">
        <v>1</v>
      </c>
      <c r="C178" s="31">
        <v>5</v>
      </c>
      <c r="D178">
        <v>2</v>
      </c>
    </row>
    <row r="179" spans="1:15" ht="13.15" thickBot="1" x14ac:dyDescent="0.4">
      <c r="A179" s="31">
        <v>4</v>
      </c>
      <c r="B179" s="31">
        <v>2</v>
      </c>
      <c r="C179" s="31">
        <v>5</v>
      </c>
      <c r="D179">
        <v>3</v>
      </c>
      <c r="N179" s="1"/>
    </row>
    <row r="180" spans="1:15" ht="13.5" thickBot="1" x14ac:dyDescent="0.45">
      <c r="A180" s="31">
        <v>5</v>
      </c>
      <c r="B180" s="31">
        <v>4</v>
      </c>
      <c r="C180" s="31">
        <v>4</v>
      </c>
      <c r="D180">
        <v>2</v>
      </c>
      <c r="H180" t="s">
        <v>1</v>
      </c>
      <c r="I180" t="s">
        <v>2</v>
      </c>
      <c r="J180" t="s">
        <v>3</v>
      </c>
      <c r="K180" t="s">
        <v>4</v>
      </c>
      <c r="M180" s="116"/>
      <c r="N180" s="141" t="s">
        <v>10</v>
      </c>
    </row>
    <row r="181" spans="1:15" ht="13.15" x14ac:dyDescent="0.4">
      <c r="A181" s="31">
        <v>4</v>
      </c>
      <c r="B181" s="31">
        <v>5</v>
      </c>
      <c r="C181" s="31">
        <v>5</v>
      </c>
      <c r="D181">
        <v>1</v>
      </c>
      <c r="G181" t="s">
        <v>1</v>
      </c>
      <c r="I181">
        <f>IF(I174&gt;0,I186,0)</f>
        <v>0</v>
      </c>
      <c r="J181">
        <f>IF(J174&gt;0,J186,0)</f>
        <v>0</v>
      </c>
      <c r="K181">
        <f>IF(K174&gt;0,K186,0)</f>
        <v>0</v>
      </c>
      <c r="M181" s="143" t="s">
        <v>1</v>
      </c>
      <c r="N181" s="142">
        <f>Techniques!$D$3*(Techniques!$E$3*I181+Techniques!$F$3*J181+Techniques!$G$3*K181)</f>
        <v>0</v>
      </c>
    </row>
    <row r="182" spans="1:15" ht="13.15" x14ac:dyDescent="0.4">
      <c r="A182" s="31">
        <v>2</v>
      </c>
      <c r="B182" s="31">
        <v>3</v>
      </c>
      <c r="C182" s="31">
        <v>3</v>
      </c>
      <c r="D182">
        <v>4</v>
      </c>
      <c r="G182" t="s">
        <v>2</v>
      </c>
      <c r="H182">
        <f>IF(H175&gt;0,H187,0)</f>
        <v>0</v>
      </c>
      <c r="J182">
        <f>IF(J175&gt;0,J187,0)</f>
        <v>0</v>
      </c>
      <c r="K182">
        <f>IF(K175&gt;0,K187,0)</f>
        <v>0</v>
      </c>
      <c r="M182" s="143" t="s">
        <v>2</v>
      </c>
      <c r="N182" s="142">
        <f>Techniques!$E$3*(Techniques!$D$3*H182+Techniques!$F$3*J182+Techniques!$G$3*K182)</f>
        <v>0</v>
      </c>
    </row>
    <row r="183" spans="1:15" ht="13.15" x14ac:dyDescent="0.4">
      <c r="A183" s="31">
        <v>5</v>
      </c>
      <c r="B183" s="31">
        <v>4</v>
      </c>
      <c r="C183" s="31">
        <v>2</v>
      </c>
      <c r="D183">
        <v>1</v>
      </c>
      <c r="G183" t="s">
        <v>3</v>
      </c>
      <c r="H183">
        <f>IF(H176&gt;0,H188,0)</f>
        <v>0</v>
      </c>
      <c r="I183">
        <f>IF(I176&gt;0,I188,0)</f>
        <v>0</v>
      </c>
      <c r="K183">
        <f>IF(K176&gt;0,K188,0)</f>
        <v>0</v>
      </c>
      <c r="M183" s="143" t="s">
        <v>3</v>
      </c>
      <c r="N183" s="142">
        <f>Techniques!$F$3*(Techniques!$D$3*H183+Techniques!$E$3*I183+Techniques!$G$3*K183)</f>
        <v>0</v>
      </c>
    </row>
    <row r="184" spans="1:15" ht="13.15" x14ac:dyDescent="0.4">
      <c r="A184" s="31">
        <v>5</v>
      </c>
      <c r="B184" s="31">
        <v>2</v>
      </c>
      <c r="C184" s="31">
        <v>5</v>
      </c>
      <c r="D184">
        <v>5</v>
      </c>
      <c r="G184" t="s">
        <v>4</v>
      </c>
      <c r="H184">
        <f>IF(H177&gt;0,H189,0)</f>
        <v>0</v>
      </c>
      <c r="I184">
        <f>IF(I177&gt;0,I189,0)</f>
        <v>0</v>
      </c>
      <c r="J184">
        <f>IF(J177&gt;0,J189,0)</f>
        <v>0</v>
      </c>
      <c r="M184" s="143" t="s">
        <v>4</v>
      </c>
      <c r="N184" s="142">
        <f>Techniques!$G$3*(Techniques!$D$3*H184+Techniques!$E$3*I184+Techniques!$F$3*J184)</f>
        <v>0</v>
      </c>
    </row>
    <row r="185" spans="1:15" ht="13.15" x14ac:dyDescent="0.4">
      <c r="A185" s="31">
        <v>2</v>
      </c>
      <c r="B185" s="31">
        <v>4</v>
      </c>
      <c r="C185" s="31">
        <v>5</v>
      </c>
      <c r="D185">
        <v>3</v>
      </c>
      <c r="F185" s="38"/>
      <c r="M185" s="143" t="s">
        <v>94</v>
      </c>
      <c r="N185" s="142" t="b">
        <f>SUM(N181:N184)&gt;0</f>
        <v>0</v>
      </c>
    </row>
    <row r="186" spans="1:15" ht="13.5" thickBot="1" x14ac:dyDescent="0.45">
      <c r="A186" s="22"/>
      <c r="G186" t="s">
        <v>1</v>
      </c>
      <c r="I186">
        <v>0</v>
      </c>
      <c r="J186">
        <v>0</v>
      </c>
      <c r="K186">
        <v>0</v>
      </c>
      <c r="M186" s="140" t="s">
        <v>103</v>
      </c>
      <c r="N186" s="273">
        <v>8.9809635837999877E-2</v>
      </c>
    </row>
    <row r="187" spans="1:15" x14ac:dyDescent="0.35">
      <c r="A187" s="22">
        <f>AVERAGE(A174:A185)</f>
        <v>3.9166666666666665</v>
      </c>
      <c r="B187">
        <f>AVERAGE(B174:B185)</f>
        <v>3.1666666666666665</v>
      </c>
      <c r="C187">
        <f>AVERAGE(C174:C185)</f>
        <v>3.9166666666666665</v>
      </c>
      <c r="D187">
        <f>AVERAGE(D174:D185)</f>
        <v>2.75</v>
      </c>
      <c r="E187" s="13" t="s">
        <v>237</v>
      </c>
      <c r="G187" t="s">
        <v>2</v>
      </c>
      <c r="H187">
        <v>0</v>
      </c>
      <c r="J187">
        <v>0</v>
      </c>
      <c r="K187">
        <v>0</v>
      </c>
    </row>
    <row r="188" spans="1:15" x14ac:dyDescent="0.35">
      <c r="A188">
        <f>STDEV(A174:A185)</f>
        <v>1.2401124093721452</v>
      </c>
      <c r="B188">
        <f>STDEV(B174:B185)</f>
        <v>1.3371158468430431</v>
      </c>
      <c r="C188">
        <f>STDEV(C174:C185)</f>
        <v>1.1645001528813146</v>
      </c>
      <c r="D188">
        <f>STDEV(D174:D185)</f>
        <v>1.3568010505999362</v>
      </c>
      <c r="E188" s="13" t="s">
        <v>238</v>
      </c>
      <c r="G188" t="s">
        <v>3</v>
      </c>
      <c r="H188">
        <v>0</v>
      </c>
      <c r="I188">
        <v>0</v>
      </c>
      <c r="K188">
        <v>0</v>
      </c>
    </row>
    <row r="189" spans="1:15" x14ac:dyDescent="0.35">
      <c r="A189" s="22"/>
      <c r="G189" t="s">
        <v>4</v>
      </c>
      <c r="H189">
        <v>0</v>
      </c>
      <c r="I189">
        <v>0</v>
      </c>
      <c r="J189">
        <v>0</v>
      </c>
    </row>
    <row r="190" spans="1:15" s="5" customFormat="1" ht="13.15" thickBot="1" x14ac:dyDescent="0.4">
      <c r="A190" s="23"/>
      <c r="O190" s="24"/>
    </row>
    <row r="191" spans="1:15" s="26" customFormat="1" x14ac:dyDescent="0.35">
      <c r="A191" s="25" t="str">
        <f>Directions!A12</f>
        <v>32) It was not possible to make silly mistakes</v>
      </c>
      <c r="E191" s="115" t="s">
        <v>226</v>
      </c>
      <c r="F191" s="66">
        <f>Directions!B12</f>
        <v>1</v>
      </c>
      <c r="O191" s="28"/>
    </row>
    <row r="192" spans="1:15" ht="13.15" x14ac:dyDescent="0.4">
      <c r="A192" s="22" t="s">
        <v>1</v>
      </c>
      <c r="B192" t="s">
        <v>2</v>
      </c>
      <c r="C192" t="s">
        <v>3</v>
      </c>
      <c r="D192" t="s">
        <v>4</v>
      </c>
      <c r="G192" s="3" t="s">
        <v>220</v>
      </c>
      <c r="H192" t="s">
        <v>1</v>
      </c>
      <c r="I192" t="s">
        <v>2</v>
      </c>
      <c r="J192" t="s">
        <v>3</v>
      </c>
      <c r="K192" t="s">
        <v>4</v>
      </c>
    </row>
    <row r="193" spans="1:14" ht="13.15" x14ac:dyDescent="0.4">
      <c r="A193" s="31">
        <v>4</v>
      </c>
      <c r="B193" s="31">
        <v>4</v>
      </c>
      <c r="C193" s="31">
        <v>5</v>
      </c>
      <c r="D193">
        <v>2</v>
      </c>
      <c r="G193" t="s">
        <v>1</v>
      </c>
      <c r="H193" s="3">
        <f>A206</f>
        <v>3.5</v>
      </c>
      <c r="I193">
        <f>F191*(H193-I194)</f>
        <v>8.3333333333333481E-2</v>
      </c>
      <c r="J193">
        <f>F191*(H193-J195)</f>
        <v>-0.16666666666666652</v>
      </c>
      <c r="K193">
        <f>F191*(H193-K196)</f>
        <v>1.1666666666666665</v>
      </c>
    </row>
    <row r="194" spans="1:14" ht="13.15" x14ac:dyDescent="0.4">
      <c r="A194" s="31">
        <v>4</v>
      </c>
      <c r="B194" s="31">
        <v>2</v>
      </c>
      <c r="C194" s="31">
        <v>4</v>
      </c>
      <c r="D194">
        <v>1</v>
      </c>
      <c r="G194" t="s">
        <v>2</v>
      </c>
      <c r="H194">
        <f>F191*(I194-H193)</f>
        <v>-8.3333333333333481E-2</v>
      </c>
      <c r="I194" s="3">
        <f>B206</f>
        <v>3.4166666666666665</v>
      </c>
      <c r="J194">
        <f>F191*(I194-J195)</f>
        <v>-0.25</v>
      </c>
      <c r="K194">
        <f>F191*(I194-K196)</f>
        <v>1.083333333333333</v>
      </c>
    </row>
    <row r="195" spans="1:14" ht="13.15" x14ac:dyDescent="0.4">
      <c r="A195" s="31">
        <v>4</v>
      </c>
      <c r="B195" s="31">
        <v>4</v>
      </c>
      <c r="C195" s="31">
        <v>4</v>
      </c>
      <c r="D195">
        <v>3</v>
      </c>
      <c r="G195" t="s">
        <v>3</v>
      </c>
      <c r="H195">
        <f>F191*(J195-H193)</f>
        <v>0.16666666666666652</v>
      </c>
      <c r="I195">
        <f>F191*(J195-I194)</f>
        <v>0.25</v>
      </c>
      <c r="J195" s="3">
        <f>C206</f>
        <v>3.6666666666666665</v>
      </c>
      <c r="K195">
        <f>F191*(J195-K196)</f>
        <v>1.333333333333333</v>
      </c>
    </row>
    <row r="196" spans="1:14" ht="13.15" x14ac:dyDescent="0.4">
      <c r="A196" s="31">
        <v>3</v>
      </c>
      <c r="B196" s="31">
        <v>3</v>
      </c>
      <c r="C196" s="31">
        <v>5</v>
      </c>
      <c r="D196">
        <v>1</v>
      </c>
      <c r="G196" t="s">
        <v>4</v>
      </c>
      <c r="H196">
        <f>F191*(K196-H193)</f>
        <v>-1.1666666666666665</v>
      </c>
      <c r="I196">
        <f>F191*(K196-I194)</f>
        <v>-1.083333333333333</v>
      </c>
      <c r="J196">
        <f>F191*(K196-J195)</f>
        <v>-1.333333333333333</v>
      </c>
      <c r="K196" s="3">
        <f>D206</f>
        <v>2.3333333333333335</v>
      </c>
    </row>
    <row r="197" spans="1:14" x14ac:dyDescent="0.35">
      <c r="A197" s="31">
        <v>3</v>
      </c>
      <c r="B197" s="31">
        <v>4</v>
      </c>
      <c r="C197" s="31">
        <v>5</v>
      </c>
      <c r="D197">
        <v>3</v>
      </c>
    </row>
    <row r="198" spans="1:14" ht="13.15" thickBot="1" x14ac:dyDescent="0.4">
      <c r="A198" s="31">
        <v>3</v>
      </c>
      <c r="B198" s="31">
        <v>2</v>
      </c>
      <c r="C198" s="31">
        <v>1</v>
      </c>
      <c r="D198">
        <v>2</v>
      </c>
      <c r="N198" s="1"/>
    </row>
    <row r="199" spans="1:14" ht="13.5" thickBot="1" x14ac:dyDescent="0.45">
      <c r="A199" s="31">
        <v>4</v>
      </c>
      <c r="B199" s="31">
        <v>4</v>
      </c>
      <c r="C199" s="31">
        <v>4</v>
      </c>
      <c r="D199">
        <v>1</v>
      </c>
      <c r="H199" t="s">
        <v>1</v>
      </c>
      <c r="I199" t="s">
        <v>2</v>
      </c>
      <c r="J199" t="s">
        <v>3</v>
      </c>
      <c r="K199" t="s">
        <v>4</v>
      </c>
      <c r="M199" s="116"/>
      <c r="N199" s="141" t="s">
        <v>10</v>
      </c>
    </row>
    <row r="200" spans="1:14" ht="13.15" x14ac:dyDescent="0.4">
      <c r="A200" s="31">
        <v>3</v>
      </c>
      <c r="B200" s="31">
        <v>4</v>
      </c>
      <c r="C200" s="31">
        <v>2</v>
      </c>
      <c r="D200">
        <v>2</v>
      </c>
      <c r="G200" t="s">
        <v>1</v>
      </c>
      <c r="I200">
        <f>IF(I193&gt;0,I205,0)</f>
        <v>0</v>
      </c>
      <c r="J200">
        <f>IF(J193&gt;0,J205,0)</f>
        <v>0</v>
      </c>
      <c r="K200">
        <f>IF(K193&gt;0,K205,0)</f>
        <v>0</v>
      </c>
      <c r="M200" s="143" t="s">
        <v>1</v>
      </c>
      <c r="N200" s="142">
        <f>Techniques!$D$3*(Techniques!$E$3*I200+Techniques!$F$3*J200+Techniques!$G$3*K200)</f>
        <v>0</v>
      </c>
    </row>
    <row r="201" spans="1:14" ht="13.15" x14ac:dyDescent="0.4">
      <c r="A201" s="31">
        <v>4</v>
      </c>
      <c r="B201" s="31">
        <v>2</v>
      </c>
      <c r="C201" s="31">
        <v>2</v>
      </c>
      <c r="D201">
        <v>4</v>
      </c>
      <c r="G201" t="s">
        <v>2</v>
      </c>
      <c r="H201">
        <f>IF(H194&gt;0,H206,0)</f>
        <v>0</v>
      </c>
      <c r="J201">
        <f>IF(J194&gt;0,J206,0)</f>
        <v>0</v>
      </c>
      <c r="K201">
        <f>IF(K194&gt;0,K206,0)</f>
        <v>0</v>
      </c>
      <c r="M201" s="143" t="s">
        <v>2</v>
      </c>
      <c r="N201" s="142">
        <f>Techniques!$E$3*(Techniques!$D$3*H201+Techniques!$F$3*J201+Techniques!$G$3*K201)</f>
        <v>0</v>
      </c>
    </row>
    <row r="202" spans="1:14" ht="13.15" x14ac:dyDescent="0.4">
      <c r="A202" s="31">
        <v>3</v>
      </c>
      <c r="B202" s="31">
        <v>4</v>
      </c>
      <c r="C202" s="31">
        <v>2</v>
      </c>
      <c r="D202">
        <v>2</v>
      </c>
      <c r="G202" t="s">
        <v>3</v>
      </c>
      <c r="H202">
        <f>IF(H195&gt;0,H207,0)</f>
        <v>0</v>
      </c>
      <c r="I202">
        <f>IF(I195&gt;0,I207,0)</f>
        <v>0</v>
      </c>
      <c r="K202">
        <f>IF(K195&gt;0,K207,0)</f>
        <v>1</v>
      </c>
      <c r="M202" s="143" t="s">
        <v>3</v>
      </c>
      <c r="N202" s="142">
        <f>Techniques!$F$3*(Techniques!$D$3*H202+Techniques!$E$3*I202+Techniques!$G$3*K202)</f>
        <v>1</v>
      </c>
    </row>
    <row r="203" spans="1:14" ht="13.15" x14ac:dyDescent="0.4">
      <c r="A203" s="31">
        <v>5</v>
      </c>
      <c r="B203" s="31">
        <v>4</v>
      </c>
      <c r="C203" s="31">
        <v>5</v>
      </c>
      <c r="D203">
        <v>4</v>
      </c>
      <c r="G203" t="s">
        <v>4</v>
      </c>
      <c r="H203">
        <f>IF(H196&gt;0,H208,0)</f>
        <v>0</v>
      </c>
      <c r="I203">
        <f>IF(I196&gt;0,I208,0)</f>
        <v>0</v>
      </c>
      <c r="J203">
        <f>IF(J196&gt;0,J208,0)</f>
        <v>0</v>
      </c>
      <c r="M203" s="143" t="s">
        <v>4</v>
      </c>
      <c r="N203" s="142">
        <f>Techniques!$G$3*(Techniques!$D$3*H203+Techniques!$E$3*I203+Techniques!$F$3*J203)</f>
        <v>0</v>
      </c>
    </row>
    <row r="204" spans="1:14" ht="13.15" x14ac:dyDescent="0.4">
      <c r="A204" s="31">
        <v>2</v>
      </c>
      <c r="B204" s="31">
        <v>4</v>
      </c>
      <c r="C204" s="31">
        <v>5</v>
      </c>
      <c r="D204">
        <v>3</v>
      </c>
      <c r="F204" s="38"/>
      <c r="M204" s="143" t="s">
        <v>94</v>
      </c>
      <c r="N204" s="142" t="b">
        <f>SUM(N200:N203)&gt;0</f>
        <v>1</v>
      </c>
    </row>
    <row r="205" spans="1:14" ht="13.5" thickBot="1" x14ac:dyDescent="0.45">
      <c r="A205" s="22"/>
      <c r="G205" t="s">
        <v>1</v>
      </c>
      <c r="I205">
        <v>0</v>
      </c>
      <c r="J205">
        <v>0</v>
      </c>
      <c r="K205">
        <v>0</v>
      </c>
      <c r="M205" s="140" t="s">
        <v>103</v>
      </c>
      <c r="N205" s="273">
        <v>2.6351388611399528E-2</v>
      </c>
    </row>
    <row r="206" spans="1:14" x14ac:dyDescent="0.35">
      <c r="A206" s="22">
        <f>AVERAGE(A193:A204)</f>
        <v>3.5</v>
      </c>
      <c r="B206">
        <f>AVERAGE(B193:B204)</f>
        <v>3.4166666666666665</v>
      </c>
      <c r="C206">
        <f>AVERAGE(C193:C204)</f>
        <v>3.6666666666666665</v>
      </c>
      <c r="D206">
        <f>AVERAGE(D193:D204)</f>
        <v>2.3333333333333335</v>
      </c>
      <c r="E206" s="13" t="s">
        <v>237</v>
      </c>
      <c r="G206" t="s">
        <v>2</v>
      </c>
      <c r="H206">
        <v>0</v>
      </c>
      <c r="J206">
        <v>0</v>
      </c>
      <c r="K206">
        <v>0</v>
      </c>
    </row>
    <row r="207" spans="1:14" x14ac:dyDescent="0.35">
      <c r="A207">
        <f>STDEV(A193:A204)</f>
        <v>0.7977240352174656</v>
      </c>
      <c r="B207">
        <f>STDEV(B193:B204)</f>
        <v>0.90033663737851954</v>
      </c>
      <c r="C207">
        <f>STDEV(C193:C204)</f>
        <v>1.4974726182552527</v>
      </c>
      <c r="D207">
        <f>STDEV(D193:D204)</f>
        <v>1.0730867399773198</v>
      </c>
      <c r="E207" s="13" t="s">
        <v>238</v>
      </c>
      <c r="G207" t="s">
        <v>3</v>
      </c>
      <c r="H207">
        <v>0</v>
      </c>
      <c r="I207">
        <v>0</v>
      </c>
      <c r="K207">
        <v>1</v>
      </c>
    </row>
    <row r="208" spans="1:14" x14ac:dyDescent="0.35">
      <c r="A208" s="22"/>
      <c r="G208" t="s">
        <v>4</v>
      </c>
      <c r="H208">
        <v>0</v>
      </c>
      <c r="I208">
        <v>0</v>
      </c>
      <c r="J208">
        <v>1</v>
      </c>
    </row>
    <row r="209" spans="1:15" s="5" customFormat="1" ht="13.15" thickBot="1" x14ac:dyDescent="0.4">
      <c r="A209" s="23"/>
      <c r="O209" s="24"/>
    </row>
    <row r="210" spans="1:15" s="26" customFormat="1" x14ac:dyDescent="0.35">
      <c r="A210" s="25" t="str">
        <f>Directions!A13</f>
        <v>33) The interface was very robust and reliable</v>
      </c>
      <c r="E210" s="115" t="s">
        <v>226</v>
      </c>
      <c r="F210" s="66">
        <f>Directions!B13</f>
        <v>1</v>
      </c>
      <c r="O210" s="28"/>
    </row>
    <row r="211" spans="1:15" ht="13.15" x14ac:dyDescent="0.4">
      <c r="A211" s="22" t="s">
        <v>1</v>
      </c>
      <c r="B211" t="s">
        <v>2</v>
      </c>
      <c r="C211" t="s">
        <v>3</v>
      </c>
      <c r="D211" t="s">
        <v>4</v>
      </c>
      <c r="G211" s="3" t="s">
        <v>220</v>
      </c>
      <c r="H211" t="s">
        <v>1</v>
      </c>
      <c r="I211" t="s">
        <v>2</v>
      </c>
      <c r="J211" t="s">
        <v>3</v>
      </c>
      <c r="K211" t="s">
        <v>4</v>
      </c>
    </row>
    <row r="212" spans="1:15" ht="13.15" x14ac:dyDescent="0.4">
      <c r="A212" s="31">
        <v>5</v>
      </c>
      <c r="B212" s="31">
        <v>5</v>
      </c>
      <c r="C212" s="31">
        <v>5</v>
      </c>
      <c r="D212">
        <v>5</v>
      </c>
      <c r="G212" t="s">
        <v>1</v>
      </c>
      <c r="H212" s="3">
        <f>A225</f>
        <v>4.583333333333333</v>
      </c>
      <c r="I212">
        <f>F210*(H212-I213)</f>
        <v>0.5</v>
      </c>
      <c r="J212">
        <f>F210*(H212-J214)</f>
        <v>0</v>
      </c>
      <c r="K212">
        <f>F210*(H212-K215)</f>
        <v>0.16666666666666607</v>
      </c>
    </row>
    <row r="213" spans="1:15" ht="13.15" x14ac:dyDescent="0.4">
      <c r="A213" s="31">
        <v>4</v>
      </c>
      <c r="B213" s="31">
        <v>3</v>
      </c>
      <c r="C213" s="31">
        <v>3</v>
      </c>
      <c r="D213">
        <v>5</v>
      </c>
      <c r="G213" t="s">
        <v>2</v>
      </c>
      <c r="H213">
        <f>F210*(I213-H212)</f>
        <v>-0.5</v>
      </c>
      <c r="I213" s="3">
        <f>B225</f>
        <v>4.083333333333333</v>
      </c>
      <c r="J213">
        <f>F210*(I213-J214)</f>
        <v>-0.5</v>
      </c>
      <c r="K213">
        <f>F210*(I213-K215)</f>
        <v>-0.33333333333333393</v>
      </c>
    </row>
    <row r="214" spans="1:15" ht="13.15" x14ac:dyDescent="0.4">
      <c r="A214" s="31">
        <v>5</v>
      </c>
      <c r="B214" s="31">
        <v>3</v>
      </c>
      <c r="C214" s="31">
        <v>4</v>
      </c>
      <c r="D214">
        <v>4</v>
      </c>
      <c r="G214" t="s">
        <v>3</v>
      </c>
      <c r="H214">
        <f>F210*(J214-H212)</f>
        <v>0</v>
      </c>
      <c r="I214">
        <f>F210*(J214-I213)</f>
        <v>0.5</v>
      </c>
      <c r="J214" s="3">
        <f>C225</f>
        <v>4.583333333333333</v>
      </c>
      <c r="K214">
        <f>F210*(J214-K215)</f>
        <v>0.16666666666666607</v>
      </c>
    </row>
    <row r="215" spans="1:15" ht="13.15" x14ac:dyDescent="0.4">
      <c r="A215" s="31">
        <v>5</v>
      </c>
      <c r="B215" s="31">
        <v>5</v>
      </c>
      <c r="C215" s="31">
        <v>5</v>
      </c>
      <c r="D215">
        <v>4</v>
      </c>
      <c r="G215" t="s">
        <v>4</v>
      </c>
      <c r="H215">
        <f>F210*(K215-H212)</f>
        <v>-0.16666666666666607</v>
      </c>
      <c r="I215">
        <f>F210*(K215-I213)</f>
        <v>0.33333333333333393</v>
      </c>
      <c r="J215">
        <f>F210*(K215-J214)</f>
        <v>-0.16666666666666607</v>
      </c>
      <c r="K215" s="3">
        <f>D225</f>
        <v>4.416666666666667</v>
      </c>
    </row>
    <row r="216" spans="1:15" x14ac:dyDescent="0.35">
      <c r="A216" s="31">
        <v>5</v>
      </c>
      <c r="B216" s="31">
        <v>4</v>
      </c>
      <c r="C216" s="31">
        <v>5</v>
      </c>
      <c r="D216">
        <v>5</v>
      </c>
    </row>
    <row r="217" spans="1:15" ht="13.15" thickBot="1" x14ac:dyDescent="0.4">
      <c r="A217" s="31">
        <v>4</v>
      </c>
      <c r="B217" s="31">
        <v>5</v>
      </c>
      <c r="C217" s="31">
        <v>5</v>
      </c>
      <c r="D217">
        <v>4</v>
      </c>
      <c r="N217" s="1"/>
    </row>
    <row r="218" spans="1:15" ht="13.5" thickBot="1" x14ac:dyDescent="0.45">
      <c r="A218" s="31">
        <v>4</v>
      </c>
      <c r="B218" s="31">
        <v>5</v>
      </c>
      <c r="C218" s="31">
        <v>5</v>
      </c>
      <c r="D218">
        <v>5</v>
      </c>
      <c r="H218" t="s">
        <v>1</v>
      </c>
      <c r="I218" t="s">
        <v>2</v>
      </c>
      <c r="J218" t="s">
        <v>3</v>
      </c>
      <c r="K218" t="s">
        <v>4</v>
      </c>
      <c r="M218" s="116"/>
      <c r="N218" s="141" t="s">
        <v>10</v>
      </c>
    </row>
    <row r="219" spans="1:15" ht="13.15" x14ac:dyDescent="0.4">
      <c r="A219" s="31">
        <v>4</v>
      </c>
      <c r="B219" s="31">
        <v>3</v>
      </c>
      <c r="C219" s="31">
        <v>5</v>
      </c>
      <c r="D219">
        <v>5</v>
      </c>
      <c r="G219" t="s">
        <v>1</v>
      </c>
      <c r="I219">
        <f>IF(I212&gt;0,I224,0)</f>
        <v>0</v>
      </c>
      <c r="J219">
        <f>IF(J212&gt;0,J224,0)</f>
        <v>0</v>
      </c>
      <c r="K219">
        <f>IF(K212&gt;0,K224,0)</f>
        <v>0</v>
      </c>
      <c r="M219" s="143" t="s">
        <v>1</v>
      </c>
      <c r="N219" s="142">
        <f>Techniques!$D$3*(Techniques!$E$3*I219+Techniques!$F$3*J219+Techniques!$G$3*K219)</f>
        <v>0</v>
      </c>
    </row>
    <row r="220" spans="1:15" ht="13.15" x14ac:dyDescent="0.4">
      <c r="A220" s="31">
        <v>5</v>
      </c>
      <c r="B220" s="31">
        <v>3</v>
      </c>
      <c r="C220" s="31">
        <v>4</v>
      </c>
      <c r="D220">
        <v>3</v>
      </c>
      <c r="G220" t="s">
        <v>2</v>
      </c>
      <c r="H220">
        <f>IF(H213&gt;0,H225,0)</f>
        <v>0</v>
      </c>
      <c r="J220">
        <f>IF(J213&gt;0,J225,0)</f>
        <v>0</v>
      </c>
      <c r="K220">
        <f>IF(K213&gt;0,K225,0)</f>
        <v>0</v>
      </c>
      <c r="M220" s="143" t="s">
        <v>2</v>
      </c>
      <c r="N220" s="142">
        <f>Techniques!$E$3*(Techniques!$D$3*H220+Techniques!$F$3*J220+Techniques!$G$3*K220)</f>
        <v>0</v>
      </c>
    </row>
    <row r="221" spans="1:15" ht="13.15" x14ac:dyDescent="0.4">
      <c r="A221" s="31">
        <v>5</v>
      </c>
      <c r="B221" s="31">
        <v>3</v>
      </c>
      <c r="C221" s="31">
        <v>4</v>
      </c>
      <c r="D221">
        <v>4</v>
      </c>
      <c r="G221" t="s">
        <v>3</v>
      </c>
      <c r="H221">
        <f>IF(H214&gt;0,H226,0)</f>
        <v>0</v>
      </c>
      <c r="I221">
        <f>IF(I214&gt;0,I226,0)</f>
        <v>0</v>
      </c>
      <c r="K221">
        <f>IF(K214&gt;0,K226,0)</f>
        <v>0</v>
      </c>
      <c r="M221" s="143" t="s">
        <v>3</v>
      </c>
      <c r="N221" s="142">
        <f>Techniques!$F$3*(Techniques!$D$3*H221+Techniques!$E$3*I221+Techniques!$G$3*K221)</f>
        <v>0</v>
      </c>
    </row>
    <row r="222" spans="1:15" ht="13.15" x14ac:dyDescent="0.4">
      <c r="A222" s="31">
        <v>5</v>
      </c>
      <c r="B222" s="31">
        <v>5</v>
      </c>
      <c r="C222" s="31">
        <v>5</v>
      </c>
      <c r="D222">
        <v>4</v>
      </c>
      <c r="G222" t="s">
        <v>4</v>
      </c>
      <c r="H222">
        <f>IF(H215&gt;0,H227,0)</f>
        <v>0</v>
      </c>
      <c r="I222">
        <f>IF(I215&gt;0,I227,0)</f>
        <v>0</v>
      </c>
      <c r="J222">
        <f>IF(J215&gt;0,J227,0)</f>
        <v>0</v>
      </c>
      <c r="M222" s="143" t="s">
        <v>4</v>
      </c>
      <c r="N222" s="142">
        <f>Techniques!$G$3*(Techniques!$D$3*H222+Techniques!$E$3*I222+Techniques!$F$3*J222)</f>
        <v>0</v>
      </c>
    </row>
    <row r="223" spans="1:15" ht="13.15" x14ac:dyDescent="0.4">
      <c r="A223" s="31">
        <v>4</v>
      </c>
      <c r="B223" s="31">
        <v>5</v>
      </c>
      <c r="C223" s="31">
        <v>5</v>
      </c>
      <c r="D223">
        <v>5</v>
      </c>
      <c r="F223" s="38"/>
      <c r="M223" s="143" t="s">
        <v>94</v>
      </c>
      <c r="N223" s="142" t="b">
        <f>SUM(N219:N222)&gt;0</f>
        <v>0</v>
      </c>
    </row>
    <row r="224" spans="1:15" ht="13.5" thickBot="1" x14ac:dyDescent="0.45">
      <c r="A224" s="22"/>
      <c r="G224" t="s">
        <v>1</v>
      </c>
      <c r="I224">
        <v>0</v>
      </c>
      <c r="J224">
        <v>0</v>
      </c>
      <c r="K224">
        <v>0</v>
      </c>
      <c r="M224" s="140" t="s">
        <v>103</v>
      </c>
      <c r="N224" s="273">
        <v>0.52458814957683386</v>
      </c>
    </row>
    <row r="225" spans="1:15" x14ac:dyDescent="0.35">
      <c r="A225" s="22">
        <f>AVERAGE(A212:A223)</f>
        <v>4.583333333333333</v>
      </c>
      <c r="B225">
        <f>AVERAGE(B212:B223)</f>
        <v>4.083333333333333</v>
      </c>
      <c r="C225">
        <f>AVERAGE(C212:C223)</f>
        <v>4.583333333333333</v>
      </c>
      <c r="D225">
        <f>AVERAGE(D212:D223)</f>
        <v>4.416666666666667</v>
      </c>
      <c r="E225" s="13" t="s">
        <v>237</v>
      </c>
      <c r="G225" t="s">
        <v>2</v>
      </c>
      <c r="H225">
        <v>0</v>
      </c>
      <c r="J225">
        <v>0</v>
      </c>
      <c r="K225">
        <v>0</v>
      </c>
    </row>
    <row r="226" spans="1:15" x14ac:dyDescent="0.35">
      <c r="A226">
        <f>STDEV(A212:A223)</f>
        <v>0.51492865054443637</v>
      </c>
      <c r="B226">
        <f>STDEV(B212:B223)</f>
        <v>0.99620491989562143</v>
      </c>
      <c r="C226">
        <f>STDEV(C212:C223)</f>
        <v>0.66855792342152087</v>
      </c>
      <c r="D226">
        <f>STDEV(D212:D223)</f>
        <v>0.66855792342152087</v>
      </c>
      <c r="E226" s="13" t="s">
        <v>238</v>
      </c>
      <c r="G226" t="s">
        <v>3</v>
      </c>
      <c r="H226">
        <v>0</v>
      </c>
      <c r="I226">
        <v>0</v>
      </c>
      <c r="K226">
        <v>0</v>
      </c>
    </row>
    <row r="227" spans="1:15" x14ac:dyDescent="0.35">
      <c r="A227" s="22"/>
      <c r="G227" t="s">
        <v>4</v>
      </c>
      <c r="H227">
        <v>0</v>
      </c>
      <c r="I227">
        <v>0</v>
      </c>
      <c r="J227">
        <v>0</v>
      </c>
    </row>
    <row r="228" spans="1:15" s="5" customFormat="1" ht="13.15" thickBot="1" x14ac:dyDescent="0.4">
      <c r="A228" s="23"/>
      <c r="O228" s="24"/>
    </row>
    <row r="229" spans="1:15" s="26" customFormat="1" x14ac:dyDescent="0.35">
      <c r="A229" s="25" t="str">
        <f>Directions!A14</f>
        <v>34) I kept making mistakes while interacting with the virtual environment</v>
      </c>
      <c r="E229" s="115" t="s">
        <v>226</v>
      </c>
      <c r="F229" s="66">
        <f>Directions!B14</f>
        <v>-1</v>
      </c>
      <c r="O229" s="28"/>
    </row>
    <row r="230" spans="1:15" ht="13.15" x14ac:dyDescent="0.4">
      <c r="A230" s="22" t="s">
        <v>1</v>
      </c>
      <c r="B230" t="s">
        <v>2</v>
      </c>
      <c r="C230" t="s">
        <v>3</v>
      </c>
      <c r="D230" t="s">
        <v>4</v>
      </c>
      <c r="G230" s="3" t="s">
        <v>220</v>
      </c>
      <c r="H230" t="s">
        <v>1</v>
      </c>
      <c r="I230" t="s">
        <v>2</v>
      </c>
      <c r="J230" t="s">
        <v>3</v>
      </c>
      <c r="K230" t="s">
        <v>4</v>
      </c>
    </row>
    <row r="231" spans="1:15" ht="13.15" x14ac:dyDescent="0.4">
      <c r="A231" s="31">
        <v>5</v>
      </c>
      <c r="B231" s="31">
        <v>1</v>
      </c>
      <c r="C231" s="31">
        <v>1</v>
      </c>
      <c r="D231">
        <v>5</v>
      </c>
      <c r="G231" t="s">
        <v>1</v>
      </c>
      <c r="H231" s="3">
        <f>A244</f>
        <v>2.1666666666666665</v>
      </c>
      <c r="I231">
        <f>F229*(H231-I232)</f>
        <v>1.25</v>
      </c>
      <c r="J231">
        <f>F229*(H231-J233)</f>
        <v>-0.91666666666666652</v>
      </c>
      <c r="K231">
        <f>F229*(H231-K234)</f>
        <v>0.91666666666666696</v>
      </c>
    </row>
    <row r="232" spans="1:15" ht="13.15" x14ac:dyDescent="0.4">
      <c r="A232" s="31">
        <v>2</v>
      </c>
      <c r="B232" s="31">
        <v>5</v>
      </c>
      <c r="C232" s="31">
        <v>1</v>
      </c>
      <c r="D232">
        <v>1</v>
      </c>
      <c r="G232" t="s">
        <v>2</v>
      </c>
      <c r="H232">
        <f>F229*(I232-H231)</f>
        <v>-1.25</v>
      </c>
      <c r="I232" s="3">
        <f>B244</f>
        <v>3.4166666666666665</v>
      </c>
      <c r="J232">
        <f>F229*(I232-J233)</f>
        <v>-2.1666666666666665</v>
      </c>
      <c r="K232">
        <f>F229*(I232-K234)</f>
        <v>-0.33333333333333304</v>
      </c>
    </row>
    <row r="233" spans="1:15" ht="13.15" x14ac:dyDescent="0.4">
      <c r="A233" s="31">
        <v>2</v>
      </c>
      <c r="B233" s="31">
        <v>2</v>
      </c>
      <c r="C233" s="31">
        <v>2</v>
      </c>
      <c r="D233">
        <v>3</v>
      </c>
      <c r="G233" t="s">
        <v>3</v>
      </c>
      <c r="H233">
        <f>F229*(J233-H231)</f>
        <v>0.91666666666666652</v>
      </c>
      <c r="I233">
        <f>F229*(J233-I232)</f>
        <v>2.1666666666666665</v>
      </c>
      <c r="J233" s="3">
        <f>C244</f>
        <v>1.25</v>
      </c>
      <c r="K233">
        <f>F229*(J233-K234)</f>
        <v>1.8333333333333335</v>
      </c>
    </row>
    <row r="234" spans="1:15" ht="13.15" x14ac:dyDescent="0.4">
      <c r="A234" s="31">
        <v>2</v>
      </c>
      <c r="B234" s="31">
        <v>5</v>
      </c>
      <c r="C234" s="31">
        <v>1</v>
      </c>
      <c r="D234">
        <v>4</v>
      </c>
      <c r="G234" t="s">
        <v>4</v>
      </c>
      <c r="H234">
        <f>F229*(K234-H231)</f>
        <v>-0.91666666666666696</v>
      </c>
      <c r="I234">
        <f>F229*(K234-I232)</f>
        <v>0.33333333333333304</v>
      </c>
      <c r="J234">
        <f>F229*(K234-J233)</f>
        <v>-1.8333333333333335</v>
      </c>
      <c r="K234" s="3">
        <f>D244</f>
        <v>3.0833333333333335</v>
      </c>
    </row>
    <row r="235" spans="1:15" x14ac:dyDescent="0.35">
      <c r="A235" s="31">
        <v>3</v>
      </c>
      <c r="B235" s="31">
        <v>4</v>
      </c>
      <c r="C235" s="31">
        <v>1</v>
      </c>
      <c r="D235">
        <v>1</v>
      </c>
    </row>
    <row r="236" spans="1:15" ht="13.15" thickBot="1" x14ac:dyDescent="0.4">
      <c r="A236" s="31">
        <v>2</v>
      </c>
      <c r="B236" s="31">
        <v>4</v>
      </c>
      <c r="C236" s="31">
        <v>1</v>
      </c>
      <c r="D236">
        <v>4</v>
      </c>
      <c r="N236" s="1"/>
    </row>
    <row r="237" spans="1:15" ht="13.5" thickBot="1" x14ac:dyDescent="0.45">
      <c r="A237" s="31">
        <v>2</v>
      </c>
      <c r="B237" s="31">
        <v>4</v>
      </c>
      <c r="C237" s="31">
        <v>2</v>
      </c>
      <c r="D237">
        <v>5</v>
      </c>
      <c r="H237" t="s">
        <v>1</v>
      </c>
      <c r="I237" t="s">
        <v>2</v>
      </c>
      <c r="J237" t="s">
        <v>3</v>
      </c>
      <c r="K237" t="s">
        <v>4</v>
      </c>
      <c r="M237" s="116"/>
      <c r="N237" s="141" t="s">
        <v>10</v>
      </c>
    </row>
    <row r="238" spans="1:15" ht="13.15" x14ac:dyDescent="0.4">
      <c r="A238" s="31">
        <v>1</v>
      </c>
      <c r="B238" s="31">
        <v>4</v>
      </c>
      <c r="C238" s="31">
        <v>1</v>
      </c>
      <c r="D238">
        <v>3</v>
      </c>
      <c r="G238" t="s">
        <v>1</v>
      </c>
      <c r="I238">
        <f>IF(I231&gt;0,I243,0)</f>
        <v>0</v>
      </c>
      <c r="J238">
        <f>IF(J231&gt;0,J243,0)</f>
        <v>0</v>
      </c>
      <c r="K238">
        <f>IF(K231&gt;0,K243,0)</f>
        <v>0</v>
      </c>
      <c r="M238" s="143" t="s">
        <v>1</v>
      </c>
      <c r="N238" s="142">
        <f>Techniques!$D$3*(Techniques!$E$3*I238+Techniques!$F$3*J238+Techniques!$G$3*K238)</f>
        <v>0</v>
      </c>
    </row>
    <row r="239" spans="1:15" ht="13.15" x14ac:dyDescent="0.4">
      <c r="A239" s="31">
        <v>2</v>
      </c>
      <c r="B239" s="31">
        <v>4</v>
      </c>
      <c r="C239" s="31">
        <v>1</v>
      </c>
      <c r="D239">
        <v>4</v>
      </c>
      <c r="G239" t="s">
        <v>2</v>
      </c>
      <c r="H239">
        <f>IF(H232&gt;0,H244,0)</f>
        <v>0</v>
      </c>
      <c r="J239">
        <f>IF(J232&gt;0,J244,0)</f>
        <v>0</v>
      </c>
      <c r="K239">
        <f>IF(K232&gt;0,K244,0)</f>
        <v>0</v>
      </c>
      <c r="M239" s="143" t="s">
        <v>2</v>
      </c>
      <c r="N239" s="142">
        <f>Techniques!$E$3*(Techniques!$D$3*H239+Techniques!$F$3*J239+Techniques!$G$3*K239)</f>
        <v>0</v>
      </c>
    </row>
    <row r="240" spans="1:15" ht="13.15" x14ac:dyDescent="0.4">
      <c r="A240" s="31">
        <v>1</v>
      </c>
      <c r="B240" s="31">
        <v>1</v>
      </c>
      <c r="C240" s="31">
        <v>1</v>
      </c>
      <c r="D240">
        <v>2</v>
      </c>
      <c r="G240" t="s">
        <v>3</v>
      </c>
      <c r="H240">
        <f>IF(H233&gt;0,H245,0)</f>
        <v>0</v>
      </c>
      <c r="I240">
        <f>IF(I233&gt;0,I245,0)</f>
        <v>1</v>
      </c>
      <c r="K240">
        <f>IF(K233&gt;0,K245,0)</f>
        <v>1</v>
      </c>
      <c r="M240" s="143" t="s">
        <v>3</v>
      </c>
      <c r="N240" s="142">
        <f>Techniques!$F$3*(Techniques!$D$3*H240+Techniques!$E$3*I240+Techniques!$G$3*K240)</f>
        <v>2</v>
      </c>
    </row>
    <row r="241" spans="1:15" ht="13.15" x14ac:dyDescent="0.4">
      <c r="A241" s="31">
        <v>1</v>
      </c>
      <c r="B241" s="31">
        <v>3</v>
      </c>
      <c r="C241" s="31">
        <v>1</v>
      </c>
      <c r="D241">
        <v>2</v>
      </c>
      <c r="G241" t="s">
        <v>4</v>
      </c>
      <c r="H241">
        <f>IF(H234&gt;0,H246,0)</f>
        <v>0</v>
      </c>
      <c r="I241">
        <f>IF(I234&gt;0,I246,0)</f>
        <v>0</v>
      </c>
      <c r="J241">
        <f>IF(J234&gt;0,J246,0)</f>
        <v>0</v>
      </c>
      <c r="M241" s="143" t="s">
        <v>4</v>
      </c>
      <c r="N241" s="142">
        <f>Techniques!$G$3*(Techniques!$D$3*H241+Techniques!$E$3*I241+Techniques!$F$3*J241)</f>
        <v>0</v>
      </c>
    </row>
    <row r="242" spans="1:15" ht="13.15" x14ac:dyDescent="0.4">
      <c r="A242" s="31">
        <v>3</v>
      </c>
      <c r="B242" s="31">
        <v>4</v>
      </c>
      <c r="C242" s="31">
        <v>2</v>
      </c>
      <c r="D242">
        <v>3</v>
      </c>
      <c r="F242" s="38"/>
      <c r="M242" s="143" t="s">
        <v>94</v>
      </c>
      <c r="N242" s="142" t="b">
        <f>SUM(N238:N241)&gt;0</f>
        <v>1</v>
      </c>
    </row>
    <row r="243" spans="1:15" ht="13.5" thickBot="1" x14ac:dyDescent="0.45">
      <c r="A243" s="22"/>
      <c r="G243" t="s">
        <v>1</v>
      </c>
      <c r="I243">
        <v>0</v>
      </c>
      <c r="J243">
        <v>0</v>
      </c>
      <c r="K243">
        <v>0</v>
      </c>
      <c r="M243" s="140" t="s">
        <v>103</v>
      </c>
      <c r="N243" s="273">
        <v>5.3296481672253653E-4</v>
      </c>
    </row>
    <row r="244" spans="1:15" x14ac:dyDescent="0.35">
      <c r="A244" s="22">
        <f>AVERAGE(A231:A242)</f>
        <v>2.1666666666666665</v>
      </c>
      <c r="B244">
        <f>AVERAGE(B231:B242)</f>
        <v>3.4166666666666665</v>
      </c>
      <c r="C244">
        <f>AVERAGE(C231:C242)</f>
        <v>1.25</v>
      </c>
      <c r="D244">
        <f>AVERAGE(D231:D242)</f>
        <v>3.0833333333333335</v>
      </c>
      <c r="E244" s="13" t="s">
        <v>237</v>
      </c>
      <c r="G244" t="s">
        <v>2</v>
      </c>
      <c r="H244">
        <v>0</v>
      </c>
      <c r="J244">
        <v>1</v>
      </c>
      <c r="K244">
        <v>0</v>
      </c>
    </row>
    <row r="245" spans="1:15" x14ac:dyDescent="0.35">
      <c r="A245">
        <f>STDEV(A231:A242)</f>
        <v>1.1146408580454255</v>
      </c>
      <c r="B245">
        <f>STDEV(B231:B242)</f>
        <v>1.3789543689024488</v>
      </c>
      <c r="C245">
        <f>STDEV(C231:C242)</f>
        <v>0.45226701686664544</v>
      </c>
      <c r="D245">
        <f>STDEV(D231:D242)</f>
        <v>1.3789543689024493</v>
      </c>
      <c r="E245" s="13" t="s">
        <v>238</v>
      </c>
      <c r="G245" t="s">
        <v>3</v>
      </c>
      <c r="H245">
        <v>0</v>
      </c>
      <c r="I245">
        <v>1</v>
      </c>
      <c r="K245">
        <v>1</v>
      </c>
    </row>
    <row r="246" spans="1:15" x14ac:dyDescent="0.35">
      <c r="A246" s="22"/>
      <c r="G246" t="s">
        <v>4</v>
      </c>
      <c r="H246">
        <v>0</v>
      </c>
      <c r="I246">
        <v>0</v>
      </c>
      <c r="J246">
        <v>1</v>
      </c>
    </row>
    <row r="247" spans="1:15" s="5" customFormat="1" ht="13.15" thickBot="1" x14ac:dyDescent="0.4">
      <c r="A247" s="23"/>
      <c r="O247" s="24"/>
    </row>
    <row r="248" spans="1:15" s="26" customFormat="1" x14ac:dyDescent="0.35">
      <c r="A248" s="25" t="str">
        <f>Directions!A15</f>
        <v>35) I was unaware of making mistakes</v>
      </c>
      <c r="E248" s="115" t="s">
        <v>226</v>
      </c>
      <c r="F248" s="66">
        <f>Directions!B15</f>
        <v>-1</v>
      </c>
      <c r="O248" s="28"/>
    </row>
    <row r="249" spans="1:15" ht="13.15" x14ac:dyDescent="0.4">
      <c r="A249" s="22" t="s">
        <v>1</v>
      </c>
      <c r="B249" t="s">
        <v>2</v>
      </c>
      <c r="C249" t="s">
        <v>3</v>
      </c>
      <c r="D249" t="s">
        <v>4</v>
      </c>
      <c r="G249" s="3" t="s">
        <v>220</v>
      </c>
      <c r="H249" t="s">
        <v>1</v>
      </c>
      <c r="I249" t="s">
        <v>2</v>
      </c>
      <c r="J249" t="s">
        <v>3</v>
      </c>
      <c r="K249" t="s">
        <v>4</v>
      </c>
    </row>
    <row r="250" spans="1:15" ht="13.15" x14ac:dyDescent="0.4">
      <c r="A250" s="31">
        <v>1</v>
      </c>
      <c r="B250" s="31">
        <v>2</v>
      </c>
      <c r="C250" s="31">
        <v>1</v>
      </c>
      <c r="D250">
        <v>2</v>
      </c>
      <c r="G250" t="s">
        <v>1</v>
      </c>
      <c r="H250" s="3">
        <f>A263</f>
        <v>1.5</v>
      </c>
      <c r="I250">
        <f>F248*(H250-I251)</f>
        <v>1.6666666666666665</v>
      </c>
      <c r="J250">
        <f>F248*(H250-J252)</f>
        <v>-0.25</v>
      </c>
      <c r="K250">
        <f>F248*(H250-K253)</f>
        <v>8.3333333333333259E-2</v>
      </c>
    </row>
    <row r="251" spans="1:15" ht="13.15" x14ac:dyDescent="0.4">
      <c r="A251" s="31">
        <v>1</v>
      </c>
      <c r="B251" s="31">
        <v>4</v>
      </c>
      <c r="C251" s="31">
        <v>1</v>
      </c>
      <c r="D251">
        <v>1</v>
      </c>
      <c r="G251" t="s">
        <v>2</v>
      </c>
      <c r="H251">
        <f>F248*(I251-H250)</f>
        <v>-1.6666666666666665</v>
      </c>
      <c r="I251" s="3">
        <f>B263</f>
        <v>3.1666666666666665</v>
      </c>
      <c r="J251">
        <f>F248*(I251-J252)</f>
        <v>-1.9166666666666665</v>
      </c>
      <c r="K251">
        <f>F248*(I251-K253)</f>
        <v>-1.5833333333333333</v>
      </c>
    </row>
    <row r="252" spans="1:15" ht="13.15" x14ac:dyDescent="0.4">
      <c r="A252" s="31">
        <v>1</v>
      </c>
      <c r="B252" s="31">
        <v>3</v>
      </c>
      <c r="C252" s="31">
        <v>2</v>
      </c>
      <c r="D252">
        <v>1</v>
      </c>
      <c r="G252" t="s">
        <v>3</v>
      </c>
      <c r="H252">
        <f>F248*(J252-H250)</f>
        <v>0.25</v>
      </c>
      <c r="I252">
        <f>F248*(J252-I251)</f>
        <v>1.9166666666666665</v>
      </c>
      <c r="J252" s="3">
        <f>C263</f>
        <v>1.25</v>
      </c>
      <c r="K252">
        <f>F248*(J252-K253)</f>
        <v>0.33333333333333326</v>
      </c>
    </row>
    <row r="253" spans="1:15" ht="13.15" x14ac:dyDescent="0.4">
      <c r="A253" s="31">
        <v>1</v>
      </c>
      <c r="B253" s="31">
        <v>4</v>
      </c>
      <c r="C253" s="31">
        <v>1</v>
      </c>
      <c r="D253">
        <v>2</v>
      </c>
      <c r="G253" t="s">
        <v>4</v>
      </c>
      <c r="H253">
        <f>F248*(K253-H250)</f>
        <v>-8.3333333333333259E-2</v>
      </c>
      <c r="I253">
        <f>F248*(K253-I251)</f>
        <v>1.5833333333333333</v>
      </c>
      <c r="J253">
        <f>F248*(K253-J252)</f>
        <v>-0.33333333333333326</v>
      </c>
      <c r="K253" s="3">
        <f>D263</f>
        <v>1.5833333333333333</v>
      </c>
    </row>
    <row r="254" spans="1:15" x14ac:dyDescent="0.35">
      <c r="A254" s="31">
        <v>3</v>
      </c>
      <c r="B254" s="31">
        <v>2</v>
      </c>
      <c r="C254" s="31">
        <v>1</v>
      </c>
      <c r="D254">
        <v>1</v>
      </c>
    </row>
    <row r="255" spans="1:15" ht="13.15" thickBot="1" x14ac:dyDescent="0.4">
      <c r="A255" s="31">
        <v>2</v>
      </c>
      <c r="B255" s="31">
        <v>5</v>
      </c>
      <c r="C255" s="31">
        <v>1</v>
      </c>
      <c r="D255">
        <v>3</v>
      </c>
      <c r="N255" s="1"/>
    </row>
    <row r="256" spans="1:15" ht="13.5" thickBot="1" x14ac:dyDescent="0.45">
      <c r="A256" s="31">
        <v>2</v>
      </c>
      <c r="B256" s="31">
        <v>4</v>
      </c>
      <c r="C256" s="31">
        <v>1</v>
      </c>
      <c r="D256">
        <v>2</v>
      </c>
      <c r="H256" t="s">
        <v>1</v>
      </c>
      <c r="I256" t="s">
        <v>2</v>
      </c>
      <c r="J256" t="s">
        <v>3</v>
      </c>
      <c r="K256" t="s">
        <v>4</v>
      </c>
      <c r="M256" s="116"/>
      <c r="N256" s="141" t="s">
        <v>10</v>
      </c>
    </row>
    <row r="257" spans="1:15" ht="13.15" x14ac:dyDescent="0.4">
      <c r="A257" s="31">
        <v>2</v>
      </c>
      <c r="B257" s="31">
        <v>3</v>
      </c>
      <c r="C257" s="31">
        <v>1</v>
      </c>
      <c r="D257">
        <v>1</v>
      </c>
      <c r="G257" t="s">
        <v>1</v>
      </c>
      <c r="I257">
        <f>IF(I250&gt;0,I262,0)</f>
        <v>1</v>
      </c>
      <c r="J257">
        <f>IF(J250&gt;0,J262,0)</f>
        <v>0</v>
      </c>
      <c r="K257">
        <f>IF(K250&gt;0,K262,0)</f>
        <v>0</v>
      </c>
      <c r="M257" s="143" t="s">
        <v>1</v>
      </c>
      <c r="N257" s="142">
        <f>Techniques!$D$3*(Techniques!$E$3*I257+Techniques!$F$3*J257+Techniques!$G$3*K257)</f>
        <v>1</v>
      </c>
    </row>
    <row r="258" spans="1:15" ht="13.15" x14ac:dyDescent="0.4">
      <c r="A258" s="31">
        <v>1</v>
      </c>
      <c r="B258" s="31">
        <v>3</v>
      </c>
      <c r="C258" s="31">
        <v>1</v>
      </c>
      <c r="D258">
        <v>1</v>
      </c>
      <c r="G258" t="s">
        <v>2</v>
      </c>
      <c r="H258">
        <f>IF(H251&gt;0,H263,0)</f>
        <v>0</v>
      </c>
      <c r="J258">
        <f>IF(J251&gt;0,J263,0)</f>
        <v>0</v>
      </c>
      <c r="K258">
        <f>IF(K251&gt;0,K263,0)</f>
        <v>0</v>
      </c>
      <c r="M258" s="143" t="s">
        <v>2</v>
      </c>
      <c r="N258" s="142">
        <f>Techniques!$E$3*(Techniques!$D$3*H258+Techniques!$F$3*J258+Techniques!$G$3*K258)</f>
        <v>0</v>
      </c>
    </row>
    <row r="259" spans="1:15" ht="13.15" x14ac:dyDescent="0.4">
      <c r="A259" s="31">
        <v>2</v>
      </c>
      <c r="B259" s="31">
        <v>1</v>
      </c>
      <c r="C259" s="31">
        <v>3</v>
      </c>
      <c r="D259">
        <v>1</v>
      </c>
      <c r="G259" t="s">
        <v>3</v>
      </c>
      <c r="H259">
        <f>IF(H252&gt;0,H264,0)</f>
        <v>0</v>
      </c>
      <c r="I259">
        <f>IF(I252&gt;0,I264,0)</f>
        <v>1</v>
      </c>
      <c r="K259">
        <f>IF(K252&gt;0,K264,0)</f>
        <v>0</v>
      </c>
      <c r="M259" s="143" t="s">
        <v>3</v>
      </c>
      <c r="N259" s="142">
        <f>Techniques!$F$3*(Techniques!$D$3*H259+Techniques!$E$3*I259+Techniques!$G$3*K259)</f>
        <v>1</v>
      </c>
    </row>
    <row r="260" spans="1:15" ht="13.15" x14ac:dyDescent="0.4">
      <c r="A260" s="31">
        <v>1</v>
      </c>
      <c r="B260" s="31">
        <v>3</v>
      </c>
      <c r="C260" s="31">
        <v>1</v>
      </c>
      <c r="D260">
        <v>2</v>
      </c>
      <c r="G260" t="s">
        <v>4</v>
      </c>
      <c r="H260">
        <f>IF(H253&gt;0,H265,0)</f>
        <v>0</v>
      </c>
      <c r="I260">
        <f>IF(I253&gt;0,I265,0)</f>
        <v>1</v>
      </c>
      <c r="J260">
        <f>IF(J253&gt;0,J265,0)</f>
        <v>0</v>
      </c>
      <c r="M260" s="143" t="s">
        <v>4</v>
      </c>
      <c r="N260" s="142">
        <f>Techniques!$G$3*(Techniques!$D$3*H260+Techniques!$E$3*I260+Techniques!$F$3*J260)</f>
        <v>1</v>
      </c>
    </row>
    <row r="261" spans="1:15" ht="13.15" x14ac:dyDescent="0.4">
      <c r="A261" s="31">
        <v>1</v>
      </c>
      <c r="B261" s="31">
        <v>4</v>
      </c>
      <c r="C261" s="31">
        <v>1</v>
      </c>
      <c r="D261">
        <v>2</v>
      </c>
      <c r="F261" s="38"/>
      <c r="M261" s="143" t="s">
        <v>94</v>
      </c>
      <c r="N261" s="142" t="b">
        <f>SUM(N257:N260)&gt;0</f>
        <v>1</v>
      </c>
    </row>
    <row r="262" spans="1:15" ht="13.5" thickBot="1" x14ac:dyDescent="0.45">
      <c r="A262" s="22"/>
      <c r="G262" t="s">
        <v>1</v>
      </c>
      <c r="I262">
        <v>1</v>
      </c>
      <c r="J262">
        <v>0</v>
      </c>
      <c r="K262">
        <v>0</v>
      </c>
      <c r="M262" s="140" t="s">
        <v>103</v>
      </c>
      <c r="N262" s="273">
        <v>1.3888877697483418E-4</v>
      </c>
    </row>
    <row r="263" spans="1:15" x14ac:dyDescent="0.35">
      <c r="A263" s="22">
        <f>AVERAGE(A250:A261)</f>
        <v>1.5</v>
      </c>
      <c r="B263">
        <f>AVERAGE(B250:B261)</f>
        <v>3.1666666666666665</v>
      </c>
      <c r="C263">
        <f>AVERAGE(C250:C261)</f>
        <v>1.25</v>
      </c>
      <c r="D263">
        <f>AVERAGE(D250:D261)</f>
        <v>1.5833333333333333</v>
      </c>
      <c r="E263" s="13" t="s">
        <v>237</v>
      </c>
      <c r="G263" t="s">
        <v>2</v>
      </c>
      <c r="H263">
        <v>1</v>
      </c>
      <c r="J263">
        <v>1</v>
      </c>
      <c r="K263">
        <v>1</v>
      </c>
    </row>
    <row r="264" spans="1:15" x14ac:dyDescent="0.35">
      <c r="A264">
        <f>STDEV(A250:A261)</f>
        <v>0.67419986246324204</v>
      </c>
      <c r="B264">
        <f>STDEV(B250:B261)</f>
        <v>1.1146408580454257</v>
      </c>
      <c r="C264">
        <f>STDEV(C250:C261)</f>
        <v>0.62158156050806102</v>
      </c>
      <c r="D264">
        <f>STDEV(D250:D261)</f>
        <v>0.66855792342152154</v>
      </c>
      <c r="E264" s="13" t="s">
        <v>238</v>
      </c>
      <c r="G264" t="s">
        <v>3</v>
      </c>
      <c r="H264">
        <v>0</v>
      </c>
      <c r="I264">
        <v>1</v>
      </c>
      <c r="K264">
        <v>0</v>
      </c>
    </row>
    <row r="265" spans="1:15" x14ac:dyDescent="0.35">
      <c r="A265" s="22"/>
      <c r="G265" t="s">
        <v>4</v>
      </c>
      <c r="H265">
        <v>0</v>
      </c>
      <c r="I265">
        <v>1</v>
      </c>
      <c r="J265">
        <v>0</v>
      </c>
    </row>
    <row r="266" spans="1:15" s="5" customFormat="1" ht="13.15" thickBot="1" x14ac:dyDescent="0.4">
      <c r="A266" s="23"/>
      <c r="O266" s="24"/>
    </row>
    <row r="267" spans="1:15" s="26" customFormat="1" x14ac:dyDescent="0.35">
      <c r="A267" s="25" t="str">
        <f>Directions!A16</f>
        <v>36) The level of functionality (control) provided by the interface was appropriate for the task</v>
      </c>
      <c r="E267" s="115" t="s">
        <v>226</v>
      </c>
      <c r="F267" s="66">
        <f>Directions!B16</f>
        <v>1</v>
      </c>
      <c r="O267" s="28"/>
    </row>
    <row r="268" spans="1:15" ht="13.15" x14ac:dyDescent="0.4">
      <c r="A268" s="22" t="s">
        <v>1</v>
      </c>
      <c r="B268" t="s">
        <v>2</v>
      </c>
      <c r="C268" t="s">
        <v>3</v>
      </c>
      <c r="D268" t="s">
        <v>4</v>
      </c>
      <c r="G268" s="3" t="s">
        <v>220</v>
      </c>
      <c r="H268" t="s">
        <v>1</v>
      </c>
      <c r="I268" t="s">
        <v>2</v>
      </c>
      <c r="J268" t="s">
        <v>3</v>
      </c>
      <c r="K268" t="s">
        <v>4</v>
      </c>
    </row>
    <row r="269" spans="1:15" ht="13.15" x14ac:dyDescent="0.4">
      <c r="A269" s="31">
        <v>4</v>
      </c>
      <c r="B269" s="31">
        <v>5</v>
      </c>
      <c r="C269" s="31">
        <v>4</v>
      </c>
      <c r="D269">
        <v>1</v>
      </c>
      <c r="G269" t="s">
        <v>1</v>
      </c>
      <c r="H269" s="3">
        <f>A282</f>
        <v>3.6666666666666665</v>
      </c>
      <c r="I269">
        <f>F267*(H269-I270)</f>
        <v>-0.50000000000000044</v>
      </c>
      <c r="J269">
        <f>F267*(H269-J271)</f>
        <v>-0.50000000000000044</v>
      </c>
      <c r="K269">
        <f>F267*(H269-K272)</f>
        <v>0.75</v>
      </c>
    </row>
    <row r="270" spans="1:15" ht="13.15" x14ac:dyDescent="0.4">
      <c r="A270" s="31">
        <v>4</v>
      </c>
      <c r="B270" s="31">
        <v>4</v>
      </c>
      <c r="C270" s="31">
        <v>4</v>
      </c>
      <c r="D270">
        <v>3</v>
      </c>
      <c r="G270" t="s">
        <v>2</v>
      </c>
      <c r="H270">
        <f>F267*(I270-H269)</f>
        <v>0.50000000000000044</v>
      </c>
      <c r="I270" s="3">
        <f>B282</f>
        <v>4.166666666666667</v>
      </c>
      <c r="J270">
        <f>F267*(I270-J271)</f>
        <v>0</v>
      </c>
      <c r="K270">
        <f>F267*(I270-K272)</f>
        <v>1.2500000000000004</v>
      </c>
    </row>
    <row r="271" spans="1:15" ht="13.15" x14ac:dyDescent="0.4">
      <c r="A271" s="31">
        <v>3</v>
      </c>
      <c r="B271" s="31">
        <v>4</v>
      </c>
      <c r="C271" s="31">
        <v>4</v>
      </c>
      <c r="D271">
        <v>4</v>
      </c>
      <c r="G271" t="s">
        <v>3</v>
      </c>
      <c r="H271">
        <f>F267*(J271-H269)</f>
        <v>0.50000000000000044</v>
      </c>
      <c r="I271">
        <f>F267*(J271-I270)</f>
        <v>0</v>
      </c>
      <c r="J271" s="3">
        <f>C282</f>
        <v>4.166666666666667</v>
      </c>
      <c r="K271">
        <f>F267*(J271-K272)</f>
        <v>1.2500000000000004</v>
      </c>
    </row>
    <row r="272" spans="1:15" ht="13.15" x14ac:dyDescent="0.4">
      <c r="A272" s="31">
        <v>4</v>
      </c>
      <c r="B272" s="31">
        <v>4</v>
      </c>
      <c r="C272" s="31">
        <v>4</v>
      </c>
      <c r="D272">
        <v>3</v>
      </c>
      <c r="G272" t="s">
        <v>4</v>
      </c>
      <c r="H272">
        <f>F267*(K272-H269)</f>
        <v>-0.75</v>
      </c>
      <c r="I272">
        <f>F267*(K272-I270)</f>
        <v>-1.2500000000000004</v>
      </c>
      <c r="J272">
        <f>F267*(K272-J271)</f>
        <v>-1.2500000000000004</v>
      </c>
      <c r="K272" s="3">
        <f>D282</f>
        <v>2.9166666666666665</v>
      </c>
    </row>
    <row r="273" spans="1:15" x14ac:dyDescent="0.35">
      <c r="A273" s="31">
        <v>4</v>
      </c>
      <c r="B273" s="31">
        <v>3</v>
      </c>
      <c r="C273" s="31">
        <v>5</v>
      </c>
      <c r="D273">
        <v>3</v>
      </c>
    </row>
    <row r="274" spans="1:15" ht="13.15" thickBot="1" x14ac:dyDescent="0.4">
      <c r="A274" s="31">
        <v>4</v>
      </c>
      <c r="B274" s="31">
        <v>3</v>
      </c>
      <c r="C274" s="31">
        <v>5</v>
      </c>
      <c r="D274">
        <v>3</v>
      </c>
      <c r="N274" s="1"/>
    </row>
    <row r="275" spans="1:15" ht="13.5" thickBot="1" x14ac:dyDescent="0.45">
      <c r="A275" s="31">
        <v>4</v>
      </c>
      <c r="B275" s="31">
        <v>5</v>
      </c>
      <c r="C275" s="31">
        <v>4</v>
      </c>
      <c r="D275">
        <v>2</v>
      </c>
      <c r="H275" t="s">
        <v>1</v>
      </c>
      <c r="I275" t="s">
        <v>2</v>
      </c>
      <c r="J275" t="s">
        <v>3</v>
      </c>
      <c r="K275" t="s">
        <v>4</v>
      </c>
      <c r="M275" s="116"/>
      <c r="N275" s="141" t="s">
        <v>10</v>
      </c>
    </row>
    <row r="276" spans="1:15" ht="13.15" x14ac:dyDescent="0.4">
      <c r="A276" s="31">
        <v>5</v>
      </c>
      <c r="B276" s="31">
        <v>4</v>
      </c>
      <c r="C276" s="31">
        <v>5</v>
      </c>
      <c r="D276">
        <v>3</v>
      </c>
      <c r="G276" t="s">
        <v>1</v>
      </c>
      <c r="I276">
        <f>IF(I269&gt;0,I281,0)</f>
        <v>0</v>
      </c>
      <c r="J276">
        <f>IF(J269&gt;0,J281,0)</f>
        <v>0</v>
      </c>
      <c r="K276">
        <f>IF(K269&gt;0,K281,0)</f>
        <v>0</v>
      </c>
      <c r="M276" s="143" t="s">
        <v>1</v>
      </c>
      <c r="N276" s="142">
        <f>Techniques!$D$3*(Techniques!$E$3*I276+Techniques!$F$3*J276+Techniques!$G$3*K276)</f>
        <v>0</v>
      </c>
    </row>
    <row r="277" spans="1:15" ht="13.15" x14ac:dyDescent="0.4">
      <c r="A277" s="31">
        <v>3</v>
      </c>
      <c r="B277" s="31">
        <v>4</v>
      </c>
      <c r="C277" s="31">
        <v>2</v>
      </c>
      <c r="D277">
        <v>3</v>
      </c>
      <c r="G277" t="s">
        <v>2</v>
      </c>
      <c r="H277">
        <f>IF(H270&gt;0,H282,0)</f>
        <v>0</v>
      </c>
      <c r="J277">
        <f>IF(J270&gt;0,J282,0)</f>
        <v>0</v>
      </c>
      <c r="K277">
        <f>IF(K270&gt;0,K282,0)</f>
        <v>1</v>
      </c>
      <c r="M277" s="143" t="s">
        <v>2</v>
      </c>
      <c r="N277" s="142">
        <f>Techniques!$E$3*(Techniques!$D$3*H277+Techniques!$F$3*J277+Techniques!$G$3*K277)</f>
        <v>1</v>
      </c>
    </row>
    <row r="278" spans="1:15" ht="13.15" x14ac:dyDescent="0.4">
      <c r="A278" s="31">
        <v>3</v>
      </c>
      <c r="B278" s="31">
        <v>4</v>
      </c>
      <c r="C278" s="31">
        <v>5</v>
      </c>
      <c r="D278">
        <v>3</v>
      </c>
      <c r="G278" t="s">
        <v>3</v>
      </c>
      <c r="H278">
        <f>IF(H271&gt;0,H283,0)</f>
        <v>0</v>
      </c>
      <c r="I278">
        <f>IF(I271&gt;0,I283,0)</f>
        <v>0</v>
      </c>
      <c r="K278">
        <f>IF(K271&gt;0,K283,0)</f>
        <v>1</v>
      </c>
      <c r="M278" s="143" t="s">
        <v>3</v>
      </c>
      <c r="N278" s="142">
        <f>Techniques!$F$3*(Techniques!$D$3*H278+Techniques!$E$3*I278+Techniques!$G$3*K278)</f>
        <v>1</v>
      </c>
    </row>
    <row r="279" spans="1:15" ht="13.15" x14ac:dyDescent="0.4">
      <c r="A279" s="31">
        <v>3</v>
      </c>
      <c r="B279" s="31">
        <v>5</v>
      </c>
      <c r="C279" s="31">
        <v>5</v>
      </c>
      <c r="D279">
        <v>4</v>
      </c>
      <c r="G279" t="s">
        <v>4</v>
      </c>
      <c r="H279">
        <f>IF(H272&gt;0,H284,0)</f>
        <v>0</v>
      </c>
      <c r="I279">
        <f>IF(I272&gt;0,I284,0)</f>
        <v>0</v>
      </c>
      <c r="J279">
        <f>IF(J272&gt;0,J284,0)</f>
        <v>0</v>
      </c>
      <c r="M279" s="143" t="s">
        <v>4</v>
      </c>
      <c r="N279" s="142">
        <f>Techniques!$G$3*(Techniques!$D$3*H279+Techniques!$E$3*I279+Techniques!$F$3*J279)</f>
        <v>0</v>
      </c>
    </row>
    <row r="280" spans="1:15" ht="13.15" x14ac:dyDescent="0.4">
      <c r="A280" s="31">
        <v>3</v>
      </c>
      <c r="B280" s="31">
        <v>5</v>
      </c>
      <c r="C280" s="31">
        <v>3</v>
      </c>
      <c r="D280">
        <v>3</v>
      </c>
      <c r="F280" s="38"/>
      <c r="M280" s="143" t="s">
        <v>94</v>
      </c>
      <c r="N280" s="142" t="b">
        <f>SUM(N276:N279)&gt;0</f>
        <v>1</v>
      </c>
    </row>
    <row r="281" spans="1:15" ht="13.5" thickBot="1" x14ac:dyDescent="0.45">
      <c r="A281" s="22"/>
      <c r="G281" t="s">
        <v>1</v>
      </c>
      <c r="I281">
        <v>0</v>
      </c>
      <c r="J281">
        <v>0</v>
      </c>
      <c r="K281">
        <v>0</v>
      </c>
      <c r="M281" s="140" t="s">
        <v>103</v>
      </c>
      <c r="N281" s="273">
        <v>1.3389445993454133E-3</v>
      </c>
    </row>
    <row r="282" spans="1:15" x14ac:dyDescent="0.35">
      <c r="A282" s="22">
        <f>AVERAGE(A269:A280)</f>
        <v>3.6666666666666665</v>
      </c>
      <c r="B282">
        <f>AVERAGE(B269:B280)</f>
        <v>4.166666666666667</v>
      </c>
      <c r="C282">
        <f>AVERAGE(C269:C280)</f>
        <v>4.166666666666667</v>
      </c>
      <c r="D282">
        <f>AVERAGE(D269:D280)</f>
        <v>2.9166666666666665</v>
      </c>
      <c r="E282" s="13" t="s">
        <v>237</v>
      </c>
      <c r="G282" t="s">
        <v>2</v>
      </c>
      <c r="H282">
        <v>0</v>
      </c>
      <c r="J282">
        <v>0</v>
      </c>
      <c r="K282">
        <v>1</v>
      </c>
    </row>
    <row r="283" spans="1:15" x14ac:dyDescent="0.35">
      <c r="A283">
        <f>STDEV(A269:A280)</f>
        <v>0.65133894727892894</v>
      </c>
      <c r="B283">
        <f>STDEV(B269:B280)</f>
        <v>0.71774056256527274</v>
      </c>
      <c r="C283">
        <f>STDEV(C269:C280)</f>
        <v>0.9374368665610916</v>
      </c>
      <c r="D283">
        <f>STDEV(D269:D280)</f>
        <v>0.79296146109875931</v>
      </c>
      <c r="E283" s="13" t="s">
        <v>238</v>
      </c>
      <c r="G283" t="s">
        <v>3</v>
      </c>
      <c r="H283">
        <v>0</v>
      </c>
      <c r="I283">
        <v>0</v>
      </c>
      <c r="K283">
        <v>1</v>
      </c>
    </row>
    <row r="284" spans="1:15" x14ac:dyDescent="0.35">
      <c r="A284" s="22"/>
      <c r="G284" t="s">
        <v>4</v>
      </c>
      <c r="H284">
        <v>0</v>
      </c>
      <c r="I284">
        <v>1</v>
      </c>
      <c r="J284">
        <v>1</v>
      </c>
    </row>
    <row r="285" spans="1:15" s="5" customFormat="1" ht="13.15" thickBot="1" x14ac:dyDescent="0.4">
      <c r="A285" s="23"/>
      <c r="O285" s="24"/>
    </row>
    <row r="286" spans="1:15" s="26" customFormat="1" x14ac:dyDescent="0.35">
      <c r="A286" s="25" t="str">
        <f>Directions!A17</f>
        <v>37) The functionality provided by the interface was ambiguous</v>
      </c>
      <c r="E286" s="115" t="s">
        <v>226</v>
      </c>
      <c r="F286" s="66">
        <f>Directions!B17</f>
        <v>-1</v>
      </c>
      <c r="O286" s="28"/>
    </row>
    <row r="287" spans="1:15" ht="13.15" x14ac:dyDescent="0.4">
      <c r="A287" s="22" t="s">
        <v>1</v>
      </c>
      <c r="B287" t="s">
        <v>2</v>
      </c>
      <c r="C287" t="s">
        <v>3</v>
      </c>
      <c r="D287" t="s">
        <v>4</v>
      </c>
      <c r="G287" s="3" t="s">
        <v>220</v>
      </c>
      <c r="H287" t="s">
        <v>1</v>
      </c>
      <c r="I287" t="s">
        <v>2</v>
      </c>
      <c r="J287" t="s">
        <v>3</v>
      </c>
      <c r="K287" t="s">
        <v>4</v>
      </c>
    </row>
    <row r="288" spans="1:15" ht="13.15" x14ac:dyDescent="0.4">
      <c r="A288" s="31">
        <v>1</v>
      </c>
      <c r="B288" s="31">
        <v>1</v>
      </c>
      <c r="C288" s="31">
        <v>1</v>
      </c>
      <c r="D288">
        <v>2</v>
      </c>
      <c r="G288" t="s">
        <v>1</v>
      </c>
      <c r="H288" s="3">
        <f>A301</f>
        <v>1.6666666666666667</v>
      </c>
      <c r="I288">
        <f>F286*(H288-I289)</f>
        <v>-0.33333333333333348</v>
      </c>
      <c r="J288">
        <f>F286*(H288-J290)</f>
        <v>-0.41666666666666674</v>
      </c>
      <c r="K288">
        <f>F286*(H288-K291)</f>
        <v>0.41666666666666674</v>
      </c>
    </row>
    <row r="289" spans="1:15" ht="13.15" x14ac:dyDescent="0.4">
      <c r="A289" s="31">
        <v>1</v>
      </c>
      <c r="B289" s="31">
        <v>2</v>
      </c>
      <c r="C289" s="31">
        <v>1</v>
      </c>
      <c r="D289">
        <v>3</v>
      </c>
      <c r="G289" t="s">
        <v>2</v>
      </c>
      <c r="H289">
        <f>F286*(I289-H288)</f>
        <v>0.33333333333333348</v>
      </c>
      <c r="I289" s="3">
        <f>B301</f>
        <v>1.3333333333333333</v>
      </c>
      <c r="J289">
        <f>F286*(I289-J290)</f>
        <v>-8.3333333333333259E-2</v>
      </c>
      <c r="K289">
        <f>F286*(I289-K291)</f>
        <v>0.75000000000000022</v>
      </c>
    </row>
    <row r="290" spans="1:15" ht="13.15" x14ac:dyDescent="0.4">
      <c r="A290" s="31">
        <v>2</v>
      </c>
      <c r="B290" s="31">
        <v>1</v>
      </c>
      <c r="C290" s="31">
        <v>3</v>
      </c>
      <c r="D290">
        <v>2</v>
      </c>
      <c r="G290" t="s">
        <v>3</v>
      </c>
      <c r="H290">
        <f>F286*(J290-H288)</f>
        <v>0.41666666666666674</v>
      </c>
      <c r="I290">
        <f>F286*(J290-I289)</f>
        <v>8.3333333333333259E-2</v>
      </c>
      <c r="J290" s="3">
        <f>C301</f>
        <v>1.25</v>
      </c>
      <c r="K290">
        <f>F286*(J290-K291)</f>
        <v>0.83333333333333348</v>
      </c>
    </row>
    <row r="291" spans="1:15" ht="13.15" x14ac:dyDescent="0.4">
      <c r="A291" s="31">
        <v>1</v>
      </c>
      <c r="B291" s="31">
        <v>1</v>
      </c>
      <c r="C291" s="31">
        <v>1</v>
      </c>
      <c r="D291">
        <v>1</v>
      </c>
      <c r="G291" t="s">
        <v>4</v>
      </c>
      <c r="H291">
        <f>F286*(K291-H288)</f>
        <v>-0.41666666666666674</v>
      </c>
      <c r="I291">
        <f>F286*(K291-I289)</f>
        <v>-0.75000000000000022</v>
      </c>
      <c r="J291">
        <f>F286*(K291-J290)</f>
        <v>-0.83333333333333348</v>
      </c>
      <c r="K291" s="3">
        <f>D301</f>
        <v>2.0833333333333335</v>
      </c>
    </row>
    <row r="292" spans="1:15" x14ac:dyDescent="0.35">
      <c r="A292" s="31">
        <v>1</v>
      </c>
      <c r="B292" s="31">
        <v>2</v>
      </c>
      <c r="C292" s="31">
        <v>1</v>
      </c>
      <c r="D292">
        <v>1</v>
      </c>
    </row>
    <row r="293" spans="1:15" ht="13.15" thickBot="1" x14ac:dyDescent="0.4">
      <c r="A293" s="31">
        <v>2</v>
      </c>
      <c r="B293" s="31">
        <v>1</v>
      </c>
      <c r="C293" s="31">
        <v>1</v>
      </c>
      <c r="D293">
        <v>4</v>
      </c>
      <c r="N293" s="1"/>
    </row>
    <row r="294" spans="1:15" ht="13.5" thickBot="1" x14ac:dyDescent="0.45">
      <c r="A294" s="31">
        <v>1</v>
      </c>
      <c r="B294" s="31">
        <v>1</v>
      </c>
      <c r="C294" s="31">
        <v>2</v>
      </c>
      <c r="D294">
        <v>4</v>
      </c>
      <c r="H294" t="s">
        <v>1</v>
      </c>
      <c r="I294" t="s">
        <v>2</v>
      </c>
      <c r="J294" t="s">
        <v>3</v>
      </c>
      <c r="K294" t="s">
        <v>4</v>
      </c>
      <c r="M294" s="116"/>
      <c r="N294" s="141" t="s">
        <v>10</v>
      </c>
    </row>
    <row r="295" spans="1:15" ht="13.15" x14ac:dyDescent="0.4">
      <c r="A295" s="31">
        <v>1</v>
      </c>
      <c r="B295" s="31">
        <v>2</v>
      </c>
      <c r="C295" s="31">
        <v>1</v>
      </c>
      <c r="D295">
        <v>1</v>
      </c>
      <c r="G295" t="s">
        <v>1</v>
      </c>
      <c r="I295">
        <f>IF(I288&gt;0,I300,0)</f>
        <v>0</v>
      </c>
      <c r="J295">
        <f>IF(J288&gt;0,J300,0)</f>
        <v>0</v>
      </c>
      <c r="K295">
        <f>IF(K288&gt;0,K300,0)</f>
        <v>0</v>
      </c>
      <c r="M295" s="143" t="s">
        <v>1</v>
      </c>
      <c r="N295" s="142">
        <f>Techniques!$D$3*(Techniques!$E$3*I295+Techniques!$F$3*J295+Techniques!$G$3*K295)</f>
        <v>0</v>
      </c>
    </row>
    <row r="296" spans="1:15" ht="13.15" x14ac:dyDescent="0.4">
      <c r="A296" s="31">
        <v>3</v>
      </c>
      <c r="B296" s="31">
        <v>2</v>
      </c>
      <c r="C296" s="31">
        <v>1</v>
      </c>
      <c r="D296">
        <v>2</v>
      </c>
      <c r="G296" t="s">
        <v>2</v>
      </c>
      <c r="H296">
        <f>IF(H289&gt;0,H301,0)</f>
        <v>0</v>
      </c>
      <c r="J296">
        <f>IF(J289&gt;0,J301,0)</f>
        <v>0</v>
      </c>
      <c r="K296">
        <f>IF(K289&gt;0,K301,0)</f>
        <v>0</v>
      </c>
      <c r="M296" s="143" t="s">
        <v>2</v>
      </c>
      <c r="N296" s="142">
        <f>Techniques!$E$3*(Techniques!$D$3*H296+Techniques!$F$3*J296+Techniques!$G$3*K296)</f>
        <v>0</v>
      </c>
    </row>
    <row r="297" spans="1:15" ht="13.15" x14ac:dyDescent="0.4">
      <c r="A297" s="31">
        <v>2</v>
      </c>
      <c r="B297" s="31">
        <v>1</v>
      </c>
      <c r="C297" s="31">
        <v>1</v>
      </c>
      <c r="D297">
        <v>2</v>
      </c>
      <c r="G297" t="s">
        <v>3</v>
      </c>
      <c r="H297">
        <f>IF(H290&gt;0,H302,0)</f>
        <v>0</v>
      </c>
      <c r="I297">
        <f>IF(I290&gt;0,I302,0)</f>
        <v>0</v>
      </c>
      <c r="K297">
        <f>IF(K290&gt;0,K302,0)</f>
        <v>0</v>
      </c>
      <c r="M297" s="143" t="s">
        <v>3</v>
      </c>
      <c r="N297" s="142">
        <f>Techniques!$F$3*(Techniques!$D$3*H297+Techniques!$E$3*I297+Techniques!$G$3*K297)</f>
        <v>0</v>
      </c>
    </row>
    <row r="298" spans="1:15" ht="13.15" x14ac:dyDescent="0.4">
      <c r="A298" s="31">
        <v>1</v>
      </c>
      <c r="B298" s="31">
        <v>1</v>
      </c>
      <c r="C298" s="31">
        <v>1</v>
      </c>
      <c r="D298">
        <v>2</v>
      </c>
      <c r="G298" t="s">
        <v>4</v>
      </c>
      <c r="H298">
        <f>IF(H291&gt;0,H303,0)</f>
        <v>0</v>
      </c>
      <c r="I298">
        <f>IF(I291&gt;0,I303,0)</f>
        <v>0</v>
      </c>
      <c r="J298">
        <f>IF(J291&gt;0,J303,0)</f>
        <v>0</v>
      </c>
      <c r="M298" s="143" t="s">
        <v>4</v>
      </c>
      <c r="N298" s="142">
        <f>Techniques!$G$3*(Techniques!$D$3*H298+Techniques!$E$3*I298+Techniques!$F$3*J298)</f>
        <v>0</v>
      </c>
    </row>
    <row r="299" spans="1:15" ht="13.15" x14ac:dyDescent="0.4">
      <c r="A299" s="31">
        <v>4</v>
      </c>
      <c r="B299" s="31">
        <v>1</v>
      </c>
      <c r="C299" s="31">
        <v>1</v>
      </c>
      <c r="D299">
        <v>1</v>
      </c>
      <c r="F299" s="38"/>
      <c r="M299" s="143" t="s">
        <v>94</v>
      </c>
      <c r="N299" s="142" t="b">
        <f>SUM(N295:N298)&gt;0</f>
        <v>0</v>
      </c>
    </row>
    <row r="300" spans="1:15" ht="13.5" thickBot="1" x14ac:dyDescent="0.45">
      <c r="A300" s="22"/>
      <c r="G300" t="s">
        <v>1</v>
      </c>
      <c r="I300">
        <v>0</v>
      </c>
      <c r="J300">
        <v>0</v>
      </c>
      <c r="K300">
        <v>0</v>
      </c>
      <c r="M300" s="140" t="s">
        <v>103</v>
      </c>
      <c r="N300" s="273">
        <v>7.8441411601484184E-2</v>
      </c>
    </row>
    <row r="301" spans="1:15" x14ac:dyDescent="0.35">
      <c r="A301" s="22">
        <f>AVERAGE(A288:A299)</f>
        <v>1.6666666666666667</v>
      </c>
      <c r="B301">
        <f>AVERAGE(B288:B299)</f>
        <v>1.3333333333333333</v>
      </c>
      <c r="C301">
        <f>AVERAGE(C288:C299)</f>
        <v>1.25</v>
      </c>
      <c r="D301">
        <f>AVERAGE(D288:D299)</f>
        <v>2.0833333333333335</v>
      </c>
      <c r="E301" s="13" t="s">
        <v>237</v>
      </c>
      <c r="G301" t="s">
        <v>2</v>
      </c>
      <c r="H301">
        <v>0</v>
      </c>
      <c r="J301">
        <v>0</v>
      </c>
      <c r="K301">
        <v>0</v>
      </c>
    </row>
    <row r="302" spans="1:15" x14ac:dyDescent="0.35">
      <c r="A302">
        <f>STDEV(A288:A299)</f>
        <v>0.98473192783466179</v>
      </c>
      <c r="B302">
        <f>STDEV(B288:B299)</f>
        <v>0.49236596391733106</v>
      </c>
      <c r="C302">
        <f>STDEV(C288:C299)</f>
        <v>0.62158156050806102</v>
      </c>
      <c r="D302">
        <f>STDEV(D288:D299)</f>
        <v>1.0836246694508316</v>
      </c>
      <c r="E302" s="13" t="s">
        <v>238</v>
      </c>
      <c r="G302" t="s">
        <v>3</v>
      </c>
      <c r="H302">
        <v>0</v>
      </c>
      <c r="I302">
        <v>0</v>
      </c>
      <c r="K302">
        <v>0</v>
      </c>
    </row>
    <row r="303" spans="1:15" x14ac:dyDescent="0.35">
      <c r="A303" s="22"/>
      <c r="G303" t="s">
        <v>4</v>
      </c>
      <c r="H303">
        <v>0</v>
      </c>
      <c r="I303">
        <v>0</v>
      </c>
      <c r="J303">
        <v>0</v>
      </c>
    </row>
    <row r="304" spans="1:15" s="5" customFormat="1" ht="13.15" thickBot="1" x14ac:dyDescent="0.4">
      <c r="A304" s="23"/>
      <c r="O304" s="24"/>
    </row>
    <row r="305" spans="1:15" s="26" customFormat="1" x14ac:dyDescent="0.35">
      <c r="A305" s="25" t="str">
        <f>Directions!A18</f>
        <v>38) I would have preferred an alternative interface to carry out the task</v>
      </c>
      <c r="E305" s="115" t="s">
        <v>226</v>
      </c>
      <c r="F305" s="66">
        <f>Directions!B18</f>
        <v>-1</v>
      </c>
      <c r="O305" s="28"/>
    </row>
    <row r="306" spans="1:15" ht="13.15" x14ac:dyDescent="0.4">
      <c r="A306" s="22" t="s">
        <v>1</v>
      </c>
      <c r="B306" t="s">
        <v>2</v>
      </c>
      <c r="C306" t="s">
        <v>3</v>
      </c>
      <c r="D306" t="s">
        <v>4</v>
      </c>
      <c r="G306" s="3" t="s">
        <v>220</v>
      </c>
      <c r="H306" t="s">
        <v>1</v>
      </c>
      <c r="I306" t="s">
        <v>2</v>
      </c>
      <c r="J306" t="s">
        <v>3</v>
      </c>
      <c r="K306" t="s">
        <v>4</v>
      </c>
    </row>
    <row r="307" spans="1:15" ht="13.15" x14ac:dyDescent="0.4">
      <c r="A307" s="31">
        <v>3</v>
      </c>
      <c r="B307" s="31">
        <v>3</v>
      </c>
      <c r="C307" s="31">
        <v>3</v>
      </c>
      <c r="D307">
        <v>5</v>
      </c>
      <c r="G307" t="s">
        <v>1</v>
      </c>
      <c r="H307" s="3">
        <f>A320</f>
        <v>3.0833333333333335</v>
      </c>
      <c r="I307">
        <f>F305*(H307-I308)</f>
        <v>-0.83333333333333348</v>
      </c>
      <c r="J307">
        <f>F305*(H307-J309)</f>
        <v>-1.2500000000000002</v>
      </c>
      <c r="K307">
        <f>F305*(H307-K310)</f>
        <v>0.5</v>
      </c>
    </row>
    <row r="308" spans="1:15" ht="13.15" x14ac:dyDescent="0.4">
      <c r="A308" s="31">
        <v>3</v>
      </c>
      <c r="B308" s="31">
        <v>3</v>
      </c>
      <c r="C308" s="31">
        <v>1</v>
      </c>
      <c r="D308">
        <v>3</v>
      </c>
      <c r="G308" t="s">
        <v>2</v>
      </c>
      <c r="H308">
        <f>F305*(I308-H307)</f>
        <v>0.83333333333333348</v>
      </c>
      <c r="I308" s="3">
        <f>B320</f>
        <v>2.25</v>
      </c>
      <c r="J308">
        <f>F305*(I308-J309)</f>
        <v>-0.41666666666666674</v>
      </c>
      <c r="K308">
        <f>F305*(I308-K310)</f>
        <v>1.3333333333333335</v>
      </c>
    </row>
    <row r="309" spans="1:15" ht="13.15" x14ac:dyDescent="0.4">
      <c r="A309" s="31">
        <v>4</v>
      </c>
      <c r="B309" s="31">
        <v>2</v>
      </c>
      <c r="C309" s="31">
        <v>3</v>
      </c>
      <c r="D309">
        <v>2</v>
      </c>
      <c r="G309" t="s">
        <v>3</v>
      </c>
      <c r="H309">
        <f>F305*(J309-H307)</f>
        <v>1.2500000000000002</v>
      </c>
      <c r="I309">
        <f>F305*(J309-I308)</f>
        <v>0.41666666666666674</v>
      </c>
      <c r="J309" s="3">
        <f>C320</f>
        <v>1.8333333333333333</v>
      </c>
      <c r="K309">
        <f>F305*(J309-K310)</f>
        <v>1.7500000000000002</v>
      </c>
    </row>
    <row r="310" spans="1:15" ht="13.15" x14ac:dyDescent="0.4">
      <c r="A310" s="31">
        <v>1</v>
      </c>
      <c r="B310" s="31">
        <v>2</v>
      </c>
      <c r="C310" s="31">
        <v>1</v>
      </c>
      <c r="D310">
        <v>3</v>
      </c>
      <c r="G310" t="s">
        <v>4</v>
      </c>
      <c r="H310">
        <f>F305*(K310-H307)</f>
        <v>-0.5</v>
      </c>
      <c r="I310">
        <f>F305*(K310-I308)</f>
        <v>-1.3333333333333335</v>
      </c>
      <c r="J310">
        <f>F305*(K310-J309)</f>
        <v>-1.7500000000000002</v>
      </c>
      <c r="K310" s="3">
        <f>D320</f>
        <v>3.5833333333333335</v>
      </c>
    </row>
    <row r="311" spans="1:15" x14ac:dyDescent="0.35">
      <c r="A311" s="31">
        <v>2</v>
      </c>
      <c r="B311" s="31">
        <v>4</v>
      </c>
      <c r="C311" s="31">
        <v>1</v>
      </c>
      <c r="D311">
        <v>3</v>
      </c>
    </row>
    <row r="312" spans="1:15" ht="13.15" thickBot="1" x14ac:dyDescent="0.4">
      <c r="A312" s="31">
        <v>2</v>
      </c>
      <c r="B312" s="31">
        <v>1</v>
      </c>
      <c r="C312" s="31">
        <v>1</v>
      </c>
      <c r="D312">
        <v>5</v>
      </c>
      <c r="N312" s="1"/>
    </row>
    <row r="313" spans="1:15" ht="13.5" thickBot="1" x14ac:dyDescent="0.45">
      <c r="A313" s="31">
        <v>3</v>
      </c>
      <c r="B313" s="31">
        <v>3</v>
      </c>
      <c r="C313" s="31">
        <v>2</v>
      </c>
      <c r="D313">
        <v>5</v>
      </c>
      <c r="H313" t="s">
        <v>1</v>
      </c>
      <c r="I313" t="s">
        <v>2</v>
      </c>
      <c r="J313" t="s">
        <v>3</v>
      </c>
      <c r="K313" t="s">
        <v>4</v>
      </c>
      <c r="M313" s="116"/>
      <c r="N313" s="141" t="s">
        <v>10</v>
      </c>
    </row>
    <row r="314" spans="1:15" ht="13.15" x14ac:dyDescent="0.4">
      <c r="A314" s="31">
        <v>3</v>
      </c>
      <c r="B314" s="31">
        <v>3</v>
      </c>
      <c r="C314" s="31">
        <v>1</v>
      </c>
      <c r="D314">
        <v>4</v>
      </c>
      <c r="G314" t="s">
        <v>1</v>
      </c>
      <c r="I314">
        <f>IF(I307&gt;0,I319,0)</f>
        <v>0</v>
      </c>
      <c r="J314">
        <f>IF(J307&gt;0,J319,0)</f>
        <v>0</v>
      </c>
      <c r="K314">
        <f>IF(K307&gt;0,K319,0)</f>
        <v>0</v>
      </c>
      <c r="M314" s="143" t="s">
        <v>1</v>
      </c>
      <c r="N314" s="142">
        <f>Techniques!$D$3*(Techniques!$E$3*I314+Techniques!$F$3*J314+Techniques!$G$3*K314)</f>
        <v>0</v>
      </c>
    </row>
    <row r="315" spans="1:15" ht="13.15" x14ac:dyDescent="0.4">
      <c r="A315" s="31">
        <v>5</v>
      </c>
      <c r="B315" s="31">
        <v>3</v>
      </c>
      <c r="C315" s="31">
        <v>5</v>
      </c>
      <c r="D315">
        <v>3</v>
      </c>
      <c r="G315" t="s">
        <v>2</v>
      </c>
      <c r="H315">
        <f>IF(H308&gt;0,H320,0)</f>
        <v>0</v>
      </c>
      <c r="J315">
        <f>IF(J308&gt;0,J320,0)</f>
        <v>0</v>
      </c>
      <c r="K315">
        <f>IF(K308&gt;0,K320,0)</f>
        <v>0</v>
      </c>
      <c r="M315" s="143" t="s">
        <v>2</v>
      </c>
      <c r="N315" s="142">
        <f>Techniques!$E$3*(Techniques!$D$3*H315+Techniques!$F$3*J315+Techniques!$G$3*K315)</f>
        <v>0</v>
      </c>
    </row>
    <row r="316" spans="1:15" ht="13.15" x14ac:dyDescent="0.4">
      <c r="A316" s="31">
        <v>2</v>
      </c>
      <c r="B316" s="31">
        <v>1</v>
      </c>
      <c r="C316" s="31">
        <v>1</v>
      </c>
      <c r="D316">
        <v>4</v>
      </c>
      <c r="G316" t="s">
        <v>3</v>
      </c>
      <c r="H316">
        <f>IF(H309&gt;0,H321,0)</f>
        <v>0</v>
      </c>
      <c r="I316">
        <f>IF(I309&gt;0,I321,0)</f>
        <v>0</v>
      </c>
      <c r="K316">
        <f>IF(K309&gt;0,K321,0)</f>
        <v>1</v>
      </c>
      <c r="M316" s="143" t="s">
        <v>3</v>
      </c>
      <c r="N316" s="142">
        <f>Techniques!$F$3*(Techniques!$D$3*H316+Techniques!$E$3*I316+Techniques!$G$3*K316)</f>
        <v>1</v>
      </c>
    </row>
    <row r="317" spans="1:15" ht="13.15" x14ac:dyDescent="0.4">
      <c r="A317" s="31">
        <v>4</v>
      </c>
      <c r="B317" s="31">
        <v>1</v>
      </c>
      <c r="C317" s="31">
        <v>1</v>
      </c>
      <c r="D317">
        <v>3</v>
      </c>
      <c r="G317" t="s">
        <v>4</v>
      </c>
      <c r="H317">
        <f>IF(H310&gt;0,H322,0)</f>
        <v>0</v>
      </c>
      <c r="I317">
        <f>IF(I310&gt;0,I322,0)</f>
        <v>0</v>
      </c>
      <c r="J317">
        <f>IF(J310&gt;0,J322,0)</f>
        <v>0</v>
      </c>
      <c r="M317" s="143" t="s">
        <v>4</v>
      </c>
      <c r="N317" s="142">
        <f>Techniques!$G$3*(Techniques!$D$3*H317+Techniques!$E$3*I317+Techniques!$F$3*J317)</f>
        <v>0</v>
      </c>
    </row>
    <row r="318" spans="1:15" ht="13.15" x14ac:dyDescent="0.4">
      <c r="A318" s="31">
        <v>5</v>
      </c>
      <c r="B318" s="31">
        <v>1</v>
      </c>
      <c r="C318" s="31">
        <v>2</v>
      </c>
      <c r="D318">
        <v>3</v>
      </c>
      <c r="F318" s="38"/>
      <c r="M318" s="143" t="s">
        <v>94</v>
      </c>
      <c r="N318" s="142" t="b">
        <f>SUM(N314:N317)&gt;0</f>
        <v>1</v>
      </c>
    </row>
    <row r="319" spans="1:15" ht="13.5" thickBot="1" x14ac:dyDescent="0.45">
      <c r="A319" s="22"/>
      <c r="G319" t="s">
        <v>1</v>
      </c>
      <c r="I319">
        <v>0</v>
      </c>
      <c r="J319">
        <v>0</v>
      </c>
      <c r="K319">
        <v>0</v>
      </c>
      <c r="M319" s="140" t="s">
        <v>103</v>
      </c>
      <c r="N319" s="273">
        <v>3.2296921813857928E-3</v>
      </c>
    </row>
    <row r="320" spans="1:15" x14ac:dyDescent="0.35">
      <c r="A320" s="22">
        <f>AVERAGE(A307:A318)</f>
        <v>3.0833333333333335</v>
      </c>
      <c r="B320">
        <f>AVERAGE(B307:B318)</f>
        <v>2.25</v>
      </c>
      <c r="C320">
        <f>AVERAGE(C307:C318)</f>
        <v>1.8333333333333333</v>
      </c>
      <c r="D320">
        <f>AVERAGE(D307:D318)</f>
        <v>3.5833333333333335</v>
      </c>
      <c r="E320" s="13" t="s">
        <v>237</v>
      </c>
      <c r="G320" t="s">
        <v>2</v>
      </c>
      <c r="H320">
        <v>0</v>
      </c>
      <c r="J320">
        <v>0</v>
      </c>
      <c r="K320">
        <v>0</v>
      </c>
    </row>
    <row r="321" spans="1:15" x14ac:dyDescent="0.35">
      <c r="A321">
        <f>STDEV(A307:A318)</f>
        <v>1.2401124093721456</v>
      </c>
      <c r="B321">
        <f>STDEV(B307:B318)</f>
        <v>1.0552897060221726</v>
      </c>
      <c r="C321">
        <f>STDEV(C307:C318)</f>
        <v>1.2673044646258473</v>
      </c>
      <c r="D321">
        <f>STDEV(D307:D318)</f>
        <v>0.99620491989562143</v>
      </c>
      <c r="E321" s="13" t="s">
        <v>238</v>
      </c>
      <c r="G321" t="s">
        <v>3</v>
      </c>
      <c r="H321">
        <v>0</v>
      </c>
      <c r="I321">
        <v>0</v>
      </c>
      <c r="K321">
        <v>1</v>
      </c>
    </row>
    <row r="322" spans="1:15" x14ac:dyDescent="0.35">
      <c r="A322" s="22"/>
      <c r="G322" t="s">
        <v>4</v>
      </c>
      <c r="H322">
        <v>0</v>
      </c>
      <c r="I322">
        <v>0</v>
      </c>
      <c r="J322">
        <v>1</v>
      </c>
    </row>
    <row r="323" spans="1:15" s="5" customFormat="1" ht="13.15" thickBot="1" x14ac:dyDescent="0.4">
      <c r="A323" s="23"/>
      <c r="O323" s="24"/>
    </row>
    <row r="324" spans="1:15" s="26" customFormat="1" x14ac:dyDescent="0.35">
      <c r="A324" s="25" t="str">
        <f>Directions!A19</f>
        <v>39) The interface was ideal for interacting with a virtual environment</v>
      </c>
      <c r="E324" s="115" t="s">
        <v>226</v>
      </c>
      <c r="F324" s="66">
        <f>Directions!B19</f>
        <v>1</v>
      </c>
      <c r="O324" s="28"/>
    </row>
    <row r="325" spans="1:15" ht="13.15" x14ac:dyDescent="0.4">
      <c r="A325" s="22" t="s">
        <v>1</v>
      </c>
      <c r="B325" t="s">
        <v>2</v>
      </c>
      <c r="C325" t="s">
        <v>3</v>
      </c>
      <c r="D325" t="s">
        <v>4</v>
      </c>
      <c r="G325" s="3" t="s">
        <v>220</v>
      </c>
      <c r="H325" t="s">
        <v>1</v>
      </c>
      <c r="I325" t="s">
        <v>2</v>
      </c>
      <c r="J325" t="s">
        <v>3</v>
      </c>
      <c r="K325" t="s">
        <v>4</v>
      </c>
    </row>
    <row r="326" spans="1:15" ht="13.15" x14ac:dyDescent="0.4">
      <c r="A326" s="31">
        <v>4</v>
      </c>
      <c r="B326" s="31">
        <v>5</v>
      </c>
      <c r="C326" s="31">
        <v>5</v>
      </c>
      <c r="D326">
        <v>2</v>
      </c>
      <c r="G326" t="s">
        <v>1</v>
      </c>
      <c r="H326" s="3">
        <f>A339</f>
        <v>3.4166666666666665</v>
      </c>
      <c r="I326">
        <f>F324*(H326-I327)</f>
        <v>-0.25</v>
      </c>
      <c r="J326">
        <f>F324*(H326-J328)</f>
        <v>-1.0000000000000004</v>
      </c>
      <c r="K326">
        <f>F324*(H326-K329)</f>
        <v>0.58333333333333304</v>
      </c>
    </row>
    <row r="327" spans="1:15" ht="13.15" x14ac:dyDescent="0.4">
      <c r="A327" s="31">
        <v>4</v>
      </c>
      <c r="B327" s="31">
        <v>3</v>
      </c>
      <c r="C327" s="31">
        <v>4</v>
      </c>
      <c r="D327">
        <v>2</v>
      </c>
      <c r="G327" t="s">
        <v>2</v>
      </c>
      <c r="H327">
        <f>F324*(I327-H326)</f>
        <v>0.25</v>
      </c>
      <c r="I327" s="3">
        <f>B339</f>
        <v>3.6666666666666665</v>
      </c>
      <c r="J327">
        <f>F324*(I327-J328)</f>
        <v>-0.75000000000000044</v>
      </c>
      <c r="K327">
        <f>F324*(I327-K329)</f>
        <v>0.83333333333333304</v>
      </c>
    </row>
    <row r="328" spans="1:15" ht="13.15" x14ac:dyDescent="0.4">
      <c r="A328" s="31">
        <v>3</v>
      </c>
      <c r="B328" s="31">
        <v>3</v>
      </c>
      <c r="C328" s="31">
        <v>4</v>
      </c>
      <c r="D328">
        <v>4</v>
      </c>
      <c r="G328" t="s">
        <v>3</v>
      </c>
      <c r="H328">
        <f>F324*(J328-H326)</f>
        <v>1.0000000000000004</v>
      </c>
      <c r="I328">
        <f>F324*(J328-I327)</f>
        <v>0.75000000000000044</v>
      </c>
      <c r="J328" s="3">
        <f>C339</f>
        <v>4.416666666666667</v>
      </c>
      <c r="K328">
        <f>F324*(J328-K329)</f>
        <v>1.5833333333333335</v>
      </c>
    </row>
    <row r="329" spans="1:15" ht="13.15" x14ac:dyDescent="0.4">
      <c r="A329" s="31">
        <v>5</v>
      </c>
      <c r="B329" s="31">
        <v>4</v>
      </c>
      <c r="C329" s="31">
        <v>4</v>
      </c>
      <c r="D329">
        <v>4</v>
      </c>
      <c r="G329" t="s">
        <v>4</v>
      </c>
      <c r="H329">
        <f>F324*(K329-H326)</f>
        <v>-0.58333333333333304</v>
      </c>
      <c r="I329">
        <f>F324*(K329-I327)</f>
        <v>-0.83333333333333304</v>
      </c>
      <c r="J329">
        <f>F324*(K329-J328)</f>
        <v>-1.5833333333333335</v>
      </c>
      <c r="K329" s="3">
        <f>D339</f>
        <v>2.8333333333333335</v>
      </c>
    </row>
    <row r="330" spans="1:15" x14ac:dyDescent="0.35">
      <c r="A330" s="31">
        <v>4</v>
      </c>
      <c r="B330" s="31">
        <v>3</v>
      </c>
      <c r="C330" s="31">
        <v>5</v>
      </c>
      <c r="D330">
        <v>3</v>
      </c>
    </row>
    <row r="331" spans="1:15" ht="13.15" thickBot="1" x14ac:dyDescent="0.4">
      <c r="A331" s="31">
        <v>4</v>
      </c>
      <c r="B331" s="31">
        <v>5</v>
      </c>
      <c r="C331" s="31">
        <v>5</v>
      </c>
      <c r="D331">
        <v>3</v>
      </c>
      <c r="N331" s="1"/>
    </row>
    <row r="332" spans="1:15" ht="13.5" thickBot="1" x14ac:dyDescent="0.45">
      <c r="A332" s="31">
        <v>4</v>
      </c>
      <c r="B332" s="31">
        <v>3</v>
      </c>
      <c r="C332" s="31">
        <v>4</v>
      </c>
      <c r="D332">
        <v>3</v>
      </c>
      <c r="H332" t="s">
        <v>1</v>
      </c>
      <c r="I332" t="s">
        <v>2</v>
      </c>
      <c r="J332" t="s">
        <v>3</v>
      </c>
      <c r="K332" t="s">
        <v>4</v>
      </c>
      <c r="M332" s="116"/>
      <c r="N332" s="141" t="s">
        <v>10</v>
      </c>
    </row>
    <row r="333" spans="1:15" ht="13.15" x14ac:dyDescent="0.4">
      <c r="A333" s="31">
        <v>4</v>
      </c>
      <c r="B333" s="31">
        <v>3</v>
      </c>
      <c r="C333" s="31">
        <v>5</v>
      </c>
      <c r="D333">
        <v>3</v>
      </c>
      <c r="G333" t="s">
        <v>1</v>
      </c>
      <c r="I333">
        <f>IF(I326&gt;0,I338,0)</f>
        <v>0</v>
      </c>
      <c r="J333">
        <f>IF(J326&gt;0,J338,0)</f>
        <v>0</v>
      </c>
      <c r="K333">
        <f>IF(K326&gt;0,K338,0)</f>
        <v>0</v>
      </c>
      <c r="M333" s="143" t="s">
        <v>1</v>
      </c>
      <c r="N333" s="142">
        <f>Techniques!$D$3*(Techniques!$E$3*I333+Techniques!$F$3*J333+Techniques!$G$3*K333)</f>
        <v>0</v>
      </c>
    </row>
    <row r="334" spans="1:15" ht="13.15" x14ac:dyDescent="0.4">
      <c r="A334" s="31">
        <v>3</v>
      </c>
      <c r="B334" s="31">
        <v>3</v>
      </c>
      <c r="C334" s="31">
        <v>4</v>
      </c>
      <c r="D334">
        <v>2</v>
      </c>
      <c r="G334" t="s">
        <v>2</v>
      </c>
      <c r="H334">
        <f>IF(H327&gt;0,H339,0)</f>
        <v>0</v>
      </c>
      <c r="J334">
        <f>IF(J327&gt;0,J339,0)</f>
        <v>0</v>
      </c>
      <c r="K334">
        <f>IF(K327&gt;0,K339,0)</f>
        <v>0</v>
      </c>
      <c r="M334" s="143" t="s">
        <v>2</v>
      </c>
      <c r="N334" s="142">
        <f>Techniques!$E$3*(Techniques!$D$3*H334+Techniques!$F$3*J334+Techniques!$G$3*K334)</f>
        <v>0</v>
      </c>
    </row>
    <row r="335" spans="1:15" ht="13.15" x14ac:dyDescent="0.4">
      <c r="A335" s="31">
        <v>2</v>
      </c>
      <c r="B335" s="31">
        <v>4</v>
      </c>
      <c r="C335" s="31">
        <v>4</v>
      </c>
      <c r="D335">
        <v>2</v>
      </c>
      <c r="G335" t="s">
        <v>3</v>
      </c>
      <c r="H335">
        <f>IF(H328&gt;0,H340,0)</f>
        <v>0</v>
      </c>
      <c r="I335">
        <f>IF(I328&gt;0,I340,0)</f>
        <v>0</v>
      </c>
      <c r="K335">
        <f>IF(K328&gt;0,K340,0)</f>
        <v>1</v>
      </c>
      <c r="M335" s="143" t="s">
        <v>3</v>
      </c>
      <c r="N335" s="142">
        <f>Techniques!$F$3*(Techniques!$D$3*H335+Techniques!$E$3*I335+Techniques!$G$3*K335)</f>
        <v>1</v>
      </c>
    </row>
    <row r="336" spans="1:15" ht="13.15" x14ac:dyDescent="0.4">
      <c r="A336" s="31">
        <v>2</v>
      </c>
      <c r="B336" s="31">
        <v>4</v>
      </c>
      <c r="C336" s="31">
        <v>5</v>
      </c>
      <c r="D336">
        <v>3</v>
      </c>
      <c r="G336" t="s">
        <v>4</v>
      </c>
      <c r="H336">
        <f>IF(H329&gt;0,H341,0)</f>
        <v>0</v>
      </c>
      <c r="I336">
        <f>IF(I329&gt;0,I341,0)</f>
        <v>0</v>
      </c>
      <c r="J336">
        <f>IF(J329&gt;0,J341,0)</f>
        <v>0</v>
      </c>
      <c r="M336" s="143" t="s">
        <v>4</v>
      </c>
      <c r="N336" s="142">
        <f>Techniques!$G$3*(Techniques!$D$3*H336+Techniques!$E$3*I336+Techniques!$F$3*J336)</f>
        <v>0</v>
      </c>
    </row>
    <row r="337" spans="1:15" ht="13.15" x14ac:dyDescent="0.4">
      <c r="A337" s="31">
        <v>2</v>
      </c>
      <c r="B337" s="31">
        <v>4</v>
      </c>
      <c r="C337" s="31">
        <v>4</v>
      </c>
      <c r="D337">
        <v>3</v>
      </c>
      <c r="F337" s="38"/>
      <c r="M337" s="143" t="s">
        <v>94</v>
      </c>
      <c r="N337" s="142" t="b">
        <f>SUM(N333:N336)&gt;0</f>
        <v>1</v>
      </c>
    </row>
    <row r="338" spans="1:15" ht="13.5" thickBot="1" x14ac:dyDescent="0.45">
      <c r="A338" s="22"/>
      <c r="G338" t="s">
        <v>1</v>
      </c>
      <c r="I338">
        <v>0</v>
      </c>
      <c r="J338">
        <v>0</v>
      </c>
      <c r="K338">
        <v>0</v>
      </c>
      <c r="M338" s="140" t="s">
        <v>103</v>
      </c>
      <c r="N338" s="273">
        <v>4.3942743936299243E-4</v>
      </c>
    </row>
    <row r="339" spans="1:15" x14ac:dyDescent="0.35">
      <c r="A339" s="22">
        <f>AVERAGE(A326:A337)</f>
        <v>3.4166666666666665</v>
      </c>
      <c r="B339">
        <f>AVERAGE(B326:B337)</f>
        <v>3.6666666666666665</v>
      </c>
      <c r="C339">
        <f>AVERAGE(C326:C337)</f>
        <v>4.416666666666667</v>
      </c>
      <c r="D339">
        <f>AVERAGE(D326:D337)</f>
        <v>2.8333333333333335</v>
      </c>
      <c r="E339" s="13" t="s">
        <v>237</v>
      </c>
      <c r="G339" t="s">
        <v>2</v>
      </c>
      <c r="H339">
        <v>0</v>
      </c>
      <c r="J339">
        <v>0</v>
      </c>
      <c r="K339">
        <v>0</v>
      </c>
    </row>
    <row r="340" spans="1:15" x14ac:dyDescent="0.35">
      <c r="A340">
        <f>STDEV(A326:A337)</f>
        <v>0.99620491989562143</v>
      </c>
      <c r="B340">
        <f>STDEV(B326:B337)</f>
        <v>0.77849894416152243</v>
      </c>
      <c r="C340">
        <f>STDEV(C326:C337)</f>
        <v>0.51492865054443637</v>
      </c>
      <c r="D340">
        <f>STDEV(D326:D337)</f>
        <v>0.71774056256527374</v>
      </c>
      <c r="E340" s="13" t="s">
        <v>238</v>
      </c>
      <c r="G340" t="s">
        <v>3</v>
      </c>
      <c r="H340">
        <v>0</v>
      </c>
      <c r="I340">
        <v>0</v>
      </c>
      <c r="K340">
        <v>1</v>
      </c>
    </row>
    <row r="341" spans="1:15" x14ac:dyDescent="0.35">
      <c r="A341" s="22"/>
      <c r="G341" t="s">
        <v>4</v>
      </c>
      <c r="H341">
        <v>0</v>
      </c>
      <c r="I341">
        <v>0</v>
      </c>
      <c r="J341">
        <v>1</v>
      </c>
    </row>
    <row r="342" spans="1:15" s="5" customFormat="1" ht="13.15" thickBot="1" x14ac:dyDescent="0.4">
      <c r="A342" s="23"/>
      <c r="O342" s="24"/>
    </row>
    <row r="343" spans="1:15" s="26" customFormat="1" x14ac:dyDescent="0.35">
      <c r="A343" s="25" t="str">
        <f>Directions!A20</f>
        <v>40) I had the right level of control over what I wanted to do</v>
      </c>
      <c r="E343" s="115" t="s">
        <v>226</v>
      </c>
      <c r="F343" s="66">
        <f>Directions!B20</f>
        <v>1</v>
      </c>
      <c r="O343" s="28"/>
    </row>
    <row r="344" spans="1:15" ht="13.15" x14ac:dyDescent="0.4">
      <c r="A344" s="31" t="s">
        <v>1</v>
      </c>
      <c r="B344" s="31" t="s">
        <v>2</v>
      </c>
      <c r="C344" s="31" t="s">
        <v>3</v>
      </c>
      <c r="D344" t="s">
        <v>4</v>
      </c>
      <c r="G344" s="3" t="s">
        <v>220</v>
      </c>
      <c r="H344" t="s">
        <v>1</v>
      </c>
      <c r="I344" t="s">
        <v>2</v>
      </c>
      <c r="J344" t="s">
        <v>3</v>
      </c>
      <c r="K344" t="s">
        <v>4</v>
      </c>
    </row>
    <row r="345" spans="1:15" ht="13.15" x14ac:dyDescent="0.4">
      <c r="A345" s="31">
        <v>3</v>
      </c>
      <c r="B345" s="31">
        <v>4</v>
      </c>
      <c r="C345" s="31">
        <v>4</v>
      </c>
      <c r="D345">
        <v>2</v>
      </c>
      <c r="G345" t="s">
        <v>1</v>
      </c>
      <c r="H345" s="3">
        <f>A358</f>
        <v>3.0833333333333335</v>
      </c>
      <c r="I345">
        <f>F343*(H345-I346)</f>
        <v>8.3333333333333481E-2</v>
      </c>
      <c r="J345">
        <f>F343*(H345-J347)</f>
        <v>-0.75</v>
      </c>
      <c r="K345">
        <f>F343*(H345-K348)</f>
        <v>0.33333333333333348</v>
      </c>
    </row>
    <row r="346" spans="1:15" ht="13.15" x14ac:dyDescent="0.4">
      <c r="A346" s="31">
        <v>3</v>
      </c>
      <c r="B346" s="31">
        <v>3</v>
      </c>
      <c r="C346" s="31">
        <v>4</v>
      </c>
      <c r="D346">
        <v>5</v>
      </c>
      <c r="G346" t="s">
        <v>2</v>
      </c>
      <c r="H346">
        <f>F343*(I346-H345)</f>
        <v>-8.3333333333333481E-2</v>
      </c>
      <c r="I346" s="3">
        <f>B358</f>
        <v>3</v>
      </c>
      <c r="J346">
        <f>F343*(I346-J347)</f>
        <v>-0.83333333333333348</v>
      </c>
      <c r="K346">
        <f>F343*(I346-K348)</f>
        <v>0.25</v>
      </c>
    </row>
    <row r="347" spans="1:15" ht="13.15" x14ac:dyDescent="0.4">
      <c r="A347" s="31">
        <v>3</v>
      </c>
      <c r="B347" s="31">
        <v>2</v>
      </c>
      <c r="C347" s="31">
        <v>3</v>
      </c>
      <c r="D347">
        <v>4</v>
      </c>
      <c r="G347" t="s">
        <v>3</v>
      </c>
      <c r="H347">
        <f>F343*(J347-H345)</f>
        <v>0.75</v>
      </c>
      <c r="I347">
        <f>F343*(J347-I346)</f>
        <v>0.83333333333333348</v>
      </c>
      <c r="J347" s="3">
        <f>C358</f>
        <v>3.8333333333333335</v>
      </c>
      <c r="K347">
        <f>F343*(J347-K348)</f>
        <v>1.0833333333333335</v>
      </c>
    </row>
    <row r="348" spans="1:15" ht="13.15" x14ac:dyDescent="0.4">
      <c r="A348" s="31">
        <v>3</v>
      </c>
      <c r="B348" s="31">
        <v>5</v>
      </c>
      <c r="C348" s="31">
        <v>3</v>
      </c>
      <c r="D348">
        <v>3</v>
      </c>
      <c r="G348" t="s">
        <v>4</v>
      </c>
      <c r="H348">
        <f>F343*(K348-H345)</f>
        <v>-0.33333333333333348</v>
      </c>
      <c r="I348">
        <f>F343*(K348-I346)</f>
        <v>-0.25</v>
      </c>
      <c r="J348">
        <f>F343*(K348-J347)</f>
        <v>-1.0833333333333335</v>
      </c>
      <c r="K348" s="3">
        <f>D358</f>
        <v>2.75</v>
      </c>
    </row>
    <row r="349" spans="1:15" x14ac:dyDescent="0.35">
      <c r="A349" s="31">
        <v>2</v>
      </c>
      <c r="B349" s="31">
        <v>2</v>
      </c>
      <c r="C349" s="31">
        <v>4</v>
      </c>
      <c r="D349">
        <v>3</v>
      </c>
    </row>
    <row r="350" spans="1:15" ht="13.15" thickBot="1" x14ac:dyDescent="0.4">
      <c r="A350" s="31">
        <v>4</v>
      </c>
      <c r="B350" s="31">
        <v>2</v>
      </c>
      <c r="C350" s="31">
        <v>5</v>
      </c>
      <c r="D350">
        <v>1</v>
      </c>
      <c r="N350" s="1"/>
    </row>
    <row r="351" spans="1:15" ht="13.5" thickBot="1" x14ac:dyDescent="0.45">
      <c r="A351" s="31">
        <v>4</v>
      </c>
      <c r="B351" s="31">
        <v>3</v>
      </c>
      <c r="C351" s="31">
        <v>4</v>
      </c>
      <c r="D351">
        <v>1</v>
      </c>
      <c r="H351" t="s">
        <v>1</v>
      </c>
      <c r="I351" t="s">
        <v>2</v>
      </c>
      <c r="J351" t="s">
        <v>3</v>
      </c>
      <c r="K351" t="s">
        <v>4</v>
      </c>
      <c r="M351" s="116"/>
      <c r="N351" s="141" t="s">
        <v>10</v>
      </c>
    </row>
    <row r="352" spans="1:15" ht="13.15" x14ac:dyDescent="0.4">
      <c r="A352" s="31">
        <v>4</v>
      </c>
      <c r="B352" s="31">
        <v>2</v>
      </c>
      <c r="C352" s="31">
        <v>4</v>
      </c>
      <c r="D352">
        <v>3</v>
      </c>
      <c r="G352" t="s">
        <v>1</v>
      </c>
      <c r="I352">
        <f>IF(I345&gt;0,I357,0)</f>
        <v>0</v>
      </c>
      <c r="J352">
        <f>IF(J345&gt;0,J357,0)</f>
        <v>0</v>
      </c>
      <c r="K352">
        <f>IF(K345&gt;0,K357,0)</f>
        <v>0</v>
      </c>
      <c r="M352" s="143" t="s">
        <v>1</v>
      </c>
      <c r="N352" s="142">
        <f>Techniques!$D$3*(Techniques!$E$3*I352+Techniques!$F$3*J352+Techniques!$G$3*K352)</f>
        <v>0</v>
      </c>
    </row>
    <row r="353" spans="1:15" ht="13.15" x14ac:dyDescent="0.4">
      <c r="A353" s="31">
        <v>3</v>
      </c>
      <c r="B353" s="31">
        <v>2</v>
      </c>
      <c r="C353" s="31">
        <v>3</v>
      </c>
      <c r="D353">
        <v>3</v>
      </c>
      <c r="G353" t="s">
        <v>2</v>
      </c>
      <c r="H353">
        <f>IF(H346&gt;0,H358,0)</f>
        <v>0</v>
      </c>
      <c r="J353">
        <f>IF(J346&gt;0,J358,0)</f>
        <v>0</v>
      </c>
      <c r="K353">
        <f>IF(K346&gt;0,K358,0)</f>
        <v>0</v>
      </c>
      <c r="M353" s="143" t="s">
        <v>2</v>
      </c>
      <c r="N353" s="142">
        <f>Techniques!$E$3*(Techniques!$D$3*H353+Techniques!$F$3*J353+Techniques!$G$3*K353)</f>
        <v>0</v>
      </c>
    </row>
    <row r="354" spans="1:15" ht="13.15" x14ac:dyDescent="0.4">
      <c r="A354" s="31">
        <v>3</v>
      </c>
      <c r="B354" s="31">
        <v>4</v>
      </c>
      <c r="C354" s="31">
        <v>4</v>
      </c>
      <c r="D354">
        <v>2</v>
      </c>
      <c r="G354" t="s">
        <v>3</v>
      </c>
      <c r="H354">
        <f>IF(H347&gt;0,H359,0)</f>
        <v>0</v>
      </c>
      <c r="I354">
        <f>IF(I347&gt;0,I359,0)</f>
        <v>0</v>
      </c>
      <c r="K354">
        <f>IF(K347&gt;0,K359,0)</f>
        <v>1</v>
      </c>
      <c r="M354" s="143" t="s">
        <v>3</v>
      </c>
      <c r="N354" s="142">
        <f>Techniques!$F$3*(Techniques!$D$3*H354+Techniques!$E$3*I354+Techniques!$G$3*K354)</f>
        <v>1</v>
      </c>
    </row>
    <row r="355" spans="1:15" ht="13.15" x14ac:dyDescent="0.4">
      <c r="A355" s="31">
        <v>3</v>
      </c>
      <c r="B355" s="31">
        <v>3</v>
      </c>
      <c r="C355" s="31">
        <v>5</v>
      </c>
      <c r="D355">
        <v>3</v>
      </c>
      <c r="G355" t="s">
        <v>4</v>
      </c>
      <c r="H355">
        <f>IF(H348&gt;0,H360,0)</f>
        <v>0</v>
      </c>
      <c r="I355">
        <f>IF(I348&gt;0,I360,0)</f>
        <v>0</v>
      </c>
      <c r="J355">
        <f>IF(J348&gt;0,J360,0)</f>
        <v>0</v>
      </c>
      <c r="M355" s="143" t="s">
        <v>4</v>
      </c>
      <c r="N355" s="142">
        <f>Techniques!$G$3*(Techniques!$D$3*H355+Techniques!$E$3*I355+Techniques!$F$3*J355)</f>
        <v>0</v>
      </c>
    </row>
    <row r="356" spans="1:15" ht="13.15" x14ac:dyDescent="0.4">
      <c r="A356" s="31">
        <v>2</v>
      </c>
      <c r="B356" s="31">
        <v>4</v>
      </c>
      <c r="C356" s="31">
        <v>3</v>
      </c>
      <c r="D356">
        <v>3</v>
      </c>
      <c r="F356" s="38"/>
      <c r="M356" s="143" t="s">
        <v>94</v>
      </c>
      <c r="N356" s="142" t="b">
        <f>SUM(N352:N355)&gt;0</f>
        <v>1</v>
      </c>
    </row>
    <row r="357" spans="1:15" ht="13.5" thickBot="1" x14ac:dyDescent="0.45">
      <c r="A357" s="22"/>
      <c r="G357" t="s">
        <v>1</v>
      </c>
      <c r="I357">
        <v>0</v>
      </c>
      <c r="J357">
        <v>0</v>
      </c>
      <c r="K357">
        <v>0</v>
      </c>
      <c r="M357" s="140" t="s">
        <v>103</v>
      </c>
      <c r="N357" s="273">
        <v>3.5306043619936556E-2</v>
      </c>
    </row>
    <row r="358" spans="1:15" x14ac:dyDescent="0.35">
      <c r="A358" s="22">
        <f>AVERAGE(A345:A356)</f>
        <v>3.0833333333333335</v>
      </c>
      <c r="B358">
        <f>AVERAGE(B345:B356)</f>
        <v>3</v>
      </c>
      <c r="C358">
        <f>AVERAGE(C345:C356)</f>
        <v>3.8333333333333335</v>
      </c>
      <c r="D358">
        <f>AVERAGE(D345:D356)</f>
        <v>2.75</v>
      </c>
      <c r="E358" s="13" t="s">
        <v>237</v>
      </c>
      <c r="G358" t="s">
        <v>2</v>
      </c>
      <c r="H358">
        <v>0</v>
      </c>
      <c r="J358">
        <v>0</v>
      </c>
      <c r="K358">
        <v>0</v>
      </c>
    </row>
    <row r="359" spans="1:15" x14ac:dyDescent="0.35">
      <c r="A359">
        <f>STDEV(A345:A356)</f>
        <v>0.66855792342152176</v>
      </c>
      <c r="B359">
        <f>STDEV(B345:B356)</f>
        <v>1.044465935734187</v>
      </c>
      <c r="C359">
        <f>STDEV(C345:C356)</f>
        <v>0.71774056256527274</v>
      </c>
      <c r="D359">
        <f>STDEV(D345:D356)</f>
        <v>1.1381803659589922</v>
      </c>
      <c r="E359" s="13" t="s">
        <v>238</v>
      </c>
      <c r="G359" t="s">
        <v>3</v>
      </c>
      <c r="H359">
        <v>0</v>
      </c>
      <c r="I359">
        <v>0</v>
      </c>
      <c r="K359">
        <v>1</v>
      </c>
    </row>
    <row r="360" spans="1:15" x14ac:dyDescent="0.35">
      <c r="A360" s="22"/>
      <c r="G360" t="s">
        <v>4</v>
      </c>
      <c r="H360">
        <v>0</v>
      </c>
      <c r="I360">
        <v>0</v>
      </c>
      <c r="J360">
        <v>1</v>
      </c>
    </row>
    <row r="361" spans="1:15" s="5" customFormat="1" ht="13.15" thickBot="1" x14ac:dyDescent="0.4">
      <c r="A361" s="23"/>
      <c r="O361" s="24"/>
    </row>
    <row r="362" spans="1:15" s="26" customFormat="1" x14ac:dyDescent="0.35">
      <c r="A362" s="25" t="str">
        <f>Directions!A21</f>
        <v>41) I could not achieve what I wanted to do</v>
      </c>
      <c r="E362" s="115" t="s">
        <v>226</v>
      </c>
      <c r="F362" s="66">
        <f>Directions!B21</f>
        <v>-1</v>
      </c>
      <c r="O362" s="28"/>
    </row>
    <row r="363" spans="1:15" ht="13.15" x14ac:dyDescent="0.4">
      <c r="A363" s="22" t="s">
        <v>1</v>
      </c>
      <c r="B363" t="s">
        <v>2</v>
      </c>
      <c r="C363" t="s">
        <v>3</v>
      </c>
      <c r="D363" t="s">
        <v>4</v>
      </c>
      <c r="G363" s="3" t="s">
        <v>220</v>
      </c>
      <c r="H363" t="s">
        <v>1</v>
      </c>
      <c r="I363" t="s">
        <v>2</v>
      </c>
      <c r="J363" t="s">
        <v>3</v>
      </c>
      <c r="K363" t="s">
        <v>4</v>
      </c>
    </row>
    <row r="364" spans="1:15" ht="13.15" x14ac:dyDescent="0.4">
      <c r="A364" s="31">
        <v>4</v>
      </c>
      <c r="B364" s="31">
        <v>1</v>
      </c>
      <c r="C364" s="31">
        <v>2</v>
      </c>
      <c r="D364">
        <v>5</v>
      </c>
      <c r="G364" t="s">
        <v>1</v>
      </c>
      <c r="H364" s="3">
        <f>A377</f>
        <v>2.3333333333333335</v>
      </c>
      <c r="I364">
        <f>F362*(H364-I365)</f>
        <v>-0.16666666666666696</v>
      </c>
      <c r="J364">
        <f>F362*(H364-J366)</f>
        <v>0</v>
      </c>
      <c r="K364">
        <f>F362*(H364-K367)</f>
        <v>0.41666666666666652</v>
      </c>
    </row>
    <row r="365" spans="1:15" ht="13.15" x14ac:dyDescent="0.4">
      <c r="A365" s="31">
        <v>2</v>
      </c>
      <c r="B365" s="31">
        <v>4</v>
      </c>
      <c r="C365" s="31">
        <v>1</v>
      </c>
      <c r="D365">
        <v>1</v>
      </c>
      <c r="G365" t="s">
        <v>2</v>
      </c>
      <c r="H365">
        <f>F362*(I365-H364)</f>
        <v>0.16666666666666696</v>
      </c>
      <c r="I365" s="3">
        <f>B377</f>
        <v>2.1666666666666665</v>
      </c>
      <c r="J365">
        <f>F362*(I365-J366)</f>
        <v>0.16666666666666696</v>
      </c>
      <c r="K365">
        <f>F362*(I365-K367)</f>
        <v>0.58333333333333348</v>
      </c>
    </row>
    <row r="366" spans="1:15" ht="13.15" x14ac:dyDescent="0.4">
      <c r="A366" s="31">
        <v>3</v>
      </c>
      <c r="B366" s="31">
        <v>3</v>
      </c>
      <c r="C366" s="31">
        <v>2</v>
      </c>
      <c r="D366">
        <v>3</v>
      </c>
      <c r="G366" t="s">
        <v>3</v>
      </c>
      <c r="H366">
        <f>F362*(J366-H364)</f>
        <v>0</v>
      </c>
      <c r="I366">
        <f>F362*(J366-I365)</f>
        <v>-0.16666666666666696</v>
      </c>
      <c r="J366" s="3">
        <f>C377</f>
        <v>2.3333333333333335</v>
      </c>
      <c r="K366">
        <f>F362*(J366-K367)</f>
        <v>0.41666666666666652</v>
      </c>
    </row>
    <row r="367" spans="1:15" ht="13.15" x14ac:dyDescent="0.4">
      <c r="A367" s="31">
        <v>4</v>
      </c>
      <c r="B367" s="31">
        <v>2</v>
      </c>
      <c r="C367" s="31">
        <v>3</v>
      </c>
      <c r="D367">
        <v>3</v>
      </c>
      <c r="G367" t="s">
        <v>4</v>
      </c>
      <c r="H367">
        <f>F362*(K367-H364)</f>
        <v>-0.41666666666666652</v>
      </c>
      <c r="I367">
        <f>F362*(K367-I365)</f>
        <v>-0.58333333333333348</v>
      </c>
      <c r="J367">
        <f>F362*(K367-J366)</f>
        <v>-0.41666666666666652</v>
      </c>
      <c r="K367" s="3">
        <f>D377</f>
        <v>2.75</v>
      </c>
    </row>
    <row r="368" spans="1:15" x14ac:dyDescent="0.35">
      <c r="A368" s="31">
        <v>3</v>
      </c>
      <c r="B368" s="31">
        <v>2</v>
      </c>
      <c r="C368" s="31">
        <v>2</v>
      </c>
      <c r="D368">
        <v>2</v>
      </c>
    </row>
    <row r="369" spans="1:15" ht="13.15" thickBot="1" x14ac:dyDescent="0.4">
      <c r="A369" s="31">
        <v>1</v>
      </c>
      <c r="B369" s="31">
        <v>1</v>
      </c>
      <c r="C369" s="31">
        <v>1</v>
      </c>
      <c r="D369">
        <v>4</v>
      </c>
      <c r="N369" s="1"/>
    </row>
    <row r="370" spans="1:15" ht="13.5" thickBot="1" x14ac:dyDescent="0.45">
      <c r="A370" s="31">
        <v>1</v>
      </c>
      <c r="B370" s="31">
        <v>1</v>
      </c>
      <c r="C370" s="31">
        <v>2</v>
      </c>
      <c r="D370">
        <v>4</v>
      </c>
      <c r="H370" t="s">
        <v>1</v>
      </c>
      <c r="I370" t="s">
        <v>2</v>
      </c>
      <c r="J370" t="s">
        <v>3</v>
      </c>
      <c r="K370" t="s">
        <v>4</v>
      </c>
      <c r="M370" s="116"/>
      <c r="N370" s="141" t="s">
        <v>10</v>
      </c>
    </row>
    <row r="371" spans="1:15" ht="13.15" x14ac:dyDescent="0.4">
      <c r="A371" s="31">
        <v>1</v>
      </c>
      <c r="B371" s="31">
        <v>3</v>
      </c>
      <c r="C371" s="31">
        <v>1</v>
      </c>
      <c r="D371">
        <v>1</v>
      </c>
      <c r="G371" t="s">
        <v>1</v>
      </c>
      <c r="I371">
        <f>IF(I364&gt;0,I376,0)</f>
        <v>0</v>
      </c>
      <c r="J371">
        <f>IF(J364&gt;0,J376,0)</f>
        <v>0</v>
      </c>
      <c r="K371">
        <f>IF(K364&gt;0,K376,0)</f>
        <v>0</v>
      </c>
      <c r="M371" s="143" t="s">
        <v>1</v>
      </c>
      <c r="N371" s="142">
        <f>Techniques!$D$3*(Techniques!$E$3*I371+Techniques!$F$3*J371+Techniques!$G$3*K371)</f>
        <v>0</v>
      </c>
    </row>
    <row r="372" spans="1:15" ht="13.15" x14ac:dyDescent="0.4">
      <c r="A372" s="31">
        <v>4</v>
      </c>
      <c r="B372" s="31">
        <v>3</v>
      </c>
      <c r="C372" s="31">
        <v>4</v>
      </c>
      <c r="D372">
        <v>4</v>
      </c>
      <c r="G372" t="s">
        <v>2</v>
      </c>
      <c r="H372">
        <f>IF(H365&gt;0,H377,0)</f>
        <v>0</v>
      </c>
      <c r="J372">
        <f>IF(J365&gt;0,J377,0)</f>
        <v>0</v>
      </c>
      <c r="K372">
        <f>IF(K365&gt;0,K377,0)</f>
        <v>0</v>
      </c>
      <c r="M372" s="143" t="s">
        <v>2</v>
      </c>
      <c r="N372" s="142">
        <f>Techniques!$E$3*(Techniques!$D$3*H372+Techniques!$F$3*J372+Techniques!$G$3*K372)</f>
        <v>0</v>
      </c>
    </row>
    <row r="373" spans="1:15" ht="13.15" x14ac:dyDescent="0.4">
      <c r="A373" s="31">
        <v>0</v>
      </c>
      <c r="B373" s="31">
        <v>2</v>
      </c>
      <c r="C373" s="31">
        <v>2</v>
      </c>
      <c r="D373">
        <v>2</v>
      </c>
      <c r="G373" t="s">
        <v>3</v>
      </c>
      <c r="H373">
        <f>IF(H366&gt;0,H378,0)</f>
        <v>0</v>
      </c>
      <c r="I373">
        <f>IF(I366&gt;0,I378,0)</f>
        <v>0</v>
      </c>
      <c r="K373">
        <f>IF(K366&gt;0,K378,0)</f>
        <v>0</v>
      </c>
      <c r="M373" s="143" t="s">
        <v>3</v>
      </c>
      <c r="N373" s="142">
        <f>Techniques!$F$3*(Techniques!$D$3*H373+Techniques!$E$3*I373+Techniques!$G$3*K373)</f>
        <v>0</v>
      </c>
    </row>
    <row r="374" spans="1:15" ht="13.15" x14ac:dyDescent="0.4">
      <c r="A374" s="31">
        <v>1</v>
      </c>
      <c r="B374" s="31">
        <v>3</v>
      </c>
      <c r="C374" s="31">
        <v>5</v>
      </c>
      <c r="D374">
        <v>1</v>
      </c>
      <c r="G374" t="s">
        <v>4</v>
      </c>
      <c r="H374">
        <f>IF(H367&gt;0,H379,0)</f>
        <v>0</v>
      </c>
      <c r="I374">
        <f>IF(I367&gt;0,I379,0)</f>
        <v>0</v>
      </c>
      <c r="J374">
        <f>IF(J367&gt;0,J379,0)</f>
        <v>0</v>
      </c>
      <c r="M374" s="143" t="s">
        <v>4</v>
      </c>
      <c r="N374" s="142">
        <f>Techniques!$G$3*(Techniques!$D$3*H374+Techniques!$E$3*I374+Techniques!$F$3*J374)</f>
        <v>0</v>
      </c>
    </row>
    <row r="375" spans="1:15" ht="13.15" x14ac:dyDescent="0.4">
      <c r="A375" s="31">
        <v>4</v>
      </c>
      <c r="B375" s="31">
        <v>1</v>
      </c>
      <c r="C375" s="31">
        <v>3</v>
      </c>
      <c r="D375">
        <v>3</v>
      </c>
      <c r="F375" s="38"/>
      <c r="M375" s="143" t="s">
        <v>94</v>
      </c>
      <c r="N375" s="142" t="b">
        <f>SUM(N371:N374)&gt;0</f>
        <v>0</v>
      </c>
    </row>
    <row r="376" spans="1:15" ht="13.5" thickBot="1" x14ac:dyDescent="0.45">
      <c r="A376" s="22"/>
      <c r="G376" t="s">
        <v>1</v>
      </c>
      <c r="I376">
        <v>0</v>
      </c>
      <c r="J376">
        <v>0</v>
      </c>
      <c r="K376">
        <v>0</v>
      </c>
      <c r="M376" s="140" t="s">
        <v>103</v>
      </c>
      <c r="N376" s="273">
        <v>0.74791030850466111</v>
      </c>
    </row>
    <row r="377" spans="1:15" x14ac:dyDescent="0.35">
      <c r="A377" s="22">
        <f>AVERAGE(A364:A375)</f>
        <v>2.3333333333333335</v>
      </c>
      <c r="B377">
        <f>AVERAGE(B364:B375)</f>
        <v>2.1666666666666665</v>
      </c>
      <c r="C377">
        <f>AVERAGE(C364:C375)</f>
        <v>2.3333333333333335</v>
      </c>
      <c r="D377">
        <f>AVERAGE(D364:D375)</f>
        <v>2.75</v>
      </c>
      <c r="E377" s="13" t="s">
        <v>237</v>
      </c>
      <c r="G377" t="s">
        <v>2</v>
      </c>
      <c r="H377">
        <v>0</v>
      </c>
      <c r="J377">
        <v>0</v>
      </c>
      <c r="K377">
        <v>0</v>
      </c>
    </row>
    <row r="378" spans="1:15" x14ac:dyDescent="0.35">
      <c r="A378">
        <f>STDEV(A364:A375)</f>
        <v>1.4974726182552529</v>
      </c>
      <c r="B378">
        <f>STDEV(B364:B375)</f>
        <v>1.0298573010888743</v>
      </c>
      <c r="C378">
        <f>STDEV(C364:C375)</f>
        <v>1.2309149097933274</v>
      </c>
      <c r="D378">
        <f>STDEV(D364:D375)</f>
        <v>1.3568010505999362</v>
      </c>
      <c r="E378" s="13" t="s">
        <v>238</v>
      </c>
      <c r="G378" t="s">
        <v>3</v>
      </c>
      <c r="H378">
        <v>0</v>
      </c>
      <c r="I378">
        <v>0</v>
      </c>
      <c r="K378">
        <v>0</v>
      </c>
    </row>
    <row r="379" spans="1:15" x14ac:dyDescent="0.35">
      <c r="A379" s="22"/>
      <c r="G379" t="s">
        <v>4</v>
      </c>
      <c r="H379">
        <v>0</v>
      </c>
      <c r="I379">
        <v>0</v>
      </c>
      <c r="J379">
        <v>0</v>
      </c>
    </row>
    <row r="380" spans="1:15" s="5" customFormat="1" ht="13.15" thickBot="1" x14ac:dyDescent="0.4">
      <c r="A380" s="23"/>
      <c r="O380" s="24"/>
    </row>
    <row r="381" spans="1:15" s="26" customFormat="1" x14ac:dyDescent="0.35">
      <c r="A381" s="25" t="str">
        <f>Directions!A22</f>
        <v>42) I found the interface too sensitive to use</v>
      </c>
      <c r="E381" s="115" t="s">
        <v>226</v>
      </c>
      <c r="F381" s="66">
        <f>Directions!B22</f>
        <v>-1</v>
      </c>
      <c r="O381" s="28"/>
    </row>
    <row r="382" spans="1:15" ht="13.15" x14ac:dyDescent="0.4">
      <c r="A382" s="22" t="s">
        <v>1</v>
      </c>
      <c r="B382" t="s">
        <v>2</v>
      </c>
      <c r="C382" t="s">
        <v>3</v>
      </c>
      <c r="D382" t="s">
        <v>4</v>
      </c>
      <c r="G382" s="3" t="s">
        <v>220</v>
      </c>
      <c r="H382" t="s">
        <v>1</v>
      </c>
      <c r="I382" t="s">
        <v>2</v>
      </c>
      <c r="J382" t="s">
        <v>3</v>
      </c>
      <c r="K382" t="s">
        <v>4</v>
      </c>
    </row>
    <row r="383" spans="1:15" ht="13.15" x14ac:dyDescent="0.4">
      <c r="A383" s="31">
        <v>1</v>
      </c>
      <c r="B383" s="31">
        <v>2</v>
      </c>
      <c r="C383" s="31">
        <v>1</v>
      </c>
      <c r="D383">
        <v>2</v>
      </c>
      <c r="G383" t="s">
        <v>1</v>
      </c>
      <c r="H383" s="3">
        <f>A396</f>
        <v>1.6666666666666667</v>
      </c>
      <c r="I383">
        <f>F381*(H383-I384)</f>
        <v>0.91666666666666674</v>
      </c>
      <c r="J383">
        <f>F381*(H383-J385)</f>
        <v>0.16666666666666652</v>
      </c>
      <c r="K383">
        <f>F381*(H383-K386)</f>
        <v>0.74999999999999978</v>
      </c>
    </row>
    <row r="384" spans="1:15" ht="13.15" x14ac:dyDescent="0.4">
      <c r="A384" s="31">
        <v>2</v>
      </c>
      <c r="B384" s="31">
        <v>4</v>
      </c>
      <c r="C384" s="31">
        <v>1</v>
      </c>
      <c r="D384">
        <v>2</v>
      </c>
      <c r="G384" t="s">
        <v>2</v>
      </c>
      <c r="H384">
        <f>F381*(I384-H383)</f>
        <v>-0.91666666666666674</v>
      </c>
      <c r="I384" s="3">
        <f>B396</f>
        <v>2.5833333333333335</v>
      </c>
      <c r="J384">
        <f>F381*(I384-J385)</f>
        <v>-0.75000000000000022</v>
      </c>
      <c r="K384">
        <f>F381*(I384-K386)</f>
        <v>-0.16666666666666696</v>
      </c>
    </row>
    <row r="385" spans="1:15" ht="13.15" x14ac:dyDescent="0.4">
      <c r="A385" s="31">
        <v>2</v>
      </c>
      <c r="B385" s="31">
        <v>3</v>
      </c>
      <c r="C385" s="31">
        <v>4</v>
      </c>
      <c r="D385">
        <v>1</v>
      </c>
      <c r="G385" t="s">
        <v>3</v>
      </c>
      <c r="H385">
        <f>F381*(J385-H383)</f>
        <v>-0.16666666666666652</v>
      </c>
      <c r="I385">
        <f>F381*(J385-I384)</f>
        <v>0.75000000000000022</v>
      </c>
      <c r="J385" s="3">
        <f>C396</f>
        <v>1.8333333333333333</v>
      </c>
      <c r="K385">
        <f>F381*(J385-K386)</f>
        <v>0.58333333333333326</v>
      </c>
    </row>
    <row r="386" spans="1:15" ht="13.15" x14ac:dyDescent="0.4">
      <c r="A386" s="31">
        <v>1</v>
      </c>
      <c r="B386" s="31">
        <v>1</v>
      </c>
      <c r="C386" s="31">
        <v>1</v>
      </c>
      <c r="D386">
        <v>3</v>
      </c>
      <c r="G386" t="s">
        <v>4</v>
      </c>
      <c r="H386">
        <f>F381*(K386-H383)</f>
        <v>-0.74999999999999978</v>
      </c>
      <c r="I386">
        <f>F381*(K386-I384)</f>
        <v>0.16666666666666696</v>
      </c>
      <c r="J386">
        <f>F381*(K386-J385)</f>
        <v>-0.58333333333333326</v>
      </c>
      <c r="K386" s="3">
        <f>D396</f>
        <v>2.4166666666666665</v>
      </c>
    </row>
    <row r="387" spans="1:15" x14ac:dyDescent="0.35">
      <c r="A387" s="31">
        <v>3</v>
      </c>
      <c r="B387" s="31">
        <v>3</v>
      </c>
      <c r="C387" s="31">
        <v>1</v>
      </c>
      <c r="D387">
        <v>1</v>
      </c>
    </row>
    <row r="388" spans="1:15" ht="13.15" thickBot="1" x14ac:dyDescent="0.4">
      <c r="A388" s="31">
        <v>2</v>
      </c>
      <c r="B388" s="31">
        <v>2</v>
      </c>
      <c r="C388" s="31">
        <v>1</v>
      </c>
      <c r="D388">
        <v>3</v>
      </c>
      <c r="N388" s="1"/>
    </row>
    <row r="389" spans="1:15" ht="13.5" thickBot="1" x14ac:dyDescent="0.45">
      <c r="A389" s="31">
        <v>2</v>
      </c>
      <c r="B389" s="31">
        <v>2</v>
      </c>
      <c r="C389" s="31">
        <v>1</v>
      </c>
      <c r="D389">
        <v>3</v>
      </c>
      <c r="H389" t="s">
        <v>1</v>
      </c>
      <c r="I389" t="s">
        <v>2</v>
      </c>
      <c r="J389" t="s">
        <v>3</v>
      </c>
      <c r="K389" t="s">
        <v>4</v>
      </c>
      <c r="M389" s="116"/>
      <c r="N389" s="141" t="s">
        <v>10</v>
      </c>
    </row>
    <row r="390" spans="1:15" ht="13.15" x14ac:dyDescent="0.4">
      <c r="A390" s="31">
        <v>1</v>
      </c>
      <c r="B390" s="31">
        <v>3</v>
      </c>
      <c r="C390" s="31">
        <v>2</v>
      </c>
      <c r="D390">
        <v>2</v>
      </c>
      <c r="G390" t="s">
        <v>1</v>
      </c>
      <c r="I390">
        <f>IF(I383&gt;0,I395,0)</f>
        <v>0</v>
      </c>
      <c r="J390">
        <f>IF(J383&gt;0,J395,0)</f>
        <v>0</v>
      </c>
      <c r="K390">
        <f>IF(K383&gt;0,K395,0)</f>
        <v>0</v>
      </c>
      <c r="M390" s="143" t="s">
        <v>1</v>
      </c>
      <c r="N390" s="142">
        <f>Techniques!$D$3*(Techniques!$E$3*I390+Techniques!$F$3*J390+Techniques!$G$3*K390)</f>
        <v>0</v>
      </c>
    </row>
    <row r="391" spans="1:15" ht="13.15" x14ac:dyDescent="0.4">
      <c r="A391" s="31">
        <v>1</v>
      </c>
      <c r="B391" s="31">
        <v>4</v>
      </c>
      <c r="C391" s="31">
        <v>2</v>
      </c>
      <c r="D391">
        <v>2</v>
      </c>
      <c r="G391" t="s">
        <v>2</v>
      </c>
      <c r="H391">
        <f>IF(H384&gt;0,H396,0)</f>
        <v>0</v>
      </c>
      <c r="J391">
        <f>IF(J384&gt;0,J396,0)</f>
        <v>0</v>
      </c>
      <c r="K391">
        <f>IF(K384&gt;0,K396,0)</f>
        <v>0</v>
      </c>
      <c r="M391" s="143" t="s">
        <v>2</v>
      </c>
      <c r="N391" s="142">
        <f>Techniques!$E$3*(Techniques!$D$3*H391+Techniques!$F$3*J391+Techniques!$G$3*K391)</f>
        <v>0</v>
      </c>
    </row>
    <row r="392" spans="1:15" ht="13.15" x14ac:dyDescent="0.4">
      <c r="A392" s="31">
        <v>3</v>
      </c>
      <c r="B392" s="31">
        <v>1</v>
      </c>
      <c r="C392" s="31">
        <v>2</v>
      </c>
      <c r="D392">
        <v>5</v>
      </c>
      <c r="G392" t="s">
        <v>3</v>
      </c>
      <c r="H392">
        <f>IF(H385&gt;0,H397,0)</f>
        <v>0</v>
      </c>
      <c r="I392">
        <f>IF(I385&gt;0,I397,0)</f>
        <v>0</v>
      </c>
      <c r="K392">
        <f>IF(K385&gt;0,K397,0)</f>
        <v>0</v>
      </c>
      <c r="M392" s="143" t="s">
        <v>3</v>
      </c>
      <c r="N392" s="142">
        <f>Techniques!$F$3*(Techniques!$D$3*H392+Techniques!$E$3*I392+Techniques!$G$3*K392)</f>
        <v>0</v>
      </c>
    </row>
    <row r="393" spans="1:15" ht="13.15" x14ac:dyDescent="0.4">
      <c r="A393" s="31">
        <v>1</v>
      </c>
      <c r="B393" s="31">
        <v>4</v>
      </c>
      <c r="C393" s="31">
        <v>4</v>
      </c>
      <c r="D393">
        <v>3</v>
      </c>
      <c r="G393" t="s">
        <v>4</v>
      </c>
      <c r="H393">
        <f>IF(H386&gt;0,H398,0)</f>
        <v>0</v>
      </c>
      <c r="I393">
        <f>IF(I386&gt;0,I398,0)</f>
        <v>0</v>
      </c>
      <c r="J393">
        <f>IF(J386&gt;0,J398,0)</f>
        <v>0</v>
      </c>
      <c r="M393" s="143" t="s">
        <v>4</v>
      </c>
      <c r="N393" s="142">
        <f>Techniques!$G$3*(Techniques!$D$3*H393+Techniques!$E$3*I393+Techniques!$F$3*J393)</f>
        <v>0</v>
      </c>
    </row>
    <row r="394" spans="1:15" ht="13.15" x14ac:dyDescent="0.4">
      <c r="A394" s="31">
        <v>1</v>
      </c>
      <c r="B394" s="31">
        <v>2</v>
      </c>
      <c r="C394" s="31">
        <v>2</v>
      </c>
      <c r="D394">
        <v>2</v>
      </c>
      <c r="F394" s="38"/>
      <c r="M394" s="143" t="s">
        <v>94</v>
      </c>
      <c r="N394" s="142" t="b">
        <f>SUM(N390:N393)&gt;0</f>
        <v>0</v>
      </c>
    </row>
    <row r="395" spans="1:15" ht="13.5" thickBot="1" x14ac:dyDescent="0.45">
      <c r="A395" s="22"/>
      <c r="G395" t="s">
        <v>1</v>
      </c>
      <c r="I395">
        <v>0</v>
      </c>
      <c r="J395">
        <v>0</v>
      </c>
      <c r="K395">
        <v>0</v>
      </c>
      <c r="M395" s="140" t="s">
        <v>103</v>
      </c>
      <c r="N395" s="273">
        <v>7.5181165067154609E-2</v>
      </c>
    </row>
    <row r="396" spans="1:15" x14ac:dyDescent="0.35">
      <c r="A396" s="22">
        <f>AVERAGE(A383:A394)</f>
        <v>1.6666666666666667</v>
      </c>
      <c r="B396">
        <f>AVERAGE(B383:B394)</f>
        <v>2.5833333333333335</v>
      </c>
      <c r="C396">
        <f>AVERAGE(C383:C394)</f>
        <v>1.8333333333333333</v>
      </c>
      <c r="D396">
        <f>AVERAGE(D383:D394)</f>
        <v>2.4166666666666665</v>
      </c>
      <c r="E396" s="13" t="s">
        <v>237</v>
      </c>
      <c r="G396" t="s">
        <v>2</v>
      </c>
      <c r="H396">
        <v>0</v>
      </c>
      <c r="J396">
        <v>0</v>
      </c>
      <c r="K396">
        <v>0</v>
      </c>
    </row>
    <row r="397" spans="1:15" x14ac:dyDescent="0.35">
      <c r="A397">
        <f>STDEV(A383:A394)</f>
        <v>0.77849894416152288</v>
      </c>
      <c r="B397">
        <f>STDEV(B383:B394)</f>
        <v>1.083624669450832</v>
      </c>
      <c r="C397">
        <f>STDEV(C383:C394)</f>
        <v>1.1146408580454255</v>
      </c>
      <c r="D397">
        <f>STDEV(D383:D394)</f>
        <v>1.083624669450832</v>
      </c>
      <c r="E397" s="13" t="s">
        <v>238</v>
      </c>
      <c r="G397" t="s">
        <v>3</v>
      </c>
      <c r="H397">
        <v>0</v>
      </c>
      <c r="I397">
        <v>0</v>
      </c>
      <c r="K397">
        <v>0</v>
      </c>
    </row>
    <row r="398" spans="1:15" x14ac:dyDescent="0.35">
      <c r="A398" s="22"/>
      <c r="G398" t="s">
        <v>4</v>
      </c>
      <c r="H398">
        <v>0</v>
      </c>
      <c r="I398">
        <v>0</v>
      </c>
      <c r="J398">
        <v>0</v>
      </c>
    </row>
    <row r="399" spans="1:15" s="5" customFormat="1" ht="13.15" thickBot="1" x14ac:dyDescent="0.4">
      <c r="A399" s="23"/>
      <c r="O399" s="24"/>
    </row>
    <row r="400" spans="1:15" s="26" customFormat="1" x14ac:dyDescent="0.35">
      <c r="A400" s="25" t="str">
        <f>Directions!A23</f>
        <v>43) The response to user input was acceptable</v>
      </c>
      <c r="E400" s="115" t="s">
        <v>226</v>
      </c>
      <c r="F400" s="66">
        <f>Directions!B23</f>
        <v>1</v>
      </c>
      <c r="O400" s="28"/>
    </row>
    <row r="401" spans="1:14" ht="13.15" x14ac:dyDescent="0.4">
      <c r="A401" s="22" t="s">
        <v>1</v>
      </c>
      <c r="B401" t="s">
        <v>2</v>
      </c>
      <c r="C401" t="s">
        <v>3</v>
      </c>
      <c r="D401" t="s">
        <v>4</v>
      </c>
      <c r="G401" s="3" t="s">
        <v>220</v>
      </c>
      <c r="H401" t="s">
        <v>1</v>
      </c>
      <c r="I401" t="s">
        <v>2</v>
      </c>
      <c r="J401" t="s">
        <v>3</v>
      </c>
      <c r="K401" t="s">
        <v>4</v>
      </c>
    </row>
    <row r="402" spans="1:14" ht="13.15" x14ac:dyDescent="0.4">
      <c r="A402" s="31">
        <v>4</v>
      </c>
      <c r="B402" s="31">
        <v>5</v>
      </c>
      <c r="C402" s="31">
        <v>5</v>
      </c>
      <c r="D402">
        <v>5</v>
      </c>
      <c r="G402" t="s">
        <v>1</v>
      </c>
      <c r="H402" s="3">
        <f>A415</f>
        <v>4.666666666666667</v>
      </c>
      <c r="I402">
        <f>F400*(H402-I403)</f>
        <v>0.58333333333333393</v>
      </c>
      <c r="J402">
        <f>F400*(H402-J404)</f>
        <v>0.16666666666666696</v>
      </c>
      <c r="K402">
        <f>F400*(H402-K405)</f>
        <v>8.3333333333333925E-2</v>
      </c>
    </row>
    <row r="403" spans="1:14" ht="13.15" x14ac:dyDescent="0.4">
      <c r="A403" s="31">
        <v>4</v>
      </c>
      <c r="B403" s="31">
        <v>2</v>
      </c>
      <c r="C403" s="31">
        <v>4</v>
      </c>
      <c r="D403">
        <v>5</v>
      </c>
      <c r="G403" t="s">
        <v>2</v>
      </c>
      <c r="H403">
        <f>F400*(I403-H402)</f>
        <v>-0.58333333333333393</v>
      </c>
      <c r="I403" s="3">
        <f>B415</f>
        <v>4.083333333333333</v>
      </c>
      <c r="J403">
        <f>F400*(I403-J404)</f>
        <v>-0.41666666666666696</v>
      </c>
      <c r="K403">
        <f>F400*(I403-K405)</f>
        <v>-0.5</v>
      </c>
    </row>
    <row r="404" spans="1:14" ht="13.15" x14ac:dyDescent="0.4">
      <c r="A404" s="31">
        <v>5</v>
      </c>
      <c r="B404" s="31">
        <v>4</v>
      </c>
      <c r="C404" s="31">
        <v>4</v>
      </c>
      <c r="D404">
        <v>4</v>
      </c>
      <c r="G404" t="s">
        <v>3</v>
      </c>
      <c r="H404">
        <f>F400*(J404-H402)</f>
        <v>-0.16666666666666696</v>
      </c>
      <c r="I404">
        <f>F400*(J404-I403)</f>
        <v>0.41666666666666696</v>
      </c>
      <c r="J404" s="3">
        <f>C415</f>
        <v>4.5</v>
      </c>
      <c r="K404">
        <f>F400*(J404-K405)</f>
        <v>-8.3333333333333037E-2</v>
      </c>
    </row>
    <row r="405" spans="1:14" ht="13.15" x14ac:dyDescent="0.4">
      <c r="A405" s="31">
        <v>5</v>
      </c>
      <c r="B405" s="31">
        <v>5</v>
      </c>
      <c r="C405" s="31">
        <v>4</v>
      </c>
      <c r="D405">
        <v>4</v>
      </c>
      <c r="G405" t="s">
        <v>4</v>
      </c>
      <c r="H405">
        <f>F400*(K405-H402)</f>
        <v>-8.3333333333333925E-2</v>
      </c>
      <c r="I405">
        <f>F400*(K405-I403)</f>
        <v>0.5</v>
      </c>
      <c r="J405">
        <f>F400*(K405-J404)</f>
        <v>8.3333333333333037E-2</v>
      </c>
      <c r="K405" s="3">
        <f>D415</f>
        <v>4.583333333333333</v>
      </c>
    </row>
    <row r="406" spans="1:14" x14ac:dyDescent="0.35">
      <c r="A406" s="31">
        <v>5</v>
      </c>
      <c r="B406" s="31">
        <v>4</v>
      </c>
      <c r="C406" s="31">
        <v>5</v>
      </c>
      <c r="D406">
        <v>5</v>
      </c>
    </row>
    <row r="407" spans="1:14" ht="13.15" thickBot="1" x14ac:dyDescent="0.4">
      <c r="A407" s="31">
        <v>4</v>
      </c>
      <c r="B407" s="31">
        <v>5</v>
      </c>
      <c r="C407" s="31">
        <v>5</v>
      </c>
      <c r="D407">
        <v>5</v>
      </c>
      <c r="N407" s="1"/>
    </row>
    <row r="408" spans="1:14" ht="13.5" thickBot="1" x14ac:dyDescent="0.45">
      <c r="A408" s="31">
        <v>4</v>
      </c>
      <c r="B408" s="31">
        <v>4</v>
      </c>
      <c r="C408" s="31">
        <v>4</v>
      </c>
      <c r="D408">
        <v>5</v>
      </c>
      <c r="H408" t="s">
        <v>1</v>
      </c>
      <c r="I408" t="s">
        <v>2</v>
      </c>
      <c r="J408" t="s">
        <v>3</v>
      </c>
      <c r="K408" t="s">
        <v>4</v>
      </c>
      <c r="M408" s="116"/>
      <c r="N408" s="141" t="s">
        <v>10</v>
      </c>
    </row>
    <row r="409" spans="1:14" ht="13.15" x14ac:dyDescent="0.4">
      <c r="A409" s="31">
        <v>5</v>
      </c>
      <c r="B409" s="31">
        <v>3</v>
      </c>
      <c r="C409" s="31">
        <v>5</v>
      </c>
      <c r="D409">
        <v>5</v>
      </c>
      <c r="G409" t="s">
        <v>1</v>
      </c>
      <c r="I409">
        <f>IF(I402&gt;0,I414,0)</f>
        <v>0</v>
      </c>
      <c r="J409">
        <f>IF(J402&gt;0,J414,0)</f>
        <v>0</v>
      </c>
      <c r="K409">
        <f>IF(K402&gt;0,K414,0)</f>
        <v>0</v>
      </c>
      <c r="M409" s="143" t="s">
        <v>1</v>
      </c>
      <c r="N409" s="142">
        <f>Techniques!$D$3*(Techniques!$E$3*I409+Techniques!$F$3*J409+Techniques!$G$3*K409)</f>
        <v>0</v>
      </c>
    </row>
    <row r="410" spans="1:14" ht="13.15" x14ac:dyDescent="0.4">
      <c r="A410" s="31">
        <v>5</v>
      </c>
      <c r="B410" s="31">
        <v>3</v>
      </c>
      <c r="C410" s="31">
        <v>3</v>
      </c>
      <c r="D410">
        <v>5</v>
      </c>
      <c r="G410" t="s">
        <v>2</v>
      </c>
      <c r="H410">
        <f>IF(H403&gt;0,H415,0)</f>
        <v>0</v>
      </c>
      <c r="J410">
        <f>IF(J403&gt;0,J415,0)</f>
        <v>0</v>
      </c>
      <c r="K410">
        <f>IF(K403&gt;0,K415,0)</f>
        <v>0</v>
      </c>
      <c r="M410" s="143" t="s">
        <v>2</v>
      </c>
      <c r="N410" s="142">
        <f>Techniques!$E$3*(Techniques!$D$3*H410+Techniques!$F$3*J410+Techniques!$G$3*K410)</f>
        <v>0</v>
      </c>
    </row>
    <row r="411" spans="1:14" ht="13.15" x14ac:dyDescent="0.4">
      <c r="A411" s="31">
        <v>5</v>
      </c>
      <c r="B411" s="31">
        <v>4</v>
      </c>
      <c r="C411" s="31">
        <v>5</v>
      </c>
      <c r="D411">
        <v>4</v>
      </c>
      <c r="G411" t="s">
        <v>3</v>
      </c>
      <c r="H411">
        <f>IF(H404&gt;0,H416,0)</f>
        <v>0</v>
      </c>
      <c r="I411">
        <f>IF(I404&gt;0,I416,0)</f>
        <v>0</v>
      </c>
      <c r="K411">
        <f>IF(K404&gt;0,K416,0)</f>
        <v>0</v>
      </c>
      <c r="M411" s="143" t="s">
        <v>3</v>
      </c>
      <c r="N411" s="142">
        <f>Techniques!$F$3*(Techniques!$D$3*H411+Techniques!$E$3*I411+Techniques!$G$3*K411)</f>
        <v>0</v>
      </c>
    </row>
    <row r="412" spans="1:14" ht="13.15" x14ac:dyDescent="0.4">
      <c r="A412" s="31">
        <v>5</v>
      </c>
      <c r="B412" s="31">
        <v>5</v>
      </c>
      <c r="C412" s="31">
        <v>5</v>
      </c>
      <c r="D412">
        <v>4</v>
      </c>
      <c r="G412" t="s">
        <v>4</v>
      </c>
      <c r="H412">
        <f>IF(H405&gt;0,H417,0)</f>
        <v>0</v>
      </c>
      <c r="I412">
        <f>IF(I405&gt;0,I417,0)</f>
        <v>0</v>
      </c>
      <c r="J412">
        <f>IF(J405&gt;0,J417,0)</f>
        <v>0</v>
      </c>
      <c r="M412" s="143" t="s">
        <v>4</v>
      </c>
      <c r="N412" s="142">
        <f>Techniques!$G$3*(Techniques!$D$3*H412+Techniques!$E$3*I412+Techniques!$F$3*J412)</f>
        <v>0</v>
      </c>
    </row>
    <row r="413" spans="1:14" ht="13.15" x14ac:dyDescent="0.4">
      <c r="A413" s="31">
        <v>5</v>
      </c>
      <c r="B413" s="31">
        <v>5</v>
      </c>
      <c r="C413" s="31">
        <v>5</v>
      </c>
      <c r="D413">
        <v>4</v>
      </c>
      <c r="F413" s="38"/>
      <c r="M413" s="143" t="s">
        <v>94</v>
      </c>
      <c r="N413" s="142" t="b">
        <f>SUM(N409:N412)&gt;0</f>
        <v>0</v>
      </c>
    </row>
    <row r="414" spans="1:14" ht="13.5" thickBot="1" x14ac:dyDescent="0.45">
      <c r="A414" s="22"/>
      <c r="G414" t="s">
        <v>1</v>
      </c>
      <c r="I414">
        <v>0</v>
      </c>
      <c r="J414">
        <v>0</v>
      </c>
      <c r="K414">
        <v>0</v>
      </c>
      <c r="M414" s="140" t="s">
        <v>103</v>
      </c>
      <c r="N414" s="273">
        <v>0.40455693643409885</v>
      </c>
    </row>
    <row r="415" spans="1:14" x14ac:dyDescent="0.35">
      <c r="A415" s="22">
        <f>AVERAGE(A402:A413)</f>
        <v>4.666666666666667</v>
      </c>
      <c r="B415">
        <f>AVERAGE(B402:B413)</f>
        <v>4.083333333333333</v>
      </c>
      <c r="C415">
        <f>AVERAGE(C402:C413)</f>
        <v>4.5</v>
      </c>
      <c r="D415">
        <f>AVERAGE(D402:D413)</f>
        <v>4.583333333333333</v>
      </c>
      <c r="E415" s="13" t="s">
        <v>237</v>
      </c>
      <c r="G415" t="s">
        <v>2</v>
      </c>
      <c r="H415">
        <v>0</v>
      </c>
      <c r="J415">
        <v>0</v>
      </c>
      <c r="K415">
        <v>0</v>
      </c>
    </row>
    <row r="416" spans="1:14" x14ac:dyDescent="0.35">
      <c r="A416">
        <f>STDEV(A402:A413)</f>
        <v>0.49236596391733267</v>
      </c>
      <c r="B416">
        <f>STDEV(B402:B413)</f>
        <v>0.99620491989562143</v>
      </c>
      <c r="C416">
        <f>STDEV(C402:C413)</f>
        <v>0.67419986246324204</v>
      </c>
      <c r="D416">
        <f>STDEV(D402:D413)</f>
        <v>0.51492865054443637</v>
      </c>
      <c r="E416" s="13" t="s">
        <v>238</v>
      </c>
      <c r="G416" t="s">
        <v>3</v>
      </c>
      <c r="H416">
        <v>0</v>
      </c>
      <c r="I416">
        <v>0</v>
      </c>
      <c r="K416">
        <v>0</v>
      </c>
    </row>
    <row r="417" spans="1:15" x14ac:dyDescent="0.35">
      <c r="A417" s="22"/>
      <c r="G417" t="s">
        <v>4</v>
      </c>
      <c r="H417">
        <v>0</v>
      </c>
      <c r="I417">
        <v>0</v>
      </c>
      <c r="J417">
        <v>0</v>
      </c>
    </row>
    <row r="418" spans="1:15" s="5" customFormat="1" ht="13.15" thickBot="1" x14ac:dyDescent="0.4">
      <c r="A418" s="23"/>
      <c r="O418" s="24"/>
    </row>
    <row r="419" spans="1:15" s="26" customFormat="1" x14ac:dyDescent="0.35">
      <c r="A419" s="22" t="str">
        <f>Directions!A24</f>
        <v>44) The response time did not affect my performance</v>
      </c>
      <c r="B419"/>
      <c r="C419"/>
      <c r="D419"/>
      <c r="E419" s="115" t="s">
        <v>226</v>
      </c>
      <c r="F419" s="66">
        <f>Directions!B24</f>
        <v>1</v>
      </c>
      <c r="G419"/>
      <c r="H419"/>
      <c r="I419"/>
      <c r="J419"/>
      <c r="K419"/>
      <c r="L419"/>
      <c r="N419"/>
      <c r="O419" s="28"/>
    </row>
    <row r="420" spans="1:15" ht="13.15" x14ac:dyDescent="0.4">
      <c r="A420" s="22" t="s">
        <v>1</v>
      </c>
      <c r="B420" t="s">
        <v>2</v>
      </c>
      <c r="C420" t="s">
        <v>3</v>
      </c>
      <c r="D420" t="s">
        <v>4</v>
      </c>
      <c r="G420" s="3" t="s">
        <v>220</v>
      </c>
      <c r="H420" t="s">
        <v>1</v>
      </c>
      <c r="I420" t="s">
        <v>2</v>
      </c>
      <c r="J420" t="s">
        <v>3</v>
      </c>
      <c r="K420" t="s">
        <v>4</v>
      </c>
    </row>
    <row r="421" spans="1:15" ht="13.15" x14ac:dyDescent="0.4">
      <c r="A421" s="31">
        <v>4</v>
      </c>
      <c r="B421" s="31">
        <v>5</v>
      </c>
      <c r="C421" s="31">
        <v>5</v>
      </c>
      <c r="D421">
        <v>2</v>
      </c>
      <c r="G421" t="s">
        <v>1</v>
      </c>
      <c r="H421" s="3">
        <f>A434</f>
        <v>4.416666666666667</v>
      </c>
      <c r="I421">
        <f>F419*(H421-I422)</f>
        <v>0.50000000000000044</v>
      </c>
      <c r="J421">
        <f>F419*(H421-J423)</f>
        <v>-0.16666666666666607</v>
      </c>
      <c r="K421">
        <f>F419*(H421-K424)</f>
        <v>0.16666666666666696</v>
      </c>
    </row>
    <row r="422" spans="1:15" ht="13.15" x14ac:dyDescent="0.4">
      <c r="A422" s="31">
        <v>2</v>
      </c>
      <c r="B422" s="31">
        <v>3</v>
      </c>
      <c r="C422" s="31">
        <v>4</v>
      </c>
      <c r="D422">
        <v>5</v>
      </c>
      <c r="G422" t="s">
        <v>2</v>
      </c>
      <c r="H422">
        <f>F419*(I422-H421)</f>
        <v>-0.50000000000000044</v>
      </c>
      <c r="I422" s="3">
        <f>B434</f>
        <v>3.9166666666666665</v>
      </c>
      <c r="J422">
        <f>F419*(I422-J423)</f>
        <v>-0.66666666666666652</v>
      </c>
      <c r="K422">
        <f>F419*(I422-K424)</f>
        <v>-0.33333333333333348</v>
      </c>
    </row>
    <row r="423" spans="1:15" ht="13.15" x14ac:dyDescent="0.4">
      <c r="A423" s="31">
        <v>5</v>
      </c>
      <c r="B423" s="31">
        <v>4</v>
      </c>
      <c r="C423" s="31">
        <v>4</v>
      </c>
      <c r="D423">
        <v>4</v>
      </c>
      <c r="G423" t="s">
        <v>3</v>
      </c>
      <c r="H423">
        <f>F419*(J423-H421)</f>
        <v>0.16666666666666607</v>
      </c>
      <c r="I423">
        <f>F419*(J423-I422)</f>
        <v>0.66666666666666652</v>
      </c>
      <c r="J423" s="3">
        <f>C434</f>
        <v>4.583333333333333</v>
      </c>
      <c r="K423">
        <f>F419*(J423-K424)</f>
        <v>0.33333333333333304</v>
      </c>
    </row>
    <row r="424" spans="1:15" ht="13.15" x14ac:dyDescent="0.4">
      <c r="A424" s="31">
        <v>5</v>
      </c>
      <c r="B424" s="31">
        <v>5</v>
      </c>
      <c r="C424" s="31">
        <v>5</v>
      </c>
      <c r="D424">
        <v>4</v>
      </c>
      <c r="G424" t="s">
        <v>4</v>
      </c>
      <c r="H424">
        <f>F419*(K424-H421)</f>
        <v>-0.16666666666666696</v>
      </c>
      <c r="I424">
        <f>F419*(K424-I422)</f>
        <v>0.33333333333333348</v>
      </c>
      <c r="J424">
        <f>F419*(K424-J423)</f>
        <v>-0.33333333333333304</v>
      </c>
      <c r="K424" s="3">
        <f>D434</f>
        <v>4.25</v>
      </c>
    </row>
    <row r="425" spans="1:15" x14ac:dyDescent="0.35">
      <c r="A425" s="31">
        <v>4</v>
      </c>
      <c r="B425" s="31">
        <v>2</v>
      </c>
      <c r="C425" s="31">
        <v>5</v>
      </c>
      <c r="D425">
        <v>5</v>
      </c>
    </row>
    <row r="426" spans="1:15" ht="13.15" thickBot="1" x14ac:dyDescent="0.4">
      <c r="A426" s="31">
        <v>4</v>
      </c>
      <c r="B426" s="31">
        <v>5</v>
      </c>
      <c r="C426" s="31">
        <v>5</v>
      </c>
      <c r="D426">
        <v>4</v>
      </c>
      <c r="N426" s="1"/>
    </row>
    <row r="427" spans="1:15" ht="13.5" thickBot="1" x14ac:dyDescent="0.45">
      <c r="A427" s="31">
        <v>4</v>
      </c>
      <c r="B427" s="31">
        <v>4</v>
      </c>
      <c r="C427" s="31">
        <v>4</v>
      </c>
      <c r="D427">
        <v>5</v>
      </c>
      <c r="H427" t="s">
        <v>1</v>
      </c>
      <c r="I427" t="s">
        <v>2</v>
      </c>
      <c r="J427" t="s">
        <v>3</v>
      </c>
      <c r="K427" t="s">
        <v>4</v>
      </c>
      <c r="M427" s="116"/>
      <c r="N427" s="141" t="s">
        <v>10</v>
      </c>
    </row>
    <row r="428" spans="1:15" ht="13.15" x14ac:dyDescent="0.4">
      <c r="A428" s="31">
        <v>5</v>
      </c>
      <c r="B428" s="31">
        <v>3</v>
      </c>
      <c r="C428" s="31">
        <v>5</v>
      </c>
      <c r="D428">
        <v>5</v>
      </c>
      <c r="G428" t="s">
        <v>1</v>
      </c>
      <c r="I428">
        <f>IF(I421&gt;0,I433,0)</f>
        <v>0</v>
      </c>
      <c r="J428">
        <f>IF(J421&gt;0,J433,0)</f>
        <v>0</v>
      </c>
      <c r="K428">
        <f>IF(K421&gt;0,K433,0)</f>
        <v>0</v>
      </c>
      <c r="M428" s="143" t="s">
        <v>1</v>
      </c>
      <c r="N428" s="142">
        <f>Techniques!$D$3*(Techniques!$E$3*I428+Techniques!$F$3*J428+Techniques!$G$3*K428)</f>
        <v>0</v>
      </c>
    </row>
    <row r="429" spans="1:15" ht="13.15" x14ac:dyDescent="0.4">
      <c r="A429" s="31">
        <v>5</v>
      </c>
      <c r="B429" s="31">
        <v>2</v>
      </c>
      <c r="C429" s="31">
        <v>4</v>
      </c>
      <c r="D429">
        <v>2</v>
      </c>
      <c r="G429" t="s">
        <v>2</v>
      </c>
      <c r="H429">
        <f>IF(H422&gt;0,H434,0)</f>
        <v>0</v>
      </c>
      <c r="J429">
        <f>IF(J422&gt;0,J434,0)</f>
        <v>0</v>
      </c>
      <c r="K429">
        <f>IF(K422&gt;0,K434,0)</f>
        <v>0</v>
      </c>
      <c r="M429" s="143" t="s">
        <v>2</v>
      </c>
      <c r="N429" s="142">
        <f>Techniques!$E$3*(Techniques!$D$3*H429+Techniques!$F$3*J429+Techniques!$G$3*K429)</f>
        <v>0</v>
      </c>
    </row>
    <row r="430" spans="1:15" ht="13.15" x14ac:dyDescent="0.4">
      <c r="A430" s="31">
        <v>5</v>
      </c>
      <c r="B430" s="31">
        <v>4</v>
      </c>
      <c r="C430" s="31">
        <v>4</v>
      </c>
      <c r="D430">
        <v>5</v>
      </c>
      <c r="G430" t="s">
        <v>3</v>
      </c>
      <c r="H430">
        <f>IF(H423&gt;0,H435,0)</f>
        <v>0</v>
      </c>
      <c r="I430">
        <f>IF(I423&gt;0,I435,0)</f>
        <v>0</v>
      </c>
      <c r="K430">
        <f>IF(K423&gt;0,K435,0)</f>
        <v>0</v>
      </c>
      <c r="M430" s="143" t="s">
        <v>3</v>
      </c>
      <c r="N430" s="142">
        <f>Techniques!$F$3*(Techniques!$D$3*H430+Techniques!$E$3*I430+Techniques!$G$3*K430)</f>
        <v>0</v>
      </c>
    </row>
    <row r="431" spans="1:15" ht="13.15" x14ac:dyDescent="0.4">
      <c r="A431" s="31">
        <v>5</v>
      </c>
      <c r="B431" s="31">
        <v>5</v>
      </c>
      <c r="C431" s="31">
        <v>5</v>
      </c>
      <c r="D431">
        <v>5</v>
      </c>
      <c r="G431" t="s">
        <v>4</v>
      </c>
      <c r="H431">
        <f>IF(H424&gt;0,H436,0)</f>
        <v>0</v>
      </c>
      <c r="I431">
        <f>IF(I424&gt;0,I436,0)</f>
        <v>0</v>
      </c>
      <c r="J431">
        <f>IF(J424&gt;0,J436,0)</f>
        <v>0</v>
      </c>
      <c r="M431" s="143" t="s">
        <v>4</v>
      </c>
      <c r="N431" s="142">
        <f>Techniques!$G$3*(Techniques!$D$3*H431+Techniques!$E$3*I431+Techniques!$F$3*J431)</f>
        <v>0</v>
      </c>
    </row>
    <row r="432" spans="1:15" ht="13.15" x14ac:dyDescent="0.4">
      <c r="A432" s="31">
        <v>5</v>
      </c>
      <c r="B432" s="31">
        <v>5</v>
      </c>
      <c r="C432" s="31">
        <v>5</v>
      </c>
      <c r="D432">
        <v>5</v>
      </c>
      <c r="F432" s="38"/>
      <c r="M432" s="143" t="s">
        <v>94</v>
      </c>
      <c r="N432" s="142" t="b">
        <f>SUM(N428:N431)&gt;0</f>
        <v>0</v>
      </c>
    </row>
    <row r="433" spans="1:15" ht="13.5" thickBot="1" x14ac:dyDescent="0.45">
      <c r="A433" s="22"/>
      <c r="G433" t="s">
        <v>1</v>
      </c>
      <c r="I433">
        <v>0</v>
      </c>
      <c r="J433">
        <v>0</v>
      </c>
      <c r="K433">
        <v>0</v>
      </c>
      <c r="M433" s="140" t="s">
        <v>103</v>
      </c>
      <c r="N433" s="273">
        <v>0.55577783948202542</v>
      </c>
    </row>
    <row r="434" spans="1:15" x14ac:dyDescent="0.35">
      <c r="A434" s="22">
        <f>AVERAGE(A421:A432)</f>
        <v>4.416666666666667</v>
      </c>
      <c r="B434">
        <f>AVERAGE(B421:B432)</f>
        <v>3.9166666666666665</v>
      </c>
      <c r="C434">
        <f>AVERAGE(C421:C432)</f>
        <v>4.583333333333333</v>
      </c>
      <c r="D434">
        <f>AVERAGE(D421:D432)</f>
        <v>4.25</v>
      </c>
      <c r="E434" s="13" t="s">
        <v>237</v>
      </c>
      <c r="G434" t="s">
        <v>2</v>
      </c>
      <c r="H434">
        <v>0</v>
      </c>
      <c r="J434">
        <v>0</v>
      </c>
      <c r="K434">
        <v>0</v>
      </c>
    </row>
    <row r="435" spans="1:15" x14ac:dyDescent="0.35">
      <c r="A435">
        <f>STDEV(A421:A432)</f>
        <v>0.90033663737851954</v>
      </c>
      <c r="B435">
        <f>STDEV(B421:B432)</f>
        <v>1.1645001528813146</v>
      </c>
      <c r="C435">
        <f>STDEV(C421:C432)</f>
        <v>0.51492865054443637</v>
      </c>
      <c r="D435">
        <f>STDEV(D421:D432)</f>
        <v>1.1381803659589922</v>
      </c>
      <c r="E435" s="13" t="s">
        <v>238</v>
      </c>
      <c r="G435" t="s">
        <v>3</v>
      </c>
      <c r="H435">
        <v>0</v>
      </c>
      <c r="I435">
        <v>0</v>
      </c>
      <c r="K435">
        <v>0</v>
      </c>
    </row>
    <row r="436" spans="1:15" x14ac:dyDescent="0.35">
      <c r="A436" s="22"/>
      <c r="G436" t="s">
        <v>4</v>
      </c>
      <c r="H436">
        <v>0</v>
      </c>
      <c r="I436">
        <v>0</v>
      </c>
      <c r="J436">
        <v>0</v>
      </c>
    </row>
    <row r="437" spans="1:15" s="5" customFormat="1" ht="13.15" thickBot="1" x14ac:dyDescent="0.4">
      <c r="A437" s="23"/>
      <c r="O437" s="24"/>
    </row>
    <row r="438" spans="1:15" s="26" customFormat="1" x14ac:dyDescent="0.35">
      <c r="A438" s="25" t="str">
        <f>Directions!A25</f>
        <v>45) Rate how natural you found the experience of walking and interacting in the virtual environment</v>
      </c>
      <c r="E438" s="115" t="s">
        <v>226</v>
      </c>
      <c r="F438" s="66">
        <f>Directions!B25</f>
        <v>1</v>
      </c>
      <c r="O438" s="28"/>
    </row>
    <row r="439" spans="1:15" ht="13.15" x14ac:dyDescent="0.4">
      <c r="A439" s="22" t="s">
        <v>1</v>
      </c>
      <c r="B439" t="s">
        <v>2</v>
      </c>
      <c r="C439" t="s">
        <v>3</v>
      </c>
      <c r="D439" t="s">
        <v>4</v>
      </c>
      <c r="G439" s="3" t="s">
        <v>220</v>
      </c>
      <c r="H439" t="s">
        <v>1</v>
      </c>
      <c r="I439" t="s">
        <v>2</v>
      </c>
      <c r="J439" t="s">
        <v>3</v>
      </c>
      <c r="K439" t="s">
        <v>4</v>
      </c>
    </row>
    <row r="440" spans="1:15" ht="13.15" x14ac:dyDescent="0.4">
      <c r="A440" s="31">
        <v>2</v>
      </c>
      <c r="B440" s="31">
        <v>4</v>
      </c>
      <c r="C440" s="31">
        <v>4</v>
      </c>
      <c r="D440">
        <v>2</v>
      </c>
      <c r="G440" t="s">
        <v>1</v>
      </c>
      <c r="H440" s="3">
        <f>A453</f>
        <v>2.9166666666666665</v>
      </c>
      <c r="I440">
        <f>F438*(H440-I441)</f>
        <v>-0.33333333333333348</v>
      </c>
      <c r="J440">
        <f>F438*(H440-J442)</f>
        <v>-0.83333333333333348</v>
      </c>
      <c r="K440">
        <f>F438*(H440-K443)</f>
        <v>0.25</v>
      </c>
    </row>
    <row r="441" spans="1:15" ht="13.15" x14ac:dyDescent="0.4">
      <c r="A441" s="31">
        <v>3</v>
      </c>
      <c r="B441" s="31">
        <v>3</v>
      </c>
      <c r="C441" s="31">
        <v>4</v>
      </c>
      <c r="D441">
        <v>4</v>
      </c>
      <c r="G441" t="s">
        <v>2</v>
      </c>
      <c r="H441">
        <f>F438*(I441-H440)</f>
        <v>0.33333333333333348</v>
      </c>
      <c r="I441" s="3">
        <f>B453</f>
        <v>3.25</v>
      </c>
      <c r="J441">
        <f>F438*(I441-J442)</f>
        <v>-0.5</v>
      </c>
      <c r="K441">
        <f>F438*(I441-K443)</f>
        <v>0.58333333333333348</v>
      </c>
    </row>
    <row r="442" spans="1:15" ht="13.15" x14ac:dyDescent="0.4">
      <c r="A442" s="31">
        <v>2</v>
      </c>
      <c r="B442" s="31">
        <v>3</v>
      </c>
      <c r="C442" s="31">
        <v>4</v>
      </c>
      <c r="D442">
        <v>3</v>
      </c>
      <c r="G442" t="s">
        <v>3</v>
      </c>
      <c r="H442">
        <f>F438*(J442-H440)</f>
        <v>0.83333333333333348</v>
      </c>
      <c r="I442">
        <f>F438*(J442-I441)</f>
        <v>0.5</v>
      </c>
      <c r="J442" s="3">
        <f>C453</f>
        <v>3.75</v>
      </c>
      <c r="K442">
        <f>F438*(J442-K443)</f>
        <v>1.0833333333333335</v>
      </c>
    </row>
    <row r="443" spans="1:15" ht="13.15" x14ac:dyDescent="0.4">
      <c r="A443" s="31">
        <v>3</v>
      </c>
      <c r="B443" s="31">
        <v>3</v>
      </c>
      <c r="C443" s="31">
        <v>4</v>
      </c>
      <c r="D443">
        <v>3</v>
      </c>
      <c r="G443" t="s">
        <v>4</v>
      </c>
      <c r="H443">
        <f>F438*(K443-H440)</f>
        <v>-0.25</v>
      </c>
      <c r="I443">
        <f>F438*(K443-I441)</f>
        <v>-0.58333333333333348</v>
      </c>
      <c r="J443">
        <f>F438*(K443-J442)</f>
        <v>-1.0833333333333335</v>
      </c>
      <c r="K443" s="3">
        <f>D453</f>
        <v>2.6666666666666665</v>
      </c>
    </row>
    <row r="444" spans="1:15" x14ac:dyDescent="0.35">
      <c r="A444" s="31">
        <v>4</v>
      </c>
      <c r="B444" s="31">
        <v>3</v>
      </c>
      <c r="C444" s="31">
        <v>5</v>
      </c>
      <c r="D444">
        <v>2</v>
      </c>
    </row>
    <row r="445" spans="1:15" ht="13.15" thickBot="1" x14ac:dyDescent="0.4">
      <c r="A445" s="31">
        <v>4</v>
      </c>
      <c r="B445" s="31">
        <v>3</v>
      </c>
      <c r="C445" s="31">
        <v>3</v>
      </c>
      <c r="D445">
        <v>2</v>
      </c>
      <c r="N445" s="1"/>
    </row>
    <row r="446" spans="1:15" ht="13.5" thickBot="1" x14ac:dyDescent="0.45">
      <c r="A446" s="31">
        <v>3</v>
      </c>
      <c r="B446" s="31">
        <v>3</v>
      </c>
      <c r="C446" s="31">
        <v>3</v>
      </c>
      <c r="D446">
        <v>2</v>
      </c>
      <c r="H446" t="s">
        <v>1</v>
      </c>
      <c r="I446" t="s">
        <v>2</v>
      </c>
      <c r="J446" t="s">
        <v>3</v>
      </c>
      <c r="K446" t="s">
        <v>4</v>
      </c>
      <c r="M446" s="116"/>
      <c r="N446" s="141" t="s">
        <v>10</v>
      </c>
    </row>
    <row r="447" spans="1:15" ht="13.15" x14ac:dyDescent="0.4">
      <c r="A447" s="31">
        <v>3</v>
      </c>
      <c r="B447" s="31">
        <v>3</v>
      </c>
      <c r="C447" s="31">
        <v>4</v>
      </c>
      <c r="D447">
        <v>2</v>
      </c>
      <c r="G447" t="s">
        <v>1</v>
      </c>
      <c r="I447">
        <f>IF(I440&gt;0,I452,0)</f>
        <v>0</v>
      </c>
      <c r="J447">
        <f>IF(J440&gt;0,J452,0)</f>
        <v>0</v>
      </c>
      <c r="K447">
        <f>IF(K440&gt;0,K452,0)</f>
        <v>0</v>
      </c>
      <c r="M447" s="143" t="s">
        <v>1</v>
      </c>
      <c r="N447" s="142">
        <f>Techniques!$D$3*(Techniques!$E$3*I447+Techniques!$F$3*J447+Techniques!$G$3*K447)</f>
        <v>0</v>
      </c>
    </row>
    <row r="448" spans="1:15" ht="13.15" x14ac:dyDescent="0.4">
      <c r="A448" s="31">
        <v>3</v>
      </c>
      <c r="B448" s="31">
        <v>3</v>
      </c>
      <c r="C448" s="31">
        <v>3</v>
      </c>
      <c r="D448">
        <v>3</v>
      </c>
      <c r="G448" t="s">
        <v>2</v>
      </c>
      <c r="H448">
        <f>IF(H441&gt;0,H453,0)</f>
        <v>0</v>
      </c>
      <c r="J448">
        <f>IF(J441&gt;0,J453,0)</f>
        <v>0</v>
      </c>
      <c r="K448">
        <f>IF(K441&gt;0,K453,0)</f>
        <v>0</v>
      </c>
      <c r="M448" s="143" t="s">
        <v>2</v>
      </c>
      <c r="N448" s="142">
        <f>Techniques!$E$3*(Techniques!$D$3*H448+Techniques!$F$3*J448+Techniques!$G$3*K448)</f>
        <v>0</v>
      </c>
    </row>
    <row r="449" spans="1:15" ht="13.15" x14ac:dyDescent="0.4">
      <c r="A449" s="31">
        <v>2</v>
      </c>
      <c r="B449" s="31">
        <v>3</v>
      </c>
      <c r="C449" s="31">
        <v>3</v>
      </c>
      <c r="D449">
        <v>3</v>
      </c>
      <c r="G449" t="s">
        <v>3</v>
      </c>
      <c r="H449">
        <f>IF(H442&gt;0,H454,0)</f>
        <v>1</v>
      </c>
      <c r="I449">
        <f>IF(I442&gt;0,I454,0)</f>
        <v>0</v>
      </c>
      <c r="K449">
        <f>IF(K442&gt;0,K454,0)</f>
        <v>1</v>
      </c>
      <c r="M449" s="143" t="s">
        <v>3</v>
      </c>
      <c r="N449" s="142">
        <f>Techniques!$F$3*(Techniques!$D$3*H449+Techniques!$E$3*I449+Techniques!$G$3*K449)</f>
        <v>2</v>
      </c>
    </row>
    <row r="450" spans="1:15" ht="13.15" x14ac:dyDescent="0.4">
      <c r="A450" s="31">
        <v>3</v>
      </c>
      <c r="B450" s="31">
        <v>4</v>
      </c>
      <c r="C450" s="31">
        <v>4</v>
      </c>
      <c r="D450">
        <v>3</v>
      </c>
      <c r="G450" t="s">
        <v>4</v>
      </c>
      <c r="H450">
        <f>IF(H443&gt;0,H455,0)</f>
        <v>0</v>
      </c>
      <c r="I450">
        <f>IF(I443&gt;0,I455,0)</f>
        <v>0</v>
      </c>
      <c r="J450">
        <f>IF(J443&gt;0,J455,0)</f>
        <v>0</v>
      </c>
      <c r="M450" s="143" t="s">
        <v>4</v>
      </c>
      <c r="N450" s="142">
        <f>Techniques!$G$3*(Techniques!$D$3*H450+Techniques!$E$3*I450+Techniques!$F$3*J450)</f>
        <v>0</v>
      </c>
    </row>
    <row r="451" spans="1:15" ht="13.15" x14ac:dyDescent="0.4">
      <c r="A451" s="31">
        <v>3</v>
      </c>
      <c r="B451" s="31">
        <v>4</v>
      </c>
      <c r="C451" s="31">
        <v>4</v>
      </c>
      <c r="D451">
        <v>3</v>
      </c>
      <c r="F451" s="38"/>
      <c r="M451" s="143" t="s">
        <v>94</v>
      </c>
      <c r="N451" s="142" t="b">
        <f>SUM(N447:N450)&gt;0</f>
        <v>1</v>
      </c>
    </row>
    <row r="452" spans="1:15" ht="13.5" thickBot="1" x14ac:dyDescent="0.45">
      <c r="A452" s="22"/>
      <c r="G452" t="s">
        <v>1</v>
      </c>
      <c r="I452">
        <v>0</v>
      </c>
      <c r="J452">
        <v>1</v>
      </c>
      <c r="K452">
        <v>0</v>
      </c>
      <c r="M452" s="140" t="s">
        <v>103</v>
      </c>
      <c r="N452" s="273">
        <v>1.6388882839805277E-3</v>
      </c>
    </row>
    <row r="453" spans="1:15" x14ac:dyDescent="0.35">
      <c r="A453" s="22">
        <f>AVERAGE(A440:A451)</f>
        <v>2.9166666666666665</v>
      </c>
      <c r="B453">
        <f>AVERAGE(B440:B451)</f>
        <v>3.25</v>
      </c>
      <c r="C453">
        <f>AVERAGE(C440:C451)</f>
        <v>3.75</v>
      </c>
      <c r="D453">
        <f>AVERAGE(D440:D451)</f>
        <v>2.6666666666666665</v>
      </c>
      <c r="E453" s="13" t="s">
        <v>237</v>
      </c>
      <c r="G453" t="s">
        <v>2</v>
      </c>
      <c r="H453">
        <v>0</v>
      </c>
      <c r="J453">
        <v>0</v>
      </c>
      <c r="K453">
        <v>0</v>
      </c>
    </row>
    <row r="454" spans="1:15" x14ac:dyDescent="0.35">
      <c r="A454">
        <f>STDEV(A440:A451)</f>
        <v>0.66855792342152176</v>
      </c>
      <c r="B454">
        <f>STDEV(B440:B451)</f>
        <v>0.45226701686664544</v>
      </c>
      <c r="C454">
        <f>STDEV(C440:C451)</f>
        <v>0.62158156050806102</v>
      </c>
      <c r="D454">
        <f>STDEV(D440:D451)</f>
        <v>0.65133894727892994</v>
      </c>
      <c r="E454" s="13" t="s">
        <v>238</v>
      </c>
      <c r="G454" t="s">
        <v>3</v>
      </c>
      <c r="H454">
        <v>1</v>
      </c>
      <c r="I454">
        <v>0</v>
      </c>
      <c r="K454">
        <v>1</v>
      </c>
    </row>
    <row r="455" spans="1:15" x14ac:dyDescent="0.35">
      <c r="A455" s="22"/>
      <c r="G455" t="s">
        <v>4</v>
      </c>
      <c r="H455">
        <v>0</v>
      </c>
      <c r="I455">
        <v>0</v>
      </c>
      <c r="J455">
        <v>1</v>
      </c>
    </row>
    <row r="456" spans="1:15" s="5" customFormat="1" ht="13.15" thickBot="1" x14ac:dyDescent="0.4">
      <c r="A456" s="23"/>
      <c r="O456" s="24"/>
    </row>
    <row r="457" spans="1:15" s="26" customFormat="1" x14ac:dyDescent="0.35">
      <c r="A457" s="25" t="str">
        <f>Directions!A26</f>
        <v>46) Rate how different the physical strain of the input methods were, overall, compared to the actions they were serving as a proxy for</v>
      </c>
      <c r="E457" s="115" t="s">
        <v>226</v>
      </c>
      <c r="F457" s="66">
        <f>Directions!B26</f>
        <v>-1</v>
      </c>
      <c r="O457" s="28"/>
    </row>
    <row r="458" spans="1:15" ht="13.15" x14ac:dyDescent="0.4">
      <c r="A458" s="22" t="s">
        <v>1</v>
      </c>
      <c r="B458" t="s">
        <v>2</v>
      </c>
      <c r="C458" t="s">
        <v>3</v>
      </c>
      <c r="D458" t="s">
        <v>4</v>
      </c>
      <c r="G458" s="3" t="s">
        <v>220</v>
      </c>
      <c r="H458" t="s">
        <v>1</v>
      </c>
      <c r="I458" t="s">
        <v>2</v>
      </c>
      <c r="J458" t="s">
        <v>3</v>
      </c>
      <c r="K458" t="s">
        <v>4</v>
      </c>
    </row>
    <row r="459" spans="1:15" ht="13.15" x14ac:dyDescent="0.4">
      <c r="A459" s="31">
        <v>1</v>
      </c>
      <c r="B459" s="31">
        <v>1</v>
      </c>
      <c r="C459" s="31">
        <v>1</v>
      </c>
      <c r="D459">
        <v>2</v>
      </c>
      <c r="G459" t="s">
        <v>1</v>
      </c>
      <c r="H459" s="3">
        <f>A472</f>
        <v>3.1666666666666665</v>
      </c>
      <c r="I459">
        <f>F457*(H459-I460)</f>
        <v>-0.83333333333333304</v>
      </c>
      <c r="J459">
        <f>F457*(H459-J461)</f>
        <v>-0.83333333333333304</v>
      </c>
      <c r="K459">
        <f>F457*(H459-K462)</f>
        <v>0.83333333333333348</v>
      </c>
    </row>
    <row r="460" spans="1:15" ht="13.15" x14ac:dyDescent="0.4">
      <c r="A460" s="31">
        <v>4</v>
      </c>
      <c r="B460" s="31">
        <v>3</v>
      </c>
      <c r="C460" s="31">
        <v>3</v>
      </c>
      <c r="D460">
        <v>1</v>
      </c>
      <c r="G460" t="s">
        <v>2</v>
      </c>
      <c r="H460">
        <f>F457*(I460-H459)</f>
        <v>0.83333333333333304</v>
      </c>
      <c r="I460" s="3">
        <f>B472</f>
        <v>2.3333333333333335</v>
      </c>
      <c r="J460">
        <f>F457*(I460-J461)</f>
        <v>0</v>
      </c>
      <c r="K460">
        <f>F457*(I460-K462)</f>
        <v>1.6666666666666665</v>
      </c>
    </row>
    <row r="461" spans="1:15" ht="13.15" x14ac:dyDescent="0.4">
      <c r="A461" s="31">
        <v>2</v>
      </c>
      <c r="B461" s="31">
        <v>1</v>
      </c>
      <c r="C461" s="31">
        <v>2</v>
      </c>
      <c r="D461">
        <v>4</v>
      </c>
      <c r="G461" t="s">
        <v>3</v>
      </c>
      <c r="H461">
        <f>F457*(J461-H459)</f>
        <v>0.83333333333333304</v>
      </c>
      <c r="I461">
        <f>F457*(J461-I460)</f>
        <v>0</v>
      </c>
      <c r="J461" s="3">
        <f>C472</f>
        <v>2.3333333333333335</v>
      </c>
      <c r="K461">
        <f>F457*(J461-K462)</f>
        <v>1.6666666666666665</v>
      </c>
    </row>
    <row r="462" spans="1:15" ht="13.15" x14ac:dyDescent="0.4">
      <c r="A462" s="31">
        <v>4</v>
      </c>
      <c r="B462" s="31">
        <v>1</v>
      </c>
      <c r="C462" s="31">
        <v>2</v>
      </c>
      <c r="D462">
        <v>4</v>
      </c>
      <c r="G462" t="s">
        <v>4</v>
      </c>
      <c r="H462">
        <f>F457*(K462-H459)</f>
        <v>-0.83333333333333348</v>
      </c>
      <c r="I462">
        <f>F457*(K462-I460)</f>
        <v>-1.6666666666666665</v>
      </c>
      <c r="J462">
        <f>F457*(K462-J461)</f>
        <v>-1.6666666666666665</v>
      </c>
      <c r="K462" s="3">
        <f>D472</f>
        <v>4</v>
      </c>
    </row>
    <row r="463" spans="1:15" x14ac:dyDescent="0.35">
      <c r="A463" s="31">
        <v>4</v>
      </c>
      <c r="B463" s="31">
        <v>3</v>
      </c>
      <c r="C463" s="31">
        <v>1</v>
      </c>
      <c r="D463">
        <v>5</v>
      </c>
    </row>
    <row r="464" spans="1:15" ht="13.15" thickBot="1" x14ac:dyDescent="0.4">
      <c r="A464" s="31">
        <v>3</v>
      </c>
      <c r="B464" s="31">
        <v>3</v>
      </c>
      <c r="C464" s="31">
        <v>1</v>
      </c>
      <c r="D464">
        <v>5</v>
      </c>
      <c r="N464" s="1"/>
    </row>
    <row r="465" spans="1:15" ht="13.5" thickBot="1" x14ac:dyDescent="0.45">
      <c r="A465" s="31">
        <v>3</v>
      </c>
      <c r="B465" s="31">
        <v>2</v>
      </c>
      <c r="C465" s="31">
        <v>2</v>
      </c>
      <c r="D465">
        <v>4</v>
      </c>
      <c r="H465" t="s">
        <v>1</v>
      </c>
      <c r="I465" t="s">
        <v>2</v>
      </c>
      <c r="J465" t="s">
        <v>3</v>
      </c>
      <c r="K465" t="s">
        <v>4</v>
      </c>
      <c r="M465" s="116"/>
      <c r="N465" s="141" t="s">
        <v>10</v>
      </c>
    </row>
    <row r="466" spans="1:15" ht="13.15" x14ac:dyDescent="0.4">
      <c r="A466" s="31">
        <v>4</v>
      </c>
      <c r="B466" s="31">
        <v>2</v>
      </c>
      <c r="C466" s="31">
        <v>1</v>
      </c>
      <c r="D466">
        <v>5</v>
      </c>
      <c r="G466" t="s">
        <v>1</v>
      </c>
      <c r="I466">
        <f>IF(I459&gt;0,I471,0)</f>
        <v>0</v>
      </c>
      <c r="J466">
        <f>IF(J459&gt;0,J471,0)</f>
        <v>0</v>
      </c>
      <c r="K466">
        <f>IF(K459&gt;0,K471,0)</f>
        <v>0</v>
      </c>
      <c r="M466" s="143" t="s">
        <v>1</v>
      </c>
      <c r="N466" s="142">
        <f>Techniques!$D$3*(Techniques!$E$3*I466+Techniques!$F$3*J466+Techniques!$G$3*K466)</f>
        <v>0</v>
      </c>
    </row>
    <row r="467" spans="1:15" ht="13.15" x14ac:dyDescent="0.4">
      <c r="A467" s="31">
        <v>3</v>
      </c>
      <c r="B467" s="31">
        <v>3</v>
      </c>
      <c r="C467" s="31">
        <v>4</v>
      </c>
      <c r="D467">
        <v>5</v>
      </c>
      <c r="G467" t="s">
        <v>2</v>
      </c>
      <c r="H467">
        <f>IF(H460&gt;0,H472,0)</f>
        <v>0</v>
      </c>
      <c r="J467">
        <f>IF(J460&gt;0,J472,0)</f>
        <v>0</v>
      </c>
      <c r="K467">
        <f>IF(K460&gt;0,K472,0)</f>
        <v>1</v>
      </c>
      <c r="M467" s="143" t="s">
        <v>2</v>
      </c>
      <c r="N467" s="142">
        <f>Techniques!$E$3*(Techniques!$D$3*H467+Techniques!$F$3*J467+Techniques!$G$3*K467)</f>
        <v>1</v>
      </c>
    </row>
    <row r="468" spans="1:15" ht="13.15" x14ac:dyDescent="0.4">
      <c r="A468" s="31">
        <v>5</v>
      </c>
      <c r="B468" s="31">
        <v>2</v>
      </c>
      <c r="C468" s="31">
        <v>3</v>
      </c>
      <c r="D468">
        <v>4</v>
      </c>
      <c r="G468" t="s">
        <v>3</v>
      </c>
      <c r="H468">
        <f>IF(H461&gt;0,H473,0)</f>
        <v>0</v>
      </c>
      <c r="I468">
        <f>IF(I461&gt;0,I473,0)</f>
        <v>0</v>
      </c>
      <c r="K468">
        <f>IF(K461&gt;0,K473,0)</f>
        <v>1</v>
      </c>
      <c r="M468" s="143" t="s">
        <v>3</v>
      </c>
      <c r="N468" s="142">
        <f>Techniques!$F$3*(Techniques!$D$3*H468+Techniques!$E$3*I468+Techniques!$G$3*K468)</f>
        <v>1</v>
      </c>
    </row>
    <row r="469" spans="1:15" ht="13.15" x14ac:dyDescent="0.4">
      <c r="A469" s="31">
        <v>2</v>
      </c>
      <c r="B469" s="31">
        <v>4</v>
      </c>
      <c r="C469" s="31">
        <v>5</v>
      </c>
      <c r="D469">
        <v>5</v>
      </c>
      <c r="G469" t="s">
        <v>4</v>
      </c>
      <c r="H469">
        <f>IF(H462&gt;0,H474,0)</f>
        <v>0</v>
      </c>
      <c r="I469">
        <f>IF(I462&gt;0,I474,0)</f>
        <v>0</v>
      </c>
      <c r="J469">
        <f>IF(J462&gt;0,J474,0)</f>
        <v>0</v>
      </c>
      <c r="M469" s="143" t="s">
        <v>4</v>
      </c>
      <c r="N469" s="142">
        <f>Techniques!$G$3*(Techniques!$D$3*H469+Techniques!$E$3*I469+Techniques!$F$3*J469)</f>
        <v>0</v>
      </c>
    </row>
    <row r="470" spans="1:15" ht="13.15" x14ac:dyDescent="0.4">
      <c r="A470" s="31">
        <v>3</v>
      </c>
      <c r="B470" s="31">
        <v>3</v>
      </c>
      <c r="C470" s="31">
        <v>3</v>
      </c>
      <c r="D470">
        <v>4</v>
      </c>
      <c r="F470" s="38"/>
      <c r="M470" s="143" t="s">
        <v>94</v>
      </c>
      <c r="N470" s="142" t="b">
        <f>SUM(N466:N469)&gt;0</f>
        <v>1</v>
      </c>
    </row>
    <row r="471" spans="1:15" ht="13.5" thickBot="1" x14ac:dyDescent="0.45">
      <c r="A471" s="22"/>
      <c r="G471" t="s">
        <v>1</v>
      </c>
      <c r="I471">
        <v>0</v>
      </c>
      <c r="J471">
        <v>0</v>
      </c>
      <c r="K471">
        <v>0</v>
      </c>
      <c r="M471" s="140" t="s">
        <v>103</v>
      </c>
      <c r="N471" s="273">
        <v>4.1802494657432309E-3</v>
      </c>
    </row>
    <row r="472" spans="1:15" x14ac:dyDescent="0.35">
      <c r="A472" s="22">
        <f>AVERAGE(A459:A470)</f>
        <v>3.1666666666666665</v>
      </c>
      <c r="B472">
        <f>AVERAGE(B459:B470)</f>
        <v>2.3333333333333335</v>
      </c>
      <c r="C472">
        <f>AVERAGE(C459:C470)</f>
        <v>2.3333333333333335</v>
      </c>
      <c r="D472">
        <f>AVERAGE(D459:D470)</f>
        <v>4</v>
      </c>
      <c r="E472" s="13" t="s">
        <v>237</v>
      </c>
      <c r="G472" t="s">
        <v>2</v>
      </c>
      <c r="H472">
        <v>0</v>
      </c>
      <c r="J472">
        <v>0</v>
      </c>
      <c r="K472">
        <v>1</v>
      </c>
    </row>
    <row r="473" spans="1:15" x14ac:dyDescent="0.35">
      <c r="A473">
        <f>STDEV(A459:A470)</f>
        <v>1.1146408580454257</v>
      </c>
      <c r="B473">
        <f>STDEV(B459:B470)</f>
        <v>0.98473192783466212</v>
      </c>
      <c r="C473">
        <f>STDEV(C459:C470)</f>
        <v>1.3026778945578594</v>
      </c>
      <c r="D473">
        <f>STDEV(D459:D470)</f>
        <v>1.2792042981336627</v>
      </c>
      <c r="E473" s="13" t="s">
        <v>238</v>
      </c>
      <c r="G473" t="s">
        <v>3</v>
      </c>
      <c r="H473">
        <v>0</v>
      </c>
      <c r="I473">
        <v>0</v>
      </c>
      <c r="K473">
        <v>1</v>
      </c>
    </row>
    <row r="474" spans="1:15" x14ac:dyDescent="0.35">
      <c r="A474" s="22"/>
      <c r="G474" t="s">
        <v>4</v>
      </c>
      <c r="H474">
        <v>0</v>
      </c>
      <c r="I474">
        <v>1</v>
      </c>
      <c r="J474">
        <v>1</v>
      </c>
    </row>
    <row r="475" spans="1:15" s="5" customFormat="1" ht="13.15" thickBot="1" x14ac:dyDescent="0.4">
      <c r="A475" s="23"/>
      <c r="O475" s="24"/>
    </row>
    <row r="476" spans="1:15" s="26" customFormat="1" x14ac:dyDescent="0.35">
      <c r="A476" s="25" t="str">
        <f>Directions!A27</f>
        <v>47) How mentally demanding was the task considering the interface used to perform it?</v>
      </c>
      <c r="E476" s="115" t="s">
        <v>226</v>
      </c>
      <c r="F476" s="66">
        <f>Directions!B27</f>
        <v>-1</v>
      </c>
      <c r="O476" s="28"/>
    </row>
    <row r="477" spans="1:15" ht="13.15" x14ac:dyDescent="0.4">
      <c r="A477" s="22" t="s">
        <v>1</v>
      </c>
      <c r="B477" t="s">
        <v>2</v>
      </c>
      <c r="C477" t="s">
        <v>3</v>
      </c>
      <c r="D477" t="s">
        <v>4</v>
      </c>
      <c r="G477" s="3" t="s">
        <v>220</v>
      </c>
      <c r="H477" t="s">
        <v>1</v>
      </c>
      <c r="I477" t="s">
        <v>2</v>
      </c>
      <c r="J477" t="s">
        <v>3</v>
      </c>
      <c r="K477" t="s">
        <v>4</v>
      </c>
    </row>
    <row r="478" spans="1:15" ht="13.15" x14ac:dyDescent="0.4">
      <c r="A478" s="31">
        <v>5</v>
      </c>
      <c r="B478" s="31">
        <v>2</v>
      </c>
      <c r="C478" s="31">
        <v>2</v>
      </c>
      <c r="D478">
        <v>4</v>
      </c>
      <c r="G478" t="s">
        <v>1</v>
      </c>
      <c r="H478" s="3">
        <f>A491</f>
        <v>3.25</v>
      </c>
      <c r="I478">
        <f>F476*(H478-I479)</f>
        <v>0</v>
      </c>
      <c r="J478">
        <f>F476*(H478-J480)</f>
        <v>-1.25</v>
      </c>
      <c r="K478">
        <f>F476*(H478-K481)</f>
        <v>0.16666666666666652</v>
      </c>
    </row>
    <row r="479" spans="1:15" ht="13.15" x14ac:dyDescent="0.4">
      <c r="A479" s="31">
        <v>3</v>
      </c>
      <c r="B479" s="31">
        <v>3</v>
      </c>
      <c r="C479" s="31">
        <v>2</v>
      </c>
      <c r="D479">
        <v>2</v>
      </c>
      <c r="G479" t="s">
        <v>2</v>
      </c>
      <c r="H479">
        <f>F476*(I479-H478)</f>
        <v>0</v>
      </c>
      <c r="I479" s="3">
        <f>B491</f>
        <v>3.25</v>
      </c>
      <c r="J479">
        <f>F476*(I479-J480)</f>
        <v>-1.25</v>
      </c>
      <c r="K479">
        <f>F476*(I479-K481)</f>
        <v>0.16666666666666652</v>
      </c>
    </row>
    <row r="480" spans="1:15" ht="13.15" x14ac:dyDescent="0.4">
      <c r="A480" s="31">
        <v>3</v>
      </c>
      <c r="B480" s="31">
        <v>3</v>
      </c>
      <c r="C480" s="31">
        <v>1</v>
      </c>
      <c r="D480">
        <v>4</v>
      </c>
      <c r="G480" t="s">
        <v>3</v>
      </c>
      <c r="H480">
        <f>F476*(J480-H478)</f>
        <v>1.25</v>
      </c>
      <c r="I480">
        <f>F476*(J480-I479)</f>
        <v>1.25</v>
      </c>
      <c r="J480" s="3">
        <f>C491</f>
        <v>2</v>
      </c>
      <c r="K480">
        <f>F476*(J480-K481)</f>
        <v>1.4166666666666665</v>
      </c>
    </row>
    <row r="481" spans="1:15" ht="13.15" x14ac:dyDescent="0.4">
      <c r="A481" s="31">
        <v>3</v>
      </c>
      <c r="B481" s="31">
        <v>3</v>
      </c>
      <c r="C481" s="31">
        <v>1</v>
      </c>
      <c r="D481">
        <v>1</v>
      </c>
      <c r="G481" t="s">
        <v>4</v>
      </c>
      <c r="H481">
        <f>F476*(K481-H478)</f>
        <v>-0.16666666666666652</v>
      </c>
      <c r="I481">
        <f>F476*(K481-I479)</f>
        <v>-0.16666666666666652</v>
      </c>
      <c r="J481">
        <f>F476*(K481-J480)</f>
        <v>-1.4166666666666665</v>
      </c>
      <c r="K481" s="3">
        <f>D491</f>
        <v>3.4166666666666665</v>
      </c>
    </row>
    <row r="482" spans="1:15" x14ac:dyDescent="0.35">
      <c r="A482" s="31">
        <v>3</v>
      </c>
      <c r="B482" s="31">
        <v>3</v>
      </c>
      <c r="C482" s="31">
        <v>1</v>
      </c>
      <c r="D482">
        <v>2</v>
      </c>
    </row>
    <row r="483" spans="1:15" ht="13.15" thickBot="1" x14ac:dyDescent="0.4">
      <c r="A483" s="31">
        <v>3</v>
      </c>
      <c r="B483" s="31">
        <v>5</v>
      </c>
      <c r="C483" s="31">
        <v>3</v>
      </c>
      <c r="D483">
        <v>5</v>
      </c>
      <c r="N483" s="1"/>
    </row>
    <row r="484" spans="1:15" ht="13.5" thickBot="1" x14ac:dyDescent="0.45">
      <c r="A484" s="31">
        <v>3</v>
      </c>
      <c r="B484" s="31">
        <v>3</v>
      </c>
      <c r="C484" s="31">
        <v>3</v>
      </c>
      <c r="D484">
        <v>5</v>
      </c>
      <c r="H484" t="s">
        <v>1</v>
      </c>
      <c r="I484" t="s">
        <v>2</v>
      </c>
      <c r="J484" t="s">
        <v>3</v>
      </c>
      <c r="K484" t="s">
        <v>4</v>
      </c>
      <c r="M484" s="116"/>
      <c r="N484" s="141" t="s">
        <v>10</v>
      </c>
    </row>
    <row r="485" spans="1:15" ht="13.15" x14ac:dyDescent="0.4">
      <c r="A485" s="31">
        <v>3</v>
      </c>
      <c r="B485" s="31">
        <v>2</v>
      </c>
      <c r="C485" s="31">
        <v>2</v>
      </c>
      <c r="D485">
        <v>5</v>
      </c>
      <c r="G485" t="s">
        <v>1</v>
      </c>
      <c r="I485">
        <f>IF(I478&gt;0,I490,0)</f>
        <v>0</v>
      </c>
      <c r="J485">
        <f>IF(J478&gt;0,J490,0)</f>
        <v>0</v>
      </c>
      <c r="K485">
        <f>IF(K478&gt;0,K490,0)</f>
        <v>0</v>
      </c>
      <c r="M485" s="143" t="s">
        <v>1</v>
      </c>
      <c r="N485" s="142">
        <f>Techniques!$D$3*(Techniques!$E$3*I485+Techniques!$F$3*J485+Techniques!$G$3*K485)</f>
        <v>0</v>
      </c>
    </row>
    <row r="486" spans="1:15" ht="13.15" x14ac:dyDescent="0.4">
      <c r="A486" s="31">
        <v>4</v>
      </c>
      <c r="B486" s="31">
        <v>3</v>
      </c>
      <c r="C486" s="31">
        <v>3</v>
      </c>
      <c r="D486">
        <v>2</v>
      </c>
      <c r="G486" t="s">
        <v>2</v>
      </c>
      <c r="H486">
        <f>IF(H479&gt;0,H491,0)</f>
        <v>0</v>
      </c>
      <c r="J486">
        <f>IF(J479&gt;0,J491,0)</f>
        <v>0</v>
      </c>
      <c r="K486">
        <f>IF(K479&gt;0,K491,0)</f>
        <v>0</v>
      </c>
      <c r="M486" s="143" t="s">
        <v>2</v>
      </c>
      <c r="N486" s="142">
        <f>Techniques!$E$3*(Techniques!$D$3*H486+Techniques!$F$3*J486+Techniques!$G$3*K486)</f>
        <v>0</v>
      </c>
    </row>
    <row r="487" spans="1:15" ht="13.15" x14ac:dyDescent="0.4">
      <c r="A487" s="31">
        <v>4</v>
      </c>
      <c r="B487" s="31">
        <v>4</v>
      </c>
      <c r="C487" s="31">
        <v>2</v>
      </c>
      <c r="D487">
        <v>4</v>
      </c>
      <c r="G487" t="s">
        <v>3</v>
      </c>
      <c r="H487">
        <f>IF(H480&gt;0,H492,0)</f>
        <v>1</v>
      </c>
      <c r="I487">
        <f>IF(I480&gt;0,I492,0)</f>
        <v>1</v>
      </c>
      <c r="K487">
        <f>IF(K480&gt;0,K492,0)</f>
        <v>1</v>
      </c>
      <c r="M487" s="143" t="s">
        <v>3</v>
      </c>
      <c r="N487" s="142">
        <f>Techniques!$F$3*(Techniques!$D$3*H487+Techniques!$E$3*I487+Techniques!$G$3*K487)</f>
        <v>3</v>
      </c>
    </row>
    <row r="488" spans="1:15" ht="13.15" x14ac:dyDescent="0.4">
      <c r="A488" s="31">
        <v>2</v>
      </c>
      <c r="B488" s="31">
        <v>5</v>
      </c>
      <c r="C488" s="31">
        <v>2</v>
      </c>
      <c r="D488">
        <v>4</v>
      </c>
      <c r="G488" t="s">
        <v>4</v>
      </c>
      <c r="H488">
        <f>IF(H481&gt;0,H493,0)</f>
        <v>0</v>
      </c>
      <c r="I488">
        <f>IF(I481&gt;0,I493,0)</f>
        <v>0</v>
      </c>
      <c r="J488">
        <f>IF(J481&gt;0,J493,0)</f>
        <v>0</v>
      </c>
      <c r="M488" s="143" t="s">
        <v>4</v>
      </c>
      <c r="N488" s="142">
        <f>Techniques!$G$3*(Techniques!$D$3*H488+Techniques!$E$3*I488+Techniques!$F$3*J488)</f>
        <v>0</v>
      </c>
    </row>
    <row r="489" spans="1:15" ht="13.15" x14ac:dyDescent="0.4">
      <c r="A489" s="31">
        <v>3</v>
      </c>
      <c r="B489" s="31">
        <v>3</v>
      </c>
      <c r="C489" s="31">
        <v>2</v>
      </c>
      <c r="D489">
        <v>3</v>
      </c>
      <c r="F489" s="38"/>
      <c r="M489" s="143" t="s">
        <v>94</v>
      </c>
      <c r="N489" s="142" t="b">
        <f>SUM(N485:N488)&gt;0</f>
        <v>1</v>
      </c>
    </row>
    <row r="490" spans="1:15" ht="13.5" thickBot="1" x14ac:dyDescent="0.45">
      <c r="A490" s="22"/>
      <c r="G490" t="s">
        <v>1</v>
      </c>
      <c r="I490">
        <v>0</v>
      </c>
      <c r="J490">
        <v>1</v>
      </c>
      <c r="K490">
        <v>0</v>
      </c>
      <c r="M490" s="140" t="s">
        <v>103</v>
      </c>
      <c r="N490" s="273">
        <v>4.2747229905553703E-3</v>
      </c>
    </row>
    <row r="491" spans="1:15" x14ac:dyDescent="0.35">
      <c r="A491" s="22">
        <f>AVERAGE(A478:A489)</f>
        <v>3.25</v>
      </c>
      <c r="B491">
        <f>AVERAGE(B478:B489)</f>
        <v>3.25</v>
      </c>
      <c r="C491">
        <f>AVERAGE(C478:C489)</f>
        <v>2</v>
      </c>
      <c r="D491">
        <f>AVERAGE(D478:D489)</f>
        <v>3.4166666666666665</v>
      </c>
      <c r="E491" s="13" t="s">
        <v>237</v>
      </c>
      <c r="G491" t="s">
        <v>2</v>
      </c>
      <c r="H491">
        <v>0</v>
      </c>
      <c r="J491">
        <v>1</v>
      </c>
      <c r="K491">
        <v>0</v>
      </c>
    </row>
    <row r="492" spans="1:15" x14ac:dyDescent="0.35">
      <c r="A492">
        <f>STDEV(A478:A489)</f>
        <v>0.75377836144440913</v>
      </c>
      <c r="B492">
        <f>STDEV(B478:B489)</f>
        <v>0.96530729916342273</v>
      </c>
      <c r="C492">
        <f>STDEV(C478:C489)</f>
        <v>0.7385489458759964</v>
      </c>
      <c r="D492">
        <f>STDEV(D478:D489)</f>
        <v>1.3789543689024488</v>
      </c>
      <c r="E492" s="13" t="s">
        <v>238</v>
      </c>
      <c r="G492" t="s">
        <v>3</v>
      </c>
      <c r="H492">
        <v>1</v>
      </c>
      <c r="I492">
        <v>1</v>
      </c>
      <c r="K492">
        <v>1</v>
      </c>
    </row>
    <row r="493" spans="1:15" x14ac:dyDescent="0.35">
      <c r="A493" s="22"/>
      <c r="G493" t="s">
        <v>4</v>
      </c>
      <c r="H493">
        <v>0</v>
      </c>
      <c r="I493">
        <v>0</v>
      </c>
      <c r="J493">
        <v>1</v>
      </c>
    </row>
    <row r="494" spans="1:15" s="5" customFormat="1" ht="13.15" thickBot="1" x14ac:dyDescent="0.4">
      <c r="A494" s="23"/>
      <c r="O494" s="24"/>
    </row>
    <row r="495" spans="1:15" s="26" customFormat="1" x14ac:dyDescent="0.35">
      <c r="A495" s="25" t="str">
        <f>Directions!A28</f>
        <v>48) How physically demanding was the task considering the interface used to perform it?</v>
      </c>
      <c r="E495" s="115" t="s">
        <v>226</v>
      </c>
      <c r="F495" s="66">
        <f>Directions!B28</f>
        <v>-1</v>
      </c>
      <c r="O495" s="28"/>
    </row>
    <row r="496" spans="1:15" ht="13.15" x14ac:dyDescent="0.4">
      <c r="A496" s="22" t="s">
        <v>1</v>
      </c>
      <c r="B496" t="s">
        <v>2</v>
      </c>
      <c r="C496" t="s">
        <v>3</v>
      </c>
      <c r="D496" t="s">
        <v>4</v>
      </c>
      <c r="G496" s="3" t="s">
        <v>220</v>
      </c>
      <c r="H496" t="s">
        <v>1</v>
      </c>
      <c r="I496" t="s">
        <v>2</v>
      </c>
      <c r="J496" t="s">
        <v>3</v>
      </c>
      <c r="K496" t="s">
        <v>4</v>
      </c>
    </row>
    <row r="497" spans="1:14" ht="13.15" x14ac:dyDescent="0.4">
      <c r="A497" s="31">
        <v>1</v>
      </c>
      <c r="B497" s="31">
        <v>2</v>
      </c>
      <c r="C497" s="31">
        <v>2</v>
      </c>
      <c r="D497" s="31">
        <v>2</v>
      </c>
      <c r="E497" s="31"/>
      <c r="G497" t="s">
        <v>1</v>
      </c>
      <c r="H497" s="3">
        <f>A510</f>
        <v>1.4166666666666667</v>
      </c>
      <c r="I497">
        <f>F495*(H497-I498)</f>
        <v>0.91666666666666674</v>
      </c>
      <c r="J497">
        <f>F495*(H497-J499)</f>
        <v>0.58333333333333326</v>
      </c>
      <c r="K497">
        <f>F495*(H497-K500)</f>
        <v>-8.3333333333333481E-2</v>
      </c>
    </row>
    <row r="498" spans="1:14" ht="13.15" x14ac:dyDescent="0.4">
      <c r="A498" s="31">
        <v>1</v>
      </c>
      <c r="B498" s="31">
        <v>3</v>
      </c>
      <c r="C498" s="31">
        <v>1</v>
      </c>
      <c r="D498" s="31">
        <v>1</v>
      </c>
      <c r="E498" s="31"/>
      <c r="G498" t="s">
        <v>2</v>
      </c>
      <c r="H498">
        <f>F495*(I498-H497)</f>
        <v>-0.91666666666666674</v>
      </c>
      <c r="I498" s="3">
        <f>B510</f>
        <v>2.3333333333333335</v>
      </c>
      <c r="J498">
        <f>F495*(I498-J499)</f>
        <v>-0.33333333333333348</v>
      </c>
      <c r="K498">
        <f>F495*(I498-K500)</f>
        <v>-1.0000000000000002</v>
      </c>
    </row>
    <row r="499" spans="1:14" ht="13.15" x14ac:dyDescent="0.4">
      <c r="A499" s="31">
        <v>2</v>
      </c>
      <c r="B499" s="31">
        <v>1</v>
      </c>
      <c r="C499" s="31">
        <v>2</v>
      </c>
      <c r="D499" s="31">
        <v>2</v>
      </c>
      <c r="E499" s="31"/>
      <c r="G499" t="s">
        <v>3</v>
      </c>
      <c r="H499">
        <f>F495*(J499-H497)</f>
        <v>-0.58333333333333326</v>
      </c>
      <c r="I499">
        <f>F495*(J499-I498)</f>
        <v>0.33333333333333348</v>
      </c>
      <c r="J499" s="3">
        <f>C510</f>
        <v>2</v>
      </c>
      <c r="K499">
        <f>F495*(J499-K500)</f>
        <v>-0.66666666666666674</v>
      </c>
    </row>
    <row r="500" spans="1:14" ht="13.15" x14ac:dyDescent="0.4">
      <c r="A500" s="31">
        <v>2</v>
      </c>
      <c r="B500" s="31">
        <v>1</v>
      </c>
      <c r="C500" s="31">
        <v>2</v>
      </c>
      <c r="D500" s="31">
        <v>1</v>
      </c>
      <c r="E500" s="31"/>
      <c r="G500" t="s">
        <v>4</v>
      </c>
      <c r="H500">
        <f>F495*(K500-H497)</f>
        <v>8.3333333333333481E-2</v>
      </c>
      <c r="I500">
        <f>F495*(K500-I498)</f>
        <v>1.0000000000000002</v>
      </c>
      <c r="J500">
        <f>F495*(K500-J499)</f>
        <v>0.66666666666666674</v>
      </c>
      <c r="K500" s="3">
        <f>D510</f>
        <v>1.3333333333333333</v>
      </c>
    </row>
    <row r="501" spans="1:14" x14ac:dyDescent="0.35">
      <c r="A501" s="31">
        <v>1</v>
      </c>
      <c r="B501" s="31">
        <v>3</v>
      </c>
      <c r="C501" s="31">
        <v>1</v>
      </c>
      <c r="D501" s="31">
        <v>1</v>
      </c>
      <c r="E501" s="31"/>
    </row>
    <row r="502" spans="1:14" ht="13.15" thickBot="1" x14ac:dyDescent="0.4">
      <c r="A502" s="31">
        <v>2</v>
      </c>
      <c r="B502" s="31">
        <v>3</v>
      </c>
      <c r="C502" s="31">
        <v>1</v>
      </c>
      <c r="D502" s="31">
        <v>1</v>
      </c>
      <c r="E502" s="31"/>
      <c r="N502" s="1"/>
    </row>
    <row r="503" spans="1:14" ht="13.5" thickBot="1" x14ac:dyDescent="0.45">
      <c r="A503" s="31">
        <v>1</v>
      </c>
      <c r="B503" s="31">
        <v>2</v>
      </c>
      <c r="C503" s="31">
        <v>2</v>
      </c>
      <c r="D503" s="31">
        <v>2</v>
      </c>
      <c r="E503" s="31"/>
      <c r="H503" t="s">
        <v>1</v>
      </c>
      <c r="I503" t="s">
        <v>2</v>
      </c>
      <c r="J503" t="s">
        <v>3</v>
      </c>
      <c r="K503" t="s">
        <v>4</v>
      </c>
      <c r="M503" s="116"/>
      <c r="N503" s="141" t="s">
        <v>10</v>
      </c>
    </row>
    <row r="504" spans="1:14" ht="13.15" x14ac:dyDescent="0.4">
      <c r="A504" s="31">
        <v>1</v>
      </c>
      <c r="B504" s="31">
        <v>2</v>
      </c>
      <c r="C504" s="31">
        <v>3</v>
      </c>
      <c r="D504" s="31">
        <v>2</v>
      </c>
      <c r="E504" s="31"/>
      <c r="G504" t="s">
        <v>1</v>
      </c>
      <c r="I504">
        <f>IF(I497&gt;0,I509,0)</f>
        <v>0</v>
      </c>
      <c r="J504">
        <f>IF(J497&gt;0,J509,0)</f>
        <v>0</v>
      </c>
      <c r="K504">
        <f>IF(K497&gt;0,K509,0)</f>
        <v>0</v>
      </c>
      <c r="M504" s="143" t="s">
        <v>1</v>
      </c>
      <c r="N504" s="142">
        <f>Techniques!$D$3*(Techniques!$E$3*I504+Techniques!$F$3*J504+Techniques!$G$3*K504)</f>
        <v>0</v>
      </c>
    </row>
    <row r="505" spans="1:14" ht="13.15" x14ac:dyDescent="0.4">
      <c r="A505" s="31">
        <v>1</v>
      </c>
      <c r="B505" s="31">
        <v>2</v>
      </c>
      <c r="C505" s="31">
        <v>3</v>
      </c>
      <c r="D505" s="31">
        <v>1</v>
      </c>
      <c r="E505" s="31"/>
      <c r="G505" t="s">
        <v>2</v>
      </c>
      <c r="H505">
        <f>IF(H498&gt;0,H510,0)</f>
        <v>0</v>
      </c>
      <c r="J505">
        <f>IF(J498&gt;0,J510,0)</f>
        <v>0</v>
      </c>
      <c r="K505">
        <f>IF(K498&gt;0,K510,0)</f>
        <v>0</v>
      </c>
      <c r="M505" s="143" t="s">
        <v>2</v>
      </c>
      <c r="N505" s="142">
        <f>Techniques!$E$3*(Techniques!$D$3*H505+Techniques!$F$3*J505+Techniques!$G$3*K505)</f>
        <v>0</v>
      </c>
    </row>
    <row r="506" spans="1:14" ht="13.15" x14ac:dyDescent="0.4">
      <c r="A506" s="31">
        <v>1</v>
      </c>
      <c r="B506" s="31">
        <v>4</v>
      </c>
      <c r="C506" s="31">
        <v>3</v>
      </c>
      <c r="D506" s="31">
        <v>1</v>
      </c>
      <c r="E506" s="31"/>
      <c r="G506" t="s">
        <v>3</v>
      </c>
      <c r="H506">
        <f>IF(H499&gt;0,H511,0)</f>
        <v>0</v>
      </c>
      <c r="I506">
        <f>IF(I499&gt;0,I511,0)</f>
        <v>0</v>
      </c>
      <c r="K506">
        <f>IF(K499&gt;0,K511,0)</f>
        <v>0</v>
      </c>
      <c r="M506" s="143" t="s">
        <v>3</v>
      </c>
      <c r="N506" s="142">
        <f>Techniques!$F$3*(Techniques!$D$3*H506+Techniques!$E$3*I506+Techniques!$G$3*K506)</f>
        <v>0</v>
      </c>
    </row>
    <row r="507" spans="1:14" ht="13.15" x14ac:dyDescent="0.4">
      <c r="A507" s="31">
        <v>1</v>
      </c>
      <c r="B507" s="31">
        <v>4</v>
      </c>
      <c r="C507" s="31">
        <v>1</v>
      </c>
      <c r="D507" s="31">
        <v>1</v>
      </c>
      <c r="E507" s="31"/>
      <c r="G507" t="s">
        <v>4</v>
      </c>
      <c r="H507">
        <f>IF(H500&gt;0,H512,0)</f>
        <v>0</v>
      </c>
      <c r="I507">
        <f>IF(I500&gt;0,I512,0)</f>
        <v>0</v>
      </c>
      <c r="J507">
        <f>IF(J500&gt;0,J512,0)</f>
        <v>0</v>
      </c>
      <c r="M507" s="143" t="s">
        <v>4</v>
      </c>
      <c r="N507" s="142">
        <f>Techniques!$G$3*(Techniques!$D$3*H507+Techniques!$E$3*I507+Techniques!$F$3*J507)</f>
        <v>0</v>
      </c>
    </row>
    <row r="508" spans="1:14" ht="13.15" x14ac:dyDescent="0.4">
      <c r="A508" s="31">
        <v>3</v>
      </c>
      <c r="B508" s="31">
        <v>1</v>
      </c>
      <c r="C508" s="31">
        <v>3</v>
      </c>
      <c r="D508" s="31">
        <v>1</v>
      </c>
      <c r="E508" s="31"/>
      <c r="F508" s="38"/>
      <c r="M508" s="143" t="s">
        <v>94</v>
      </c>
      <c r="N508" s="142" t="b">
        <f>SUM(N504:N507)&gt;0</f>
        <v>0</v>
      </c>
    </row>
    <row r="509" spans="1:14" ht="13.5" thickBot="1" x14ac:dyDescent="0.45">
      <c r="A509" s="22"/>
      <c r="G509" t="s">
        <v>1</v>
      </c>
      <c r="I509">
        <v>0</v>
      </c>
      <c r="J509">
        <v>0</v>
      </c>
      <c r="K509">
        <v>0</v>
      </c>
      <c r="M509" s="140" t="s">
        <v>103</v>
      </c>
      <c r="N509" s="273">
        <v>2.1252131418004801E-2</v>
      </c>
    </row>
    <row r="510" spans="1:14" x14ac:dyDescent="0.35">
      <c r="A510" s="22">
        <f>AVERAGE(A497:A508)</f>
        <v>1.4166666666666667</v>
      </c>
      <c r="B510">
        <f>AVERAGE(B497:B508)</f>
        <v>2.3333333333333335</v>
      </c>
      <c r="C510">
        <f>AVERAGE(C497:C508)</f>
        <v>2</v>
      </c>
      <c r="D510">
        <f>AVERAGE(D497:D508)</f>
        <v>1.3333333333333333</v>
      </c>
      <c r="E510" s="13" t="s">
        <v>237</v>
      </c>
      <c r="G510" t="s">
        <v>2</v>
      </c>
      <c r="H510">
        <v>0</v>
      </c>
      <c r="J510">
        <v>0</v>
      </c>
      <c r="K510">
        <v>0</v>
      </c>
    </row>
    <row r="511" spans="1:14" x14ac:dyDescent="0.35">
      <c r="A511">
        <f>STDEV(A497:A508)</f>
        <v>0.66855792342152154</v>
      </c>
      <c r="B511">
        <f>STDEV(B497:B508)</f>
        <v>1.0730867399773198</v>
      </c>
      <c r="C511">
        <f>STDEV(C497:C508)</f>
        <v>0.85280286542244177</v>
      </c>
      <c r="D511">
        <f>STDEV(D497:D508)</f>
        <v>0.49236596391733106</v>
      </c>
      <c r="E511" s="13" t="s">
        <v>238</v>
      </c>
      <c r="G511" t="s">
        <v>3</v>
      </c>
      <c r="H511">
        <v>0</v>
      </c>
      <c r="I511">
        <v>0</v>
      </c>
      <c r="K511">
        <v>0</v>
      </c>
    </row>
    <row r="512" spans="1:14" x14ac:dyDescent="0.35">
      <c r="A512" s="22"/>
      <c r="G512" t="s">
        <v>4</v>
      </c>
      <c r="H512">
        <v>0</v>
      </c>
      <c r="I512">
        <v>0</v>
      </c>
      <c r="J512">
        <v>0</v>
      </c>
    </row>
    <row r="513" spans="1:15" s="5" customFormat="1" ht="13.15" thickBot="1" x14ac:dyDescent="0.4">
      <c r="A513" s="23"/>
      <c r="O513" s="24"/>
    </row>
    <row r="514" spans="1:15" s="26" customFormat="1" x14ac:dyDescent="0.35">
      <c r="A514" s="25" t="str">
        <f>Directions!A29</f>
        <v>49) The interface used to perform the specific task was satisfying</v>
      </c>
      <c r="E514" s="115" t="s">
        <v>226</v>
      </c>
      <c r="F514" s="66">
        <f>Directions!B29</f>
        <v>1</v>
      </c>
      <c r="O514" s="28"/>
    </row>
    <row r="515" spans="1:15" ht="13.15" x14ac:dyDescent="0.4">
      <c r="A515" s="22" t="s">
        <v>1</v>
      </c>
      <c r="B515" t="s">
        <v>2</v>
      </c>
      <c r="C515" t="s">
        <v>3</v>
      </c>
      <c r="D515" t="s">
        <v>4</v>
      </c>
      <c r="G515" s="3" t="s">
        <v>220</v>
      </c>
      <c r="H515" t="s">
        <v>1</v>
      </c>
      <c r="I515" t="s">
        <v>2</v>
      </c>
      <c r="J515" t="s">
        <v>3</v>
      </c>
      <c r="K515" t="s">
        <v>4</v>
      </c>
    </row>
    <row r="516" spans="1:15" ht="13.15" x14ac:dyDescent="0.4">
      <c r="A516" s="31">
        <v>4</v>
      </c>
      <c r="B516" s="31">
        <v>4</v>
      </c>
      <c r="C516" s="31">
        <v>5</v>
      </c>
      <c r="D516" s="31">
        <v>2</v>
      </c>
      <c r="E516" s="31"/>
      <c r="G516" t="s">
        <v>1</v>
      </c>
      <c r="H516" s="3">
        <f>A529</f>
        <v>3.6666666666666665</v>
      </c>
      <c r="I516">
        <f>F514*(H516-I517)</f>
        <v>-0.25</v>
      </c>
      <c r="J516">
        <f>F514*(H516-J518)</f>
        <v>-0.50000000000000044</v>
      </c>
      <c r="K516">
        <f>F514*(H516-K519)</f>
        <v>0.66666666666666652</v>
      </c>
    </row>
    <row r="517" spans="1:15" ht="13.15" x14ac:dyDescent="0.4">
      <c r="A517" s="31">
        <v>4</v>
      </c>
      <c r="B517" s="31">
        <v>2</v>
      </c>
      <c r="C517" s="31">
        <v>4</v>
      </c>
      <c r="D517" s="31">
        <v>4</v>
      </c>
      <c r="E517" s="31"/>
      <c r="G517" t="s">
        <v>2</v>
      </c>
      <c r="H517">
        <f>F514*(I517-H516)</f>
        <v>0.25</v>
      </c>
      <c r="I517" s="3">
        <f>B529</f>
        <v>3.9166666666666665</v>
      </c>
      <c r="J517">
        <f>F514*(I517-J518)</f>
        <v>-0.25000000000000044</v>
      </c>
      <c r="K517">
        <f>F514*(I517-K519)</f>
        <v>0.91666666666666652</v>
      </c>
    </row>
    <row r="518" spans="1:15" ht="13.15" x14ac:dyDescent="0.4">
      <c r="A518" s="31">
        <v>3</v>
      </c>
      <c r="B518" s="31">
        <v>3</v>
      </c>
      <c r="C518" s="31">
        <v>4</v>
      </c>
      <c r="D518" s="31">
        <v>3</v>
      </c>
      <c r="E518" s="31"/>
      <c r="G518" t="s">
        <v>3</v>
      </c>
      <c r="H518">
        <f>F514*(J518-H516)</f>
        <v>0.50000000000000044</v>
      </c>
      <c r="I518">
        <f>F514*(J518-I517)</f>
        <v>0.25000000000000044</v>
      </c>
      <c r="J518" s="3">
        <f>C529</f>
        <v>4.166666666666667</v>
      </c>
      <c r="K518">
        <f>F514*(J518-K519)</f>
        <v>1.166666666666667</v>
      </c>
    </row>
    <row r="519" spans="1:15" ht="13.15" x14ac:dyDescent="0.4">
      <c r="A519" s="31">
        <v>4</v>
      </c>
      <c r="B519" s="31">
        <v>4</v>
      </c>
      <c r="C519" s="31">
        <v>4</v>
      </c>
      <c r="D519" s="31">
        <v>3</v>
      </c>
      <c r="E519" s="31"/>
      <c r="G519" t="s">
        <v>4</v>
      </c>
      <c r="H519">
        <f>F514*(K519-H516)</f>
        <v>-0.66666666666666652</v>
      </c>
      <c r="I519">
        <f>F514*(K519-I517)</f>
        <v>-0.91666666666666652</v>
      </c>
      <c r="J519">
        <f>F514*(K519-J518)</f>
        <v>-1.166666666666667</v>
      </c>
      <c r="K519" s="3">
        <f>D529</f>
        <v>3</v>
      </c>
    </row>
    <row r="520" spans="1:15" x14ac:dyDescent="0.35">
      <c r="A520" s="31">
        <v>3</v>
      </c>
      <c r="B520" s="31">
        <v>4</v>
      </c>
      <c r="C520" s="31">
        <v>4</v>
      </c>
      <c r="D520" s="31">
        <v>5</v>
      </c>
      <c r="E520" s="31"/>
    </row>
    <row r="521" spans="1:15" ht="13.15" thickBot="1" x14ac:dyDescent="0.4">
      <c r="A521" s="31">
        <v>4</v>
      </c>
      <c r="B521" s="31">
        <v>5</v>
      </c>
      <c r="C521" s="31">
        <v>5</v>
      </c>
      <c r="D521" s="31">
        <v>2</v>
      </c>
      <c r="E521" s="31"/>
      <c r="N521" s="1"/>
    </row>
    <row r="522" spans="1:15" ht="13.5" thickBot="1" x14ac:dyDescent="0.45">
      <c r="A522" s="31">
        <v>5</v>
      </c>
      <c r="B522" s="31">
        <v>4</v>
      </c>
      <c r="C522" s="31">
        <v>4</v>
      </c>
      <c r="D522" s="31">
        <v>2</v>
      </c>
      <c r="E522" s="31"/>
      <c r="H522" t="s">
        <v>1</v>
      </c>
      <c r="I522" t="s">
        <v>2</v>
      </c>
      <c r="J522" t="s">
        <v>3</v>
      </c>
      <c r="K522" t="s">
        <v>4</v>
      </c>
      <c r="M522" s="116"/>
      <c r="N522" s="141" t="s">
        <v>10</v>
      </c>
    </row>
    <row r="523" spans="1:15" ht="13.15" x14ac:dyDescent="0.4">
      <c r="A523" s="31">
        <v>4</v>
      </c>
      <c r="B523" s="31">
        <v>4</v>
      </c>
      <c r="C523" s="31">
        <v>5</v>
      </c>
      <c r="D523" s="31">
        <v>2</v>
      </c>
      <c r="E523" s="31"/>
      <c r="G523" t="s">
        <v>1</v>
      </c>
      <c r="I523">
        <f>IF(I516&gt;0,I528,0)</f>
        <v>0</v>
      </c>
      <c r="J523">
        <f>IF(J516&gt;0,J528,0)</f>
        <v>0</v>
      </c>
      <c r="K523">
        <f>IF(K516&gt;0,K528,0)</f>
        <v>0</v>
      </c>
      <c r="M523" s="143" t="s">
        <v>1</v>
      </c>
      <c r="N523" s="142">
        <f>Techniques!$D$3*(Techniques!$E$3*I523+Techniques!$F$3*J523+Techniques!$G$3*K523)</f>
        <v>0</v>
      </c>
    </row>
    <row r="524" spans="1:15" ht="13.15" x14ac:dyDescent="0.4">
      <c r="A524" s="31">
        <v>2</v>
      </c>
      <c r="B524" s="31">
        <v>3</v>
      </c>
      <c r="C524" s="31">
        <v>3</v>
      </c>
      <c r="D524" s="31">
        <v>3</v>
      </c>
      <c r="E524" s="31"/>
      <c r="G524" t="s">
        <v>2</v>
      </c>
      <c r="H524">
        <f>IF(H517&gt;0,H529,0)</f>
        <v>0</v>
      </c>
      <c r="J524">
        <f>IF(J517&gt;0,J529,0)</f>
        <v>0</v>
      </c>
      <c r="K524">
        <f>IF(K517&gt;0,K529,0)</f>
        <v>0</v>
      </c>
      <c r="M524" s="143" t="s">
        <v>2</v>
      </c>
      <c r="N524" s="142">
        <f>Techniques!$E$3*(Techniques!$D$3*H524+Techniques!$F$3*J524+Techniques!$G$3*K524)</f>
        <v>0</v>
      </c>
    </row>
    <row r="525" spans="1:15" ht="13.15" x14ac:dyDescent="0.4">
      <c r="A525" s="31">
        <v>4</v>
      </c>
      <c r="B525" s="31">
        <v>5</v>
      </c>
      <c r="C525" s="31">
        <v>4</v>
      </c>
      <c r="D525" s="31">
        <v>2</v>
      </c>
      <c r="E525" s="31"/>
      <c r="G525" t="s">
        <v>3</v>
      </c>
      <c r="H525">
        <f>IF(H518&gt;0,H530,0)</f>
        <v>0</v>
      </c>
      <c r="I525">
        <f>IF(I518&gt;0,I530,0)</f>
        <v>0</v>
      </c>
      <c r="K525">
        <f>IF(K518&gt;0,K530,0)</f>
        <v>1</v>
      </c>
      <c r="M525" s="143" t="s">
        <v>3</v>
      </c>
      <c r="N525" s="142">
        <f>Techniques!$F$3*(Techniques!$D$3*H525+Techniques!$E$3*I525+Techniques!$G$3*K525)</f>
        <v>1</v>
      </c>
    </row>
    <row r="526" spans="1:15" ht="13.15" x14ac:dyDescent="0.4">
      <c r="A526" s="31">
        <v>5</v>
      </c>
      <c r="B526" s="31">
        <v>5</v>
      </c>
      <c r="C526" s="31">
        <v>4</v>
      </c>
      <c r="D526" s="31">
        <v>4</v>
      </c>
      <c r="E526" s="31"/>
      <c r="G526" t="s">
        <v>4</v>
      </c>
      <c r="H526">
        <f>IF(H519&gt;0,H531,0)</f>
        <v>0</v>
      </c>
      <c r="I526">
        <f>IF(I519&gt;0,I531,0)</f>
        <v>0</v>
      </c>
      <c r="J526">
        <f>IF(J519&gt;0,J531,0)</f>
        <v>0</v>
      </c>
      <c r="M526" s="143" t="s">
        <v>4</v>
      </c>
      <c r="N526" s="142">
        <f>Techniques!$G$3*(Techniques!$D$3*H526+Techniques!$E$3*I526+Techniques!$F$3*J526)</f>
        <v>0</v>
      </c>
    </row>
    <row r="527" spans="1:15" ht="13.15" x14ac:dyDescent="0.4">
      <c r="A527" s="31">
        <v>2</v>
      </c>
      <c r="B527" s="31">
        <v>4</v>
      </c>
      <c r="C527" s="31">
        <v>4</v>
      </c>
      <c r="D527" s="31">
        <v>4</v>
      </c>
      <c r="E527" s="31"/>
      <c r="F527" s="38"/>
      <c r="M527" s="143" t="s">
        <v>94</v>
      </c>
      <c r="N527" s="142" t="b">
        <f>SUM(N523:N526)&gt;0</f>
        <v>1</v>
      </c>
    </row>
    <row r="528" spans="1:15" ht="13.5" thickBot="1" x14ac:dyDescent="0.45">
      <c r="A528" s="22"/>
      <c r="G528" t="s">
        <v>1</v>
      </c>
      <c r="I528">
        <v>0</v>
      </c>
      <c r="J528">
        <v>0</v>
      </c>
      <c r="K528">
        <v>0</v>
      </c>
      <c r="M528" s="140" t="s">
        <v>103</v>
      </c>
      <c r="N528" s="273">
        <v>3.2339675831462487E-2</v>
      </c>
    </row>
    <row r="529" spans="1:15" x14ac:dyDescent="0.35">
      <c r="A529" s="22">
        <f>AVERAGE(A516:A527)</f>
        <v>3.6666666666666665</v>
      </c>
      <c r="B529">
        <f>AVERAGE(B516:B527)</f>
        <v>3.9166666666666665</v>
      </c>
      <c r="C529">
        <f>AVERAGE(C516:C527)</f>
        <v>4.166666666666667</v>
      </c>
      <c r="D529">
        <f>AVERAGE(D516:D527)</f>
        <v>3</v>
      </c>
      <c r="E529" s="13" t="s">
        <v>237</v>
      </c>
      <c r="G529" t="s">
        <v>2</v>
      </c>
      <c r="H529">
        <v>0</v>
      </c>
      <c r="J529">
        <v>0</v>
      </c>
      <c r="K529">
        <v>0</v>
      </c>
    </row>
    <row r="530" spans="1:15" x14ac:dyDescent="0.35">
      <c r="A530">
        <f>STDEV(A516:A527)</f>
        <v>0.98473192783466146</v>
      </c>
      <c r="B530">
        <f>STDEV(B516:B527)</f>
        <v>0.90033663737851954</v>
      </c>
      <c r="C530">
        <f>STDEV(C516:C527)</f>
        <v>0.57735026918962506</v>
      </c>
      <c r="D530">
        <f>STDEV(D516:D527)</f>
        <v>1.044465935734187</v>
      </c>
      <c r="E530" s="13" t="s">
        <v>238</v>
      </c>
      <c r="G530" t="s">
        <v>3</v>
      </c>
      <c r="H530">
        <v>0</v>
      </c>
      <c r="I530">
        <v>0</v>
      </c>
      <c r="K530">
        <v>1</v>
      </c>
    </row>
    <row r="531" spans="1:15" x14ac:dyDescent="0.35">
      <c r="A531" s="22"/>
      <c r="G531" t="s">
        <v>4</v>
      </c>
      <c r="H531">
        <v>0</v>
      </c>
      <c r="I531">
        <v>0</v>
      </c>
      <c r="J531">
        <v>1</v>
      </c>
    </row>
    <row r="532" spans="1:15" ht="13.15" thickBot="1" x14ac:dyDescent="0.4">
      <c r="A532" s="22"/>
    </row>
    <row r="533" spans="1:15" s="26" customFormat="1" x14ac:dyDescent="0.35">
      <c r="A533" s="25" t="str">
        <f>Directions!A30</f>
        <v>50) The interface behaved in a manner that I expected</v>
      </c>
      <c r="E533" s="115" t="s">
        <v>226</v>
      </c>
      <c r="F533" s="66">
        <f>Directions!B30</f>
        <v>1</v>
      </c>
      <c r="O533" s="28"/>
    </row>
    <row r="534" spans="1:15" ht="13.15" x14ac:dyDescent="0.4">
      <c r="A534" s="22" t="s">
        <v>1</v>
      </c>
      <c r="B534" t="s">
        <v>2</v>
      </c>
      <c r="C534" t="s">
        <v>3</v>
      </c>
      <c r="D534" t="s">
        <v>4</v>
      </c>
      <c r="G534" s="3" t="s">
        <v>220</v>
      </c>
      <c r="H534" t="s">
        <v>1</v>
      </c>
      <c r="I534" t="s">
        <v>2</v>
      </c>
      <c r="J534" t="s">
        <v>3</v>
      </c>
      <c r="K534" t="s">
        <v>4</v>
      </c>
    </row>
    <row r="535" spans="1:15" ht="13.15" x14ac:dyDescent="0.4">
      <c r="A535" s="31">
        <v>5</v>
      </c>
      <c r="B535" s="31">
        <v>4</v>
      </c>
      <c r="C535" s="31">
        <v>5</v>
      </c>
      <c r="D535">
        <v>2</v>
      </c>
      <c r="G535" t="s">
        <v>1</v>
      </c>
      <c r="H535" s="3">
        <f>A548</f>
        <v>4.083333333333333</v>
      </c>
      <c r="I535">
        <f>F533*(H535-I536)</f>
        <v>0.41666666666666652</v>
      </c>
      <c r="J535">
        <f>F533*(H535-J537)</f>
        <v>-0.5</v>
      </c>
      <c r="K535">
        <f>F533*(H535-K538)</f>
        <v>0.41666666666666652</v>
      </c>
    </row>
    <row r="536" spans="1:15" ht="13.15" x14ac:dyDescent="0.4">
      <c r="A536" s="31">
        <v>3</v>
      </c>
      <c r="B536" s="31">
        <v>2</v>
      </c>
      <c r="C536" s="31">
        <v>4</v>
      </c>
      <c r="D536">
        <v>4</v>
      </c>
      <c r="G536" t="s">
        <v>2</v>
      </c>
      <c r="H536">
        <f>F533*(I536-H535)</f>
        <v>-0.41666666666666652</v>
      </c>
      <c r="I536" s="3">
        <f>B548</f>
        <v>3.6666666666666665</v>
      </c>
      <c r="J536">
        <f>F533*(I536-J537)</f>
        <v>-0.91666666666666652</v>
      </c>
      <c r="K536">
        <f>F533*(I536-K538)</f>
        <v>0</v>
      </c>
    </row>
    <row r="537" spans="1:15" ht="13.15" x14ac:dyDescent="0.4">
      <c r="A537" s="31">
        <v>5</v>
      </c>
      <c r="B537" s="31">
        <v>3</v>
      </c>
      <c r="C537" s="31">
        <v>4</v>
      </c>
      <c r="D537">
        <v>4</v>
      </c>
      <c r="G537" t="s">
        <v>3</v>
      </c>
      <c r="H537">
        <f>F533*(J537-H535)</f>
        <v>0.5</v>
      </c>
      <c r="I537">
        <f>F533*(J537-I536)</f>
        <v>0.91666666666666652</v>
      </c>
      <c r="J537" s="3">
        <f>C548</f>
        <v>4.583333333333333</v>
      </c>
      <c r="K537">
        <f>F533*(J537-K538)</f>
        <v>0.91666666666666652</v>
      </c>
    </row>
    <row r="538" spans="1:15" ht="13.15" x14ac:dyDescent="0.4">
      <c r="A538" s="31">
        <v>5</v>
      </c>
      <c r="B538" s="31">
        <v>5</v>
      </c>
      <c r="C538" s="31">
        <v>5</v>
      </c>
      <c r="D538">
        <v>3</v>
      </c>
      <c r="G538" t="s">
        <v>4</v>
      </c>
      <c r="H538">
        <f>F533*(K538-H535)</f>
        <v>-0.41666666666666652</v>
      </c>
      <c r="I538">
        <f>F533*(K538-I536)</f>
        <v>0</v>
      </c>
      <c r="J538">
        <f>F533*(K538-J537)</f>
        <v>-0.91666666666666652</v>
      </c>
      <c r="K538" s="3">
        <f>D548</f>
        <v>3.6666666666666665</v>
      </c>
    </row>
    <row r="539" spans="1:15" x14ac:dyDescent="0.35">
      <c r="A539" s="31">
        <v>3</v>
      </c>
      <c r="B539" s="31">
        <v>4</v>
      </c>
      <c r="C539" s="31">
        <v>5</v>
      </c>
      <c r="D539">
        <v>5</v>
      </c>
    </row>
    <row r="540" spans="1:15" ht="13.15" thickBot="1" x14ac:dyDescent="0.4">
      <c r="A540" s="31">
        <v>4</v>
      </c>
      <c r="B540" s="31">
        <v>4</v>
      </c>
      <c r="C540" s="31">
        <v>5</v>
      </c>
      <c r="D540">
        <v>3</v>
      </c>
      <c r="N540" s="1"/>
    </row>
    <row r="541" spans="1:15" ht="13.5" thickBot="1" x14ac:dyDescent="0.45">
      <c r="A541" s="31">
        <v>5</v>
      </c>
      <c r="B541" s="31">
        <v>2</v>
      </c>
      <c r="C541" s="31">
        <v>4</v>
      </c>
      <c r="D541">
        <v>2</v>
      </c>
      <c r="H541" t="s">
        <v>1</v>
      </c>
      <c r="I541" t="s">
        <v>2</v>
      </c>
      <c r="J541" t="s">
        <v>3</v>
      </c>
      <c r="K541" t="s">
        <v>4</v>
      </c>
      <c r="M541" s="116"/>
      <c r="N541" s="141" t="s">
        <v>10</v>
      </c>
    </row>
    <row r="542" spans="1:15" ht="13.15" x14ac:dyDescent="0.4">
      <c r="A542" s="31">
        <v>4</v>
      </c>
      <c r="B542" s="31">
        <v>4</v>
      </c>
      <c r="C542" s="31">
        <v>5</v>
      </c>
      <c r="D542">
        <v>5</v>
      </c>
      <c r="G542" t="s">
        <v>1</v>
      </c>
      <c r="I542">
        <f>IF(I535&gt;0,I547,0)</f>
        <v>0</v>
      </c>
      <c r="J542">
        <f>IF(J535&gt;0,J547,0)</f>
        <v>0</v>
      </c>
      <c r="K542">
        <f>IF(K535&gt;0,K547,0)</f>
        <v>0</v>
      </c>
      <c r="M542" s="143" t="s">
        <v>1</v>
      </c>
      <c r="N542" s="142">
        <f>Techniques!$D$3*(Techniques!$E$3*I542+Techniques!$F$3*J542+Techniques!$G$3*K542)</f>
        <v>0</v>
      </c>
    </row>
    <row r="543" spans="1:15" ht="13.15" x14ac:dyDescent="0.4">
      <c r="A543" s="31">
        <v>3</v>
      </c>
      <c r="B543" s="31">
        <v>3</v>
      </c>
      <c r="C543" s="31">
        <v>3</v>
      </c>
      <c r="D543">
        <v>5</v>
      </c>
      <c r="G543" t="s">
        <v>2</v>
      </c>
      <c r="H543">
        <f>IF(H536&gt;0,H548,0)</f>
        <v>0</v>
      </c>
      <c r="J543">
        <f>IF(J536&gt;0,J548,0)</f>
        <v>0</v>
      </c>
      <c r="K543">
        <f>IF(K536&gt;0,K548,0)</f>
        <v>0</v>
      </c>
      <c r="M543" s="143" t="s">
        <v>2</v>
      </c>
      <c r="N543" s="142">
        <f>Techniques!$E$3*(Techniques!$D$3*H543+Techniques!$F$3*J543+Techniques!$G$3*K543)</f>
        <v>0</v>
      </c>
    </row>
    <row r="544" spans="1:15" ht="13.15" x14ac:dyDescent="0.4">
      <c r="A544" s="31">
        <v>5</v>
      </c>
      <c r="B544" s="31">
        <v>4</v>
      </c>
      <c r="C544" s="31">
        <v>5</v>
      </c>
      <c r="D544">
        <v>3</v>
      </c>
      <c r="G544" t="s">
        <v>3</v>
      </c>
      <c r="H544">
        <f>IF(H537&gt;0,H549,0)</f>
        <v>0</v>
      </c>
      <c r="I544">
        <f>IF(I537&gt;0,I549,0)</f>
        <v>0</v>
      </c>
      <c r="K544">
        <f>IF(K537&gt;0,K549,0)</f>
        <v>0</v>
      </c>
      <c r="M544" s="143" t="s">
        <v>3</v>
      </c>
      <c r="N544" s="142">
        <f>Techniques!$F$3*(Techniques!$D$3*H544+Techniques!$E$3*I544+Techniques!$G$3*K544)</f>
        <v>0</v>
      </c>
    </row>
    <row r="545" spans="1:15" ht="13.15" x14ac:dyDescent="0.4">
      <c r="A545" s="31">
        <v>4</v>
      </c>
      <c r="B545" s="31">
        <v>5</v>
      </c>
      <c r="C545" s="31">
        <v>5</v>
      </c>
      <c r="D545">
        <v>5</v>
      </c>
      <c r="G545" t="s">
        <v>4</v>
      </c>
      <c r="H545">
        <f>IF(H538&gt;0,H550,0)</f>
        <v>0</v>
      </c>
      <c r="I545">
        <f>IF(I538&gt;0,I550,0)</f>
        <v>0</v>
      </c>
      <c r="J545">
        <f>IF(J538&gt;0,J550,0)</f>
        <v>0</v>
      </c>
      <c r="M545" s="143" t="s">
        <v>4</v>
      </c>
      <c r="N545" s="142">
        <f>Techniques!$G$3*(Techniques!$D$3*H545+Techniques!$E$3*I545+Techniques!$F$3*J545)</f>
        <v>0</v>
      </c>
    </row>
    <row r="546" spans="1:15" ht="13.15" x14ac:dyDescent="0.4">
      <c r="A546" s="31">
        <v>3</v>
      </c>
      <c r="B546" s="31">
        <v>4</v>
      </c>
      <c r="C546" s="31">
        <v>5</v>
      </c>
      <c r="D546">
        <v>3</v>
      </c>
      <c r="F546" s="38"/>
      <c r="M546" s="143" t="s">
        <v>94</v>
      </c>
      <c r="N546" s="142" t="b">
        <f>SUM(N542:N545)&gt;0</f>
        <v>0</v>
      </c>
    </row>
    <row r="547" spans="1:15" ht="13.5" thickBot="1" x14ac:dyDescent="0.45">
      <c r="A547" s="22"/>
      <c r="G547" t="s">
        <v>1</v>
      </c>
      <c r="I547">
        <v>0</v>
      </c>
      <c r="J547">
        <v>0</v>
      </c>
      <c r="K547">
        <v>0</v>
      </c>
      <c r="M547" s="140" t="s">
        <v>103</v>
      </c>
      <c r="N547" s="273">
        <v>7.4977874512982573E-2</v>
      </c>
    </row>
    <row r="548" spans="1:15" x14ac:dyDescent="0.35">
      <c r="A548" s="22">
        <f>AVERAGE(A535:A546)</f>
        <v>4.083333333333333</v>
      </c>
      <c r="B548">
        <f>AVERAGE(B535:B546)</f>
        <v>3.6666666666666665</v>
      </c>
      <c r="C548">
        <f>AVERAGE(C535:C546)</f>
        <v>4.583333333333333</v>
      </c>
      <c r="D548">
        <f>AVERAGE(D535:D546)</f>
        <v>3.6666666666666665</v>
      </c>
      <c r="E548" s="13" t="s">
        <v>237</v>
      </c>
      <c r="G548" t="s">
        <v>2</v>
      </c>
      <c r="H548">
        <v>0</v>
      </c>
      <c r="J548">
        <v>0</v>
      </c>
      <c r="K548">
        <v>0</v>
      </c>
    </row>
    <row r="549" spans="1:15" x14ac:dyDescent="0.35">
      <c r="A549">
        <f>STDEV(A535:A546)</f>
        <v>0.90033663737851954</v>
      </c>
      <c r="B549">
        <f>STDEV(B535:B546)</f>
        <v>0.98473192783466146</v>
      </c>
      <c r="C549">
        <f>STDEV(C535:C546)</f>
        <v>0.66855792342152087</v>
      </c>
      <c r="D549">
        <f>STDEV(D535:D546)</f>
        <v>1.154700538379251</v>
      </c>
      <c r="E549" s="13" t="s">
        <v>238</v>
      </c>
      <c r="G549" t="s">
        <v>3</v>
      </c>
      <c r="H549">
        <v>0</v>
      </c>
      <c r="I549">
        <v>0</v>
      </c>
      <c r="K549">
        <v>0</v>
      </c>
    </row>
    <row r="550" spans="1:15" x14ac:dyDescent="0.35">
      <c r="A550" s="22"/>
      <c r="G550" t="s">
        <v>4</v>
      </c>
      <c r="H550">
        <v>0</v>
      </c>
      <c r="I550">
        <v>0</v>
      </c>
      <c r="J550">
        <v>0</v>
      </c>
    </row>
    <row r="551" spans="1:15" s="65" customFormat="1" ht="13.15" thickBot="1" x14ac:dyDescent="0.4">
      <c r="A551" s="64"/>
      <c r="O551" s="241"/>
    </row>
    <row r="552" spans="1:15" s="26" customFormat="1" x14ac:dyDescent="0.35">
      <c r="A552" s="25" t="str">
        <f>Directions!N3</f>
        <v>ComplTime</v>
      </c>
      <c r="B552" t="s">
        <v>247</v>
      </c>
      <c r="E552" s="115" t="s">
        <v>226</v>
      </c>
      <c r="F552" s="66">
        <f>Directions!O3</f>
        <v>-1</v>
      </c>
      <c r="O552" s="28"/>
    </row>
    <row r="553" spans="1:15" ht="13.15" x14ac:dyDescent="0.4">
      <c r="A553" s="22" t="s">
        <v>1</v>
      </c>
      <c r="B553" t="s">
        <v>2</v>
      </c>
      <c r="C553" t="s">
        <v>3</v>
      </c>
      <c r="D553" t="s">
        <v>4</v>
      </c>
      <c r="G553" s="3" t="s">
        <v>220</v>
      </c>
      <c r="H553" t="s">
        <v>1</v>
      </c>
      <c r="I553" t="s">
        <v>2</v>
      </c>
      <c r="J553" t="s">
        <v>3</v>
      </c>
      <c r="K553" t="s">
        <v>4</v>
      </c>
    </row>
    <row r="554" spans="1:15" ht="13.15" x14ac:dyDescent="0.4">
      <c r="A554" s="31">
        <v>16.432970000000001</v>
      </c>
      <c r="B554" s="31">
        <v>11.533329999999999</v>
      </c>
      <c r="C554" s="31">
        <v>7.3444419999999999</v>
      </c>
      <c r="D554" s="31">
        <v>5.9333340000000003</v>
      </c>
      <c r="E554" s="31"/>
      <c r="G554" t="s">
        <v>1</v>
      </c>
      <c r="H554" s="3">
        <f>A567</f>
        <v>8.4573620833333347</v>
      </c>
      <c r="I554">
        <f>F552*(H554-I555)</f>
        <v>5.5463416666666649</v>
      </c>
      <c r="J554">
        <f>F552*(H554-J556)</f>
        <v>2.5657873333333328</v>
      </c>
      <c r="K554">
        <f>F552*(H554-K557)</f>
        <v>3.4611574166666657</v>
      </c>
    </row>
    <row r="555" spans="1:15" ht="13.15" x14ac:dyDescent="0.4">
      <c r="A555" s="31">
        <v>8.3109269999999995</v>
      </c>
      <c r="B555" s="31">
        <v>11.93333</v>
      </c>
      <c r="C555" s="31">
        <v>6.5333350000000001</v>
      </c>
      <c r="D555" s="31">
        <v>4.8111100000000002</v>
      </c>
      <c r="E555" s="31"/>
      <c r="G555" t="s">
        <v>2</v>
      </c>
      <c r="H555">
        <f>F552*(I555-H554)</f>
        <v>-5.5463416666666649</v>
      </c>
      <c r="I555" s="3">
        <f>B567</f>
        <v>14.00370375</v>
      </c>
      <c r="J555">
        <f>F552*(I555-J556)</f>
        <v>-2.9805543333333322</v>
      </c>
      <c r="K555">
        <f>F552*(I555-K557)</f>
        <v>-2.0851842499999993</v>
      </c>
    </row>
    <row r="556" spans="1:15" ht="13.15" x14ac:dyDescent="0.4">
      <c r="A556" s="31">
        <v>5.3444440000000002</v>
      </c>
      <c r="B556" s="31">
        <v>10.72222</v>
      </c>
      <c r="C556" s="31">
        <v>7</v>
      </c>
      <c r="D556" s="31">
        <v>44.666670000000003</v>
      </c>
      <c r="E556" s="31"/>
      <c r="G556" t="s">
        <v>3</v>
      </c>
      <c r="H556">
        <f>F552*(J556-H554)</f>
        <v>-2.5657873333333328</v>
      </c>
      <c r="I556">
        <f>F552*(J556-I555)</f>
        <v>2.9805543333333322</v>
      </c>
      <c r="J556" s="3">
        <f>C567</f>
        <v>11.023149416666667</v>
      </c>
      <c r="K556">
        <f>F552*(J556-K557)</f>
        <v>0.8953700833333329</v>
      </c>
    </row>
    <row r="557" spans="1:15" ht="13.15" x14ac:dyDescent="0.4">
      <c r="A557" s="31">
        <v>10.022220000000001</v>
      </c>
      <c r="B557" s="31">
        <v>15.76667</v>
      </c>
      <c r="C557" s="31">
        <v>13.45556</v>
      </c>
      <c r="D557" s="31">
        <v>9.4666650000000008</v>
      </c>
      <c r="E557" s="31"/>
      <c r="G557" t="s">
        <v>4</v>
      </c>
      <c r="H557">
        <f>F552*(K557-H554)</f>
        <v>-3.4611574166666657</v>
      </c>
      <c r="I557">
        <f>F552*(K557-I555)</f>
        <v>2.0851842499999993</v>
      </c>
      <c r="J557">
        <f>F552*(K557-J556)</f>
        <v>-0.8953700833333329</v>
      </c>
      <c r="K557" s="3">
        <f>D567</f>
        <v>11.9185195</v>
      </c>
    </row>
    <row r="558" spans="1:15" x14ac:dyDescent="0.35">
      <c r="A558" s="31">
        <v>12.4</v>
      </c>
      <c r="B558" s="31">
        <v>13.51111</v>
      </c>
      <c r="C558" s="31">
        <v>14.633330000000001</v>
      </c>
      <c r="D558" s="31">
        <v>6.3111110000000004</v>
      </c>
      <c r="E558" s="31"/>
    </row>
    <row r="559" spans="1:15" ht="13.15" thickBot="1" x14ac:dyDescent="0.4">
      <c r="A559" s="31">
        <v>4.322222</v>
      </c>
      <c r="B559" s="31">
        <v>32.111109999999996</v>
      </c>
      <c r="C559" s="31">
        <v>10.755559999999999</v>
      </c>
      <c r="D559" s="31">
        <v>11.255559999999999</v>
      </c>
      <c r="E559" s="31"/>
      <c r="N559" s="1"/>
    </row>
    <row r="560" spans="1:15" ht="13.5" thickBot="1" x14ac:dyDescent="0.45">
      <c r="A560" s="31">
        <v>5.8111129999999998</v>
      </c>
      <c r="B560" s="31">
        <v>12.2</v>
      </c>
      <c r="C560" s="31">
        <v>9.644444</v>
      </c>
      <c r="D560" s="31">
        <v>4.9555550000000004</v>
      </c>
      <c r="E560" s="31"/>
      <c r="H560" t="s">
        <v>1</v>
      </c>
      <c r="I560" t="s">
        <v>2</v>
      </c>
      <c r="J560" t="s">
        <v>3</v>
      </c>
      <c r="K560" t="s">
        <v>4</v>
      </c>
      <c r="M560" s="116"/>
      <c r="N560" s="141" t="s">
        <v>10</v>
      </c>
    </row>
    <row r="561" spans="1:15" ht="13.15" x14ac:dyDescent="0.4">
      <c r="A561" s="31">
        <v>8.4222219999999997</v>
      </c>
      <c r="B561" s="31">
        <v>7.2999989999999997</v>
      </c>
      <c r="C561" s="31">
        <v>11.088889999999999</v>
      </c>
      <c r="D561" s="31">
        <v>20.977779999999999</v>
      </c>
      <c r="E561" s="31"/>
      <c r="G561" t="s">
        <v>1</v>
      </c>
      <c r="I561">
        <f>IF(I554&gt;0,I566,0)</f>
        <v>0</v>
      </c>
      <c r="J561">
        <f>IF(J554&gt;0,J566,0)</f>
        <v>0</v>
      </c>
      <c r="K561">
        <f>IF(K554&gt;0,K566,0)</f>
        <v>0</v>
      </c>
      <c r="M561" s="143" t="s">
        <v>1</v>
      </c>
      <c r="N561" s="142">
        <f>Techniques!$D$3*(Techniques!$E$3*I561+Techniques!$F$3*J561+Techniques!$G$3*K561)</f>
        <v>0</v>
      </c>
    </row>
    <row r="562" spans="1:15" ht="13.15" x14ac:dyDescent="0.4">
      <c r="A562" s="31">
        <v>12.544449999999999</v>
      </c>
      <c r="B562" s="31">
        <v>12.2</v>
      </c>
      <c r="C562" s="31">
        <v>10.27778</v>
      </c>
      <c r="D562" s="31">
        <v>7.5666690000000001</v>
      </c>
      <c r="E562" s="31"/>
      <c r="G562" t="s">
        <v>2</v>
      </c>
      <c r="H562">
        <f>IF(H555&gt;0,H567,0)</f>
        <v>0</v>
      </c>
      <c r="J562">
        <f>IF(J555&gt;0,J567,0)</f>
        <v>0</v>
      </c>
      <c r="K562">
        <f>IF(K555&gt;0,K567,0)</f>
        <v>0</v>
      </c>
      <c r="M562" s="143" t="s">
        <v>2</v>
      </c>
      <c r="N562" s="142">
        <f>Techniques!$E$3*(Techniques!$D$3*H562+Techniques!$F$3*J562+Techniques!$G$3*K562)</f>
        <v>0</v>
      </c>
    </row>
    <row r="563" spans="1:15" ht="13.15" x14ac:dyDescent="0.4">
      <c r="A563" s="31">
        <v>7.0888900000000001</v>
      </c>
      <c r="B563" s="31">
        <v>20.766670000000001</v>
      </c>
      <c r="C563" s="31">
        <v>10.27778</v>
      </c>
      <c r="D563" s="31">
        <v>7.6777800000000003</v>
      </c>
      <c r="E563" s="31"/>
      <c r="G563" t="s">
        <v>3</v>
      </c>
      <c r="H563">
        <f>IF(H556&gt;0,H568,0)</f>
        <v>0</v>
      </c>
      <c r="I563">
        <f>IF(I556&gt;0,I568,0)</f>
        <v>0</v>
      </c>
      <c r="K563">
        <f>IF(K556&gt;0,K568,0)</f>
        <v>0</v>
      </c>
      <c r="M563" s="143" t="s">
        <v>3</v>
      </c>
      <c r="N563" s="142">
        <f>Techniques!$F$3*(Techniques!$D$3*H563+Techniques!$E$3*I563+Techniques!$G$3*K563)</f>
        <v>0</v>
      </c>
    </row>
    <row r="564" spans="1:15" ht="13.15" x14ac:dyDescent="0.4">
      <c r="A564" s="31">
        <v>8.0555529999999997</v>
      </c>
      <c r="B564" s="31">
        <v>8.7444459999999999</v>
      </c>
      <c r="C564" s="31">
        <v>21.66667</v>
      </c>
      <c r="D564" s="31">
        <v>4.1777800000000003</v>
      </c>
      <c r="E564" s="31"/>
      <c r="G564" t="s">
        <v>4</v>
      </c>
      <c r="H564">
        <f>IF(H557&gt;0,H569,0)</f>
        <v>0</v>
      </c>
      <c r="I564">
        <f>IF(I557&gt;0,I569,0)</f>
        <v>0</v>
      </c>
      <c r="J564">
        <f>IF(J557&gt;0,J569,0)</f>
        <v>0</v>
      </c>
      <c r="M564" s="143" t="s">
        <v>4</v>
      </c>
      <c r="N564" s="142">
        <f>Techniques!$G$3*(Techniques!$D$3*H564+Techniques!$E$3*I564+Techniques!$F$3*J564)</f>
        <v>0</v>
      </c>
    </row>
    <row r="565" spans="1:15" ht="13.15" x14ac:dyDescent="0.4">
      <c r="A565" s="31">
        <v>2.7333340000000002</v>
      </c>
      <c r="B565" s="31">
        <v>11.255559999999999</v>
      </c>
      <c r="C565" s="31">
        <v>9.6000019999999999</v>
      </c>
      <c r="D565" s="31">
        <v>15.22222</v>
      </c>
      <c r="E565" s="31"/>
      <c r="F565" s="38"/>
      <c r="M565" s="143" t="s">
        <v>94</v>
      </c>
      <c r="N565" s="142" t="b">
        <f>SUM(N561:N564)&gt;0</f>
        <v>0</v>
      </c>
    </row>
    <row r="566" spans="1:15" ht="13.5" thickBot="1" x14ac:dyDescent="0.45">
      <c r="A566" s="22"/>
      <c r="G566" t="s">
        <v>1</v>
      </c>
      <c r="I566">
        <v>0</v>
      </c>
      <c r="J566">
        <v>0</v>
      </c>
      <c r="K566">
        <v>0</v>
      </c>
      <c r="M566" s="140" t="s">
        <v>103</v>
      </c>
      <c r="N566" s="273">
        <v>5.0533977028303111E-2</v>
      </c>
    </row>
    <row r="567" spans="1:15" x14ac:dyDescent="0.35">
      <c r="A567" s="22">
        <f>AVERAGE(A554:A565)</f>
        <v>8.4573620833333347</v>
      </c>
      <c r="B567">
        <f>AVERAGE(B554:B565)</f>
        <v>14.00370375</v>
      </c>
      <c r="C567">
        <f>AVERAGE(C554:C565)</f>
        <v>11.023149416666667</v>
      </c>
      <c r="D567">
        <f>AVERAGE(D554:D565)</f>
        <v>11.9185195</v>
      </c>
      <c r="E567" s="13" t="s">
        <v>237</v>
      </c>
      <c r="G567" t="s">
        <v>2</v>
      </c>
      <c r="H567">
        <v>0</v>
      </c>
      <c r="J567">
        <v>0</v>
      </c>
      <c r="K567">
        <v>0</v>
      </c>
    </row>
    <row r="568" spans="1:15" x14ac:dyDescent="0.35">
      <c r="A568">
        <f>STDEV(A554:A565)</f>
        <v>3.8954682525609723</v>
      </c>
      <c r="B568">
        <f>STDEV(B554:B565)</f>
        <v>6.6386084227422533</v>
      </c>
      <c r="C568">
        <f>STDEV(C554:C565)</f>
        <v>4.1255838455216907</v>
      </c>
      <c r="D568">
        <f>STDEV(D554:D565)</f>
        <v>11.421599342837339</v>
      </c>
      <c r="E568" s="13" t="s">
        <v>238</v>
      </c>
      <c r="G568" t="s">
        <v>3</v>
      </c>
      <c r="H568">
        <v>0</v>
      </c>
      <c r="I568">
        <v>0</v>
      </c>
      <c r="K568">
        <v>0</v>
      </c>
    </row>
    <row r="569" spans="1:15" x14ac:dyDescent="0.35">
      <c r="A569" s="22"/>
      <c r="G569" t="s">
        <v>4</v>
      </c>
      <c r="H569">
        <v>0</v>
      </c>
      <c r="I569">
        <v>0</v>
      </c>
      <c r="J569">
        <v>0</v>
      </c>
    </row>
    <row r="570" spans="1:15" s="5" customFormat="1" ht="13.15" thickBot="1" x14ac:dyDescent="0.4">
      <c r="A570" s="23"/>
      <c r="O570" s="24"/>
    </row>
    <row r="571" spans="1:15" s="26" customFormat="1" x14ac:dyDescent="0.35">
      <c r="A571" s="41" t="str">
        <f>Directions!F4</f>
        <v>STPathDev</v>
      </c>
      <c r="B571" t="s">
        <v>247</v>
      </c>
      <c r="E571" s="115" t="s">
        <v>226</v>
      </c>
      <c r="F571" s="66">
        <v>-1</v>
      </c>
      <c r="O571" s="28"/>
    </row>
    <row r="572" spans="1:15" ht="13.15" x14ac:dyDescent="0.4">
      <c r="A572" s="22" t="s">
        <v>1</v>
      </c>
      <c r="B572" t="s">
        <v>2</v>
      </c>
      <c r="C572" t="s">
        <v>3</v>
      </c>
      <c r="D572" t="s">
        <v>4</v>
      </c>
      <c r="G572" s="3" t="s">
        <v>220</v>
      </c>
      <c r="H572" t="s">
        <v>1</v>
      </c>
      <c r="I572" t="s">
        <v>2</v>
      </c>
      <c r="J572" t="s">
        <v>3</v>
      </c>
      <c r="K572" t="s">
        <v>4</v>
      </c>
    </row>
    <row r="573" spans="1:15" ht="13.15" x14ac:dyDescent="0.4">
      <c r="A573" s="31">
        <v>1.390439</v>
      </c>
      <c r="B573" s="31">
        <v>1.8747199999999999</v>
      </c>
      <c r="C573" s="31">
        <v>3.7156174000000002</v>
      </c>
      <c r="D573" s="31">
        <v>0.36381819999999998</v>
      </c>
      <c r="E573" s="31"/>
      <c r="G573" t="s">
        <v>1</v>
      </c>
      <c r="H573" s="3">
        <f>A586</f>
        <v>1.01049155</v>
      </c>
      <c r="I573">
        <f>F571*(H573-I574)</f>
        <v>1.8305932416666668</v>
      </c>
      <c r="J573">
        <f>F571*(H573-J575)</f>
        <v>3.9248316083333332</v>
      </c>
      <c r="K573">
        <f>F571*(H573-K576)</f>
        <v>0.11776284999999986</v>
      </c>
    </row>
    <row r="574" spans="1:15" ht="13.15" x14ac:dyDescent="0.4">
      <c r="A574" s="31">
        <v>1.0348660000000001</v>
      </c>
      <c r="B574" s="31">
        <v>2.1298750000000002</v>
      </c>
      <c r="C574" s="31">
        <v>7.3964400000000001</v>
      </c>
      <c r="D574" s="31">
        <v>0.84802129999999998</v>
      </c>
      <c r="E574" s="31"/>
      <c r="G574" t="s">
        <v>2</v>
      </c>
      <c r="H574">
        <f>F571*(I574-H573)</f>
        <v>-1.8305932416666668</v>
      </c>
      <c r="I574" s="3">
        <f>B586</f>
        <v>2.8410847916666668</v>
      </c>
      <c r="J574">
        <f>F571*(I574-J575)</f>
        <v>2.0942383666666666</v>
      </c>
      <c r="K574">
        <f>F571*(I574-K576)</f>
        <v>-1.712830391666667</v>
      </c>
    </row>
    <row r="575" spans="1:15" ht="13.15" x14ac:dyDescent="0.4">
      <c r="A575" s="31">
        <v>1.26172</v>
      </c>
      <c r="B575" s="31">
        <v>4.4440799999999996</v>
      </c>
      <c r="C575" s="31">
        <v>2.6701704999999998</v>
      </c>
      <c r="D575" s="31">
        <v>0.97814990000000002</v>
      </c>
      <c r="E575" s="31"/>
      <c r="G575" t="s">
        <v>3</v>
      </c>
      <c r="H575">
        <f>F571*(J575-H573)</f>
        <v>-3.9248316083333332</v>
      </c>
      <c r="I575">
        <f>F571*(J575-I574)</f>
        <v>-2.0942383666666666</v>
      </c>
      <c r="J575" s="3">
        <f>C586</f>
        <v>4.9353231583333335</v>
      </c>
      <c r="K575">
        <f>F571*(J575-K576)</f>
        <v>-3.8070687583333336</v>
      </c>
    </row>
    <row r="576" spans="1:15" ht="13.15" x14ac:dyDescent="0.4">
      <c r="A576" s="31">
        <v>1.3035699999999999</v>
      </c>
      <c r="B576" s="31">
        <v>0.83887849999999997</v>
      </c>
      <c r="C576" s="31">
        <v>1.3127340000000001</v>
      </c>
      <c r="D576" s="31">
        <v>1.8376060000000001</v>
      </c>
      <c r="E576" s="31"/>
      <c r="G576" t="s">
        <v>4</v>
      </c>
      <c r="H576">
        <f>F571*(K576-H573)</f>
        <v>-0.11776284999999986</v>
      </c>
      <c r="I576">
        <f>F571*(K576-I574)</f>
        <v>1.712830391666667</v>
      </c>
      <c r="J576">
        <f>F571*(K576-J575)</f>
        <v>3.8070687583333336</v>
      </c>
      <c r="K576" s="3">
        <f>D586</f>
        <v>1.1282543999999999</v>
      </c>
    </row>
    <row r="577" spans="1:15" x14ac:dyDescent="0.35">
      <c r="A577" s="31">
        <v>1.406908</v>
      </c>
      <c r="B577" s="31">
        <v>3.3142659999999999</v>
      </c>
      <c r="C577" s="31">
        <v>8.7043199999999992</v>
      </c>
      <c r="D577" s="31">
        <v>0.51844420000000002</v>
      </c>
      <c r="E577" s="31"/>
    </row>
    <row r="578" spans="1:15" ht="13.15" thickBot="1" x14ac:dyDescent="0.4">
      <c r="A578" s="31">
        <v>0.3324029</v>
      </c>
      <c r="B578" s="31">
        <v>3.7404099999999998</v>
      </c>
      <c r="C578" s="31">
        <v>2.5231189999999999</v>
      </c>
      <c r="D578" s="31">
        <v>1.99841</v>
      </c>
      <c r="E578" s="31"/>
    </row>
    <row r="579" spans="1:15" ht="13.5" thickBot="1" x14ac:dyDescent="0.45">
      <c r="A579" s="31">
        <v>0.51509729999999998</v>
      </c>
      <c r="B579" s="31">
        <v>2.4969459999999999</v>
      </c>
      <c r="C579" s="31">
        <v>6.2125880000000002</v>
      </c>
      <c r="D579" s="31">
        <v>0.61135209999999995</v>
      </c>
      <c r="E579" s="31"/>
      <c r="H579" t="s">
        <v>1</v>
      </c>
      <c r="I579" t="s">
        <v>2</v>
      </c>
      <c r="J579" t="s">
        <v>3</v>
      </c>
      <c r="K579" t="s">
        <v>4</v>
      </c>
      <c r="M579" s="116"/>
      <c r="N579" s="141" t="s">
        <v>10</v>
      </c>
    </row>
    <row r="580" spans="1:15" ht="13.15" x14ac:dyDescent="0.4">
      <c r="A580" s="31">
        <v>0.90626879999999999</v>
      </c>
      <c r="B580" s="31">
        <v>0.81506900000000004</v>
      </c>
      <c r="C580" s="31">
        <v>5.0943180000000003</v>
      </c>
      <c r="D580" s="31">
        <v>1.0708819999999999</v>
      </c>
      <c r="E580" s="31"/>
      <c r="G580" t="s">
        <v>1</v>
      </c>
      <c r="I580">
        <f>IF(I573&gt;0,I585,0)</f>
        <v>1</v>
      </c>
      <c r="J580">
        <f>IF(J573&gt;0,J585,0)</f>
        <v>1</v>
      </c>
      <c r="K580">
        <f>IF(K573&gt;0,K585,0)</f>
        <v>0</v>
      </c>
      <c r="M580" s="143" t="s">
        <v>1</v>
      </c>
      <c r="N580" s="142">
        <f>Techniques!$D$3*(Techniques!$E$3*I580+Techniques!$F$3*J580+Techniques!$G$3*K580)</f>
        <v>2</v>
      </c>
    </row>
    <row r="581" spans="1:15" ht="13.15" x14ac:dyDescent="0.4">
      <c r="A581" s="31">
        <v>1.2153369999999999</v>
      </c>
      <c r="B581" s="31">
        <v>2.2083699999999999</v>
      </c>
      <c r="C581" s="31">
        <v>1.2252940000000001</v>
      </c>
      <c r="D581" s="31">
        <v>1.590562</v>
      </c>
      <c r="E581" s="31"/>
      <c r="G581" t="s">
        <v>2</v>
      </c>
      <c r="H581">
        <f>IF(H574&gt;0,H586,0)</f>
        <v>0</v>
      </c>
      <c r="J581">
        <f>IF(J574&gt;0,J586,0)</f>
        <v>0</v>
      </c>
      <c r="K581">
        <f>IF(K574&gt;0,K586,0)</f>
        <v>0</v>
      </c>
      <c r="M581" s="143" t="s">
        <v>2</v>
      </c>
      <c r="N581" s="142">
        <f>Techniques!$E$3*(Techniques!$D$3*H581+Techniques!$F$3*J581+Techniques!$G$3*K581)</f>
        <v>0</v>
      </c>
    </row>
    <row r="582" spans="1:15" ht="13.15" x14ac:dyDescent="0.4">
      <c r="A582" s="31">
        <v>0.47634910000000003</v>
      </c>
      <c r="B582" s="31">
        <v>5.40646</v>
      </c>
      <c r="C582" s="31">
        <v>8.6428100000000008</v>
      </c>
      <c r="D582" s="31">
        <v>0.88791609999999999</v>
      </c>
      <c r="E582" s="31"/>
      <c r="G582" t="s">
        <v>3</v>
      </c>
      <c r="H582">
        <f>IF(H575&gt;0,H587,0)</f>
        <v>0</v>
      </c>
      <c r="I582">
        <f>IF(I575&gt;0,I587,0)</f>
        <v>0</v>
      </c>
      <c r="K582">
        <f>IF(K575&gt;0,K587,0)</f>
        <v>0</v>
      </c>
      <c r="M582" s="143" t="s">
        <v>3</v>
      </c>
      <c r="N582" s="142">
        <f>Techniques!$F$3*(Techniques!$D$3*H582+Techniques!$E$3*I582+Techniques!$G$3*K582)</f>
        <v>0</v>
      </c>
    </row>
    <row r="583" spans="1:15" ht="13.15" x14ac:dyDescent="0.4">
      <c r="A583" s="31">
        <v>1.8785909999999999</v>
      </c>
      <c r="B583" s="31">
        <v>1.181189</v>
      </c>
      <c r="C583" s="31">
        <v>7.02597</v>
      </c>
      <c r="D583" s="31">
        <v>1.3099590000000001</v>
      </c>
      <c r="E583" s="31"/>
      <c r="G583" t="s">
        <v>4</v>
      </c>
      <c r="H583">
        <f>IF(H576&gt;0,H588,0)</f>
        <v>0</v>
      </c>
      <c r="I583">
        <f>IF(I576&gt;0,I588,0)</f>
        <v>0</v>
      </c>
      <c r="J583">
        <f>IF(J576&gt;0,J588,0)</f>
        <v>1</v>
      </c>
      <c r="M583" s="143" t="s">
        <v>4</v>
      </c>
      <c r="N583" s="142">
        <f>Techniques!$G$3*(Techniques!$D$3*H583+Techniques!$E$3*I583+Techniques!$F$3*J583)</f>
        <v>1</v>
      </c>
    </row>
    <row r="584" spans="1:15" ht="13.15" x14ac:dyDescent="0.4">
      <c r="A584" s="31">
        <v>0.40434949999999997</v>
      </c>
      <c r="B584" s="31">
        <v>5.642754</v>
      </c>
      <c r="C584" s="31">
        <v>4.7004970000000004</v>
      </c>
      <c r="D584" s="31">
        <v>1.5239320000000001</v>
      </c>
      <c r="E584" s="31"/>
      <c r="F584" s="38"/>
      <c r="M584" s="143" t="s">
        <v>94</v>
      </c>
      <c r="N584" s="142" t="b">
        <f>SUM(N580:N583)&gt;0</f>
        <v>1</v>
      </c>
    </row>
    <row r="585" spans="1:15" ht="13.5" thickBot="1" x14ac:dyDescent="0.45">
      <c r="A585" s="22"/>
      <c r="G585" t="s">
        <v>1</v>
      </c>
      <c r="I585">
        <v>1</v>
      </c>
      <c r="J585">
        <v>1</v>
      </c>
      <c r="K585">
        <v>0</v>
      </c>
      <c r="M585" s="140" t="s">
        <v>103</v>
      </c>
      <c r="N585" s="273">
        <v>2.9584783140596284E-5</v>
      </c>
    </row>
    <row r="586" spans="1:15" x14ac:dyDescent="0.35">
      <c r="A586" s="22">
        <f>AVERAGE(A573:A584)</f>
        <v>1.01049155</v>
      </c>
      <c r="B586">
        <f>AVERAGE(B573:B584)</f>
        <v>2.8410847916666668</v>
      </c>
      <c r="C586">
        <f>AVERAGE(C573:C584)</f>
        <v>4.9353231583333335</v>
      </c>
      <c r="D586">
        <f>AVERAGE(D573:D584)</f>
        <v>1.1282543999999999</v>
      </c>
      <c r="E586" s="13" t="s">
        <v>237</v>
      </c>
      <c r="G586" t="s">
        <v>2</v>
      </c>
      <c r="H586">
        <v>1</v>
      </c>
      <c r="J586">
        <v>0</v>
      </c>
      <c r="K586">
        <v>0</v>
      </c>
    </row>
    <row r="587" spans="1:15" x14ac:dyDescent="0.35">
      <c r="A587">
        <f>STDEV(A573:A584)</f>
        <v>0.48761642985448467</v>
      </c>
      <c r="B587">
        <f>STDEV(B573:B584)</f>
        <v>1.674950313840593</v>
      </c>
      <c r="C587">
        <f>STDEV(C573:C584)</f>
        <v>2.6869266073866775</v>
      </c>
      <c r="D587">
        <f>STDEV(D573:D584)</f>
        <v>0.52649711352734485</v>
      </c>
      <c r="E587" s="13" t="s">
        <v>238</v>
      </c>
      <c r="G587" t="s">
        <v>3</v>
      </c>
      <c r="H587">
        <v>1</v>
      </c>
      <c r="I587">
        <v>0</v>
      </c>
      <c r="K587">
        <v>1</v>
      </c>
    </row>
    <row r="588" spans="1:15" x14ac:dyDescent="0.35">
      <c r="A588" s="22"/>
      <c r="G588" t="s">
        <v>4</v>
      </c>
      <c r="H588">
        <v>0</v>
      </c>
      <c r="I588">
        <v>0</v>
      </c>
      <c r="J588">
        <v>1</v>
      </c>
    </row>
    <row r="589" spans="1:15" s="5" customFormat="1" ht="13.15" thickBot="1" x14ac:dyDescent="0.4">
      <c r="A589" s="23"/>
      <c r="O589" s="24"/>
    </row>
    <row r="590" spans="1:15" s="26" customFormat="1" x14ac:dyDescent="0.35">
      <c r="A590" s="30" t="str">
        <f>Directions!N4</f>
        <v>AccuracyGazeUnc</v>
      </c>
      <c r="B590" t="s">
        <v>247</v>
      </c>
      <c r="E590" s="115" t="s">
        <v>226</v>
      </c>
      <c r="F590" s="66">
        <f>Directions!O4</f>
        <v>1</v>
      </c>
      <c r="O590" s="28"/>
    </row>
    <row r="591" spans="1:15" ht="13.15" x14ac:dyDescent="0.4">
      <c r="A591" s="22" t="s">
        <v>1</v>
      </c>
      <c r="B591" t="s">
        <v>2</v>
      </c>
      <c r="C591" t="s">
        <v>3</v>
      </c>
      <c r="D591" t="s">
        <v>4</v>
      </c>
      <c r="G591" s="3" t="s">
        <v>220</v>
      </c>
      <c r="H591" t="s">
        <v>1</v>
      </c>
      <c r="I591" t="s">
        <v>2</v>
      </c>
      <c r="J591" t="s">
        <v>3</v>
      </c>
      <c r="K591" t="s">
        <v>4</v>
      </c>
    </row>
    <row r="592" spans="1:15" ht="13.15" x14ac:dyDescent="0.4">
      <c r="A592" s="31">
        <v>0.98307744735127001</v>
      </c>
      <c r="B592" s="31">
        <v>0.96749039522843794</v>
      </c>
      <c r="C592" s="31">
        <v>0.8988182519516118</v>
      </c>
      <c r="D592" s="31">
        <v>0.98773646654646441</v>
      </c>
      <c r="E592" s="31"/>
      <c r="G592" t="s">
        <v>1</v>
      </c>
      <c r="H592" s="3">
        <f>A605</f>
        <v>0.97087638618012095</v>
      </c>
      <c r="I592">
        <f>F590*(H592-I593)</f>
        <v>1.8342455219887754E-2</v>
      </c>
      <c r="J592">
        <f>F590*(H592-J594)</f>
        <v>8.658879942065012E-2</v>
      </c>
      <c r="K592">
        <f>F590*(H592-K595)</f>
        <v>-2.003196424272935E-3</v>
      </c>
    </row>
    <row r="593" spans="1:15" ht="13.15" x14ac:dyDescent="0.4">
      <c r="A593" s="31">
        <v>0.97248202274694495</v>
      </c>
      <c r="B593" s="31">
        <v>0.96430376097870418</v>
      </c>
      <c r="C593" s="31">
        <v>0.7735784251075446</v>
      </c>
      <c r="D593" s="31">
        <v>0.964747374306553</v>
      </c>
      <c r="E593" s="31"/>
      <c r="G593" t="s">
        <v>2</v>
      </c>
      <c r="H593">
        <f>F590*(I593-H592)</f>
        <v>-1.8342455219887754E-2</v>
      </c>
      <c r="I593" s="3">
        <f>B605</f>
        <v>0.9525339309602332</v>
      </c>
      <c r="J593">
        <f>F590*(I593-J594)</f>
        <v>6.8246344200762366E-2</v>
      </c>
      <c r="K593">
        <f>F590*(I593-K595)</f>
        <v>-2.0345651644160689E-2</v>
      </c>
    </row>
    <row r="594" spans="1:15" ht="13.15" x14ac:dyDescent="0.4">
      <c r="A594" s="31">
        <v>0.95278386301736906</v>
      </c>
      <c r="B594" s="31">
        <v>0.91710522634305214</v>
      </c>
      <c r="C594" s="31">
        <v>0.92370941428571429</v>
      </c>
      <c r="D594" s="31">
        <v>0.99562022465520716</v>
      </c>
      <c r="E594" s="31"/>
      <c r="G594" t="s">
        <v>3</v>
      </c>
      <c r="H594">
        <f>F590*(J594-H592)</f>
        <v>-8.658879942065012E-2</v>
      </c>
      <c r="I594">
        <f>F590*(J594-I593)</f>
        <v>-6.8246344200762366E-2</v>
      </c>
      <c r="J594" s="3">
        <f>C605</f>
        <v>0.88428758675947083</v>
      </c>
      <c r="K594">
        <f>F590*(J594-K595)</f>
        <v>-8.8591995844923055E-2</v>
      </c>
    </row>
    <row r="595" spans="1:15" ht="13.15" x14ac:dyDescent="0.4">
      <c r="A595" s="31">
        <v>0.9739864022142799</v>
      </c>
      <c r="B595" s="31">
        <v>0.98935883734485464</v>
      </c>
      <c r="C595" s="31">
        <v>0.98048785780747882</v>
      </c>
      <c r="D595" s="31">
        <v>0.96117733119319215</v>
      </c>
      <c r="E595" s="31"/>
      <c r="G595" t="s">
        <v>4</v>
      </c>
      <c r="H595">
        <f>F590*(K595-H592)</f>
        <v>2.003196424272935E-3</v>
      </c>
      <c r="I595">
        <f>F590*(K595-I593)</f>
        <v>2.0345651644160689E-2</v>
      </c>
      <c r="J595">
        <f>F590*(K595-J594)</f>
        <v>8.8591995844923055E-2</v>
      </c>
      <c r="K595" s="3">
        <f>D605</f>
        <v>0.97287958260439389</v>
      </c>
    </row>
    <row r="596" spans="1:15" x14ac:dyDescent="0.35">
      <c r="A596" s="31">
        <v>0.97730793548387096</v>
      </c>
      <c r="B596" s="31">
        <v>0.95094013741284023</v>
      </c>
      <c r="C596" s="31">
        <v>0.80681678520059341</v>
      </c>
      <c r="D596" s="31">
        <v>0.98357042999243716</v>
      </c>
      <c r="E596" s="31"/>
    </row>
    <row r="597" spans="1:15" ht="13.15" thickBot="1" x14ac:dyDescent="0.4">
      <c r="A597" s="31">
        <v>0.98461888815521281</v>
      </c>
      <c r="B597" s="31">
        <v>0.96899254815073044</v>
      </c>
      <c r="C597" s="31">
        <v>0.9530825173212738</v>
      </c>
      <c r="D597" s="31">
        <v>0.96449026081332245</v>
      </c>
      <c r="E597" s="31"/>
    </row>
    <row r="598" spans="1:15" ht="13.5" thickBot="1" x14ac:dyDescent="0.45">
      <c r="A598" s="31">
        <v>0.98227199161331058</v>
      </c>
      <c r="B598" s="31">
        <v>0.95906645901639342</v>
      </c>
      <c r="C598" s="31">
        <v>0.87116752401693653</v>
      </c>
      <c r="D598" s="31">
        <v>0.97532659409490963</v>
      </c>
      <c r="E598" s="31"/>
      <c r="H598" t="s">
        <v>1</v>
      </c>
      <c r="I598" t="s">
        <v>2</v>
      </c>
      <c r="J598" t="s">
        <v>3</v>
      </c>
      <c r="K598" t="s">
        <v>4</v>
      </c>
      <c r="M598" s="116"/>
      <c r="N598" s="141" t="s">
        <v>10</v>
      </c>
    </row>
    <row r="599" spans="1:15" ht="13.15" x14ac:dyDescent="0.4">
      <c r="A599" s="31">
        <v>0.9784791044453589</v>
      </c>
      <c r="B599" s="31">
        <v>0.97766933940675882</v>
      </c>
      <c r="C599" s="31">
        <v>0.90811852223261302</v>
      </c>
      <c r="D599" s="31">
        <v>0.98979032099678799</v>
      </c>
      <c r="E599" s="31"/>
      <c r="G599" t="s">
        <v>1</v>
      </c>
      <c r="I599">
        <f>IF(I592&gt;0,I604,0)</f>
        <v>0</v>
      </c>
      <c r="J599">
        <f>IF(J592&gt;0,J604,0)</f>
        <v>1</v>
      </c>
      <c r="K599">
        <f>IF(K592&gt;0,K604,0)</f>
        <v>0</v>
      </c>
      <c r="M599" s="143" t="s">
        <v>1</v>
      </c>
      <c r="N599" s="142">
        <f>Techniques!$D$3*(Techniques!$E$3*I599+Techniques!$F$3*J599+Techniques!$G$3*K599)</f>
        <v>1</v>
      </c>
    </row>
    <row r="600" spans="1:15" ht="13.15" x14ac:dyDescent="0.4">
      <c r="A600" s="31">
        <v>0.93517572968897966</v>
      </c>
      <c r="B600" s="31">
        <v>0.96379721311475408</v>
      </c>
      <c r="C600" s="31">
        <v>0.97615644623644404</v>
      </c>
      <c r="D600" s="31">
        <v>0.95795872662065695</v>
      </c>
      <c r="E600" s="31"/>
      <c r="G600" t="s">
        <v>2</v>
      </c>
      <c r="H600">
        <f>IF(H593&gt;0,H605,0)</f>
        <v>0</v>
      </c>
      <c r="J600">
        <f>IF(J593&gt;0,J605,0)</f>
        <v>0</v>
      </c>
      <c r="K600">
        <f>IF(K593&gt;0,K605,0)</f>
        <v>0</v>
      </c>
      <c r="M600" s="143" t="s">
        <v>2</v>
      </c>
      <c r="N600" s="142">
        <f>Techniques!$E$3*(Techniques!$D$3*H600+Techniques!$F$3*J600+Techniques!$G$3*K600)</f>
        <v>0</v>
      </c>
    </row>
    <row r="601" spans="1:15" ht="13.15" x14ac:dyDescent="0.4">
      <c r="A601" s="31">
        <v>0.98656068580553513</v>
      </c>
      <c r="B601" s="31">
        <v>0.92484241869199058</v>
      </c>
      <c r="C601" s="31">
        <v>0.80223992189745252</v>
      </c>
      <c r="D601" s="31">
        <v>0.97687049902445755</v>
      </c>
      <c r="E601" s="31"/>
      <c r="G601" t="s">
        <v>3</v>
      </c>
      <c r="H601">
        <f>IF(H594&gt;0,H606,0)</f>
        <v>0</v>
      </c>
      <c r="I601">
        <f>IF(I594&gt;0,I606,0)</f>
        <v>0</v>
      </c>
      <c r="K601">
        <f>IF(K594&gt;0,K606,0)</f>
        <v>0</v>
      </c>
      <c r="M601" s="143" t="s">
        <v>3</v>
      </c>
      <c r="N601" s="142">
        <f>Techniques!$F$3*(Techniques!$D$3*H601+Techniques!$E$3*I601+Techniques!$G$3*K601)</f>
        <v>0</v>
      </c>
    </row>
    <row r="602" spans="1:15" ht="13.15" x14ac:dyDescent="0.4">
      <c r="A602" s="31">
        <v>0.95335910520357825</v>
      </c>
      <c r="B602" s="31">
        <v>0.97298424622897783</v>
      </c>
      <c r="C602" s="31">
        <v>0.81520237548786234</v>
      </c>
      <c r="D602" s="31">
        <v>0.93728923016530308</v>
      </c>
      <c r="E602" s="31"/>
      <c r="G602" t="s">
        <v>4</v>
      </c>
      <c r="H602">
        <f>IF(H595&gt;0,H607,0)</f>
        <v>0</v>
      </c>
      <c r="I602">
        <f>IF(I595&gt;0,I607,0)</f>
        <v>0</v>
      </c>
      <c r="J602">
        <f>IF(J595&gt;0,J607,0)</f>
        <v>1</v>
      </c>
      <c r="M602" s="143" t="s">
        <v>4</v>
      </c>
      <c r="N602" s="142">
        <f>Techniques!$G$3*(Techniques!$D$3*H602+Techniques!$E$3*I602+Techniques!$F$3*J602)</f>
        <v>1</v>
      </c>
    </row>
    <row r="603" spans="1:15" ht="13.15" x14ac:dyDescent="0.4">
      <c r="A603" s="31">
        <v>0.97041345843574189</v>
      </c>
      <c r="B603" s="31">
        <v>0.87385658960530443</v>
      </c>
      <c r="C603" s="31">
        <v>0.90207299956812514</v>
      </c>
      <c r="D603" s="31">
        <v>0.97997753284343547</v>
      </c>
      <c r="E603" s="31"/>
      <c r="F603" s="38"/>
      <c r="M603" s="143" t="s">
        <v>94</v>
      </c>
      <c r="N603" s="142" t="b">
        <f>SUM(N599:N602)&gt;0</f>
        <v>1</v>
      </c>
    </row>
    <row r="604" spans="1:15" ht="13.5" thickBot="1" x14ac:dyDescent="0.45">
      <c r="A604" s="22"/>
      <c r="G604" t="s">
        <v>1</v>
      </c>
      <c r="I604">
        <v>0</v>
      </c>
      <c r="J604">
        <v>1</v>
      </c>
      <c r="K604">
        <v>0</v>
      </c>
      <c r="M604" s="140" t="s">
        <v>103</v>
      </c>
      <c r="N604" s="273">
        <v>6.9713176169184288E-4</v>
      </c>
    </row>
    <row r="605" spans="1:15" x14ac:dyDescent="0.35">
      <c r="A605" s="22">
        <f>AVERAGE(A592:A603)</f>
        <v>0.97087638618012095</v>
      </c>
      <c r="B605">
        <f>AVERAGE(B592:B603)</f>
        <v>0.9525339309602332</v>
      </c>
      <c r="C605">
        <f>AVERAGE(C592:C603)</f>
        <v>0.88428758675947083</v>
      </c>
      <c r="D605">
        <f>AVERAGE(D592:D603)</f>
        <v>0.97287958260439389</v>
      </c>
      <c r="E605" s="13" t="s">
        <v>237</v>
      </c>
      <c r="G605" t="s">
        <v>2</v>
      </c>
      <c r="H605">
        <v>0</v>
      </c>
      <c r="J605">
        <v>0</v>
      </c>
      <c r="K605">
        <v>0</v>
      </c>
    </row>
    <row r="606" spans="1:15" x14ac:dyDescent="0.35">
      <c r="A606">
        <f>STDEV(A592:A603)</f>
        <v>1.5765155638454629E-2</v>
      </c>
      <c r="B606">
        <f>STDEV(B592:B603)</f>
        <v>3.2225626893255213E-2</v>
      </c>
      <c r="C606">
        <f>STDEV(C592:C603)</f>
        <v>7.0718097473519231E-2</v>
      </c>
      <c r="D606">
        <f>STDEV(D592:D603)</f>
        <v>1.6440494957532206E-2</v>
      </c>
      <c r="E606" s="13" t="s">
        <v>238</v>
      </c>
      <c r="G606" t="s">
        <v>3</v>
      </c>
      <c r="H606">
        <v>1</v>
      </c>
      <c r="I606">
        <v>0</v>
      </c>
      <c r="K606">
        <v>1</v>
      </c>
    </row>
    <row r="607" spans="1:15" x14ac:dyDescent="0.35">
      <c r="A607" s="22"/>
      <c r="G607" t="s">
        <v>4</v>
      </c>
      <c r="H607">
        <v>0</v>
      </c>
      <c r="I607">
        <v>0</v>
      </c>
      <c r="J607">
        <v>1</v>
      </c>
    </row>
    <row r="608" spans="1:15" s="5" customFormat="1" ht="13.15" thickBot="1" x14ac:dyDescent="0.4">
      <c r="A608" s="23"/>
      <c r="O608" s="24"/>
    </row>
    <row r="609" spans="1:15" s="26" customFormat="1" x14ac:dyDescent="0.35">
      <c r="A609" s="25" t="str">
        <f>Directions!N5</f>
        <v>NumInterr</v>
      </c>
      <c r="B609" t="s">
        <v>247</v>
      </c>
      <c r="E609" s="115" t="s">
        <v>226</v>
      </c>
      <c r="F609" s="66">
        <f>Directions!O5</f>
        <v>-1</v>
      </c>
      <c r="O609" s="28"/>
    </row>
    <row r="610" spans="1:15" ht="13.15" x14ac:dyDescent="0.4">
      <c r="A610" s="22" t="s">
        <v>1</v>
      </c>
      <c r="B610" t="s">
        <v>2</v>
      </c>
      <c r="C610" t="s">
        <v>3</v>
      </c>
      <c r="D610" t="s">
        <v>4</v>
      </c>
      <c r="G610" s="3" t="s">
        <v>220</v>
      </c>
      <c r="H610" t="s">
        <v>1</v>
      </c>
      <c r="I610" t="s">
        <v>2</v>
      </c>
      <c r="J610" t="s">
        <v>3</v>
      </c>
      <c r="K610" t="s">
        <v>4</v>
      </c>
    </row>
    <row r="611" spans="1:15" ht="13.15" x14ac:dyDescent="0.4">
      <c r="A611" s="31">
        <v>0</v>
      </c>
      <c r="B611" s="31">
        <v>0</v>
      </c>
      <c r="C611" s="31">
        <v>0</v>
      </c>
      <c r="D611" s="31">
        <v>0</v>
      </c>
      <c r="E611" s="31"/>
      <c r="G611" t="s">
        <v>1</v>
      </c>
      <c r="H611" s="3">
        <f>A624</f>
        <v>0.16666666666666666</v>
      </c>
      <c r="I611">
        <f>F609*(H611-I612)</f>
        <v>0.75</v>
      </c>
      <c r="J611">
        <f>F609*(H611-J613)</f>
        <v>0.5</v>
      </c>
      <c r="K611">
        <f>F609*(H611-K614)</f>
        <v>0.16666666666666666</v>
      </c>
    </row>
    <row r="612" spans="1:15" ht="13.15" x14ac:dyDescent="0.4">
      <c r="A612" s="31">
        <v>0</v>
      </c>
      <c r="B612" s="31">
        <v>1</v>
      </c>
      <c r="C612" s="31">
        <v>0</v>
      </c>
      <c r="D612" s="31">
        <v>0</v>
      </c>
      <c r="E612" s="31"/>
      <c r="G612" t="s">
        <v>2</v>
      </c>
      <c r="H612">
        <f>F609*(I612-H611)</f>
        <v>-0.75</v>
      </c>
      <c r="I612" s="3">
        <f>B624</f>
        <v>0.91666666666666663</v>
      </c>
      <c r="J612">
        <f>F609*(I612-J613)</f>
        <v>-0.25</v>
      </c>
      <c r="K612">
        <f>F609*(I612-K614)</f>
        <v>-0.58333333333333326</v>
      </c>
    </row>
    <row r="613" spans="1:15" ht="13.15" x14ac:dyDescent="0.4">
      <c r="A613" s="31">
        <v>0</v>
      </c>
      <c r="B613" s="31">
        <v>1</v>
      </c>
      <c r="C613" s="31">
        <v>0</v>
      </c>
      <c r="D613" s="31">
        <v>0</v>
      </c>
      <c r="E613" s="31"/>
      <c r="G613" t="s">
        <v>3</v>
      </c>
      <c r="H613">
        <f>F609*(J613-H611)</f>
        <v>-0.5</v>
      </c>
      <c r="I613">
        <f>F609*(J613-I612)</f>
        <v>0.25</v>
      </c>
      <c r="J613" s="3">
        <f>C624</f>
        <v>0.66666666666666663</v>
      </c>
      <c r="K613">
        <f>F609*(J613-K614)</f>
        <v>-0.33333333333333331</v>
      </c>
    </row>
    <row r="614" spans="1:15" ht="13.15" x14ac:dyDescent="0.4">
      <c r="A614" s="31">
        <v>0</v>
      </c>
      <c r="B614" s="31">
        <v>0</v>
      </c>
      <c r="C614" s="31">
        <v>0</v>
      </c>
      <c r="D614" s="31">
        <v>1</v>
      </c>
      <c r="E614" s="31"/>
      <c r="G614" t="s">
        <v>4</v>
      </c>
      <c r="H614">
        <f>F609*(K614-H611)</f>
        <v>-0.16666666666666666</v>
      </c>
      <c r="I614">
        <f>F609*(K614-I612)</f>
        <v>0.58333333333333326</v>
      </c>
      <c r="J614">
        <f>F609*(K614-J613)</f>
        <v>0.33333333333333331</v>
      </c>
      <c r="K614" s="3">
        <f>D624</f>
        <v>0.33333333333333331</v>
      </c>
    </row>
    <row r="615" spans="1:15" x14ac:dyDescent="0.35">
      <c r="A615" s="31">
        <v>1</v>
      </c>
      <c r="B615" s="31">
        <v>1</v>
      </c>
      <c r="C615" s="31">
        <v>3</v>
      </c>
      <c r="D615" s="31">
        <v>0</v>
      </c>
      <c r="E615" s="31"/>
    </row>
    <row r="616" spans="1:15" ht="13.15" thickBot="1" x14ac:dyDescent="0.4">
      <c r="A616" s="31">
        <v>0</v>
      </c>
      <c r="B616" s="31">
        <v>3</v>
      </c>
      <c r="C616" s="31">
        <v>0</v>
      </c>
      <c r="D616" s="31">
        <v>0</v>
      </c>
      <c r="E616" s="31"/>
    </row>
    <row r="617" spans="1:15" ht="13.5" thickBot="1" x14ac:dyDescent="0.45">
      <c r="A617" s="31">
        <v>0</v>
      </c>
      <c r="B617" s="31">
        <v>1</v>
      </c>
      <c r="C617" s="31">
        <v>1</v>
      </c>
      <c r="D617" s="31">
        <v>0</v>
      </c>
      <c r="E617" s="31"/>
      <c r="H617" t="s">
        <v>1</v>
      </c>
      <c r="I617" t="s">
        <v>2</v>
      </c>
      <c r="J617" t="s">
        <v>3</v>
      </c>
      <c r="K617" t="s">
        <v>4</v>
      </c>
      <c r="M617" s="116"/>
      <c r="N617" s="141" t="s">
        <v>10</v>
      </c>
    </row>
    <row r="618" spans="1:15" ht="13.15" x14ac:dyDescent="0.4">
      <c r="A618" s="31">
        <v>0</v>
      </c>
      <c r="B618" s="31">
        <v>1</v>
      </c>
      <c r="C618" s="31">
        <v>1</v>
      </c>
      <c r="D618" s="31">
        <v>1</v>
      </c>
      <c r="E618" s="31"/>
      <c r="G618" t="s">
        <v>1</v>
      </c>
      <c r="I618">
        <f>IF(I611&gt;0,I623,0)</f>
        <v>1</v>
      </c>
      <c r="J618">
        <f>IF(J611&gt;0,J623,0)</f>
        <v>0</v>
      </c>
      <c r="K618">
        <f>IF(K611&gt;0,K623,0)</f>
        <v>0</v>
      </c>
      <c r="M618" s="143" t="s">
        <v>1</v>
      </c>
      <c r="N618" s="142">
        <f>Techniques!$D$3*(Techniques!$E$3*I618+Techniques!$F$3*J618+Techniques!$G$3*K618)</f>
        <v>1</v>
      </c>
    </row>
    <row r="619" spans="1:15" ht="13.15" x14ac:dyDescent="0.4">
      <c r="A619" s="31">
        <v>1</v>
      </c>
      <c r="B619" s="31">
        <v>1</v>
      </c>
      <c r="C619" s="31">
        <v>0</v>
      </c>
      <c r="D619" s="31">
        <v>1</v>
      </c>
      <c r="E619" s="31"/>
      <c r="G619" t="s">
        <v>2</v>
      </c>
      <c r="H619">
        <f>IF(H612&gt;0,H624,0)</f>
        <v>0</v>
      </c>
      <c r="J619">
        <f>IF(J612&gt;0,J624,0)</f>
        <v>0</v>
      </c>
      <c r="K619">
        <f>IF(K612&gt;0,K624,0)</f>
        <v>0</v>
      </c>
      <c r="M619" s="143" t="s">
        <v>2</v>
      </c>
      <c r="N619" s="142">
        <f>Techniques!$E$3*(Techniques!$D$3*H619+Techniques!$F$3*J619+Techniques!$G$3*K619)</f>
        <v>0</v>
      </c>
    </row>
    <row r="620" spans="1:15" ht="13.15" x14ac:dyDescent="0.4">
      <c r="A620" s="31">
        <v>0</v>
      </c>
      <c r="B620" s="31">
        <v>1</v>
      </c>
      <c r="C620" s="31">
        <v>0</v>
      </c>
      <c r="D620" s="31">
        <v>1</v>
      </c>
      <c r="E620" s="31"/>
      <c r="G620" t="s">
        <v>3</v>
      </c>
      <c r="H620">
        <f>IF(H613&gt;0,H625,0)</f>
        <v>0</v>
      </c>
      <c r="I620">
        <f>IF(I613&gt;0,I625,0)</f>
        <v>0</v>
      </c>
      <c r="K620">
        <f>IF(K613&gt;0,K625,0)</f>
        <v>0</v>
      </c>
      <c r="M620" s="143" t="s">
        <v>3</v>
      </c>
      <c r="N620" s="142">
        <f>Techniques!$F$3*(Techniques!$D$3*H620+Techniques!$E$3*I620+Techniques!$G$3*K620)</f>
        <v>0</v>
      </c>
    </row>
    <row r="621" spans="1:15" ht="13.15" x14ac:dyDescent="0.4">
      <c r="A621" s="31">
        <v>0</v>
      </c>
      <c r="B621" s="31">
        <v>0</v>
      </c>
      <c r="C621" s="31">
        <v>3</v>
      </c>
      <c r="D621" s="31">
        <v>0</v>
      </c>
      <c r="E621" s="31"/>
      <c r="G621" t="s">
        <v>4</v>
      </c>
      <c r="H621">
        <f>IF(H614&gt;0,H626,0)</f>
        <v>0</v>
      </c>
      <c r="I621">
        <f>IF(I614&gt;0,I626,0)</f>
        <v>0</v>
      </c>
      <c r="J621">
        <f>IF(J614&gt;0,J626,0)</f>
        <v>0</v>
      </c>
      <c r="M621" s="143" t="s">
        <v>4</v>
      </c>
      <c r="N621" s="142">
        <f>Techniques!$G$3*(Techniques!$D$3*H621+Techniques!$E$3*I621+Techniques!$F$3*J621)</f>
        <v>0</v>
      </c>
    </row>
    <row r="622" spans="1:15" ht="13.15" x14ac:dyDescent="0.4">
      <c r="A622" s="31">
        <v>0</v>
      </c>
      <c r="B622" s="31">
        <v>1</v>
      </c>
      <c r="C622" s="31">
        <v>0</v>
      </c>
      <c r="D622" s="31">
        <v>0</v>
      </c>
      <c r="E622" s="31"/>
      <c r="F622" s="38"/>
      <c r="M622" s="143" t="s">
        <v>94</v>
      </c>
      <c r="N622" s="142" t="b">
        <f>SUM(N618:N621)&gt;0</f>
        <v>1</v>
      </c>
    </row>
    <row r="623" spans="1:15" ht="13.5" thickBot="1" x14ac:dyDescent="0.45">
      <c r="A623" s="22"/>
      <c r="G623" t="s">
        <v>1</v>
      </c>
      <c r="I623">
        <v>1</v>
      </c>
      <c r="J623">
        <v>0</v>
      </c>
      <c r="K623">
        <v>0</v>
      </c>
      <c r="M623" s="140" t="s">
        <v>103</v>
      </c>
      <c r="N623" s="273">
        <v>3.5594138271944381E-2</v>
      </c>
    </row>
    <row r="624" spans="1:15" x14ac:dyDescent="0.35">
      <c r="A624" s="22">
        <f>AVERAGE(A611:A622)</f>
        <v>0.16666666666666666</v>
      </c>
      <c r="B624">
        <f>AVERAGE(B611:B622)</f>
        <v>0.91666666666666663</v>
      </c>
      <c r="C624">
        <f>AVERAGE(C611:C622)</f>
        <v>0.66666666666666663</v>
      </c>
      <c r="D624">
        <f>AVERAGE(D611:D622)</f>
        <v>0.33333333333333331</v>
      </c>
      <c r="E624" s="13" t="s">
        <v>237</v>
      </c>
      <c r="G624" t="s">
        <v>2</v>
      </c>
      <c r="H624">
        <v>1</v>
      </c>
      <c r="J624">
        <v>0</v>
      </c>
      <c r="K624">
        <v>0</v>
      </c>
    </row>
    <row r="625" spans="1:15" x14ac:dyDescent="0.35">
      <c r="A625">
        <f>STDEV(A611:A622)</f>
        <v>0.38924947208076149</v>
      </c>
      <c r="B625">
        <f>STDEV(B611:B622)</f>
        <v>0.79296146109875909</v>
      </c>
      <c r="C625">
        <f>STDEV(C611:C622)</f>
        <v>1.1547005383792517</v>
      </c>
      <c r="D625">
        <f>STDEV(D611:D622)</f>
        <v>0.49236596391733095</v>
      </c>
      <c r="E625" s="13" t="s">
        <v>238</v>
      </c>
      <c r="G625" t="s">
        <v>3</v>
      </c>
      <c r="H625">
        <v>0</v>
      </c>
      <c r="I625">
        <v>0</v>
      </c>
      <c r="K625">
        <v>0</v>
      </c>
    </row>
    <row r="626" spans="1:15" x14ac:dyDescent="0.35">
      <c r="A626" s="22"/>
      <c r="G626" t="s">
        <v>4</v>
      </c>
      <c r="H626">
        <v>0</v>
      </c>
      <c r="I626">
        <v>0</v>
      </c>
      <c r="J626">
        <v>0</v>
      </c>
    </row>
    <row r="627" spans="1:15" s="5" customFormat="1" ht="13.15" thickBot="1" x14ac:dyDescent="0.4">
      <c r="A627" s="23"/>
      <c r="O627" s="24"/>
    </row>
    <row r="628" spans="1:15" s="26" customFormat="1" x14ac:dyDescent="0.35">
      <c r="A628" s="240" t="s">
        <v>301</v>
      </c>
      <c r="B628" t="s">
        <v>247</v>
      </c>
      <c r="E628" s="115" t="s">
        <v>226</v>
      </c>
      <c r="F628" s="66">
        <v>1</v>
      </c>
      <c r="O628" s="28"/>
    </row>
    <row r="629" spans="1:15" ht="13.15" x14ac:dyDescent="0.4">
      <c r="A629" s="22" t="s">
        <v>1</v>
      </c>
      <c r="B629" t="s">
        <v>2</v>
      </c>
      <c r="C629" t="s">
        <v>3</v>
      </c>
      <c r="D629" t="s">
        <v>4</v>
      </c>
      <c r="G629" s="3" t="s">
        <v>220</v>
      </c>
      <c r="H629" t="s">
        <v>1</v>
      </c>
      <c r="I629" t="s">
        <v>2</v>
      </c>
      <c r="J629" t="s">
        <v>3</v>
      </c>
      <c r="K629" t="s">
        <v>4</v>
      </c>
    </row>
    <row r="630" spans="1:15" ht="13.15" x14ac:dyDescent="0.4">
      <c r="A630" s="31">
        <v>100</v>
      </c>
      <c r="B630" s="31">
        <v>100</v>
      </c>
      <c r="C630" s="31">
        <v>100</v>
      </c>
      <c r="D630" s="31">
        <v>100</v>
      </c>
      <c r="E630" s="31"/>
      <c r="G630" t="s">
        <v>1</v>
      </c>
      <c r="H630" s="3">
        <f>A643</f>
        <v>99.591443333333316</v>
      </c>
      <c r="I630">
        <f>F628*(H630-I631)</f>
        <v>9.9884999999972024E-2</v>
      </c>
      <c r="J630">
        <f>F628*(H630-J632)</f>
        <v>1.6585733333333224</v>
      </c>
      <c r="K630">
        <f>F628*(H630-K633)</f>
        <v>-0.40855666666668355</v>
      </c>
    </row>
    <row r="631" spans="1:15" ht="13.15" x14ac:dyDescent="0.4">
      <c r="A631" s="31">
        <v>99.731899999999996</v>
      </c>
      <c r="B631" s="31">
        <v>100</v>
      </c>
      <c r="C631" s="31">
        <v>100</v>
      </c>
      <c r="D631" s="31">
        <v>100</v>
      </c>
      <c r="E631" s="31"/>
      <c r="G631" t="s">
        <v>2</v>
      </c>
      <c r="H631">
        <f>F628*(I631-H630)</f>
        <v>-9.9884999999972024E-2</v>
      </c>
      <c r="I631" s="3">
        <f>B643</f>
        <v>99.491558333333344</v>
      </c>
      <c r="J631">
        <f>F628*(I631-J632)</f>
        <v>1.5586883333333503</v>
      </c>
      <c r="K631">
        <f>F628*(I631-K633)</f>
        <v>-0.50844166666665558</v>
      </c>
    </row>
    <row r="632" spans="1:15" ht="13.15" x14ac:dyDescent="0.4">
      <c r="A632" s="31">
        <v>100</v>
      </c>
      <c r="B632" s="31">
        <v>100</v>
      </c>
      <c r="C632" s="31">
        <v>100</v>
      </c>
      <c r="D632" s="31">
        <v>100</v>
      </c>
      <c r="E632" s="31"/>
      <c r="G632" t="s">
        <v>3</v>
      </c>
      <c r="H632">
        <f>F628*(J632-H630)</f>
        <v>-1.6585733333333224</v>
      </c>
      <c r="I632">
        <f>F628*(J632-I631)</f>
        <v>-1.5586883333333503</v>
      </c>
      <c r="J632" s="3">
        <f>C643</f>
        <v>97.932869999999994</v>
      </c>
      <c r="K632">
        <f>F628*(J632-K633)</f>
        <v>-2.0671300000000059</v>
      </c>
    </row>
    <row r="633" spans="1:15" ht="13.15" x14ac:dyDescent="0.4">
      <c r="A633" s="31">
        <v>100</v>
      </c>
      <c r="B633" s="31">
        <v>100</v>
      </c>
      <c r="C633" s="31">
        <v>100</v>
      </c>
      <c r="D633" s="31">
        <v>100</v>
      </c>
      <c r="E633" s="31"/>
      <c r="G633" t="s">
        <v>4</v>
      </c>
      <c r="H633">
        <f>F628*(K633-H630)</f>
        <v>0.40855666666668355</v>
      </c>
      <c r="I633">
        <f>F628*(K633-I631)</f>
        <v>0.50844166666665558</v>
      </c>
      <c r="J633">
        <f>F628*(K633-J632)</f>
        <v>2.0671300000000059</v>
      </c>
      <c r="K633" s="3">
        <f>D643</f>
        <v>100</v>
      </c>
    </row>
    <row r="634" spans="1:15" x14ac:dyDescent="0.35">
      <c r="A634" s="31">
        <v>100</v>
      </c>
      <c r="B634" s="31">
        <v>100</v>
      </c>
      <c r="C634" s="31">
        <v>91.576089999999994</v>
      </c>
      <c r="D634" s="31">
        <v>100</v>
      </c>
      <c r="E634" s="31"/>
    </row>
    <row r="635" spans="1:15" ht="13.15" thickBot="1" x14ac:dyDescent="0.4">
      <c r="A635" s="31">
        <v>100</v>
      </c>
      <c r="B635" s="31">
        <v>99.210530000000006</v>
      </c>
      <c r="C635" s="31">
        <v>100</v>
      </c>
      <c r="D635" s="31">
        <v>100</v>
      </c>
      <c r="E635" s="31"/>
    </row>
    <row r="636" spans="1:15" ht="13.5" thickBot="1" x14ac:dyDescent="0.45">
      <c r="A636" s="31">
        <v>100</v>
      </c>
      <c r="B636" s="31">
        <v>100</v>
      </c>
      <c r="C636" s="31">
        <v>100</v>
      </c>
      <c r="D636" s="31">
        <v>100</v>
      </c>
      <c r="E636" s="31"/>
      <c r="H636" t="s">
        <v>1</v>
      </c>
      <c r="I636" t="s">
        <v>2</v>
      </c>
      <c r="J636" t="s">
        <v>3</v>
      </c>
      <c r="K636" t="s">
        <v>4</v>
      </c>
      <c r="M636" s="116"/>
      <c r="N636" s="141" t="s">
        <v>10</v>
      </c>
    </row>
    <row r="637" spans="1:15" ht="13.15" x14ac:dyDescent="0.4">
      <c r="A637" s="31">
        <v>100</v>
      </c>
      <c r="B637" s="31">
        <v>100</v>
      </c>
      <c r="C637" s="31">
        <v>100</v>
      </c>
      <c r="D637" s="31">
        <v>100</v>
      </c>
      <c r="E637" s="31"/>
      <c r="G637" t="s">
        <v>1</v>
      </c>
      <c r="I637">
        <f>IF(I630&gt;0,I642,0)</f>
        <v>0</v>
      </c>
      <c r="J637">
        <f>IF(J630&gt;0,J642,0)</f>
        <v>0</v>
      </c>
      <c r="K637">
        <f>IF(K630&gt;0,K642,0)</f>
        <v>0</v>
      </c>
      <c r="M637" s="143" t="s">
        <v>1</v>
      </c>
      <c r="N637" s="142">
        <f>Techniques!$D$3*(Techniques!$E$3*I637+Techniques!$F$3*J637+Techniques!$G$3*K637)</f>
        <v>0</v>
      </c>
    </row>
    <row r="638" spans="1:15" ht="13.15" x14ac:dyDescent="0.4">
      <c r="A638" s="31">
        <v>95.36542</v>
      </c>
      <c r="B638" s="31">
        <v>100</v>
      </c>
      <c r="C638" s="31">
        <v>100</v>
      </c>
      <c r="D638" s="31">
        <v>100</v>
      </c>
      <c r="E638" s="31"/>
      <c r="G638" t="s">
        <v>2</v>
      </c>
      <c r="H638">
        <f>IF(H631&gt;0,H643,0)</f>
        <v>0</v>
      </c>
      <c r="J638">
        <f>IF(J631&gt;0,J643,0)</f>
        <v>0</v>
      </c>
      <c r="K638">
        <f>IF(K631&gt;0,K643,0)</f>
        <v>0</v>
      </c>
      <c r="M638" s="143" t="s">
        <v>2</v>
      </c>
      <c r="N638" s="142">
        <f>Techniques!$E$3*(Techniques!$D$3*H638+Techniques!$F$3*J638+Techniques!$G$3*K638)</f>
        <v>0</v>
      </c>
    </row>
    <row r="639" spans="1:15" ht="13.15" x14ac:dyDescent="0.4">
      <c r="A639" s="31">
        <v>100</v>
      </c>
      <c r="B639" s="31">
        <v>97.564279999999997</v>
      </c>
      <c r="C639" s="31">
        <v>96.44444</v>
      </c>
      <c r="D639" s="31">
        <v>100</v>
      </c>
      <c r="E639" s="31"/>
      <c r="G639" t="s">
        <v>3</v>
      </c>
      <c r="H639">
        <f>IF(H632&gt;0,H644,0)</f>
        <v>0</v>
      </c>
      <c r="I639">
        <f>IF(I632&gt;0,I644,0)</f>
        <v>0</v>
      </c>
      <c r="K639">
        <f>IF(K632&gt;0,K644,0)</f>
        <v>0</v>
      </c>
      <c r="M639" s="143" t="s">
        <v>3</v>
      </c>
      <c r="N639" s="142">
        <f>Techniques!$F$3*(Techniques!$D$3*H639+Techniques!$E$3*I639+Techniques!$G$3*K639)</f>
        <v>0</v>
      </c>
    </row>
    <row r="640" spans="1:15" ht="13.15" x14ac:dyDescent="0.4">
      <c r="A640" s="31">
        <v>100</v>
      </c>
      <c r="B640" s="31">
        <v>100</v>
      </c>
      <c r="C640" s="31">
        <v>87.173910000000006</v>
      </c>
      <c r="D640" s="31">
        <v>100</v>
      </c>
      <c r="E640" s="31"/>
      <c r="G640" t="s">
        <v>4</v>
      </c>
      <c r="H640">
        <f>IF(H633&gt;0,H645,0)</f>
        <v>0</v>
      </c>
      <c r="I640">
        <f>IF(I633&gt;0,I645,0)</f>
        <v>0</v>
      </c>
      <c r="J640">
        <f>IF(J633&gt;0,J645,0)</f>
        <v>0</v>
      </c>
      <c r="M640" s="143" t="s">
        <v>4</v>
      </c>
      <c r="N640" s="142">
        <f>Techniques!$G$3*(Techniques!$D$3*H640+Techniques!$E$3*I640+Techniques!$F$3*J640)</f>
        <v>0</v>
      </c>
    </row>
    <row r="641" spans="1:15" ht="13.15" x14ac:dyDescent="0.4">
      <c r="A641" s="31">
        <v>100</v>
      </c>
      <c r="B641" s="31">
        <v>97.123890000000003</v>
      </c>
      <c r="C641" s="31">
        <v>100</v>
      </c>
      <c r="D641" s="31">
        <v>100</v>
      </c>
      <c r="E641" s="31"/>
      <c r="F641" s="38"/>
      <c r="M641" s="143" t="s">
        <v>94</v>
      </c>
      <c r="N641" s="142" t="b">
        <f>SUM(N637:N640)&gt;0</f>
        <v>0</v>
      </c>
    </row>
    <row r="642" spans="1:15" ht="13.5" thickBot="1" x14ac:dyDescent="0.45">
      <c r="A642" s="31"/>
      <c r="B642" s="31"/>
      <c r="C642" s="31"/>
      <c r="D642" s="31"/>
      <c r="E642" s="31"/>
      <c r="G642" t="s">
        <v>1</v>
      </c>
      <c r="I642">
        <v>0</v>
      </c>
      <c r="J642">
        <v>0</v>
      </c>
      <c r="K642">
        <v>0</v>
      </c>
      <c r="M642" s="140" t="s">
        <v>103</v>
      </c>
      <c r="N642" s="273">
        <v>0.30172238940146301</v>
      </c>
    </row>
    <row r="643" spans="1:15" x14ac:dyDescent="0.35">
      <c r="A643" s="22">
        <f>AVERAGE(A630:A641)</f>
        <v>99.591443333333316</v>
      </c>
      <c r="B643">
        <f>AVERAGE(B630:B641)</f>
        <v>99.491558333333344</v>
      </c>
      <c r="C643">
        <f>AVERAGE(C630:C641)</f>
        <v>97.932869999999994</v>
      </c>
      <c r="D643">
        <f>AVERAGE(D630:D641)</f>
        <v>100</v>
      </c>
      <c r="E643" s="13" t="s">
        <v>237</v>
      </c>
      <c r="G643" t="s">
        <v>2</v>
      </c>
      <c r="H643">
        <v>0</v>
      </c>
      <c r="J643">
        <v>0</v>
      </c>
      <c r="K643">
        <v>0</v>
      </c>
    </row>
    <row r="644" spans="1:15" x14ac:dyDescent="0.35">
      <c r="A644">
        <f>STDEV(A630:A641)</f>
        <v>1.3330821016749346</v>
      </c>
      <c r="B644">
        <f>STDEV(B630:B641)</f>
        <v>1.0324660853143033</v>
      </c>
      <c r="C644">
        <f>STDEV(C630:C641)</f>
        <v>4.2301572509670473</v>
      </c>
      <c r="D644">
        <f>STDEV(D630:D641)</f>
        <v>0</v>
      </c>
      <c r="E644" s="13" t="s">
        <v>238</v>
      </c>
      <c r="G644" t="s">
        <v>3</v>
      </c>
      <c r="H644">
        <v>0</v>
      </c>
      <c r="I644">
        <v>0</v>
      </c>
      <c r="K644">
        <v>0</v>
      </c>
    </row>
    <row r="645" spans="1:15" x14ac:dyDescent="0.35">
      <c r="A645" s="22"/>
      <c r="G645" t="s">
        <v>4</v>
      </c>
      <c r="H645">
        <v>0</v>
      </c>
      <c r="I645">
        <v>0</v>
      </c>
      <c r="J645">
        <v>0</v>
      </c>
    </row>
    <row r="646" spans="1:15" s="5" customFormat="1" ht="13.15" thickBot="1" x14ac:dyDescent="0.4">
      <c r="A646" s="23"/>
      <c r="O646" s="24"/>
    </row>
    <row r="647" spans="1:15" s="26" customFormat="1" x14ac:dyDescent="0.35">
      <c r="A647" s="25" t="str">
        <f>Directions!N7</f>
        <v>ComplTime</v>
      </c>
      <c r="B647" s="26" t="s">
        <v>248</v>
      </c>
      <c r="E647" s="115" t="s">
        <v>226</v>
      </c>
      <c r="F647" s="66">
        <f>Directions!O7</f>
        <v>-1</v>
      </c>
      <c r="O647" s="28"/>
    </row>
    <row r="648" spans="1:15" ht="13.15" x14ac:dyDescent="0.4">
      <c r="A648" s="22" t="s">
        <v>1</v>
      </c>
      <c r="B648" t="s">
        <v>2</v>
      </c>
      <c r="C648" t="s">
        <v>3</v>
      </c>
      <c r="D648" t="s">
        <v>4</v>
      </c>
      <c r="G648" s="3" t="s">
        <v>220</v>
      </c>
      <c r="H648" t="s">
        <v>1</v>
      </c>
      <c r="I648" t="s">
        <v>2</v>
      </c>
      <c r="J648" t="s">
        <v>3</v>
      </c>
      <c r="K648" t="s">
        <v>4</v>
      </c>
    </row>
    <row r="649" spans="1:15" ht="13.15" x14ac:dyDescent="0.4">
      <c r="A649" s="31">
        <v>12.07751</v>
      </c>
      <c r="B649" s="31">
        <v>17.66667</v>
      </c>
      <c r="C649" s="31">
        <v>8.6777800000000003</v>
      </c>
      <c r="D649" s="31">
        <v>70.511120000000005</v>
      </c>
      <c r="E649" s="31"/>
      <c r="G649" t="s">
        <v>1</v>
      </c>
      <c r="H649" s="3">
        <f>A662</f>
        <v>14.882329333333333</v>
      </c>
      <c r="I649">
        <f>F647*(H649-I650)</f>
        <v>9.3787815000000041</v>
      </c>
      <c r="J649">
        <f>F647*(H649-J651)</f>
        <v>4.6426714166666638</v>
      </c>
      <c r="K649">
        <f>F647*(H649-K652)</f>
        <v>8.9621191666666693</v>
      </c>
    </row>
    <row r="650" spans="1:15" ht="13.15" x14ac:dyDescent="0.4">
      <c r="A650" s="31">
        <v>30.354880000000001</v>
      </c>
      <c r="B650" s="31">
        <v>20.11111</v>
      </c>
      <c r="C650" s="31">
        <v>8.6888889999999996</v>
      </c>
      <c r="D650" s="31">
        <v>14.98889</v>
      </c>
      <c r="E650" s="31"/>
      <c r="G650" t="s">
        <v>2</v>
      </c>
      <c r="H650">
        <f>F647*(I650-H649)</f>
        <v>-9.3787815000000041</v>
      </c>
      <c r="I650" s="3">
        <f>B662</f>
        <v>24.261110833333337</v>
      </c>
      <c r="J650">
        <f>F647*(I650-J651)</f>
        <v>-4.7361100833333403</v>
      </c>
      <c r="K650">
        <f>F647*(I650-K652)</f>
        <v>-0.4166623333333348</v>
      </c>
    </row>
    <row r="651" spans="1:15" ht="13.15" x14ac:dyDescent="0.4">
      <c r="A651" s="31">
        <v>7.8555529999999996</v>
      </c>
      <c r="B651" s="31">
        <v>15.56667</v>
      </c>
      <c r="C651" s="31">
        <v>15.51111</v>
      </c>
      <c r="D651" s="31">
        <v>5.4888919999999999</v>
      </c>
      <c r="E651" s="31"/>
      <c r="G651" t="s">
        <v>3</v>
      </c>
      <c r="H651">
        <f>F647*(J651-H649)</f>
        <v>-4.6426714166666638</v>
      </c>
      <c r="I651">
        <f>F647*(J651-I650)</f>
        <v>4.7361100833333403</v>
      </c>
      <c r="J651" s="3">
        <f>C662</f>
        <v>19.525000749999997</v>
      </c>
      <c r="K651">
        <f>F647*(J651-K652)</f>
        <v>4.3194477500000055</v>
      </c>
    </row>
    <row r="652" spans="1:15" ht="13.15" x14ac:dyDescent="0.4">
      <c r="A652" s="31">
        <v>11.54444</v>
      </c>
      <c r="B652" s="31">
        <v>15.022220000000001</v>
      </c>
      <c r="C652" s="31">
        <v>14.022220000000001</v>
      </c>
      <c r="D652" s="31">
        <v>29.311119999999999</v>
      </c>
      <c r="E652" s="31"/>
      <c r="G652" t="s">
        <v>4</v>
      </c>
      <c r="H652">
        <f>F647*(K652-H649)</f>
        <v>-8.9621191666666693</v>
      </c>
      <c r="I652">
        <f>F647*(K652-I650)</f>
        <v>0.4166623333333348</v>
      </c>
      <c r="J652">
        <f>F647*(K652-J651)</f>
        <v>-4.3194477500000055</v>
      </c>
      <c r="K652" s="3">
        <f>D662</f>
        <v>23.844448500000002</v>
      </c>
    </row>
    <row r="653" spans="1:15" x14ac:dyDescent="0.35">
      <c r="A653" s="31">
        <v>10.044449999999999</v>
      </c>
      <c r="B653" s="31">
        <v>15.51111</v>
      </c>
      <c r="C653" s="31">
        <v>19.633330000000001</v>
      </c>
      <c r="D653" s="31">
        <v>14.477779999999999</v>
      </c>
      <c r="E653" s="31"/>
    </row>
    <row r="654" spans="1:15" ht="13.15" thickBot="1" x14ac:dyDescent="0.4">
      <c r="A654" s="31">
        <v>12.05556</v>
      </c>
      <c r="B654" s="31">
        <v>40.122219999999999</v>
      </c>
      <c r="C654" s="31">
        <v>14.48889</v>
      </c>
      <c r="D654" s="31">
        <v>15.78889</v>
      </c>
      <c r="E654" s="31"/>
    </row>
    <row r="655" spans="1:15" ht="13.5" thickBot="1" x14ac:dyDescent="0.45">
      <c r="A655" s="31">
        <v>6.1888889999999996</v>
      </c>
      <c r="B655" s="31">
        <v>34.288879999999999</v>
      </c>
      <c r="C655" s="31">
        <v>28.733339999999998</v>
      </c>
      <c r="D655" s="31">
        <v>71.377780000000001</v>
      </c>
      <c r="E655" s="31"/>
      <c r="H655" t="s">
        <v>1</v>
      </c>
      <c r="I655" t="s">
        <v>2</v>
      </c>
      <c r="J655" t="s">
        <v>3</v>
      </c>
      <c r="K655" t="s">
        <v>4</v>
      </c>
      <c r="M655" s="116"/>
      <c r="N655" s="141" t="s">
        <v>10</v>
      </c>
    </row>
    <row r="656" spans="1:15" ht="13.15" x14ac:dyDescent="0.4">
      <c r="A656" s="31">
        <v>9.3222199999999997</v>
      </c>
      <c r="B656" s="31">
        <v>11.56667</v>
      </c>
      <c r="C656" s="31">
        <v>21.077780000000001</v>
      </c>
      <c r="D656" s="31">
        <v>15.22223</v>
      </c>
      <c r="E656" s="31"/>
      <c r="G656" t="s">
        <v>1</v>
      </c>
      <c r="I656">
        <f>IF(I649&gt;0,I661,0)</f>
        <v>0</v>
      </c>
      <c r="J656">
        <f>IF(J649&gt;0,J661,0)</f>
        <v>0</v>
      </c>
      <c r="K656">
        <f>IF(K649&gt;0,K661,0)</f>
        <v>0</v>
      </c>
      <c r="M656" s="143" t="s">
        <v>1</v>
      </c>
      <c r="N656" s="142">
        <f>Techniques!$D$3*(Techniques!$E$3*I656+Techniques!$F$3*J656+Techniques!$G$3*K656)</f>
        <v>0</v>
      </c>
    </row>
    <row r="657" spans="1:15" ht="13.15" x14ac:dyDescent="0.4">
      <c r="A657" s="31">
        <v>12.7</v>
      </c>
      <c r="B657" s="31">
        <v>75.944450000000003</v>
      </c>
      <c r="C657" s="31">
        <v>20.711110000000001</v>
      </c>
      <c r="D657" s="31">
        <v>10.466670000000001</v>
      </c>
      <c r="E657" s="31"/>
      <c r="G657" t="s">
        <v>2</v>
      </c>
      <c r="H657">
        <f>IF(H650&gt;0,H662,0)</f>
        <v>0</v>
      </c>
      <c r="J657">
        <f>IF(J650&gt;0,J662,0)</f>
        <v>0</v>
      </c>
      <c r="K657">
        <f>IF(K650&gt;0,K662,0)</f>
        <v>0</v>
      </c>
      <c r="M657" s="143" t="s">
        <v>2</v>
      </c>
      <c r="N657" s="142">
        <f>Techniques!$E$3*(Techniques!$D$3*H657+Techniques!$F$3*J657+Techniques!$G$3*K657)</f>
        <v>0</v>
      </c>
    </row>
    <row r="658" spans="1:15" ht="13.15" x14ac:dyDescent="0.4">
      <c r="A658" s="31">
        <v>10.077780000000001</v>
      </c>
      <c r="B658" s="31">
        <v>17.733329999999999</v>
      </c>
      <c r="C658" s="31">
        <v>21.7</v>
      </c>
      <c r="D658" s="31">
        <v>8.0222239999999996</v>
      </c>
      <c r="E658" s="31"/>
      <c r="G658" t="s">
        <v>3</v>
      </c>
      <c r="H658">
        <f>IF(H651&gt;0,H663,0)</f>
        <v>0</v>
      </c>
      <c r="I658">
        <f>IF(I651&gt;0,I663,0)</f>
        <v>0</v>
      </c>
      <c r="K658">
        <f>IF(K651&gt;0,K663,0)</f>
        <v>0</v>
      </c>
      <c r="M658" s="143" t="s">
        <v>3</v>
      </c>
      <c r="N658" s="142">
        <f>Techniques!$F$3*(Techniques!$D$3*H658+Techniques!$E$3*I658+Techniques!$G$3*K658)</f>
        <v>0</v>
      </c>
    </row>
    <row r="659" spans="1:15" ht="13.15" x14ac:dyDescent="0.4">
      <c r="A659" s="31">
        <v>33.377780000000001</v>
      </c>
      <c r="B659" s="31">
        <v>16.8</v>
      </c>
      <c r="C659" s="31">
        <v>29.077780000000001</v>
      </c>
      <c r="D659" s="31">
        <v>9.4222260000000002</v>
      </c>
      <c r="E659" s="31"/>
      <c r="G659" t="s">
        <v>4</v>
      </c>
      <c r="H659">
        <f>IF(H652&gt;0,H664,0)</f>
        <v>0</v>
      </c>
      <c r="I659">
        <f>IF(I652&gt;0,I664,0)</f>
        <v>0</v>
      </c>
      <c r="J659">
        <f>IF(J652&gt;0,J664,0)</f>
        <v>0</v>
      </c>
      <c r="M659" s="143" t="s">
        <v>4</v>
      </c>
      <c r="N659" s="142">
        <f>Techniques!$G$3*(Techniques!$D$3*H659+Techniques!$E$3*I659+Techniques!$F$3*J659)</f>
        <v>0</v>
      </c>
    </row>
    <row r="660" spans="1:15" ht="13.15" x14ac:dyDescent="0.4">
      <c r="A660" s="31">
        <v>22.988890000000001</v>
      </c>
      <c r="B660" s="31">
        <v>10.8</v>
      </c>
      <c r="C660" s="31">
        <v>31.977779999999999</v>
      </c>
      <c r="D660" s="31">
        <v>21.05556</v>
      </c>
      <c r="E660" s="31"/>
      <c r="F660" s="38"/>
      <c r="M660" s="143" t="s">
        <v>94</v>
      </c>
      <c r="N660" s="142" t="b">
        <f>SUM(N656:N659)&gt;0</f>
        <v>0</v>
      </c>
    </row>
    <row r="661" spans="1:15" ht="13.5" thickBot="1" x14ac:dyDescent="0.45">
      <c r="A661" s="22"/>
      <c r="G661" t="s">
        <v>1</v>
      </c>
      <c r="I661">
        <v>0</v>
      </c>
      <c r="J661">
        <v>0</v>
      </c>
      <c r="K661">
        <v>0</v>
      </c>
      <c r="M661" s="140" t="s">
        <v>103</v>
      </c>
      <c r="N661" s="273">
        <v>0.17964645456893194</v>
      </c>
    </row>
    <row r="662" spans="1:15" x14ac:dyDescent="0.35">
      <c r="A662" s="22">
        <f>AVERAGE(A649:A660)</f>
        <v>14.882329333333333</v>
      </c>
      <c r="B662">
        <f>AVERAGE(B649:B660)</f>
        <v>24.261110833333337</v>
      </c>
      <c r="C662">
        <f>AVERAGE(C649:C660)</f>
        <v>19.525000749999997</v>
      </c>
      <c r="D662">
        <f>AVERAGE(D649:D660)</f>
        <v>23.844448500000002</v>
      </c>
      <c r="E662" s="13" t="s">
        <v>237</v>
      </c>
      <c r="G662" t="s">
        <v>2</v>
      </c>
      <c r="H662">
        <v>0</v>
      </c>
      <c r="J662">
        <v>0</v>
      </c>
      <c r="K662">
        <v>0</v>
      </c>
    </row>
    <row r="663" spans="1:15" x14ac:dyDescent="0.35">
      <c r="A663">
        <f>STDEV(A649:A660)</f>
        <v>8.9509503061869182</v>
      </c>
      <c r="B663">
        <f>STDEV(B649:B660)</f>
        <v>18.493613130744475</v>
      </c>
      <c r="C663">
        <f>STDEV(C649:C660)</f>
        <v>7.6664498835517403</v>
      </c>
      <c r="D663">
        <f>STDEV(D649:D660)</f>
        <v>22.872140656790872</v>
      </c>
      <c r="E663" s="13" t="s">
        <v>238</v>
      </c>
      <c r="G663" t="s">
        <v>3</v>
      </c>
      <c r="H663">
        <v>0</v>
      </c>
      <c r="I663">
        <v>0</v>
      </c>
      <c r="K663">
        <v>0</v>
      </c>
    </row>
    <row r="664" spans="1:15" x14ac:dyDescent="0.35">
      <c r="A664" s="22"/>
      <c r="G664" t="s">
        <v>4</v>
      </c>
      <c r="H664">
        <v>0</v>
      </c>
      <c r="I664">
        <v>0</v>
      </c>
      <c r="J664">
        <v>0</v>
      </c>
    </row>
    <row r="665" spans="1:15" s="5" customFormat="1" ht="13.15" thickBot="1" x14ac:dyDescent="0.4">
      <c r="A665" s="23"/>
      <c r="O665" s="24"/>
    </row>
    <row r="666" spans="1:15" s="26" customFormat="1" x14ac:dyDescent="0.35">
      <c r="A666" s="41" t="str">
        <f>Directions!F4</f>
        <v>STPathDev</v>
      </c>
      <c r="B666" s="26" t="s">
        <v>248</v>
      </c>
      <c r="E666" s="115" t="s">
        <v>226</v>
      </c>
      <c r="F666" s="66">
        <v>-1</v>
      </c>
      <c r="O666" s="28"/>
    </row>
    <row r="667" spans="1:15" ht="13.15" x14ac:dyDescent="0.4">
      <c r="A667" s="22" t="s">
        <v>1</v>
      </c>
      <c r="B667" t="s">
        <v>2</v>
      </c>
      <c r="C667" t="s">
        <v>3</v>
      </c>
      <c r="D667" t="s">
        <v>4</v>
      </c>
      <c r="G667" s="3" t="s">
        <v>220</v>
      </c>
      <c r="H667" t="s">
        <v>1</v>
      </c>
      <c r="I667" t="s">
        <v>2</v>
      </c>
      <c r="J667" t="s">
        <v>3</v>
      </c>
      <c r="K667" t="s">
        <v>4</v>
      </c>
    </row>
    <row r="668" spans="1:15" ht="13.15" x14ac:dyDescent="0.4">
      <c r="A668" s="31">
        <v>3.358466</v>
      </c>
      <c r="B668" s="31">
        <v>4.3750879999999999</v>
      </c>
      <c r="C668" s="31">
        <v>1.228985</v>
      </c>
      <c r="D668" s="31">
        <v>25.575810000000001</v>
      </c>
      <c r="E668" s="31"/>
      <c r="G668" t="s">
        <v>1</v>
      </c>
      <c r="H668" s="3">
        <f>A681</f>
        <v>5.0068954333333329</v>
      </c>
      <c r="I668">
        <f>F666*(H668-I669)</f>
        <v>9.9848319833333292</v>
      </c>
      <c r="J668">
        <f>F666*(H668-J670)</f>
        <v>5.1481972333333337</v>
      </c>
      <c r="K668">
        <f>F666*(H668-K671)</f>
        <v>3.3211270666666666</v>
      </c>
    </row>
    <row r="669" spans="1:15" ht="13.15" x14ac:dyDescent="0.4">
      <c r="A669" s="31">
        <v>4.5103970000000002</v>
      </c>
      <c r="B669" s="31">
        <v>5.8135430000000001</v>
      </c>
      <c r="C669" s="31">
        <v>2.1277010000000001</v>
      </c>
      <c r="D669" s="31">
        <v>4.2705989999999998</v>
      </c>
      <c r="E669" s="31"/>
      <c r="G669" t="s">
        <v>2</v>
      </c>
      <c r="H669">
        <f>F666*(I669-H668)</f>
        <v>-9.9848319833333292</v>
      </c>
      <c r="I669" s="3">
        <f>B681</f>
        <v>14.991727416666663</v>
      </c>
      <c r="J669">
        <f>F666*(I669-J670)</f>
        <v>-4.8366347499999964</v>
      </c>
      <c r="K669">
        <f>F666*(I669-K671)</f>
        <v>-6.6637049166666635</v>
      </c>
    </row>
    <row r="670" spans="1:15" ht="13.15" x14ac:dyDescent="0.4">
      <c r="A670" s="31">
        <v>2.564962</v>
      </c>
      <c r="B670" s="31">
        <v>14.20017</v>
      </c>
      <c r="C670" s="31">
        <v>4.7433800000000002</v>
      </c>
      <c r="D670" s="31">
        <v>2.3153670000000002</v>
      </c>
      <c r="E670" s="31"/>
      <c r="G670" t="s">
        <v>3</v>
      </c>
      <c r="H670">
        <f>F666*(J670-H668)</f>
        <v>-5.1481972333333337</v>
      </c>
      <c r="I670">
        <f>F666*(J670-I669)</f>
        <v>4.8366347499999964</v>
      </c>
      <c r="J670" s="3">
        <f>C681</f>
        <v>10.155092666666667</v>
      </c>
      <c r="K670">
        <f>F666*(J670-K671)</f>
        <v>-1.8270701666666671</v>
      </c>
    </row>
    <row r="671" spans="1:15" ht="13.15" x14ac:dyDescent="0.4">
      <c r="A671" s="31">
        <v>4.1054490000000001</v>
      </c>
      <c r="B671" s="31">
        <v>2.159205</v>
      </c>
      <c r="C671" s="31">
        <v>3.2068850000000002</v>
      </c>
      <c r="D671" s="31">
        <v>11.42206</v>
      </c>
      <c r="E671" s="31"/>
      <c r="G671" t="s">
        <v>4</v>
      </c>
      <c r="H671">
        <f>F666*(K671-H668)</f>
        <v>-3.3211270666666666</v>
      </c>
      <c r="I671">
        <f>F666*(K671-I669)</f>
        <v>6.6637049166666635</v>
      </c>
      <c r="J671">
        <f>F666*(K671-J670)</f>
        <v>1.8270701666666671</v>
      </c>
      <c r="K671" s="3">
        <f>D681</f>
        <v>8.3280224999999994</v>
      </c>
    </row>
    <row r="672" spans="1:15" x14ac:dyDescent="0.35">
      <c r="A672" s="31">
        <v>7.8494510000000002</v>
      </c>
      <c r="B672" s="31">
        <v>5.0420199999999999</v>
      </c>
      <c r="C672" s="31">
        <v>21.785499999999999</v>
      </c>
      <c r="D672" s="31">
        <v>2.9549020000000001</v>
      </c>
      <c r="E672" s="31"/>
    </row>
    <row r="673" spans="1:15" ht="13.15" thickBot="1" x14ac:dyDescent="0.4">
      <c r="A673" s="31">
        <v>1.7912539999999999</v>
      </c>
      <c r="B673" s="31">
        <v>74.279520000000005</v>
      </c>
      <c r="C673" s="31">
        <v>5.0845960000000003</v>
      </c>
      <c r="D673" s="31">
        <v>4.3144900000000002</v>
      </c>
      <c r="E673" s="31"/>
    </row>
    <row r="674" spans="1:15" ht="13.5" thickBot="1" x14ac:dyDescent="0.45">
      <c r="A674" s="31">
        <v>1.071615</v>
      </c>
      <c r="B674" s="31">
        <v>4.6994069999999999</v>
      </c>
      <c r="C674" s="31">
        <v>10.57855</v>
      </c>
      <c r="D674" s="31">
        <v>22.10857</v>
      </c>
      <c r="E674" s="31"/>
      <c r="H674" t="s">
        <v>1</v>
      </c>
      <c r="I674" t="s">
        <v>2</v>
      </c>
      <c r="J674" t="s">
        <v>3</v>
      </c>
      <c r="K674" t="s">
        <v>4</v>
      </c>
      <c r="M674" s="116"/>
      <c r="N674" s="141" t="s">
        <v>10</v>
      </c>
    </row>
    <row r="675" spans="1:15" ht="13.15" x14ac:dyDescent="0.4">
      <c r="A675" s="31">
        <v>1.579253</v>
      </c>
      <c r="B675" s="31">
        <v>3.4028019999999999</v>
      </c>
      <c r="C675" s="31">
        <v>6.3727169999999997</v>
      </c>
      <c r="D675" s="31">
        <v>4.6137639999999998</v>
      </c>
      <c r="E675" s="31"/>
      <c r="G675" t="s">
        <v>1</v>
      </c>
      <c r="I675">
        <f>IF(I668&gt;0,I680,0)</f>
        <v>0</v>
      </c>
      <c r="J675">
        <f>IF(J668&gt;0,J680,0)</f>
        <v>0</v>
      </c>
      <c r="K675">
        <f>IF(K668&gt;0,K680,0)</f>
        <v>0</v>
      </c>
      <c r="M675" s="143" t="s">
        <v>1</v>
      </c>
      <c r="N675" s="142">
        <f>Techniques!$D$3*(Techniques!$E$3*I675+Techniques!$F$3*J675+Techniques!$G$3*K675)</f>
        <v>0</v>
      </c>
    </row>
    <row r="676" spans="1:15" ht="13.15" x14ac:dyDescent="0.4">
      <c r="A676" s="31">
        <v>10.963430000000001</v>
      </c>
      <c r="B676" s="31">
        <v>24.187819999999999</v>
      </c>
      <c r="C676" s="31">
        <v>5.2963180000000003</v>
      </c>
      <c r="D676" s="31">
        <v>3.899457</v>
      </c>
      <c r="E676" s="31"/>
      <c r="G676" t="s">
        <v>2</v>
      </c>
      <c r="H676">
        <f>IF(H669&gt;0,H681,0)</f>
        <v>0</v>
      </c>
      <c r="J676">
        <f>IF(J669&gt;0,J681,0)</f>
        <v>0</v>
      </c>
      <c r="K676">
        <f>IF(K669&gt;0,K681,0)</f>
        <v>0</v>
      </c>
      <c r="M676" s="143" t="s">
        <v>2</v>
      </c>
      <c r="N676" s="142">
        <f>Techniques!$E$3*(Techniques!$D$3*H676+Techniques!$F$3*J676+Techniques!$G$3*K676)</f>
        <v>0</v>
      </c>
    </row>
    <row r="677" spans="1:15" ht="13.15" x14ac:dyDescent="0.4">
      <c r="A677" s="31">
        <v>0.96011219999999997</v>
      </c>
      <c r="B677" s="31">
        <v>22.492979999999999</v>
      </c>
      <c r="C677" s="31">
        <v>19.468260000000001</v>
      </c>
      <c r="D677" s="31">
        <v>1.4656149999999999</v>
      </c>
      <c r="E677" s="31"/>
      <c r="G677" t="s">
        <v>3</v>
      </c>
      <c r="H677">
        <f>IF(H670&gt;0,H682,0)</f>
        <v>0</v>
      </c>
      <c r="I677">
        <f>IF(I670&gt;0,I682,0)</f>
        <v>0</v>
      </c>
      <c r="K677">
        <f>IF(K670&gt;0,K682,0)</f>
        <v>0</v>
      </c>
      <c r="M677" s="143" t="s">
        <v>3</v>
      </c>
      <c r="N677" s="142">
        <f>Techniques!$F$3*(Techniques!$D$3*H677+Techniques!$E$3*I677+Techniques!$G$3*K677)</f>
        <v>0</v>
      </c>
    </row>
    <row r="678" spans="1:15" ht="13.15" x14ac:dyDescent="0.4">
      <c r="A678" s="31">
        <v>13.11225</v>
      </c>
      <c r="B678" s="31">
        <v>7.5050239999999997</v>
      </c>
      <c r="C678" s="31">
        <v>15.224</v>
      </c>
      <c r="D678" s="31">
        <v>4.4247759999999996</v>
      </c>
      <c r="E678" s="31"/>
      <c r="G678" t="s">
        <v>4</v>
      </c>
      <c r="H678">
        <f>IF(H671&gt;0,H683,0)</f>
        <v>0</v>
      </c>
      <c r="I678">
        <f>IF(I671&gt;0,I683,0)</f>
        <v>0</v>
      </c>
      <c r="J678">
        <f>IF(J671&gt;0,J683,0)</f>
        <v>0</v>
      </c>
      <c r="M678" s="143" t="s">
        <v>4</v>
      </c>
      <c r="N678" s="142">
        <f>Techniques!$G$3*(Techniques!$D$3*H678+Techniques!$E$3*I678+Techniques!$F$3*J678)</f>
        <v>0</v>
      </c>
    </row>
    <row r="679" spans="1:15" ht="13.15" x14ac:dyDescent="0.4">
      <c r="A679" s="31">
        <v>8.2161059999999999</v>
      </c>
      <c r="B679" s="31">
        <v>11.74315</v>
      </c>
      <c r="C679" s="31">
        <v>26.744219999999999</v>
      </c>
      <c r="D679" s="31">
        <v>12.57086</v>
      </c>
      <c r="E679" s="31"/>
      <c r="F679" s="38"/>
      <c r="M679" s="143" t="s">
        <v>94</v>
      </c>
      <c r="N679" s="142" t="b">
        <f>SUM(N675:N678)&gt;0</f>
        <v>0</v>
      </c>
    </row>
    <row r="680" spans="1:15" ht="13.5" thickBot="1" x14ac:dyDescent="0.45">
      <c r="A680" s="22"/>
      <c r="G680" t="s">
        <v>1</v>
      </c>
      <c r="I680">
        <v>0</v>
      </c>
      <c r="J680">
        <v>0</v>
      </c>
      <c r="K680">
        <v>0</v>
      </c>
      <c r="M680" s="140" t="s">
        <v>103</v>
      </c>
      <c r="N680" s="273">
        <v>0.1343295199535012</v>
      </c>
    </row>
    <row r="681" spans="1:15" x14ac:dyDescent="0.35">
      <c r="A681" s="22">
        <f>AVERAGE(A668:A679)</f>
        <v>5.0068954333333329</v>
      </c>
      <c r="B681">
        <f>AVERAGE(B668:B679)</f>
        <v>14.991727416666663</v>
      </c>
      <c r="C681">
        <f>AVERAGE(C668:C679)</f>
        <v>10.155092666666667</v>
      </c>
      <c r="D681">
        <f>AVERAGE(D668:D679)</f>
        <v>8.3280224999999994</v>
      </c>
      <c r="E681" s="13" t="s">
        <v>237</v>
      </c>
      <c r="G681" t="s">
        <v>2</v>
      </c>
      <c r="H681">
        <v>0</v>
      </c>
      <c r="J681">
        <v>0</v>
      </c>
      <c r="K681">
        <v>0</v>
      </c>
    </row>
    <row r="682" spans="1:15" x14ac:dyDescent="0.35">
      <c r="A682">
        <f>STDEV(A668:A679)</f>
        <v>4.0815290725098654</v>
      </c>
      <c r="B682">
        <f>STDEV(B668:B679)</f>
        <v>20.054397087021787</v>
      </c>
      <c r="C682">
        <f>STDEV(C668:C679)</f>
        <v>8.5725586297798078</v>
      </c>
      <c r="D682">
        <f>STDEV(D668:D679)</f>
        <v>8.0243598347456135</v>
      </c>
      <c r="E682" s="13" t="s">
        <v>238</v>
      </c>
      <c r="G682" t="s">
        <v>3</v>
      </c>
      <c r="H682">
        <v>0</v>
      </c>
      <c r="I682">
        <v>0</v>
      </c>
      <c r="K682">
        <v>0</v>
      </c>
    </row>
    <row r="683" spans="1:15" x14ac:dyDescent="0.35">
      <c r="A683" s="22"/>
      <c r="G683" t="s">
        <v>4</v>
      </c>
      <c r="H683">
        <v>0</v>
      </c>
      <c r="I683">
        <v>0</v>
      </c>
      <c r="J683">
        <v>0</v>
      </c>
    </row>
    <row r="684" spans="1:15" s="5" customFormat="1" ht="13.15" thickBot="1" x14ac:dyDescent="0.4">
      <c r="A684" s="23"/>
      <c r="O684" s="24"/>
    </row>
    <row r="685" spans="1:15" s="26" customFormat="1" x14ac:dyDescent="0.35">
      <c r="A685" s="30" t="str">
        <f>Directions!N8</f>
        <v>AccuracyStrc</v>
      </c>
      <c r="B685" s="26" t="s">
        <v>248</v>
      </c>
      <c r="E685" s="115" t="s">
        <v>226</v>
      </c>
      <c r="F685" s="66">
        <f>Directions!O8</f>
        <v>1</v>
      </c>
      <c r="O685" s="28"/>
    </row>
    <row r="686" spans="1:15" ht="13.15" x14ac:dyDescent="0.4">
      <c r="A686" s="22" t="s">
        <v>1</v>
      </c>
      <c r="B686" t="s">
        <v>2</v>
      </c>
      <c r="C686" t="s">
        <v>3</v>
      </c>
      <c r="D686" t="s">
        <v>4</v>
      </c>
      <c r="G686" s="3" t="s">
        <v>220</v>
      </c>
      <c r="H686" t="s">
        <v>1</v>
      </c>
      <c r="I686" t="s">
        <v>2</v>
      </c>
      <c r="J686" t="s">
        <v>3</v>
      </c>
      <c r="K686" t="s">
        <v>4</v>
      </c>
    </row>
    <row r="687" spans="1:15" ht="13.15" x14ac:dyDescent="0.4">
      <c r="A687" s="31">
        <v>0.58893365691373145</v>
      </c>
      <c r="B687" s="31">
        <v>0.92283377931437904</v>
      </c>
      <c r="C687" s="31">
        <v>0.97167512889241259</v>
      </c>
      <c r="D687" s="31">
        <v>0.56658386191786203</v>
      </c>
      <c r="E687" s="31"/>
      <c r="G687" t="s">
        <v>1</v>
      </c>
      <c r="H687" s="3">
        <f>A700</f>
        <v>0.80787726322766895</v>
      </c>
      <c r="I687">
        <f>F685*(H687-I688)</f>
        <v>-1.7253353300782703E-2</v>
      </c>
      <c r="J687">
        <f>F685*(H687-J689)</f>
        <v>-7.0758553528114221E-2</v>
      </c>
      <c r="K687">
        <f>F685*(H687-K690)</f>
        <v>5.2305105853283962E-2</v>
      </c>
    </row>
    <row r="688" spans="1:15" ht="13.15" x14ac:dyDescent="0.4">
      <c r="A688" s="31">
        <v>0.80051835050910958</v>
      </c>
      <c r="B688" s="31">
        <v>0.87825543841814402</v>
      </c>
      <c r="C688" s="31">
        <v>0.92168728789295851</v>
      </c>
      <c r="D688" s="31">
        <v>0.71250137797549518</v>
      </c>
      <c r="E688" s="31"/>
      <c r="G688" t="s">
        <v>2</v>
      </c>
      <c r="H688">
        <f>F685*(I688-H687)</f>
        <v>1.7253353300782703E-2</v>
      </c>
      <c r="I688" s="3">
        <f>B700</f>
        <v>0.82513061652845165</v>
      </c>
      <c r="J688">
        <f>F685*(I688-J689)</f>
        <v>-5.3505200227331517E-2</v>
      </c>
      <c r="K688">
        <f>F685*(I688-K690)</f>
        <v>6.9558459154066665E-2</v>
      </c>
    </row>
    <row r="689" spans="1:15" ht="13.15" x14ac:dyDescent="0.4">
      <c r="A689" s="31">
        <v>0.93469684438511202</v>
      </c>
      <c r="B689" s="31">
        <v>0.75924311699411617</v>
      </c>
      <c r="C689" s="31">
        <v>0.89696268191856021</v>
      </c>
      <c r="D689" s="31">
        <v>0.7543683313635976</v>
      </c>
      <c r="E689" s="31"/>
      <c r="G689" t="s">
        <v>3</v>
      </c>
      <c r="H689">
        <f>F685*(J689-H687)</f>
        <v>7.0758553528114221E-2</v>
      </c>
      <c r="I689">
        <f>F685*(J689-I688)</f>
        <v>5.3505200227331517E-2</v>
      </c>
      <c r="J689" s="3">
        <f>C700</f>
        <v>0.87863581675578317</v>
      </c>
      <c r="K689">
        <f>F685*(J689-K690)</f>
        <v>0.12306365938139818</v>
      </c>
    </row>
    <row r="690" spans="1:15" ht="13.15" x14ac:dyDescent="0.4">
      <c r="A690" s="31">
        <v>0.92887573585206384</v>
      </c>
      <c r="B690" s="31">
        <v>0.85343842418882165</v>
      </c>
      <c r="C690" s="31">
        <v>0.95425995313152978</v>
      </c>
      <c r="D690" s="31">
        <v>0.42610499813755326</v>
      </c>
      <c r="E690" s="31"/>
      <c r="G690" t="s">
        <v>4</v>
      </c>
      <c r="H690">
        <f>F685*(K690-H687)</f>
        <v>-5.2305105853283962E-2</v>
      </c>
      <c r="I690">
        <f>F685*(K690-I688)</f>
        <v>-6.9558459154066665E-2</v>
      </c>
      <c r="J690">
        <f>F685*(K690-J689)</f>
        <v>-0.12306365938139818</v>
      </c>
      <c r="K690" s="3">
        <f>D700</f>
        <v>0.75557215737438499</v>
      </c>
    </row>
    <row r="691" spans="1:15" x14ac:dyDescent="0.35">
      <c r="A691" s="31">
        <v>0.84370570812737378</v>
      </c>
      <c r="B691" s="31">
        <v>0.93498827614529201</v>
      </c>
      <c r="C691" s="31">
        <v>0.73824313263542152</v>
      </c>
      <c r="D691" s="31">
        <v>0.8841523372953809</v>
      </c>
      <c r="E691" s="31"/>
    </row>
    <row r="692" spans="1:15" ht="13.15" thickBot="1" x14ac:dyDescent="0.4">
      <c r="A692" s="31">
        <v>0.83731863465153011</v>
      </c>
      <c r="B692" s="31">
        <v>0.56055025431708405</v>
      </c>
      <c r="C692" s="31">
        <v>0.92418932723167335</v>
      </c>
      <c r="D692" s="31">
        <v>0.81105781314759939</v>
      </c>
      <c r="E692" s="31"/>
    </row>
    <row r="693" spans="1:15" ht="13.5" thickBot="1" x14ac:dyDescent="0.45">
      <c r="A693" s="31">
        <v>0.96536971336858679</v>
      </c>
      <c r="B693" s="31">
        <v>0.9672269521844663</v>
      </c>
      <c r="C693" s="31">
        <v>0.92636741847623705</v>
      </c>
      <c r="D693" s="31">
        <v>0.71331637480914367</v>
      </c>
      <c r="E693" s="31"/>
      <c r="H693" t="s">
        <v>1</v>
      </c>
      <c r="I693" t="s">
        <v>2</v>
      </c>
      <c r="J693" t="s">
        <v>3</v>
      </c>
      <c r="K693" t="s">
        <v>4</v>
      </c>
      <c r="M693" s="116"/>
      <c r="N693" s="141" t="s">
        <v>10</v>
      </c>
    </row>
    <row r="694" spans="1:15" ht="13.15" x14ac:dyDescent="0.4">
      <c r="A694" s="31">
        <v>0.96611852112479646</v>
      </c>
      <c r="B694" s="31">
        <v>0.91379568212370887</v>
      </c>
      <c r="C694" s="31">
        <v>0.84855565419059309</v>
      </c>
      <c r="D694" s="31">
        <v>0.83502076965160299</v>
      </c>
      <c r="E694" s="31"/>
      <c r="G694" t="s">
        <v>1</v>
      </c>
      <c r="I694">
        <f>IF(I687&gt;0,I699,0)</f>
        <v>0</v>
      </c>
      <c r="J694">
        <f>IF(J687&gt;0,J699,0)</f>
        <v>0</v>
      </c>
      <c r="K694">
        <f>IF(K687&gt;0,K699,0)</f>
        <v>0</v>
      </c>
      <c r="M694" s="143" t="s">
        <v>1</v>
      </c>
      <c r="N694" s="142">
        <f>Techniques!$D$3*(Techniques!$E$3*I694+Techniques!$F$3*J694+Techniques!$G$3*K694)</f>
        <v>0</v>
      </c>
    </row>
    <row r="695" spans="1:15" ht="13.15" x14ac:dyDescent="0.4">
      <c r="A695" s="31">
        <v>0.46527726695045662</v>
      </c>
      <c r="B695" s="31">
        <v>0.87277024513134016</v>
      </c>
      <c r="C695" s="31">
        <v>0.93744825206200144</v>
      </c>
      <c r="D695" s="31">
        <v>0.8549000180614923</v>
      </c>
      <c r="E695" s="31"/>
      <c r="G695" t="s">
        <v>2</v>
      </c>
      <c r="H695">
        <f>IF(H688&gt;0,H700,0)</f>
        <v>0</v>
      </c>
      <c r="J695">
        <f>IF(J688&gt;0,J700,0)</f>
        <v>0</v>
      </c>
      <c r="K695">
        <f>IF(K688&gt;0,K700,0)</f>
        <v>0</v>
      </c>
      <c r="M695" s="143" t="s">
        <v>2</v>
      </c>
      <c r="N695" s="142">
        <f>Techniques!$E$3*(Techniques!$D$3*H695+Techniques!$F$3*J695+Techniques!$G$3*K695)</f>
        <v>0</v>
      </c>
    </row>
    <row r="696" spans="1:15" ht="13.15" x14ac:dyDescent="0.4">
      <c r="A696" s="31">
        <v>0.83521790199540269</v>
      </c>
      <c r="B696" s="31">
        <v>0.69308720349771868</v>
      </c>
      <c r="C696" s="31">
        <v>0.77458959533212912</v>
      </c>
      <c r="D696" s="31">
        <v>0.88768211807063724</v>
      </c>
      <c r="E696" s="31"/>
      <c r="G696" t="s">
        <v>3</v>
      </c>
      <c r="H696">
        <f>IF(H689&gt;0,H701,0)</f>
        <v>0</v>
      </c>
      <c r="I696">
        <f>IF(I689&gt;0,I701,0)</f>
        <v>0</v>
      </c>
      <c r="K696">
        <f>IF(K689&gt;0,K701,0)</f>
        <v>0</v>
      </c>
      <c r="M696" s="143" t="s">
        <v>3</v>
      </c>
      <c r="N696" s="142">
        <f>Techniques!$F$3*(Techniques!$D$3*H696+Techniques!$E$3*I696+Techniques!$G$3*K696)</f>
        <v>0</v>
      </c>
    </row>
    <row r="697" spans="1:15" ht="13.15" x14ac:dyDescent="0.4">
      <c r="A697" s="31">
        <v>0.82583028209512432</v>
      </c>
      <c r="B697" s="31">
        <v>0.8001904490505144</v>
      </c>
      <c r="C697" s="31">
        <v>0.83113804758313736</v>
      </c>
      <c r="D697" s="31">
        <v>0.82565232858177506</v>
      </c>
      <c r="E697" s="31"/>
      <c r="G697" t="s">
        <v>4</v>
      </c>
      <c r="H697">
        <f>IF(H690&gt;0,H702,0)</f>
        <v>0</v>
      </c>
      <c r="I697">
        <f>IF(I690&gt;0,I702,0)</f>
        <v>0</v>
      </c>
      <c r="J697">
        <f>IF(J690&gt;0,J702,0)</f>
        <v>0</v>
      </c>
      <c r="M697" s="143" t="s">
        <v>4</v>
      </c>
      <c r="N697" s="142">
        <f>Techniques!$G$3*(Techniques!$D$3*H697+Techniques!$E$3*I697+Techniques!$F$3*J697)</f>
        <v>0</v>
      </c>
    </row>
    <row r="698" spans="1:15" ht="13.15" x14ac:dyDescent="0.4">
      <c r="A698" s="31">
        <v>0.70266454275873946</v>
      </c>
      <c r="B698" s="31">
        <v>0.74518757697583327</v>
      </c>
      <c r="C698" s="31">
        <v>0.81851332172274627</v>
      </c>
      <c r="D698" s="31">
        <v>0.79552555948047921</v>
      </c>
      <c r="E698" s="31"/>
      <c r="F698" s="38"/>
      <c r="M698" s="143" t="s">
        <v>94</v>
      </c>
      <c r="N698" s="142" t="b">
        <f>SUM(N694:N697)&gt;0</f>
        <v>0</v>
      </c>
    </row>
    <row r="699" spans="1:15" ht="13.5" thickBot="1" x14ac:dyDescent="0.45">
      <c r="A699" s="31"/>
      <c r="B699" s="31"/>
      <c r="C699" s="31"/>
      <c r="D699" s="31"/>
      <c r="E699" s="31"/>
      <c r="G699" t="s">
        <v>1</v>
      </c>
      <c r="I699">
        <v>0</v>
      </c>
      <c r="J699">
        <v>0</v>
      </c>
      <c r="K699">
        <v>0</v>
      </c>
      <c r="M699" s="140" t="s">
        <v>103</v>
      </c>
      <c r="N699" s="273">
        <v>0.1028932643487645</v>
      </c>
    </row>
    <row r="700" spans="1:15" x14ac:dyDescent="0.35">
      <c r="A700" s="22">
        <f>AVERAGE(A687:A698)</f>
        <v>0.80787726322766895</v>
      </c>
      <c r="B700">
        <f>AVERAGE(B687:B698)</f>
        <v>0.82513061652845165</v>
      </c>
      <c r="C700">
        <f>AVERAGE(C687:C698)</f>
        <v>0.87863581675578317</v>
      </c>
      <c r="D700">
        <f>AVERAGE(D687:D698)</f>
        <v>0.75557215737438499</v>
      </c>
      <c r="E700" s="13" t="s">
        <v>237</v>
      </c>
      <c r="G700" t="s">
        <v>2</v>
      </c>
      <c r="H700">
        <v>0</v>
      </c>
      <c r="J700">
        <v>0</v>
      </c>
      <c r="K700">
        <v>0</v>
      </c>
    </row>
    <row r="701" spans="1:15" x14ac:dyDescent="0.35">
      <c r="A701">
        <f>STDEV(A687:A698)</f>
        <v>0.15380720743968679</v>
      </c>
      <c r="B701">
        <f>STDEV(B687:B698)</f>
        <v>0.11845708231708309</v>
      </c>
      <c r="C701">
        <f>STDEV(C687:C698)</f>
        <v>7.4886731460806835E-2</v>
      </c>
      <c r="D701">
        <f>STDEV(D687:D698)</f>
        <v>0.13739705245232825</v>
      </c>
      <c r="E701" s="13" t="s">
        <v>238</v>
      </c>
      <c r="G701" t="s">
        <v>3</v>
      </c>
      <c r="H701">
        <v>0</v>
      </c>
      <c r="I701">
        <v>0</v>
      </c>
      <c r="K701">
        <v>0</v>
      </c>
    </row>
    <row r="702" spans="1:15" x14ac:dyDescent="0.35">
      <c r="A702" s="22"/>
      <c r="G702" t="s">
        <v>4</v>
      </c>
      <c r="H702">
        <v>0</v>
      </c>
      <c r="I702">
        <v>0</v>
      </c>
      <c r="J702">
        <v>0</v>
      </c>
    </row>
    <row r="703" spans="1:15" s="5" customFormat="1" ht="13.15" thickBot="1" x14ac:dyDescent="0.4">
      <c r="A703" s="23"/>
      <c r="O703" s="24"/>
    </row>
    <row r="704" spans="1:15" s="26" customFormat="1" x14ac:dyDescent="0.35">
      <c r="A704" s="25" t="str">
        <f>Directions!N9</f>
        <v>NumInterr</v>
      </c>
      <c r="B704" s="26" t="s">
        <v>248</v>
      </c>
      <c r="E704" s="115" t="s">
        <v>226</v>
      </c>
      <c r="F704" s="66">
        <f>Directions!O9</f>
        <v>-1</v>
      </c>
      <c r="O704" s="28"/>
    </row>
    <row r="705" spans="1:14" ht="13.15" x14ac:dyDescent="0.4">
      <c r="A705" s="22" t="s">
        <v>1</v>
      </c>
      <c r="B705" t="s">
        <v>2</v>
      </c>
      <c r="C705" t="s">
        <v>3</v>
      </c>
      <c r="D705" t="s">
        <v>4</v>
      </c>
      <c r="G705" s="3" t="s">
        <v>220</v>
      </c>
      <c r="H705" t="s">
        <v>1</v>
      </c>
      <c r="I705" t="s">
        <v>2</v>
      </c>
      <c r="J705" t="s">
        <v>3</v>
      </c>
      <c r="K705" t="s">
        <v>4</v>
      </c>
    </row>
    <row r="706" spans="1:14" ht="13.15" x14ac:dyDescent="0.4">
      <c r="A706" s="31">
        <v>0</v>
      </c>
      <c r="B706" s="31">
        <v>0</v>
      </c>
      <c r="C706" s="31">
        <v>0</v>
      </c>
      <c r="D706" s="31">
        <v>27</v>
      </c>
      <c r="E706" s="31"/>
      <c r="G706" t="s">
        <v>1</v>
      </c>
      <c r="H706" s="3">
        <f>A719</f>
        <v>1</v>
      </c>
      <c r="I706">
        <f>F704*(H706-I707)</f>
        <v>0.66666666666666674</v>
      </c>
      <c r="J706">
        <f>F704*(H706-J708)</f>
        <v>0.58333333333333326</v>
      </c>
      <c r="K706">
        <f>F704*(H706-K709)</f>
        <v>3.333333333333333</v>
      </c>
      <c r="L706" s="31"/>
    </row>
    <row r="707" spans="1:14" ht="13.15" x14ac:dyDescent="0.4">
      <c r="A707" s="31">
        <v>4</v>
      </c>
      <c r="B707" s="31">
        <v>0</v>
      </c>
      <c r="C707" s="31">
        <v>0</v>
      </c>
      <c r="D707" s="31">
        <v>4</v>
      </c>
      <c r="E707" s="31"/>
      <c r="G707" t="s">
        <v>2</v>
      </c>
      <c r="H707">
        <f>F704*(I707-H706)</f>
        <v>-0.66666666666666674</v>
      </c>
      <c r="I707" s="3">
        <f>B719</f>
        <v>1.6666666666666667</v>
      </c>
      <c r="J707">
        <f>F704*(I707-J708)</f>
        <v>-8.3333333333333481E-2</v>
      </c>
      <c r="K707">
        <f>F704*(I707-K709)</f>
        <v>2.6666666666666661</v>
      </c>
      <c r="L707" s="31"/>
    </row>
    <row r="708" spans="1:14" ht="13.15" x14ac:dyDescent="0.4">
      <c r="A708" s="31">
        <v>1</v>
      </c>
      <c r="B708" s="31">
        <v>1</v>
      </c>
      <c r="C708" s="31">
        <v>2</v>
      </c>
      <c r="D708" s="31">
        <v>0</v>
      </c>
      <c r="E708" s="31"/>
      <c r="G708" t="s">
        <v>3</v>
      </c>
      <c r="H708">
        <f>F704*(J708-H706)</f>
        <v>-0.58333333333333326</v>
      </c>
      <c r="I708">
        <f>F704*(J708-I707)</f>
        <v>8.3333333333333481E-2</v>
      </c>
      <c r="J708" s="3">
        <f>C719</f>
        <v>1.5833333333333333</v>
      </c>
      <c r="K708">
        <f>F704*(J708-K709)</f>
        <v>2.75</v>
      </c>
      <c r="L708" s="31"/>
    </row>
    <row r="709" spans="1:14" ht="13.15" x14ac:dyDescent="0.4">
      <c r="A709" s="31">
        <v>0</v>
      </c>
      <c r="B709" s="31">
        <v>0</v>
      </c>
      <c r="C709" s="31">
        <v>0</v>
      </c>
      <c r="D709" s="31">
        <v>3</v>
      </c>
      <c r="E709" s="31"/>
      <c r="G709" t="s">
        <v>4</v>
      </c>
      <c r="H709">
        <f>F704*(K709-H706)</f>
        <v>-3.333333333333333</v>
      </c>
      <c r="I709">
        <f>F704*(K709-I707)</f>
        <v>-2.6666666666666661</v>
      </c>
      <c r="J709">
        <f>F704*(K709-J708)</f>
        <v>-2.75</v>
      </c>
      <c r="K709" s="3">
        <f>D719</f>
        <v>4.333333333333333</v>
      </c>
      <c r="L709" s="31"/>
    </row>
    <row r="710" spans="1:14" x14ac:dyDescent="0.35">
      <c r="A710" s="31">
        <v>0</v>
      </c>
      <c r="B710" s="31">
        <v>0</v>
      </c>
      <c r="C710" s="31">
        <v>2</v>
      </c>
      <c r="D710" s="31">
        <v>1</v>
      </c>
      <c r="E710" s="31"/>
      <c r="L710" s="31"/>
    </row>
    <row r="711" spans="1:14" ht="13.15" thickBot="1" x14ac:dyDescent="0.4">
      <c r="A711" s="31">
        <v>0</v>
      </c>
      <c r="B711" s="31">
        <v>3</v>
      </c>
      <c r="C711" s="31">
        <v>2</v>
      </c>
      <c r="D711" s="31">
        <v>1</v>
      </c>
      <c r="E711" s="31"/>
      <c r="L711" s="31"/>
    </row>
    <row r="712" spans="1:14" ht="13.5" thickBot="1" x14ac:dyDescent="0.45">
      <c r="A712" s="31">
        <v>0</v>
      </c>
      <c r="B712" s="31">
        <v>1</v>
      </c>
      <c r="C712" s="31">
        <v>0</v>
      </c>
      <c r="D712" s="31">
        <v>10</v>
      </c>
      <c r="E712" s="31"/>
      <c r="H712" t="s">
        <v>1</v>
      </c>
      <c r="I712" t="s">
        <v>2</v>
      </c>
      <c r="J712" t="s">
        <v>3</v>
      </c>
      <c r="K712" t="s">
        <v>4</v>
      </c>
      <c r="M712" s="116"/>
      <c r="N712" s="141" t="s">
        <v>10</v>
      </c>
    </row>
    <row r="713" spans="1:14" ht="13.15" x14ac:dyDescent="0.4">
      <c r="A713" s="31">
        <v>0</v>
      </c>
      <c r="B713" s="31">
        <v>1</v>
      </c>
      <c r="C713" s="31">
        <v>2</v>
      </c>
      <c r="D713" s="31">
        <v>0</v>
      </c>
      <c r="E713" s="31"/>
      <c r="G713" t="s">
        <v>1</v>
      </c>
      <c r="I713">
        <f>IF(I706&gt;0,I718,0)</f>
        <v>0</v>
      </c>
      <c r="J713">
        <f>IF(J706&gt;0,J718,0)</f>
        <v>0</v>
      </c>
      <c r="K713">
        <f>IF(K706&gt;0,K718,0)</f>
        <v>0</v>
      </c>
      <c r="M713" s="143" t="s">
        <v>1</v>
      </c>
      <c r="N713" s="142">
        <f>Techniques!$D$3*(Techniques!$E$3*I713+Techniques!$F$3*J713+Techniques!$G$3*K713)</f>
        <v>0</v>
      </c>
    </row>
    <row r="714" spans="1:14" ht="13.15" x14ac:dyDescent="0.4">
      <c r="A714" s="31">
        <v>1</v>
      </c>
      <c r="B714" s="31">
        <v>10</v>
      </c>
      <c r="C714" s="31">
        <v>3</v>
      </c>
      <c r="D714" s="31">
        <v>2</v>
      </c>
      <c r="E714" s="31"/>
      <c r="G714" t="s">
        <v>2</v>
      </c>
      <c r="H714">
        <f>IF(H707&gt;0,H719,0)</f>
        <v>0</v>
      </c>
      <c r="J714">
        <f>IF(J707&gt;0,J719,0)</f>
        <v>0</v>
      </c>
      <c r="K714">
        <f>IF(K707&gt;0,K719,0)</f>
        <v>0</v>
      </c>
      <c r="M714" s="143" t="s">
        <v>2</v>
      </c>
      <c r="N714" s="142">
        <f>Techniques!$E$3*(Techniques!$D$3*H714+Techniques!$F$3*J714+Techniques!$G$3*K714)</f>
        <v>0</v>
      </c>
    </row>
    <row r="715" spans="1:14" ht="13.15" x14ac:dyDescent="0.4">
      <c r="A715" s="31">
        <v>0</v>
      </c>
      <c r="B715" s="31">
        <v>3</v>
      </c>
      <c r="C715" s="31">
        <v>0</v>
      </c>
      <c r="D715" s="31">
        <v>0</v>
      </c>
      <c r="E715" s="31"/>
      <c r="G715" t="s">
        <v>3</v>
      </c>
      <c r="H715">
        <f>IF(H708&gt;0,H720,0)</f>
        <v>0</v>
      </c>
      <c r="I715">
        <f>IF(I708&gt;0,I720,0)</f>
        <v>0</v>
      </c>
      <c r="K715">
        <f>IF(K708&gt;0,K720,0)</f>
        <v>0</v>
      </c>
      <c r="M715" s="143" t="s">
        <v>3</v>
      </c>
      <c r="N715" s="142">
        <f>Techniques!$F$3*(Techniques!$D$3*H715+Techniques!$E$3*I715+Techniques!$G$3*K715)</f>
        <v>0</v>
      </c>
    </row>
    <row r="716" spans="1:14" ht="13.15" x14ac:dyDescent="0.4">
      <c r="A716" s="31">
        <v>4</v>
      </c>
      <c r="B716" s="31">
        <v>1</v>
      </c>
      <c r="C716" s="31">
        <v>5</v>
      </c>
      <c r="D716" s="31">
        <v>1</v>
      </c>
      <c r="E716" s="31"/>
      <c r="G716" t="s">
        <v>4</v>
      </c>
      <c r="H716">
        <f>IF(H709&gt;0,H721,0)</f>
        <v>0</v>
      </c>
      <c r="I716">
        <f>IF(I709&gt;0,I721,0)</f>
        <v>0</v>
      </c>
      <c r="J716">
        <f>IF(J709&gt;0,J721,0)</f>
        <v>0</v>
      </c>
      <c r="M716" s="143" t="s">
        <v>4</v>
      </c>
      <c r="N716" s="142">
        <f>Techniques!$G$3*(Techniques!$D$3*H716+Techniques!$E$3*I716+Techniques!$F$3*J716)</f>
        <v>0</v>
      </c>
    </row>
    <row r="717" spans="1:14" ht="13.15" x14ac:dyDescent="0.4">
      <c r="A717" s="31">
        <v>2</v>
      </c>
      <c r="B717" s="31">
        <v>0</v>
      </c>
      <c r="C717" s="31">
        <v>3</v>
      </c>
      <c r="D717" s="31">
        <v>3</v>
      </c>
      <c r="E717" s="31"/>
      <c r="F717" s="38"/>
      <c r="M717" s="143" t="s">
        <v>94</v>
      </c>
      <c r="N717" s="142" t="b">
        <f>SUM(N713:N716)&gt;0</f>
        <v>0</v>
      </c>
    </row>
    <row r="718" spans="1:14" ht="13.5" thickBot="1" x14ac:dyDescent="0.45">
      <c r="A718" s="31"/>
      <c r="B718" s="31"/>
      <c r="C718" s="31"/>
      <c r="D718" s="31"/>
      <c r="E718" s="31"/>
      <c r="G718" t="s">
        <v>1</v>
      </c>
      <c r="I718">
        <v>0</v>
      </c>
      <c r="J718">
        <v>0</v>
      </c>
      <c r="K718">
        <v>0</v>
      </c>
      <c r="M718" s="140" t="s">
        <v>103</v>
      </c>
      <c r="N718" s="273">
        <v>0.37709815307132849</v>
      </c>
    </row>
    <row r="719" spans="1:14" x14ac:dyDescent="0.35">
      <c r="A719" s="22">
        <f>AVERAGE(A706:A717)</f>
        <v>1</v>
      </c>
      <c r="B719">
        <f>AVERAGE(B706:B717)</f>
        <v>1.6666666666666667</v>
      </c>
      <c r="C719">
        <f>AVERAGE(C706:C717)</f>
        <v>1.5833333333333333</v>
      </c>
      <c r="D719">
        <f>AVERAGE(D706:D717)</f>
        <v>4.333333333333333</v>
      </c>
      <c r="E719" s="13" t="s">
        <v>237</v>
      </c>
      <c r="G719" t="s">
        <v>2</v>
      </c>
      <c r="H719">
        <v>0</v>
      </c>
      <c r="J719">
        <v>0</v>
      </c>
      <c r="K719">
        <v>0</v>
      </c>
    </row>
    <row r="720" spans="1:14" x14ac:dyDescent="0.35">
      <c r="A720">
        <f>STDEV(A706:A717)</f>
        <v>1.5374122295716148</v>
      </c>
      <c r="B720">
        <f>STDEV(B706:B717)</f>
        <v>2.8391206491810208</v>
      </c>
      <c r="C720">
        <f>STDEV(C706:C717)</f>
        <v>1.6213537179739277</v>
      </c>
      <c r="D720">
        <f>STDEV(D706:D717)</f>
        <v>7.6554595293855874</v>
      </c>
      <c r="E720" s="13" t="s">
        <v>238</v>
      </c>
      <c r="G720" t="s">
        <v>3</v>
      </c>
      <c r="H720">
        <v>0</v>
      </c>
      <c r="I720">
        <v>0</v>
      </c>
      <c r="K720">
        <v>0</v>
      </c>
    </row>
    <row r="721" spans="1:15" x14ac:dyDescent="0.35">
      <c r="A721" s="22"/>
      <c r="G721" t="s">
        <v>4</v>
      </c>
      <c r="H721">
        <v>0</v>
      </c>
      <c r="I721">
        <v>0</v>
      </c>
      <c r="J721">
        <v>0</v>
      </c>
    </row>
    <row r="722" spans="1:15" s="5" customFormat="1" ht="13.15" thickBot="1" x14ac:dyDescent="0.4">
      <c r="A722" s="23"/>
      <c r="O722" s="24"/>
    </row>
    <row r="723" spans="1:15" s="26" customFormat="1" x14ac:dyDescent="0.35">
      <c r="A723" s="240" t="s">
        <v>302</v>
      </c>
      <c r="B723" s="26" t="s">
        <v>248</v>
      </c>
      <c r="E723" s="115" t="s">
        <v>226</v>
      </c>
      <c r="F723" s="66">
        <v>1</v>
      </c>
      <c r="O723" s="28"/>
    </row>
    <row r="724" spans="1:15" ht="13.15" x14ac:dyDescent="0.4">
      <c r="A724" s="27" t="s">
        <v>1</v>
      </c>
      <c r="B724" t="s">
        <v>2</v>
      </c>
      <c r="C724" t="s">
        <v>3</v>
      </c>
      <c r="D724" t="s">
        <v>4</v>
      </c>
      <c r="G724" s="3" t="s">
        <v>220</v>
      </c>
      <c r="H724" t="s">
        <v>1</v>
      </c>
      <c r="I724" t="s">
        <v>2</v>
      </c>
      <c r="J724" t="s">
        <v>3</v>
      </c>
      <c r="K724" t="s">
        <v>4</v>
      </c>
    </row>
    <row r="725" spans="1:15" ht="13.15" x14ac:dyDescent="0.4">
      <c r="A725" s="31">
        <v>62.361620000000002</v>
      </c>
      <c r="B725" s="31">
        <v>97.092290000000006</v>
      </c>
      <c r="C725" s="31">
        <v>100</v>
      </c>
      <c r="D725" s="31">
        <v>61.090110000000003</v>
      </c>
      <c r="E725" s="31"/>
      <c r="G725" t="s">
        <v>1</v>
      </c>
      <c r="H725" s="3">
        <f>A738</f>
        <v>86.48694416666666</v>
      </c>
      <c r="I725">
        <f>F723*(H725-I726)</f>
        <v>-7.3279066666666921</v>
      </c>
      <c r="J725">
        <f>F723*(H725-J727)</f>
        <v>-10.29380083333335</v>
      </c>
      <c r="K725">
        <f>F723*(H725-K728)</f>
        <v>5.3101318333333296</v>
      </c>
      <c r="L725" s="31"/>
    </row>
    <row r="726" spans="1:15" ht="13.15" x14ac:dyDescent="0.4">
      <c r="A726" s="31">
        <v>82.503659999999996</v>
      </c>
      <c r="B726" s="31">
        <v>93.214680000000001</v>
      </c>
      <c r="C726" s="31">
        <v>96.915170000000003</v>
      </c>
      <c r="D726" s="31">
        <v>75.55556</v>
      </c>
      <c r="E726" s="31"/>
      <c r="G726" t="s">
        <v>2</v>
      </c>
      <c r="H726">
        <f>F723*(I726-H725)</f>
        <v>7.3279066666666921</v>
      </c>
      <c r="I726" s="3">
        <f>B738</f>
        <v>93.814850833333352</v>
      </c>
      <c r="J726">
        <f>F723*(I726-J727)</f>
        <v>-2.9658941666666578</v>
      </c>
      <c r="K726">
        <f>F723*(I726-K728)</f>
        <v>12.638038500000022</v>
      </c>
      <c r="L726" s="31"/>
    </row>
    <row r="727" spans="1:15" ht="13.15" x14ac:dyDescent="0.4">
      <c r="A727" s="31">
        <v>100</v>
      </c>
      <c r="B727" s="31">
        <v>92.867329999999995</v>
      </c>
      <c r="C727" s="31">
        <v>95.539569999999998</v>
      </c>
      <c r="D727" s="31">
        <v>82.387500000000003</v>
      </c>
      <c r="E727" s="31"/>
      <c r="G727" t="s">
        <v>3</v>
      </c>
      <c r="H727">
        <f>F723*(J727-H725)</f>
        <v>10.29380083333335</v>
      </c>
      <c r="I727">
        <f>F723*(J727-I726)</f>
        <v>2.9658941666666578</v>
      </c>
      <c r="J727" s="3">
        <f>C738</f>
        <v>96.78074500000001</v>
      </c>
      <c r="K727">
        <f>F723*(J727-K728)</f>
        <v>15.60393266666668</v>
      </c>
      <c r="L727" s="31"/>
    </row>
    <row r="728" spans="1:15" ht="13.15" x14ac:dyDescent="0.4">
      <c r="A728" s="31">
        <v>100</v>
      </c>
      <c r="B728" s="31">
        <v>87.869820000000004</v>
      </c>
      <c r="C728" s="31">
        <v>100</v>
      </c>
      <c r="D728" s="31">
        <v>46.212119999999999</v>
      </c>
      <c r="E728" s="31"/>
      <c r="G728" t="s">
        <v>4</v>
      </c>
      <c r="H728">
        <f>F723*(K728-H725)</f>
        <v>-5.3101318333333296</v>
      </c>
      <c r="I728">
        <f>F723*(K728-I726)</f>
        <v>-12.638038500000022</v>
      </c>
      <c r="J728">
        <f>F723*(K728-J727)</f>
        <v>-15.60393266666668</v>
      </c>
      <c r="K728" s="3">
        <f>D738</f>
        <v>81.176812333333331</v>
      </c>
      <c r="L728" s="31"/>
    </row>
    <row r="729" spans="1:15" x14ac:dyDescent="0.35">
      <c r="A729" s="31">
        <v>100</v>
      </c>
      <c r="B729" s="31">
        <v>100</v>
      </c>
      <c r="C729" s="31">
        <v>94.880549999999999</v>
      </c>
      <c r="D729" s="31">
        <v>92.17792</v>
      </c>
      <c r="E729" s="31"/>
      <c r="L729" s="31"/>
    </row>
    <row r="730" spans="1:15" ht="13.15" thickBot="1" x14ac:dyDescent="0.4">
      <c r="A730" s="31">
        <v>86.296300000000002</v>
      </c>
      <c r="B730" s="31">
        <v>89.013850000000005</v>
      </c>
      <c r="C730" s="31">
        <v>99.395089999999996</v>
      </c>
      <c r="D730" s="31">
        <v>85.794650000000004</v>
      </c>
      <c r="E730" s="31"/>
      <c r="L730" s="31"/>
    </row>
    <row r="731" spans="1:15" ht="13.5" thickBot="1" x14ac:dyDescent="0.45">
      <c r="A731" s="31">
        <v>100</v>
      </c>
      <c r="B731" s="31">
        <v>99.448650000000001</v>
      </c>
      <c r="C731" s="31">
        <v>100</v>
      </c>
      <c r="D731" s="31">
        <v>76.042310000000001</v>
      </c>
      <c r="E731" s="31"/>
      <c r="H731" t="s">
        <v>1</v>
      </c>
      <c r="I731" t="s">
        <v>2</v>
      </c>
      <c r="J731" t="s">
        <v>3</v>
      </c>
      <c r="K731" t="s">
        <v>4</v>
      </c>
      <c r="M731" s="116"/>
      <c r="N731" s="141" t="s">
        <v>10</v>
      </c>
    </row>
    <row r="732" spans="1:15" ht="13.15" x14ac:dyDescent="0.4">
      <c r="A732" s="31">
        <v>100</v>
      </c>
      <c r="B732" s="31">
        <v>97.092290000000006</v>
      </c>
      <c r="C732" s="31">
        <v>90.316900000000004</v>
      </c>
      <c r="D732" s="31">
        <v>88.890510000000006</v>
      </c>
      <c r="E732" s="31"/>
      <c r="G732" t="s">
        <v>1</v>
      </c>
      <c r="I732">
        <f>IF(I725&gt;0,I737,0)</f>
        <v>0</v>
      </c>
      <c r="J732">
        <f>IF(J725&gt;0,J737,0)</f>
        <v>0</v>
      </c>
      <c r="K732">
        <f>IF(K725&gt;0,K737,0)</f>
        <v>0</v>
      </c>
      <c r="M732" s="143" t="s">
        <v>1</v>
      </c>
      <c r="N732" s="142">
        <f>Techniques!$D$3*(Techniques!$E$3*I732+Techniques!$F$3*J732+Techniques!$G$3*K732)</f>
        <v>0</v>
      </c>
    </row>
    <row r="733" spans="1:15" ht="13.15" x14ac:dyDescent="0.4">
      <c r="A733" s="31">
        <v>56.237220000000001</v>
      </c>
      <c r="B733" s="31">
        <v>93.214680000000001</v>
      </c>
      <c r="C733" s="31">
        <v>98.797809999999998</v>
      </c>
      <c r="D733" s="31">
        <v>92.372879999999995</v>
      </c>
      <c r="E733" s="31"/>
      <c r="G733" t="s">
        <v>2</v>
      </c>
      <c r="H733">
        <f>IF(H726&gt;0,H738,0)</f>
        <v>0</v>
      </c>
      <c r="J733">
        <f>IF(J726&gt;0,J738,0)</f>
        <v>0</v>
      </c>
      <c r="K733">
        <f>IF(K726&gt;0,K738,0)</f>
        <v>0</v>
      </c>
      <c r="M733" s="143" t="s">
        <v>2</v>
      </c>
      <c r="N733" s="142">
        <f>Techniques!$E$3*(Techniques!$D$3*H733+Techniques!$F$3*J733+Techniques!$G$3*K733)</f>
        <v>0</v>
      </c>
    </row>
    <row r="734" spans="1:15" ht="13.15" x14ac:dyDescent="0.4">
      <c r="A734" s="31">
        <v>85.144130000000004</v>
      </c>
      <c r="B734" s="31">
        <v>92.867329999999995</v>
      </c>
      <c r="C734" s="31">
        <v>94.396640000000005</v>
      </c>
      <c r="D734" s="31">
        <v>92.134709999999998</v>
      </c>
      <c r="E734" s="31"/>
      <c r="G734" t="s">
        <v>3</v>
      </c>
      <c r="H734">
        <f>IF(H727&gt;0,H739,0)</f>
        <v>0</v>
      </c>
      <c r="I734">
        <f>IF(I727&gt;0,I739,0)</f>
        <v>0</v>
      </c>
      <c r="K734">
        <f>IF(K727&gt;0,K739,0)</f>
        <v>1</v>
      </c>
      <c r="M734" s="143" t="s">
        <v>3</v>
      </c>
      <c r="N734" s="142">
        <f>Techniques!$F$3*(Techniques!$D$3*H734+Techniques!$E$3*I734+Techniques!$G$3*K734)</f>
        <v>1</v>
      </c>
    </row>
    <row r="735" spans="1:15" ht="13.15" x14ac:dyDescent="0.4">
      <c r="A735" s="31">
        <v>89.62473</v>
      </c>
      <c r="B735" s="31">
        <v>87.869820000000004</v>
      </c>
      <c r="C735" s="31">
        <v>92.834739999999996</v>
      </c>
      <c r="D735" s="31">
        <v>91.123767999999998</v>
      </c>
      <c r="E735" s="31"/>
      <c r="G735" t="s">
        <v>4</v>
      </c>
      <c r="H735">
        <f>IF(H728&gt;0,H740,0)</f>
        <v>0</v>
      </c>
      <c r="I735">
        <f>IF(I728&gt;0,I740,0)</f>
        <v>0</v>
      </c>
      <c r="J735">
        <f>IF(J728&gt;0,J740,0)</f>
        <v>0</v>
      </c>
      <c r="M735" s="143" t="s">
        <v>4</v>
      </c>
      <c r="N735" s="142">
        <f>Techniques!$G$3*(Techniques!$D$3*H735+Techniques!$E$3*I735+Techniques!$F$3*J735)</f>
        <v>0</v>
      </c>
    </row>
    <row r="736" spans="1:15" ht="13.15" x14ac:dyDescent="0.4">
      <c r="A736" s="31">
        <v>75.675669999999997</v>
      </c>
      <c r="B736" s="31">
        <v>95.227469999999997</v>
      </c>
      <c r="C736" s="31">
        <v>98.292469999999994</v>
      </c>
      <c r="D736" s="31">
        <v>90.339709999999997</v>
      </c>
      <c r="E736" s="31"/>
      <c r="F736" s="38"/>
      <c r="M736" s="143" t="s">
        <v>94</v>
      </c>
      <c r="N736" s="142" t="b">
        <f>SUM(N732:N735)&gt;0</f>
        <v>1</v>
      </c>
    </row>
    <row r="737" spans="1:15" ht="13.5" thickBot="1" x14ac:dyDescent="0.45">
      <c r="A737" s="31"/>
      <c r="B737" s="31"/>
      <c r="C737" s="31"/>
      <c r="D737" s="31"/>
      <c r="E737" s="31"/>
      <c r="G737" t="s">
        <v>1</v>
      </c>
      <c r="I737">
        <v>0</v>
      </c>
      <c r="J737">
        <v>0</v>
      </c>
      <c r="K737">
        <v>0</v>
      </c>
      <c r="M737" s="140" t="s">
        <v>103</v>
      </c>
      <c r="N737" s="273">
        <v>2.1583593700741656E-3</v>
      </c>
    </row>
    <row r="738" spans="1:15" x14ac:dyDescent="0.35">
      <c r="A738" s="22">
        <f>AVERAGE(A725:A736)</f>
        <v>86.48694416666666</v>
      </c>
      <c r="B738">
        <f>AVERAGE(B725:B736)</f>
        <v>93.814850833333352</v>
      </c>
      <c r="C738">
        <f>AVERAGE(C725:C736)</f>
        <v>96.78074500000001</v>
      </c>
      <c r="D738">
        <f>AVERAGE(D725:D736)</f>
        <v>81.176812333333331</v>
      </c>
      <c r="E738" s="13" t="s">
        <v>237</v>
      </c>
      <c r="G738" t="s">
        <v>2</v>
      </c>
      <c r="H738">
        <v>0</v>
      </c>
      <c r="J738">
        <v>0</v>
      </c>
      <c r="K738">
        <v>0</v>
      </c>
    </row>
    <row r="739" spans="1:15" x14ac:dyDescent="0.35">
      <c r="A739">
        <f>STDEV(A725:A736)</f>
        <v>15.23908212745259</v>
      </c>
      <c r="B739">
        <f>STDEV(B725:B736)</f>
        <v>4.1530587292488583</v>
      </c>
      <c r="C739">
        <f>STDEV(C725:C736)</f>
        <v>3.1977975734487223</v>
      </c>
      <c r="D739">
        <f>STDEV(D725:D736)</f>
        <v>14.508964867159003</v>
      </c>
      <c r="E739" s="13" t="s">
        <v>238</v>
      </c>
      <c r="G739" t="s">
        <v>3</v>
      </c>
      <c r="H739">
        <v>0</v>
      </c>
      <c r="I739">
        <v>0</v>
      </c>
      <c r="K739">
        <v>1</v>
      </c>
    </row>
    <row r="740" spans="1:15" x14ac:dyDescent="0.35">
      <c r="A740" s="22"/>
      <c r="G740" t="s">
        <v>4</v>
      </c>
      <c r="H740">
        <v>0</v>
      </c>
      <c r="I740">
        <v>0</v>
      </c>
      <c r="J740">
        <v>1</v>
      </c>
    </row>
    <row r="741" spans="1:15" s="5" customFormat="1" ht="13.15" thickBot="1" x14ac:dyDescent="0.4">
      <c r="A741" s="23"/>
      <c r="O741" s="24"/>
    </row>
    <row r="742" spans="1:15" s="26" customFormat="1" x14ac:dyDescent="0.35">
      <c r="A742" s="25" t="str">
        <f>Directions!N11</f>
        <v>ComplTime</v>
      </c>
      <c r="B742" t="s">
        <v>249</v>
      </c>
      <c r="E742" s="115" t="s">
        <v>226</v>
      </c>
      <c r="F742" s="66">
        <f>Directions!O11</f>
        <v>-1</v>
      </c>
      <c r="O742" s="28"/>
    </row>
    <row r="743" spans="1:15" ht="13.15" x14ac:dyDescent="0.4">
      <c r="A743" s="22" t="s">
        <v>1</v>
      </c>
      <c r="B743" t="s">
        <v>2</v>
      </c>
      <c r="C743" t="s">
        <v>3</v>
      </c>
      <c r="D743" t="s">
        <v>4</v>
      </c>
      <c r="G743" s="3" t="s">
        <v>220</v>
      </c>
      <c r="H743" t="s">
        <v>1</v>
      </c>
      <c r="I743" t="s">
        <v>2</v>
      </c>
      <c r="J743" t="s">
        <v>3</v>
      </c>
      <c r="K743" t="s">
        <v>4</v>
      </c>
    </row>
    <row r="744" spans="1:15" ht="13.15" x14ac:dyDescent="0.4">
      <c r="A744" s="31">
        <v>12.844150000000001</v>
      </c>
      <c r="B744" s="31">
        <v>22.72223</v>
      </c>
      <c r="C744" s="31">
        <v>10.855560000000001</v>
      </c>
      <c r="D744" s="31">
        <v>47.588880000000003</v>
      </c>
      <c r="E744" s="31"/>
      <c r="G744" t="s">
        <v>1</v>
      </c>
      <c r="H744" s="3">
        <f>A757</f>
        <v>15.868383250000003</v>
      </c>
      <c r="I744">
        <f>F742*(H744-I745)</f>
        <v>8.0871767499999994</v>
      </c>
      <c r="J744">
        <f>F742*(H744-J746)</f>
        <v>2.9131317499999998</v>
      </c>
      <c r="K744">
        <f>F742*(H744-K747)</f>
        <v>15.035320916666665</v>
      </c>
      <c r="L744" s="31"/>
    </row>
    <row r="745" spans="1:15" ht="13.15" x14ac:dyDescent="0.4">
      <c r="A745" s="31">
        <v>22.877269999999999</v>
      </c>
      <c r="B745" s="31">
        <v>15.12222</v>
      </c>
      <c r="C745" s="31">
        <v>13.133330000000001</v>
      </c>
      <c r="D745" s="31">
        <v>34.155560000000001</v>
      </c>
      <c r="E745" s="31"/>
      <c r="G745" t="s">
        <v>2</v>
      </c>
      <c r="H745">
        <f>F742*(I745-H744)</f>
        <v>-8.0871767499999994</v>
      </c>
      <c r="I745" s="3">
        <f>B757</f>
        <v>23.955560000000002</v>
      </c>
      <c r="J745">
        <f>F742*(I745-J746)</f>
        <v>-5.1740449999999996</v>
      </c>
      <c r="K745">
        <f>F742*(I745-K747)</f>
        <v>6.9481441666666655</v>
      </c>
      <c r="L745" s="31"/>
    </row>
    <row r="746" spans="1:15" ht="13.15" x14ac:dyDescent="0.4">
      <c r="A746" s="31">
        <v>13.533329999999999</v>
      </c>
      <c r="B746" s="31">
        <v>24.866669999999999</v>
      </c>
      <c r="C746" s="31">
        <v>32.788890000000002</v>
      </c>
      <c r="D746" s="31">
        <v>47.555540000000001</v>
      </c>
      <c r="E746" s="31"/>
      <c r="G746" t="s">
        <v>3</v>
      </c>
      <c r="H746">
        <f>F742*(J746-H744)</f>
        <v>-2.9131317499999998</v>
      </c>
      <c r="I746">
        <f>F742*(J746-I745)</f>
        <v>5.1740449999999996</v>
      </c>
      <c r="J746" s="3">
        <f>C757</f>
        <v>18.781515000000002</v>
      </c>
      <c r="K746">
        <f>F742*(J746-K747)</f>
        <v>12.122189166666665</v>
      </c>
      <c r="L746" s="31"/>
    </row>
    <row r="747" spans="1:15" ht="13.15" x14ac:dyDescent="0.4">
      <c r="A747" s="31">
        <v>15.744440000000001</v>
      </c>
      <c r="B747" s="31">
        <v>23.05556</v>
      </c>
      <c r="C747" s="31">
        <v>19.622219999999999</v>
      </c>
      <c r="D747" s="31">
        <v>27.533339999999999</v>
      </c>
      <c r="E747" s="31"/>
      <c r="G747" t="s">
        <v>4</v>
      </c>
      <c r="H747">
        <f>F742*(K747-H744)</f>
        <v>-15.035320916666665</v>
      </c>
      <c r="I747">
        <f>F742*(K747-I745)</f>
        <v>-6.9481441666666655</v>
      </c>
      <c r="J747">
        <f>F742*(K747-J746)</f>
        <v>-12.122189166666665</v>
      </c>
      <c r="K747" s="3">
        <f>D757</f>
        <v>30.903704166666667</v>
      </c>
      <c r="L747" s="31"/>
    </row>
    <row r="748" spans="1:15" x14ac:dyDescent="0.35">
      <c r="A748" s="31">
        <v>14.42221</v>
      </c>
      <c r="B748" s="31">
        <v>29.733339999999998</v>
      </c>
      <c r="C748" s="31">
        <v>27.11111</v>
      </c>
      <c r="D748" s="31">
        <v>41.633330000000001</v>
      </c>
      <c r="E748" s="31"/>
      <c r="L748" s="31"/>
    </row>
    <row r="749" spans="1:15" ht="13.15" thickBot="1" x14ac:dyDescent="0.4">
      <c r="A749" s="31">
        <v>16.77778</v>
      </c>
      <c r="B749" s="31">
        <v>28.233339999999998</v>
      </c>
      <c r="C749" s="31">
        <v>15.131309999999999</v>
      </c>
      <c r="D749" s="31">
        <v>17.57779</v>
      </c>
      <c r="E749" s="31"/>
      <c r="L749" s="31"/>
    </row>
    <row r="750" spans="1:15" ht="13.5" thickBot="1" x14ac:dyDescent="0.45">
      <c r="A750" s="31">
        <v>20.088889999999999</v>
      </c>
      <c r="B750" s="31">
        <v>22.72223</v>
      </c>
      <c r="C750" s="31">
        <v>12.641999999999999</v>
      </c>
      <c r="D750" s="31">
        <v>14.16667</v>
      </c>
      <c r="E750" s="31"/>
      <c r="H750" t="s">
        <v>1</v>
      </c>
      <c r="I750" t="s">
        <v>2</v>
      </c>
      <c r="J750" t="s">
        <v>3</v>
      </c>
      <c r="K750" t="s">
        <v>4</v>
      </c>
      <c r="M750" s="116"/>
      <c r="N750" s="141" t="s">
        <v>10</v>
      </c>
    </row>
    <row r="751" spans="1:15" ht="13.15" x14ac:dyDescent="0.4">
      <c r="A751" s="31">
        <v>9.1333389999999994</v>
      </c>
      <c r="B751" s="31">
        <v>15.12222</v>
      </c>
      <c r="C751" s="31">
        <v>20.0001</v>
      </c>
      <c r="D751" s="31">
        <v>42.544449999999998</v>
      </c>
      <c r="E751" s="31"/>
      <c r="G751" t="s">
        <v>1</v>
      </c>
      <c r="I751">
        <f>IF(I744&gt;0,I756,0)</f>
        <v>1</v>
      </c>
      <c r="J751">
        <f>IF(J744&gt;0,J756,0)</f>
        <v>0</v>
      </c>
      <c r="K751">
        <f>IF(K744&gt;0,K756,0)</f>
        <v>1</v>
      </c>
      <c r="M751" s="143" t="s">
        <v>1</v>
      </c>
      <c r="N751" s="142">
        <f>Techniques!$D$3*(Techniques!$E$3*I751+Techniques!$F$3*J751+Techniques!$G$3*K751)</f>
        <v>2</v>
      </c>
    </row>
    <row r="752" spans="1:15" ht="13.15" x14ac:dyDescent="0.4">
      <c r="A752" s="31">
        <v>12.844150000000001</v>
      </c>
      <c r="B752" s="31">
        <v>24.866669999999999</v>
      </c>
      <c r="C752" s="31">
        <v>11.16423</v>
      </c>
      <c r="D752" s="31">
        <v>14.98889</v>
      </c>
      <c r="E752" s="31"/>
      <c r="G752" t="s">
        <v>2</v>
      </c>
      <c r="H752">
        <f>IF(H745&gt;0,H757,0)</f>
        <v>0</v>
      </c>
      <c r="J752">
        <f>IF(J745&gt;0,J757,0)</f>
        <v>0</v>
      </c>
      <c r="K752">
        <f>IF(K745&gt;0,K757,0)</f>
        <v>0</v>
      </c>
      <c r="M752" s="143" t="s">
        <v>2</v>
      </c>
      <c r="N752" s="142">
        <f>Techniques!$E$3*(Techniques!$D$3*H752+Techniques!$F$3*J752+Techniques!$G$3*K752)</f>
        <v>0</v>
      </c>
    </row>
    <row r="753" spans="1:15" ht="13.15" x14ac:dyDescent="0.4">
      <c r="A753" s="31">
        <v>22.877269999999999</v>
      </c>
      <c r="B753" s="31">
        <v>23.05556</v>
      </c>
      <c r="C753" s="31">
        <v>14.12</v>
      </c>
      <c r="D753" s="31">
        <v>27.099989999999998</v>
      </c>
      <c r="E753" s="31"/>
      <c r="G753" t="s">
        <v>3</v>
      </c>
      <c r="H753">
        <f>IF(H746&gt;0,H758,0)</f>
        <v>0</v>
      </c>
      <c r="I753">
        <f>IF(I746&gt;0,I758,0)</f>
        <v>0</v>
      </c>
      <c r="K753">
        <f>IF(K746&gt;0,K758,0)</f>
        <v>1</v>
      </c>
      <c r="M753" s="143" t="s">
        <v>3</v>
      </c>
      <c r="N753" s="142">
        <f>Techniques!$F$3*(Techniques!$D$3*H753+Techniques!$E$3*I753+Techniques!$G$3*K753)</f>
        <v>1</v>
      </c>
    </row>
    <row r="754" spans="1:15" ht="13.15" x14ac:dyDescent="0.4">
      <c r="A754" s="31">
        <v>13.533329999999999</v>
      </c>
      <c r="B754" s="31">
        <v>29.733339999999998</v>
      </c>
      <c r="C754" s="31">
        <v>27.164210000000001</v>
      </c>
      <c r="D754" s="31">
        <v>19.477779999999999</v>
      </c>
      <c r="E754" s="31"/>
      <c r="G754" t="s">
        <v>4</v>
      </c>
      <c r="H754">
        <f>IF(H747&gt;0,H759,0)</f>
        <v>0</v>
      </c>
      <c r="I754">
        <f>IF(I747&gt;0,I759,0)</f>
        <v>0</v>
      </c>
      <c r="J754">
        <f>IF(J747&gt;0,J759,0)</f>
        <v>0</v>
      </c>
      <c r="M754" s="143" t="s">
        <v>4</v>
      </c>
      <c r="N754" s="142">
        <f>Techniques!$G$3*(Techniques!$D$3*H754+Techniques!$E$3*I754+Techniques!$F$3*J754)</f>
        <v>0</v>
      </c>
    </row>
    <row r="755" spans="1:15" ht="13.15" x14ac:dyDescent="0.4">
      <c r="A755" s="31">
        <v>15.744440000000001</v>
      </c>
      <c r="B755" s="31">
        <v>28.233339999999998</v>
      </c>
      <c r="C755" s="31">
        <v>21.645219999999998</v>
      </c>
      <c r="D755" s="31">
        <v>36.52223</v>
      </c>
      <c r="E755" s="31"/>
      <c r="F755" s="38"/>
      <c r="M755" s="143" t="s">
        <v>94</v>
      </c>
      <c r="N755" s="142" t="b">
        <f>SUM(N751:N754)&gt;0</f>
        <v>1</v>
      </c>
    </row>
    <row r="756" spans="1:15" ht="13.5" thickBot="1" x14ac:dyDescent="0.45">
      <c r="A756" s="22"/>
      <c r="G756" t="s">
        <v>1</v>
      </c>
      <c r="I756">
        <v>1</v>
      </c>
      <c r="J756">
        <v>0</v>
      </c>
      <c r="K756">
        <v>1</v>
      </c>
      <c r="M756" s="140" t="s">
        <v>103</v>
      </c>
      <c r="N756" s="273">
        <v>1.2581445067287446E-3</v>
      </c>
    </row>
    <row r="757" spans="1:15" x14ac:dyDescent="0.35">
      <c r="A757" s="22">
        <f>AVERAGE(A744:A755)</f>
        <v>15.868383250000003</v>
      </c>
      <c r="B757">
        <f>AVERAGE(B744:B755)</f>
        <v>23.955560000000002</v>
      </c>
      <c r="C757">
        <f>AVERAGE(C744:C755)</f>
        <v>18.781515000000002</v>
      </c>
      <c r="D757">
        <f>AVERAGE(D744:D755)</f>
        <v>30.903704166666667</v>
      </c>
      <c r="E757" s="13" t="s">
        <v>237</v>
      </c>
      <c r="G757" t="s">
        <v>2</v>
      </c>
      <c r="H757">
        <v>1</v>
      </c>
      <c r="J757">
        <v>0</v>
      </c>
      <c r="K757">
        <v>0</v>
      </c>
    </row>
    <row r="758" spans="1:15" x14ac:dyDescent="0.35">
      <c r="A758">
        <f>STDEV(A744:A755)</f>
        <v>4.1948946184916558</v>
      </c>
      <c r="B758">
        <f>STDEV(B744:B755)</f>
        <v>4.9151207019933425</v>
      </c>
      <c r="C758">
        <f>STDEV(C744:C755)</f>
        <v>7.2094885308680601</v>
      </c>
      <c r="D758">
        <f>STDEV(D744:D755)</f>
        <v>12.489347869877285</v>
      </c>
      <c r="E758" s="13" t="s">
        <v>238</v>
      </c>
      <c r="G758" t="s">
        <v>3</v>
      </c>
      <c r="H758">
        <v>0</v>
      </c>
      <c r="I758">
        <v>0</v>
      </c>
      <c r="K758">
        <v>1</v>
      </c>
    </row>
    <row r="759" spans="1:15" x14ac:dyDescent="0.35">
      <c r="A759" s="22"/>
      <c r="G759" t="s">
        <v>4</v>
      </c>
      <c r="H759">
        <v>1</v>
      </c>
      <c r="I759">
        <v>0</v>
      </c>
      <c r="J759">
        <v>1</v>
      </c>
    </row>
    <row r="760" spans="1:15" s="5" customFormat="1" ht="13.15" thickBot="1" x14ac:dyDescent="0.4">
      <c r="A760" s="23"/>
      <c r="O760" s="24"/>
    </row>
    <row r="761" spans="1:15" s="26" customFormat="1" x14ac:dyDescent="0.35">
      <c r="A761" s="41" t="str">
        <f>Directions!F4</f>
        <v>STPathDev</v>
      </c>
      <c r="B761" t="s">
        <v>249</v>
      </c>
      <c r="E761" s="115" t="s">
        <v>226</v>
      </c>
      <c r="F761" s="66">
        <v>-1</v>
      </c>
      <c r="O761" s="28"/>
    </row>
    <row r="762" spans="1:15" ht="13.15" x14ac:dyDescent="0.4">
      <c r="A762" s="22" t="s">
        <v>1</v>
      </c>
      <c r="B762" t="s">
        <v>2</v>
      </c>
      <c r="C762" t="s">
        <v>3</v>
      </c>
      <c r="D762" t="s">
        <v>4</v>
      </c>
      <c r="G762" s="3" t="s">
        <v>220</v>
      </c>
      <c r="H762" t="s">
        <v>1</v>
      </c>
      <c r="I762" t="s">
        <v>2</v>
      </c>
      <c r="J762" t="s">
        <v>3</v>
      </c>
      <c r="K762" t="s">
        <v>4</v>
      </c>
    </row>
    <row r="763" spans="1:15" ht="13.15" x14ac:dyDescent="0.4">
      <c r="A763" s="31">
        <v>2.767201</v>
      </c>
      <c r="B763" s="31">
        <v>4.7553190000000001</v>
      </c>
      <c r="C763" s="31">
        <v>3.7843249999999999</v>
      </c>
      <c r="D763" s="31">
        <v>8.9258539999999993</v>
      </c>
      <c r="E763" s="31"/>
      <c r="G763" t="s">
        <v>1</v>
      </c>
      <c r="H763" s="3">
        <f>A776</f>
        <v>2.8236890833333335</v>
      </c>
      <c r="I763">
        <f>F761*(H763-I764)</f>
        <v>4.3934835833333334</v>
      </c>
      <c r="J763">
        <f>F761*(H763-J765)</f>
        <v>1.6334966916666667</v>
      </c>
      <c r="K763">
        <f>F761*(H763-K766)</f>
        <v>5.100264000000001</v>
      </c>
    </row>
    <row r="764" spans="1:15" ht="13.15" x14ac:dyDescent="0.4">
      <c r="A764" s="31">
        <v>4.0564249999999999</v>
      </c>
      <c r="B764" s="31">
        <v>7.0240049999999998</v>
      </c>
      <c r="C764" s="31">
        <v>0.79996409999999996</v>
      </c>
      <c r="D764" s="31">
        <v>3.4263659999999998</v>
      </c>
      <c r="E764" s="31"/>
      <c r="G764" t="s">
        <v>2</v>
      </c>
      <c r="H764">
        <f>F761*(I764-H763)</f>
        <v>-4.3934835833333334</v>
      </c>
      <c r="I764" s="3">
        <f>B776</f>
        <v>7.2171726666666665</v>
      </c>
      <c r="J764">
        <f>F761*(I764-J765)</f>
        <v>-2.7599868916666663</v>
      </c>
      <c r="K764">
        <f>F761*(I764-K766)</f>
        <v>0.70678041666666758</v>
      </c>
    </row>
    <row r="765" spans="1:15" ht="13.15" x14ac:dyDescent="0.4">
      <c r="A765" s="31">
        <v>3.3569770000000001</v>
      </c>
      <c r="B765" s="31">
        <v>6.0287519999999999</v>
      </c>
      <c r="C765" s="31">
        <v>12.38702</v>
      </c>
      <c r="D765" s="31">
        <v>18.515319999999999</v>
      </c>
      <c r="E765" s="31"/>
      <c r="G765" t="s">
        <v>3</v>
      </c>
      <c r="H765">
        <f>F761*(J765-H763)</f>
        <v>-1.6334966916666667</v>
      </c>
      <c r="I765">
        <f>F761*(J765-I764)</f>
        <v>2.7599868916666663</v>
      </c>
      <c r="J765" s="3">
        <f>C776</f>
        <v>4.4571857750000001</v>
      </c>
      <c r="K765">
        <f>F761*(J765-K766)</f>
        <v>3.4667673083333339</v>
      </c>
    </row>
    <row r="766" spans="1:15" ht="13.15" x14ac:dyDescent="0.4">
      <c r="A766" s="31">
        <v>2.053058</v>
      </c>
      <c r="B766" s="31">
        <v>2.2288250000000001</v>
      </c>
      <c r="C766" s="31">
        <v>3.1276969999999999</v>
      </c>
      <c r="D766" s="31">
        <v>1.916771</v>
      </c>
      <c r="E766" s="31"/>
      <c r="G766" t="s">
        <v>4</v>
      </c>
      <c r="H766">
        <f>F761*(K766-H763)</f>
        <v>-5.100264000000001</v>
      </c>
      <c r="I766">
        <f>F761*(K766-I764)</f>
        <v>-0.70678041666666758</v>
      </c>
      <c r="J766">
        <f>F761*(K766-J765)</f>
        <v>-3.4667673083333339</v>
      </c>
      <c r="K766" s="3">
        <f>D776</f>
        <v>7.923953083333334</v>
      </c>
    </row>
    <row r="767" spans="1:15" x14ac:dyDescent="0.35">
      <c r="A767" s="31">
        <v>2.450094</v>
      </c>
      <c r="B767" s="31">
        <v>7.9135650000000002</v>
      </c>
      <c r="C767" s="31">
        <v>4.3519639999999997</v>
      </c>
      <c r="D767" s="31">
        <v>8.1078539999999997</v>
      </c>
      <c r="E767" s="31"/>
    </row>
    <row r="768" spans="1:15" ht="13.15" thickBot="1" x14ac:dyDescent="0.4">
      <c r="A768" s="31">
        <v>2.8998819999999998</v>
      </c>
      <c r="B768" s="31">
        <v>15.35257</v>
      </c>
      <c r="C768" s="31">
        <v>3.7843249999999999</v>
      </c>
      <c r="D768" s="31">
        <v>6.9901600000000004</v>
      </c>
      <c r="E768" s="31"/>
    </row>
    <row r="769" spans="1:15" ht="13.5" thickBot="1" x14ac:dyDescent="0.45">
      <c r="A769" s="31">
        <v>2.801847</v>
      </c>
      <c r="B769" s="31">
        <v>4.7553190000000001</v>
      </c>
      <c r="C769" s="31">
        <v>0.79996409999999996</v>
      </c>
      <c r="D769" s="31">
        <v>6.1628030000000003</v>
      </c>
      <c r="E769" s="31"/>
      <c r="H769" t="s">
        <v>1</v>
      </c>
      <c r="I769" t="s">
        <v>2</v>
      </c>
      <c r="J769" t="s">
        <v>3</v>
      </c>
      <c r="K769" t="s">
        <v>4</v>
      </c>
      <c r="M769" s="116"/>
      <c r="N769" s="141" t="s">
        <v>10</v>
      </c>
    </row>
    <row r="770" spans="1:15" ht="13.15" x14ac:dyDescent="0.4">
      <c r="A770" s="31">
        <v>1.2651239999999999</v>
      </c>
      <c r="B770" s="31">
        <v>7.0240049999999998</v>
      </c>
      <c r="C770" s="31">
        <v>12.38702</v>
      </c>
      <c r="D770" s="31">
        <v>15.501620000000001</v>
      </c>
      <c r="E770" s="31"/>
      <c r="G770" t="s">
        <v>1</v>
      </c>
      <c r="I770">
        <f>IF(I763&gt;0,I775,0)</f>
        <v>1</v>
      </c>
      <c r="J770">
        <f>IF(J763&gt;0,J775,0)</f>
        <v>0</v>
      </c>
      <c r="K770">
        <f>IF(K763&gt;0,K775,0)</f>
        <v>1</v>
      </c>
      <c r="M770" s="143" t="s">
        <v>1</v>
      </c>
      <c r="N770" s="142">
        <f>Techniques!$D$3*(Techniques!$E$3*I770+Techniques!$F$3*J770+Techniques!$G$3*K770)</f>
        <v>2</v>
      </c>
    </row>
    <row r="771" spans="1:15" ht="13.15" x14ac:dyDescent="0.4">
      <c r="A771" s="31">
        <v>2.767201</v>
      </c>
      <c r="B771" s="31">
        <v>6.0287519999999999</v>
      </c>
      <c r="C771" s="31">
        <v>3.1276969999999999</v>
      </c>
      <c r="D771" s="31">
        <v>3.0028459999999999</v>
      </c>
      <c r="E771" s="31"/>
      <c r="G771" t="s">
        <v>2</v>
      </c>
      <c r="H771">
        <f>IF(H764&gt;0,H776,0)</f>
        <v>0</v>
      </c>
      <c r="J771">
        <f>IF(J764&gt;0,J776,0)</f>
        <v>0</v>
      </c>
      <c r="K771">
        <f>IF(K764&gt;0,K776,0)</f>
        <v>0</v>
      </c>
      <c r="M771" s="143" t="s">
        <v>2</v>
      </c>
      <c r="N771" s="142">
        <f>Techniques!$E$3*(Techniques!$D$3*H771+Techniques!$F$3*J771+Techniques!$G$3*K771)</f>
        <v>0</v>
      </c>
    </row>
    <row r="772" spans="1:15" ht="13.15" x14ac:dyDescent="0.4">
      <c r="A772" s="31">
        <v>4.0564249999999999</v>
      </c>
      <c r="B772" s="31">
        <v>2.2288250000000001</v>
      </c>
      <c r="C772" s="31">
        <v>4.3519639999999997</v>
      </c>
      <c r="D772" s="31">
        <v>4.0298230000000004</v>
      </c>
      <c r="E772" s="31"/>
      <c r="G772" t="s">
        <v>3</v>
      </c>
      <c r="H772">
        <f>IF(H765&gt;0,H777,0)</f>
        <v>0</v>
      </c>
      <c r="I772">
        <f>IF(I765&gt;0,I777,0)</f>
        <v>0</v>
      </c>
      <c r="K772">
        <f>IF(K765&gt;0,K777,0)</f>
        <v>0</v>
      </c>
      <c r="M772" s="143" t="s">
        <v>3</v>
      </c>
      <c r="N772" s="142">
        <f>Techniques!$F$3*(Techniques!$D$3*H772+Techniques!$E$3*I772+Techniques!$G$3*K772)</f>
        <v>0</v>
      </c>
    </row>
    <row r="773" spans="1:15" ht="13.15" x14ac:dyDescent="0.4">
      <c r="A773" s="31">
        <v>3.3569770000000001</v>
      </c>
      <c r="B773" s="31">
        <v>7.9135650000000002</v>
      </c>
      <c r="C773" s="31">
        <v>3.7843249999999999</v>
      </c>
      <c r="D773" s="31">
        <v>8.0241000000000007</v>
      </c>
      <c r="E773" s="31"/>
      <c r="G773" t="s">
        <v>4</v>
      </c>
      <c r="H773">
        <f>IF(H766&gt;0,H778,0)</f>
        <v>0</v>
      </c>
      <c r="I773">
        <f>IF(I766&gt;0,I778,0)</f>
        <v>0</v>
      </c>
      <c r="J773">
        <f>IF(J766&gt;0,J778,0)</f>
        <v>0</v>
      </c>
      <c r="M773" s="143" t="s">
        <v>4</v>
      </c>
      <c r="N773" s="142">
        <f>Techniques!$G$3*(Techniques!$D$3*H773+Techniques!$E$3*I773+Techniques!$F$3*J773)</f>
        <v>0</v>
      </c>
    </row>
    <row r="774" spans="1:15" ht="13.15" x14ac:dyDescent="0.4">
      <c r="A774" s="31">
        <v>2.053058</v>
      </c>
      <c r="B774" s="31">
        <v>15.35257</v>
      </c>
      <c r="C774" s="31">
        <v>0.79996409999999996</v>
      </c>
      <c r="D774" s="31">
        <v>10.483919999999999</v>
      </c>
      <c r="E774" s="31"/>
      <c r="F774" s="38"/>
      <c r="M774" s="143" t="s">
        <v>94</v>
      </c>
      <c r="N774" s="142" t="b">
        <f>SUM(N770:N773)&gt;0</f>
        <v>1</v>
      </c>
    </row>
    <row r="775" spans="1:15" ht="13.5" thickBot="1" x14ac:dyDescent="0.45">
      <c r="A775" s="22"/>
      <c r="G775" t="s">
        <v>1</v>
      </c>
      <c r="I775">
        <v>1</v>
      </c>
      <c r="J775">
        <v>0</v>
      </c>
      <c r="K775">
        <v>1</v>
      </c>
      <c r="M775" s="140" t="s">
        <v>103</v>
      </c>
      <c r="N775" s="273">
        <v>2.1447700731694985E-3</v>
      </c>
    </row>
    <row r="776" spans="1:15" x14ac:dyDescent="0.35">
      <c r="A776" s="22">
        <f>AVERAGE(A763:A774)</f>
        <v>2.8236890833333335</v>
      </c>
      <c r="B776">
        <f>AVERAGE(B763:B774)</f>
        <v>7.2171726666666665</v>
      </c>
      <c r="C776">
        <f>AVERAGE(C763:C774)</f>
        <v>4.4571857750000001</v>
      </c>
      <c r="D776">
        <f>AVERAGE(D763:D774)</f>
        <v>7.923953083333334</v>
      </c>
      <c r="E776" s="13" t="s">
        <v>237</v>
      </c>
      <c r="G776" t="s">
        <v>2</v>
      </c>
      <c r="H776">
        <v>1</v>
      </c>
      <c r="J776">
        <v>0</v>
      </c>
      <c r="K776">
        <v>0</v>
      </c>
    </row>
    <row r="777" spans="1:15" x14ac:dyDescent="0.35">
      <c r="A777">
        <f>STDEV(A763:A774)</f>
        <v>0.81893361188099045</v>
      </c>
      <c r="B777">
        <f>STDEV(B763:B774)</f>
        <v>4.2440042284521242</v>
      </c>
      <c r="C777">
        <f>STDEV(C763:C774)</f>
        <v>3.9405329788264023</v>
      </c>
      <c r="D777">
        <f>STDEV(D763:D774)</f>
        <v>5.0169609000711377</v>
      </c>
      <c r="E777" s="13" t="s">
        <v>238</v>
      </c>
      <c r="G777" t="s">
        <v>3</v>
      </c>
      <c r="H777">
        <v>0</v>
      </c>
      <c r="I777">
        <v>0</v>
      </c>
      <c r="K777">
        <v>0</v>
      </c>
    </row>
    <row r="778" spans="1:15" x14ac:dyDescent="0.35">
      <c r="A778" s="22"/>
      <c r="G778" t="s">
        <v>4</v>
      </c>
      <c r="H778">
        <v>1</v>
      </c>
      <c r="I778">
        <v>0</v>
      </c>
      <c r="J778">
        <v>0</v>
      </c>
    </row>
    <row r="779" spans="1:15" s="5" customFormat="1" ht="15.75" customHeight="1" thickBot="1" x14ac:dyDescent="0.4">
      <c r="A779" s="23"/>
      <c r="O779" s="24"/>
    </row>
    <row r="780" spans="1:15" s="26" customFormat="1" ht="12.75" customHeight="1" x14ac:dyDescent="0.35">
      <c r="A780" s="41" t="s">
        <v>38</v>
      </c>
      <c r="B780" t="s">
        <v>249</v>
      </c>
      <c r="E780" s="115" t="s">
        <v>226</v>
      </c>
      <c r="F780" s="66">
        <v>1</v>
      </c>
      <c r="O780" s="28"/>
    </row>
    <row r="781" spans="1:15" ht="12.75" customHeight="1" x14ac:dyDescent="0.4">
      <c r="A781" s="22" t="s">
        <v>1</v>
      </c>
      <c r="B781" t="s">
        <v>2</v>
      </c>
      <c r="C781" t="s">
        <v>3</v>
      </c>
      <c r="D781" t="s">
        <v>4</v>
      </c>
      <c r="G781" s="3" t="s">
        <v>220</v>
      </c>
      <c r="H781" t="s">
        <v>1</v>
      </c>
      <c r="I781" t="s">
        <v>2</v>
      </c>
      <c r="J781" t="s">
        <v>3</v>
      </c>
      <c r="K781" t="s">
        <v>4</v>
      </c>
    </row>
    <row r="782" spans="1:15" ht="12.75" customHeight="1" x14ac:dyDescent="0.4">
      <c r="A782" s="31">
        <v>35</v>
      </c>
      <c r="B782" s="31">
        <v>48</v>
      </c>
      <c r="C782" s="31">
        <v>31</v>
      </c>
      <c r="D782" s="31">
        <v>50</v>
      </c>
      <c r="E782" s="31"/>
      <c r="G782" t="s">
        <v>1</v>
      </c>
      <c r="H782" s="3">
        <f>A795</f>
        <v>32.833333333333336</v>
      </c>
      <c r="I782">
        <f>F780*(H782-I783)</f>
        <v>-14</v>
      </c>
      <c r="J782">
        <f>F780*(H782-J784)</f>
        <v>-5.5</v>
      </c>
      <c r="K782">
        <f>F780*(H782-K785)</f>
        <v>-3.25</v>
      </c>
    </row>
    <row r="783" spans="1:15" ht="12.75" customHeight="1" x14ac:dyDescent="0.4">
      <c r="A783" s="31">
        <v>33</v>
      </c>
      <c r="B783" s="31">
        <v>46</v>
      </c>
      <c r="C783" s="31">
        <v>38</v>
      </c>
      <c r="D783" s="31">
        <v>50</v>
      </c>
      <c r="E783" s="31"/>
      <c r="G783" t="s">
        <v>2</v>
      </c>
      <c r="H783">
        <f>F780*(I783-H782)</f>
        <v>14</v>
      </c>
      <c r="I783" s="3">
        <f>B795</f>
        <v>46.833333333333336</v>
      </c>
      <c r="J783">
        <f>F780*(I783-J784)</f>
        <v>8.5</v>
      </c>
      <c r="K783">
        <f>F780*(I783-K785)</f>
        <v>10.75</v>
      </c>
    </row>
    <row r="784" spans="1:15" ht="12.75" customHeight="1" x14ac:dyDescent="0.4">
      <c r="A784" s="31">
        <v>36</v>
      </c>
      <c r="B784" s="31">
        <v>38</v>
      </c>
      <c r="C784" s="31">
        <v>43</v>
      </c>
      <c r="D784" s="31">
        <v>29</v>
      </c>
      <c r="E784" s="31"/>
      <c r="G784" t="s">
        <v>3</v>
      </c>
      <c r="H784">
        <f>F780*(J784-H782)</f>
        <v>5.5</v>
      </c>
      <c r="I784">
        <f>F780*(J784-I783)</f>
        <v>-8.5</v>
      </c>
      <c r="J784" s="3">
        <f>C795</f>
        <v>38.333333333333336</v>
      </c>
      <c r="K784">
        <f>F780*(J784-K785)</f>
        <v>2.25</v>
      </c>
    </row>
    <row r="785" spans="1:15" ht="12.75" customHeight="1" x14ac:dyDescent="0.4">
      <c r="A785" s="31">
        <v>30</v>
      </c>
      <c r="B785" s="31">
        <v>50</v>
      </c>
      <c r="C785" s="31">
        <v>39</v>
      </c>
      <c r="D785" s="31">
        <v>33</v>
      </c>
      <c r="E785" s="31"/>
      <c r="G785" t="s">
        <v>4</v>
      </c>
      <c r="H785">
        <f>F780*(K785-H782)</f>
        <v>3.25</v>
      </c>
      <c r="I785">
        <f>F780*(K785-I783)</f>
        <v>-10.75</v>
      </c>
      <c r="J785">
        <f>F780*(K785-J784)</f>
        <v>-2.25</v>
      </c>
      <c r="K785" s="3">
        <f>D795</f>
        <v>36.083333333333336</v>
      </c>
    </row>
    <row r="786" spans="1:15" ht="12.75" customHeight="1" x14ac:dyDescent="0.35">
      <c r="A786" s="31">
        <v>33</v>
      </c>
      <c r="B786" s="31">
        <v>48</v>
      </c>
      <c r="C786" s="31">
        <v>36</v>
      </c>
      <c r="D786" s="31">
        <v>45</v>
      </c>
      <c r="E786" s="31"/>
    </row>
    <row r="787" spans="1:15" ht="12.75" customHeight="1" thickBot="1" x14ac:dyDescent="0.4">
      <c r="A787" s="31">
        <v>27</v>
      </c>
      <c r="B787" s="31">
        <v>50</v>
      </c>
      <c r="C787" s="31">
        <v>36</v>
      </c>
      <c r="D787" s="31">
        <v>30</v>
      </c>
      <c r="E787" s="31"/>
    </row>
    <row r="788" spans="1:15" ht="12.75" customHeight="1" thickBot="1" x14ac:dyDescent="0.45">
      <c r="A788" s="31">
        <v>36</v>
      </c>
      <c r="B788" s="31">
        <v>48</v>
      </c>
      <c r="C788" s="31">
        <v>38</v>
      </c>
      <c r="D788" s="31">
        <v>24</v>
      </c>
      <c r="E788" s="31"/>
      <c r="H788" t="s">
        <v>1</v>
      </c>
      <c r="I788" t="s">
        <v>2</v>
      </c>
      <c r="J788" t="s">
        <v>3</v>
      </c>
      <c r="K788" t="s">
        <v>4</v>
      </c>
      <c r="M788" s="116"/>
      <c r="N788" s="141" t="s">
        <v>10</v>
      </c>
    </row>
    <row r="789" spans="1:15" ht="12.75" customHeight="1" x14ac:dyDescent="0.4">
      <c r="A789" s="31">
        <v>34</v>
      </c>
      <c r="B789" s="31">
        <v>48</v>
      </c>
      <c r="C789" s="31">
        <v>43</v>
      </c>
      <c r="D789" s="31">
        <v>50</v>
      </c>
      <c r="E789" s="31"/>
      <c r="G789" t="s">
        <v>1</v>
      </c>
      <c r="I789">
        <f>IF(I782&gt;0,I794,0)</f>
        <v>0</v>
      </c>
      <c r="J789">
        <f>IF(J782&gt;0,J794,0)</f>
        <v>0</v>
      </c>
      <c r="K789">
        <f>IF(K782&gt;0,K794,0)</f>
        <v>0</v>
      </c>
      <c r="M789" s="143" t="s">
        <v>1</v>
      </c>
      <c r="N789" s="142">
        <f>Techniques!$D$3*(Techniques!$E$3*I789+Techniques!$F$3*J789+Techniques!$G$3*K789)</f>
        <v>0</v>
      </c>
    </row>
    <row r="790" spans="1:15" ht="12.75" customHeight="1" x14ac:dyDescent="0.4">
      <c r="A790" s="31">
        <v>35</v>
      </c>
      <c r="B790" s="31">
        <v>38</v>
      </c>
      <c r="C790" s="31">
        <v>39</v>
      </c>
      <c r="D790" s="31">
        <v>28</v>
      </c>
      <c r="E790" s="31"/>
      <c r="G790" t="s">
        <v>2</v>
      </c>
      <c r="H790">
        <f>IF(H783&gt;0,H795,0)</f>
        <v>1</v>
      </c>
      <c r="J790">
        <f>IF(J783&gt;0,J795,0)</f>
        <v>0</v>
      </c>
      <c r="K790">
        <f>IF(K783&gt;0,K795,0)</f>
        <v>1</v>
      </c>
      <c r="M790" s="143" t="s">
        <v>2</v>
      </c>
      <c r="N790" s="142">
        <f>Techniques!$E$3*(Techniques!$D$3*H790+Techniques!$F$3*J790+Techniques!$G$3*K790)</f>
        <v>2</v>
      </c>
    </row>
    <row r="791" spans="1:15" ht="12.75" customHeight="1" x14ac:dyDescent="0.4">
      <c r="A791" s="31">
        <v>33</v>
      </c>
      <c r="B791" s="31">
        <v>50</v>
      </c>
      <c r="C791" s="31">
        <v>38</v>
      </c>
      <c r="D791" s="31">
        <v>43</v>
      </c>
      <c r="E791" s="31"/>
      <c r="G791" t="s">
        <v>3</v>
      </c>
      <c r="H791">
        <f>IF(H784&gt;0,H796,0)</f>
        <v>0</v>
      </c>
      <c r="I791">
        <f>IF(I784&gt;0,I796,0)</f>
        <v>0</v>
      </c>
      <c r="K791">
        <f>IF(K784&gt;0,K796,0)</f>
        <v>0</v>
      </c>
      <c r="M791" s="143" t="s">
        <v>3</v>
      </c>
      <c r="N791" s="142">
        <f>Techniques!$F$3*(Techniques!$D$3*H791+Techniques!$E$3*I791+Techniques!$G$3*K791)</f>
        <v>0</v>
      </c>
    </row>
    <row r="792" spans="1:15" ht="12.75" customHeight="1" x14ac:dyDescent="0.4">
      <c r="A792" s="31">
        <v>32</v>
      </c>
      <c r="B792" s="31">
        <v>48</v>
      </c>
      <c r="C792" s="31">
        <v>41</v>
      </c>
      <c r="D792" s="31">
        <v>18</v>
      </c>
      <c r="E792" s="31"/>
      <c r="G792" t="s">
        <v>4</v>
      </c>
      <c r="H792">
        <f>IF(H785&gt;0,H797,0)</f>
        <v>0</v>
      </c>
      <c r="I792">
        <f>IF(I785&gt;0,I797,0)</f>
        <v>0</v>
      </c>
      <c r="J792">
        <f>IF(J785&gt;0,J797,0)</f>
        <v>0</v>
      </c>
      <c r="M792" s="143" t="s">
        <v>4</v>
      </c>
      <c r="N792" s="142">
        <f>Techniques!$G$3*(Techniques!$D$3*H792+Techniques!$E$3*I792+Techniques!$F$3*J792)</f>
        <v>0</v>
      </c>
    </row>
    <row r="793" spans="1:15" ht="12.75" customHeight="1" x14ac:dyDescent="0.4">
      <c r="A793" s="31">
        <v>30</v>
      </c>
      <c r="B793" s="31">
        <v>50</v>
      </c>
      <c r="C793" s="31">
        <v>38</v>
      </c>
      <c r="D793" s="31">
        <v>33</v>
      </c>
      <c r="E793" s="31"/>
      <c r="F793" s="38"/>
      <c r="M793" s="143" t="s">
        <v>94</v>
      </c>
      <c r="N793" s="142" t="b">
        <f>SUM(N789:N792)&gt;0</f>
        <v>1</v>
      </c>
    </row>
    <row r="794" spans="1:15" ht="12.75" customHeight="1" thickBot="1" x14ac:dyDescent="0.45">
      <c r="A794" s="31"/>
      <c r="B794" s="31"/>
      <c r="C794" s="31"/>
      <c r="G794" t="s">
        <v>1</v>
      </c>
      <c r="I794">
        <v>1</v>
      </c>
      <c r="J794">
        <v>0</v>
      </c>
      <c r="K794">
        <v>0</v>
      </c>
      <c r="M794" s="140" t="s">
        <v>103</v>
      </c>
      <c r="N794" s="273">
        <v>1.0431359440670016E-4</v>
      </c>
    </row>
    <row r="795" spans="1:15" ht="12.75" customHeight="1" x14ac:dyDescent="0.35">
      <c r="A795" s="22">
        <f>AVERAGE(A782:A793)</f>
        <v>32.833333333333336</v>
      </c>
      <c r="B795">
        <f>AVERAGE(B782:B793)</f>
        <v>46.833333333333336</v>
      </c>
      <c r="C795">
        <f>AVERAGE(C782:C793)</f>
        <v>38.333333333333336</v>
      </c>
      <c r="D795">
        <f>AVERAGE(D782:D793)</f>
        <v>36.083333333333336</v>
      </c>
      <c r="E795" s="13" t="s">
        <v>237</v>
      </c>
      <c r="G795" t="s">
        <v>2</v>
      </c>
      <c r="H795">
        <v>1</v>
      </c>
      <c r="J795">
        <v>0</v>
      </c>
      <c r="K795">
        <v>1</v>
      </c>
    </row>
    <row r="796" spans="1:15" ht="12.75" customHeight="1" x14ac:dyDescent="0.35">
      <c r="A796">
        <f>STDEV(A782:A793)</f>
        <v>2.72474630456533</v>
      </c>
      <c r="B796">
        <f>STDEV(B782:B793)</f>
        <v>4.302923600896432</v>
      </c>
      <c r="C796">
        <f>STDEV(C782:C793)</f>
        <v>3.2566947363946483</v>
      </c>
      <c r="D796">
        <f>STDEV(D782:D793)</f>
        <v>11.090194959621954</v>
      </c>
      <c r="E796" s="13" t="s">
        <v>238</v>
      </c>
      <c r="G796" t="s">
        <v>3</v>
      </c>
      <c r="H796">
        <v>0</v>
      </c>
      <c r="I796">
        <v>0</v>
      </c>
      <c r="K796">
        <v>0</v>
      </c>
    </row>
    <row r="797" spans="1:15" ht="12.75" customHeight="1" x14ac:dyDescent="0.35">
      <c r="A797" s="22"/>
      <c r="G797" t="s">
        <v>4</v>
      </c>
      <c r="H797">
        <v>0</v>
      </c>
      <c r="I797">
        <v>1</v>
      </c>
      <c r="J797">
        <v>0</v>
      </c>
    </row>
    <row r="798" spans="1:15" s="42" customFormat="1" ht="12.75" customHeight="1" thickBot="1" x14ac:dyDescent="0.4">
      <c r="A798" s="46"/>
      <c r="M798" s="5"/>
      <c r="O798" s="244"/>
    </row>
    <row r="799" spans="1:15" s="26" customFormat="1" x14ac:dyDescent="0.35">
      <c r="A799" s="30" t="str">
        <f>Directions!N12</f>
        <v>AccuracyHandsUnc</v>
      </c>
      <c r="B799" t="s">
        <v>249</v>
      </c>
      <c r="E799" s="115" t="s">
        <v>226</v>
      </c>
      <c r="F799" s="66">
        <f>Directions!O12</f>
        <v>1</v>
      </c>
      <c r="O799" s="28"/>
    </row>
    <row r="800" spans="1:15" ht="13.15" x14ac:dyDescent="0.4">
      <c r="A800" s="22" t="s">
        <v>1</v>
      </c>
      <c r="B800" t="s">
        <v>2</v>
      </c>
      <c r="C800" t="s">
        <v>3</v>
      </c>
      <c r="D800" t="s">
        <v>4</v>
      </c>
      <c r="G800" s="3" t="s">
        <v>220</v>
      </c>
      <c r="H800" t="s">
        <v>1</v>
      </c>
      <c r="I800" t="s">
        <v>2</v>
      </c>
      <c r="J800" t="s">
        <v>3</v>
      </c>
      <c r="K800" t="s">
        <v>4</v>
      </c>
    </row>
    <row r="801" spans="1:14" ht="13.15" x14ac:dyDescent="0.4">
      <c r="A801" s="31">
        <v>0.6622972189673898</v>
      </c>
      <c r="B801" s="31">
        <v>0.90977268692377466</v>
      </c>
      <c r="C801" s="31">
        <v>0.56596590364753174</v>
      </c>
      <c r="D801" s="31">
        <v>0.95310956046874817</v>
      </c>
      <c r="E801" s="31"/>
      <c r="G801" t="s">
        <v>1</v>
      </c>
      <c r="H801" s="3">
        <f>A814</f>
        <v>0.62688388175985577</v>
      </c>
      <c r="I801">
        <f>F799*(H801-I802)</f>
        <v>-0.23821065898711546</v>
      </c>
      <c r="J801">
        <f>F799*(H801-J803)</f>
        <v>-9.4301248640306312E-2</v>
      </c>
      <c r="K801">
        <f>F799*(H801-K804)</f>
        <v>-5.052186828962979E-2</v>
      </c>
    </row>
    <row r="802" spans="1:14" ht="13.15" x14ac:dyDescent="0.4">
      <c r="A802" s="31">
        <v>0.63074344425711637</v>
      </c>
      <c r="B802" s="31">
        <v>0.81316904859207184</v>
      </c>
      <c r="C802" s="31">
        <v>0.74842691236723669</v>
      </c>
      <c r="D802" s="31">
        <v>0.97492087671816829</v>
      </c>
      <c r="E802" s="31"/>
      <c r="G802" t="s">
        <v>2</v>
      </c>
      <c r="H802">
        <f>F799*(I802-H801)</f>
        <v>0.23821065898711546</v>
      </c>
      <c r="I802" s="3">
        <f>B814</f>
        <v>0.86509454074697123</v>
      </c>
      <c r="J802">
        <f>F799*(I802-J803)</f>
        <v>0.14390941034680915</v>
      </c>
      <c r="K802">
        <f>F799*(I802-K804)</f>
        <v>0.18768879069748567</v>
      </c>
    </row>
    <row r="803" spans="1:14" ht="13.15" x14ac:dyDescent="0.4">
      <c r="A803" s="31">
        <v>0.67535054121934512</v>
      </c>
      <c r="B803" s="31">
        <v>0.71393581529010519</v>
      </c>
      <c r="C803" s="31">
        <v>0.77877708272527679</v>
      </c>
      <c r="D803" s="31">
        <v>0.52354555957097737</v>
      </c>
      <c r="E803" s="31"/>
      <c r="G803" t="s">
        <v>3</v>
      </c>
      <c r="H803">
        <f>F799*(J803-H801)</f>
        <v>9.4301248640306312E-2</v>
      </c>
      <c r="I803">
        <f>F799*(J803-I802)</f>
        <v>-0.14390941034680915</v>
      </c>
      <c r="J803" s="3">
        <f>C814</f>
        <v>0.72118513040016208</v>
      </c>
      <c r="K803">
        <f>F799*(J803-K804)</f>
        <v>4.3779380350676522E-2</v>
      </c>
    </row>
    <row r="804" spans="1:14" ht="13.15" x14ac:dyDescent="0.4">
      <c r="A804" s="31">
        <v>0.58044016173328494</v>
      </c>
      <c r="B804" s="31">
        <v>0.97583202273117631</v>
      </c>
      <c r="C804" s="31">
        <v>0.7489178433938668</v>
      </c>
      <c r="D804" s="31">
        <v>0.64851330005731234</v>
      </c>
      <c r="E804" s="31"/>
      <c r="G804" t="s">
        <v>4</v>
      </c>
      <c r="H804">
        <f>F799*(K804-H801)</f>
        <v>5.052186828962979E-2</v>
      </c>
      <c r="I804">
        <f>F799*(K804-I802)</f>
        <v>-0.18768879069748567</v>
      </c>
      <c r="J804">
        <f>F799*(K804-J803)</f>
        <v>-4.3779380350676522E-2</v>
      </c>
      <c r="K804" s="3">
        <f>D814</f>
        <v>0.67740575004948556</v>
      </c>
    </row>
    <row r="805" spans="1:14" x14ac:dyDescent="0.35">
      <c r="A805" s="31">
        <v>0.63196923980444053</v>
      </c>
      <c r="B805" s="31">
        <v>0.89612370490499882</v>
      </c>
      <c r="C805" s="31">
        <v>0.69110581160269713</v>
      </c>
      <c r="D805" s="31">
        <v>0.85618253091933794</v>
      </c>
      <c r="E805" s="31"/>
    </row>
    <row r="806" spans="1:14" ht="13.15" thickBot="1" x14ac:dyDescent="0.4">
      <c r="A806" s="31">
        <v>0.51666651547463371</v>
      </c>
      <c r="B806" s="31">
        <v>0.86405637802682933</v>
      </c>
      <c r="C806" s="31">
        <v>0.67498218594424397</v>
      </c>
      <c r="D806" s="31">
        <v>0.54034949786065256</v>
      </c>
      <c r="E806" s="31"/>
    </row>
    <row r="807" spans="1:14" ht="13.5" thickBot="1" x14ac:dyDescent="0.45">
      <c r="A807" s="31">
        <v>0.69489495636642939</v>
      </c>
      <c r="B807" s="31">
        <v>0.90977268692377466</v>
      </c>
      <c r="C807" s="31">
        <v>0.74797712553393447</v>
      </c>
      <c r="D807" s="31">
        <v>0.42779744569471867</v>
      </c>
      <c r="E807" s="31"/>
      <c r="H807" t="s">
        <v>1</v>
      </c>
      <c r="I807" t="s">
        <v>2</v>
      </c>
      <c r="J807" t="s">
        <v>3</v>
      </c>
      <c r="K807" t="s">
        <v>4</v>
      </c>
      <c r="M807" s="116"/>
      <c r="N807" s="141" t="s">
        <v>10</v>
      </c>
    </row>
    <row r="808" spans="1:14" ht="13.15" x14ac:dyDescent="0.4">
      <c r="A808" s="31">
        <v>0.65645208614286632</v>
      </c>
      <c r="B808" s="31">
        <v>0.84852422461781407</v>
      </c>
      <c r="C808" s="31">
        <v>0.72684020079899603</v>
      </c>
      <c r="D808" s="31">
        <v>0.9089092701868281</v>
      </c>
      <c r="E808" s="31"/>
      <c r="G808" t="s">
        <v>1</v>
      </c>
      <c r="I808">
        <f>IF(I801&gt;0,I813,0)</f>
        <v>0</v>
      </c>
      <c r="J808">
        <f>IF(J801&gt;0,J813,0)</f>
        <v>0</v>
      </c>
      <c r="K808">
        <f>IF(K801&gt;0,K813,0)</f>
        <v>0</v>
      </c>
      <c r="M808" s="143" t="s">
        <v>1</v>
      </c>
      <c r="N808" s="142">
        <f>Techniques!$D$3*(Techniques!$E$3*I808+Techniques!$F$3*J808+Techniques!$G$3*K808)</f>
        <v>0</v>
      </c>
    </row>
    <row r="809" spans="1:14" ht="13.15" x14ac:dyDescent="0.4">
      <c r="A809" s="31">
        <v>0.6622972189673898</v>
      </c>
      <c r="B809" s="31">
        <v>0.71393581529010519</v>
      </c>
      <c r="C809" s="31">
        <v>0.7253700868756735</v>
      </c>
      <c r="D809" s="31">
        <v>0.53195266360617766</v>
      </c>
      <c r="E809" s="31"/>
      <c r="G809" t="s">
        <v>2</v>
      </c>
      <c r="H809">
        <f>IF(H802&gt;0,H814,0)</f>
        <v>1</v>
      </c>
      <c r="J809">
        <f>IF(J802&gt;0,J814,0)</f>
        <v>1</v>
      </c>
      <c r="K809">
        <f>IF(K802&gt;0,K814,0)</f>
        <v>1</v>
      </c>
      <c r="M809" s="143" t="s">
        <v>2</v>
      </c>
      <c r="N809" s="142">
        <f>Techniques!$E$3*(Techniques!$D$3*H809+Techniques!$F$3*J809+Techniques!$G$3*K809)</f>
        <v>3</v>
      </c>
    </row>
    <row r="810" spans="1:14" ht="13.15" x14ac:dyDescent="0.4">
      <c r="A810" s="31">
        <v>0.63074344425711637</v>
      </c>
      <c r="B810" s="31">
        <v>0.97583202273117631</v>
      </c>
      <c r="C810" s="31">
        <v>0.70143957790368272</v>
      </c>
      <c r="D810" s="31">
        <v>0.8280290677229033</v>
      </c>
      <c r="E810" s="31"/>
      <c r="G810" t="s">
        <v>3</v>
      </c>
      <c r="H810">
        <f>IF(H803&gt;0,H815,0)</f>
        <v>0</v>
      </c>
      <c r="I810">
        <f>IF(I803&gt;0,I815,0)</f>
        <v>0</v>
      </c>
      <c r="K810">
        <f>IF(K803&gt;0,K815,0)</f>
        <v>0</v>
      </c>
      <c r="M810" s="143" t="s">
        <v>3</v>
      </c>
      <c r="N810" s="142">
        <f>Techniques!$F$3*(Techniques!$D$3*H810+Techniques!$E$3*I810+Techniques!$G$3*K810)</f>
        <v>0</v>
      </c>
    </row>
    <row r="811" spans="1:14" ht="13.15" x14ac:dyDescent="0.4">
      <c r="A811" s="31">
        <v>0.60031159219497343</v>
      </c>
      <c r="B811" s="31">
        <v>0.89612370490499882</v>
      </c>
      <c r="C811" s="31">
        <v>0.7914408545288083</v>
      </c>
      <c r="D811" s="31">
        <v>0.32292344404752493</v>
      </c>
      <c r="E811" s="31"/>
      <c r="G811" t="s">
        <v>4</v>
      </c>
      <c r="H811">
        <f>IF(H804&gt;0,H816,0)</f>
        <v>0</v>
      </c>
      <c r="I811">
        <f>IF(I804&gt;0,I816,0)</f>
        <v>0</v>
      </c>
      <c r="J811">
        <f>IF(J804&gt;0,J816,0)</f>
        <v>0</v>
      </c>
      <c r="M811" s="143" t="s">
        <v>4</v>
      </c>
      <c r="N811" s="142">
        <f>Techniques!$G$3*(Techniques!$D$3*H811+Techniques!$E$3*I811+Techniques!$F$3*J811)</f>
        <v>0</v>
      </c>
    </row>
    <row r="812" spans="1:14" ht="13.15" x14ac:dyDescent="0.4">
      <c r="A812" s="31">
        <v>0.58044016173328494</v>
      </c>
      <c r="B812" s="31">
        <v>0.86405637802682933</v>
      </c>
      <c r="C812" s="31">
        <v>0.75297797947999601</v>
      </c>
      <c r="D812" s="31">
        <v>0.61263578374047811</v>
      </c>
      <c r="E812" s="31"/>
      <c r="F812" s="38"/>
      <c r="M812" s="143" t="s">
        <v>94</v>
      </c>
      <c r="N812" s="142" t="b">
        <f>SUM(N808:N811)&gt;0</f>
        <v>1</v>
      </c>
    </row>
    <row r="813" spans="1:14" ht="13.5" thickBot="1" x14ac:dyDescent="0.45">
      <c r="A813" s="22"/>
      <c r="G813" t="s">
        <v>1</v>
      </c>
      <c r="I813">
        <v>1</v>
      </c>
      <c r="J813">
        <v>0</v>
      </c>
      <c r="K813">
        <v>0</v>
      </c>
      <c r="M813" s="140" t="s">
        <v>103</v>
      </c>
      <c r="N813" s="273">
        <v>1.8848353552019452E-4</v>
      </c>
    </row>
    <row r="814" spans="1:14" x14ac:dyDescent="0.35">
      <c r="A814" s="22">
        <f>AVERAGE(A801:A812)</f>
        <v>0.62688388175985577</v>
      </c>
      <c r="B814">
        <f>AVERAGE(B801:B812)</f>
        <v>0.86509454074697123</v>
      </c>
      <c r="C814">
        <f>AVERAGE(C801:C812)</f>
        <v>0.72118513040016208</v>
      </c>
      <c r="D814">
        <f>AVERAGE(D801:D812)</f>
        <v>0.67740575004948556</v>
      </c>
      <c r="E814" s="13" t="s">
        <v>237</v>
      </c>
      <c r="G814" t="s">
        <v>2</v>
      </c>
      <c r="H814">
        <v>1</v>
      </c>
      <c r="J814">
        <v>1</v>
      </c>
      <c r="K814">
        <v>1</v>
      </c>
    </row>
    <row r="815" spans="1:14" x14ac:dyDescent="0.35">
      <c r="A815">
        <f>STDEV(A801:A812)</f>
        <v>5.0073270803215268E-2</v>
      </c>
      <c r="B815">
        <f>STDEV(B801:B812)</f>
        <v>8.4806935619029133E-2</v>
      </c>
      <c r="C815">
        <f>STDEV(C801:C812)</f>
        <v>5.9592846146894862E-2</v>
      </c>
      <c r="D815">
        <f>STDEV(D801:D812)</f>
        <v>0.21937434809539286</v>
      </c>
      <c r="E815" s="13" t="s">
        <v>238</v>
      </c>
      <c r="G815" t="s">
        <v>3</v>
      </c>
      <c r="H815">
        <v>0</v>
      </c>
      <c r="I815">
        <v>1</v>
      </c>
      <c r="K815">
        <v>0</v>
      </c>
    </row>
    <row r="816" spans="1:14" x14ac:dyDescent="0.35">
      <c r="A816" s="22"/>
      <c r="G816" t="s">
        <v>4</v>
      </c>
      <c r="H816">
        <v>0</v>
      </c>
      <c r="I816">
        <v>1</v>
      </c>
      <c r="J816">
        <v>0</v>
      </c>
    </row>
    <row r="817" spans="1:15" s="5" customFormat="1" ht="15.75" customHeight="1" thickBot="1" x14ac:dyDescent="0.4">
      <c r="A817" s="23"/>
      <c r="O817" s="24"/>
    </row>
    <row r="818" spans="1:15" s="26" customFormat="1" ht="12.75" customHeight="1" x14ac:dyDescent="0.35">
      <c r="A818" s="25" t="str">
        <f>Directions!N13</f>
        <v>NumInterr</v>
      </c>
      <c r="B818" t="s">
        <v>249</v>
      </c>
      <c r="E818" s="115" t="s">
        <v>226</v>
      </c>
      <c r="F818" s="66">
        <f>Directions!O13</f>
        <v>-1</v>
      </c>
      <c r="O818" s="28"/>
    </row>
    <row r="819" spans="1:15" ht="12.75" customHeight="1" x14ac:dyDescent="0.4">
      <c r="A819" s="22" t="s">
        <v>1</v>
      </c>
      <c r="B819" t="s">
        <v>2</v>
      </c>
      <c r="C819" t="s">
        <v>3</v>
      </c>
      <c r="D819" t="s">
        <v>4</v>
      </c>
      <c r="G819" s="3" t="s">
        <v>220</v>
      </c>
      <c r="H819" t="s">
        <v>1</v>
      </c>
      <c r="I819" t="s">
        <v>2</v>
      </c>
      <c r="J819" t="s">
        <v>3</v>
      </c>
      <c r="K819" t="s">
        <v>4</v>
      </c>
    </row>
    <row r="820" spans="1:15" ht="12.75" customHeight="1" x14ac:dyDescent="0.4">
      <c r="A820" s="31">
        <v>0</v>
      </c>
      <c r="B820" s="31">
        <v>1</v>
      </c>
      <c r="C820" s="31">
        <v>0</v>
      </c>
      <c r="D820" s="31">
        <v>18</v>
      </c>
      <c r="E820" s="31"/>
      <c r="G820" t="s">
        <v>1</v>
      </c>
      <c r="H820" s="3">
        <f>A833</f>
        <v>0.83333333333333337</v>
      </c>
      <c r="I820">
        <f>F818*(H820-I821)</f>
        <v>-0.16666666666666674</v>
      </c>
      <c r="J820">
        <f>F818*(H820-J822)</f>
        <v>1.333333333333333</v>
      </c>
      <c r="K820">
        <f>F818*(H820-K823)</f>
        <v>7</v>
      </c>
    </row>
    <row r="821" spans="1:15" ht="12.75" customHeight="1" x14ac:dyDescent="0.4">
      <c r="A821" s="31">
        <v>4</v>
      </c>
      <c r="B821" s="31">
        <v>0</v>
      </c>
      <c r="C821" s="31">
        <v>2</v>
      </c>
      <c r="D821" s="31">
        <v>14</v>
      </c>
      <c r="E821" s="31"/>
      <c r="G821" t="s">
        <v>2</v>
      </c>
      <c r="H821">
        <f>F818*(I821-H820)</f>
        <v>0.16666666666666674</v>
      </c>
      <c r="I821" s="3">
        <f>B833</f>
        <v>0.66666666666666663</v>
      </c>
      <c r="J821">
        <f>F818*(I821-J822)</f>
        <v>1.5</v>
      </c>
      <c r="K821">
        <f>F818*(I821-K823)</f>
        <v>7.1666666666666661</v>
      </c>
    </row>
    <row r="822" spans="1:15" ht="12.75" customHeight="1" x14ac:dyDescent="0.4">
      <c r="A822" s="31">
        <v>0</v>
      </c>
      <c r="B822" s="31">
        <v>2</v>
      </c>
      <c r="C822" s="31">
        <v>9</v>
      </c>
      <c r="D822" s="31">
        <v>1</v>
      </c>
      <c r="E822" s="31"/>
      <c r="G822" t="s">
        <v>3</v>
      </c>
      <c r="H822">
        <f>F818*(J822-H820)</f>
        <v>-1.333333333333333</v>
      </c>
      <c r="I822">
        <f>F818*(J822-I821)</f>
        <v>-1.5</v>
      </c>
      <c r="J822" s="3">
        <f>C833</f>
        <v>2.1666666666666665</v>
      </c>
      <c r="K822">
        <f>F818*(J822-K823)</f>
        <v>5.6666666666666661</v>
      </c>
    </row>
    <row r="823" spans="1:15" ht="12.75" customHeight="1" x14ac:dyDescent="0.4">
      <c r="A823" s="31">
        <v>0</v>
      </c>
      <c r="B823" s="31">
        <v>0</v>
      </c>
      <c r="C823" s="31">
        <v>0</v>
      </c>
      <c r="D823" s="31">
        <v>9</v>
      </c>
      <c r="E823" s="31"/>
      <c r="G823" t="s">
        <v>4</v>
      </c>
      <c r="H823">
        <f>F818*(K823-H820)</f>
        <v>-7</v>
      </c>
      <c r="I823">
        <f>F818*(K823-I821)</f>
        <v>-7.1666666666666661</v>
      </c>
      <c r="J823">
        <f>F818*(K823-J822)</f>
        <v>-5.6666666666666661</v>
      </c>
      <c r="K823" s="3">
        <f>D833</f>
        <v>7.833333333333333</v>
      </c>
    </row>
    <row r="824" spans="1:15" ht="12.75" customHeight="1" x14ac:dyDescent="0.35">
      <c r="A824" s="31">
        <v>0</v>
      </c>
      <c r="B824" s="31">
        <v>0</v>
      </c>
      <c r="C824" s="31">
        <v>1</v>
      </c>
      <c r="D824" s="31">
        <v>12</v>
      </c>
      <c r="E824" s="31"/>
    </row>
    <row r="825" spans="1:15" ht="12.75" customHeight="1" thickBot="1" x14ac:dyDescent="0.4">
      <c r="A825" s="31">
        <v>0</v>
      </c>
      <c r="B825" s="31">
        <v>1</v>
      </c>
      <c r="C825" s="31">
        <v>0</v>
      </c>
      <c r="D825" s="31">
        <v>1</v>
      </c>
      <c r="E825" s="31"/>
    </row>
    <row r="826" spans="1:15" ht="12.75" customHeight="1" thickBot="1" x14ac:dyDescent="0.45">
      <c r="A826" s="31">
        <v>2</v>
      </c>
      <c r="B826" s="31">
        <v>1</v>
      </c>
      <c r="C826" s="31">
        <v>2</v>
      </c>
      <c r="D826" s="31">
        <v>3</v>
      </c>
      <c r="E826" s="31"/>
      <c r="H826" t="s">
        <v>1</v>
      </c>
      <c r="I826" t="s">
        <v>2</v>
      </c>
      <c r="J826" t="s">
        <v>3</v>
      </c>
      <c r="K826" t="s">
        <v>4</v>
      </c>
      <c r="M826" s="116"/>
      <c r="N826" s="141" t="s">
        <v>10</v>
      </c>
    </row>
    <row r="827" spans="1:15" ht="12.75" customHeight="1" x14ac:dyDescent="0.4">
      <c r="A827" s="31">
        <v>0</v>
      </c>
      <c r="B827" s="31">
        <v>0</v>
      </c>
      <c r="C827" s="31">
        <v>9</v>
      </c>
      <c r="D827" s="31">
        <v>29</v>
      </c>
      <c r="E827" s="31"/>
      <c r="G827" t="s">
        <v>1</v>
      </c>
      <c r="I827">
        <f>IF(I820&gt;0,I832,0)</f>
        <v>0</v>
      </c>
      <c r="J827">
        <f>IF(J820&gt;0,J832,0)</f>
        <v>0</v>
      </c>
      <c r="K827">
        <f>IF(K820&gt;0,K832,0)</f>
        <v>1</v>
      </c>
      <c r="M827" s="143" t="s">
        <v>1</v>
      </c>
      <c r="N827" s="142">
        <f>Techniques!$D$3*(Techniques!$E$3*I827+Techniques!$F$3*J827+Techniques!$G$3*K827)</f>
        <v>1</v>
      </c>
    </row>
    <row r="828" spans="1:15" ht="12.75" customHeight="1" x14ac:dyDescent="0.4">
      <c r="A828" s="31">
        <v>0</v>
      </c>
      <c r="B828" s="31">
        <v>2</v>
      </c>
      <c r="C828" s="31">
        <v>0</v>
      </c>
      <c r="D828" s="31">
        <v>1</v>
      </c>
      <c r="E828" s="31"/>
      <c r="G828" t="s">
        <v>2</v>
      </c>
      <c r="H828">
        <f>IF(H821&gt;0,H833,0)</f>
        <v>0</v>
      </c>
      <c r="J828">
        <f>IF(J821&gt;0,J833,0)</f>
        <v>0</v>
      </c>
      <c r="K828">
        <f>IF(K821&gt;0,K833,0)</f>
        <v>1</v>
      </c>
      <c r="M828" s="143" t="s">
        <v>2</v>
      </c>
      <c r="N828" s="142">
        <f>Techniques!$E$3*(Techniques!$D$3*H828+Techniques!$F$3*J828+Techniques!$G$3*K828)</f>
        <v>1</v>
      </c>
    </row>
    <row r="829" spans="1:15" ht="12.75" customHeight="1" x14ac:dyDescent="0.4">
      <c r="A829" s="31">
        <v>4</v>
      </c>
      <c r="B829" s="31">
        <v>0</v>
      </c>
      <c r="C829" s="31">
        <v>1</v>
      </c>
      <c r="D829" s="31">
        <v>1</v>
      </c>
      <c r="E829" s="31"/>
      <c r="G829" t="s">
        <v>3</v>
      </c>
      <c r="H829">
        <f>IF(H822&gt;0,H834,0)</f>
        <v>0</v>
      </c>
      <c r="I829">
        <f>IF(I822&gt;0,I834,0)</f>
        <v>0</v>
      </c>
      <c r="K829">
        <f>IF(K822&gt;0,K834,0)</f>
        <v>0</v>
      </c>
      <c r="M829" s="143" t="s">
        <v>3</v>
      </c>
      <c r="N829" s="142">
        <f>Techniques!$F$3*(Techniques!$D$3*H829+Techniques!$E$3*I829+Techniques!$G$3*K829)</f>
        <v>0</v>
      </c>
    </row>
    <row r="830" spans="1:15" ht="12.75" customHeight="1" x14ac:dyDescent="0.4">
      <c r="A830" s="31">
        <v>0</v>
      </c>
      <c r="B830" s="31">
        <v>0</v>
      </c>
      <c r="C830" s="31">
        <v>0</v>
      </c>
      <c r="D830" s="31">
        <v>3</v>
      </c>
      <c r="E830" s="31"/>
      <c r="G830" t="s">
        <v>4</v>
      </c>
      <c r="H830">
        <f>IF(H823&gt;0,H835,0)</f>
        <v>0</v>
      </c>
      <c r="I830">
        <f>IF(I823&gt;0,I835,0)</f>
        <v>0</v>
      </c>
      <c r="J830">
        <f>IF(J823&gt;0,J835,0)</f>
        <v>0</v>
      </c>
      <c r="M830" s="143" t="s">
        <v>4</v>
      </c>
      <c r="N830" s="142">
        <f>Techniques!$G$3*(Techniques!$D$3*H830+Techniques!$E$3*I830+Techniques!$F$3*J830)</f>
        <v>0</v>
      </c>
    </row>
    <row r="831" spans="1:15" ht="12.75" customHeight="1" x14ac:dyDescent="0.4">
      <c r="A831" s="31">
        <v>0</v>
      </c>
      <c r="B831" s="31">
        <v>1</v>
      </c>
      <c r="C831" s="31">
        <v>2</v>
      </c>
      <c r="D831" s="31">
        <v>2</v>
      </c>
      <c r="E831" s="31"/>
      <c r="F831" s="38"/>
      <c r="M831" s="143" t="s">
        <v>94</v>
      </c>
      <c r="N831" s="142" t="b">
        <f>SUM(N827:N830)&gt;0</f>
        <v>1</v>
      </c>
    </row>
    <row r="832" spans="1:15" ht="12.75" customHeight="1" thickBot="1" x14ac:dyDescent="0.45">
      <c r="A832" s="22"/>
      <c r="G832" t="s">
        <v>1</v>
      </c>
      <c r="I832">
        <v>0</v>
      </c>
      <c r="J832">
        <v>0</v>
      </c>
      <c r="K832">
        <v>1</v>
      </c>
      <c r="M832" s="140" t="s">
        <v>103</v>
      </c>
      <c r="N832" s="273">
        <v>1.6382345076100654E-3</v>
      </c>
    </row>
    <row r="833" spans="1:15" ht="12.75" customHeight="1" x14ac:dyDescent="0.35">
      <c r="A833" s="22">
        <f>AVERAGE(A820:A831)</f>
        <v>0.83333333333333337</v>
      </c>
      <c r="B833">
        <f>AVERAGE(B820:B831)</f>
        <v>0.66666666666666663</v>
      </c>
      <c r="C833">
        <f>AVERAGE(C820:C831)</f>
        <v>2.1666666666666665</v>
      </c>
      <c r="D833">
        <f>AVERAGE(D820:D831)</f>
        <v>7.833333333333333</v>
      </c>
      <c r="E833" s="13" t="s">
        <v>237</v>
      </c>
      <c r="G833" t="s">
        <v>2</v>
      </c>
      <c r="H833">
        <v>0</v>
      </c>
      <c r="J833">
        <v>0</v>
      </c>
      <c r="K833">
        <v>1</v>
      </c>
    </row>
    <row r="834" spans="1:15" ht="12.75" customHeight="1" x14ac:dyDescent="0.35">
      <c r="A834">
        <f>STDEV(A820:A831)</f>
        <v>1.5859229221975182</v>
      </c>
      <c r="B834">
        <f>STDEV(B820:B831)</f>
        <v>0.77849894416152299</v>
      </c>
      <c r="C834">
        <f>STDEV(C820:C831)</f>
        <v>3.2983007562664564</v>
      </c>
      <c r="D834">
        <f>STDEV(D820:D831)</f>
        <v>8.9222228511767518</v>
      </c>
      <c r="E834" s="13" t="s">
        <v>238</v>
      </c>
      <c r="G834" t="s">
        <v>3</v>
      </c>
      <c r="H834">
        <v>0</v>
      </c>
      <c r="I834">
        <v>0</v>
      </c>
      <c r="K834">
        <v>0</v>
      </c>
    </row>
    <row r="835" spans="1:15" ht="12.75" customHeight="1" x14ac:dyDescent="0.35">
      <c r="A835" s="22"/>
      <c r="G835" t="s">
        <v>4</v>
      </c>
      <c r="H835">
        <v>1</v>
      </c>
      <c r="I835">
        <v>1</v>
      </c>
      <c r="J835">
        <v>0</v>
      </c>
    </row>
    <row r="836" spans="1:15" s="5" customFormat="1" ht="12.75" customHeight="1" thickBot="1" x14ac:dyDescent="0.4">
      <c r="A836" s="23"/>
      <c r="O836" s="24"/>
    </row>
    <row r="837" spans="1:15" s="26" customFormat="1" ht="12.75" customHeight="1" x14ac:dyDescent="0.35">
      <c r="A837" t="s">
        <v>219</v>
      </c>
      <c r="E837" s="115" t="s">
        <v>226</v>
      </c>
      <c r="F837" s="66">
        <v>-1</v>
      </c>
      <c r="O837" s="28"/>
    </row>
    <row r="838" spans="1:15" ht="12.75" customHeight="1" x14ac:dyDescent="0.4">
      <c r="A838" s="22" t="s">
        <v>1</v>
      </c>
      <c r="B838" t="s">
        <v>2</v>
      </c>
      <c r="C838" t="s">
        <v>3</v>
      </c>
      <c r="D838" t="s">
        <v>4</v>
      </c>
      <c r="G838" s="3" t="s">
        <v>220</v>
      </c>
      <c r="H838" t="s">
        <v>1</v>
      </c>
      <c r="I838" t="s">
        <v>2</v>
      </c>
      <c r="J838" t="s">
        <v>3</v>
      </c>
      <c r="K838" t="s">
        <v>4</v>
      </c>
    </row>
    <row r="839" spans="1:15" ht="12.75" customHeight="1" x14ac:dyDescent="0.4">
      <c r="A839" s="31">
        <v>5</v>
      </c>
      <c r="B839" s="31">
        <v>1</v>
      </c>
      <c r="C839" s="31">
        <v>4</v>
      </c>
      <c r="D839" s="31">
        <v>23</v>
      </c>
      <c r="E839" s="31"/>
      <c r="G839" t="s">
        <v>1</v>
      </c>
      <c r="H839" s="3">
        <f>A852</f>
        <v>7.166666666666667</v>
      </c>
      <c r="I839">
        <f>F837*(H839-I840)</f>
        <v>-1.3333333333333339</v>
      </c>
      <c r="J839">
        <f>F837*(H839-J841)</f>
        <v>-0.41666666666666696</v>
      </c>
      <c r="K839">
        <f>F837*(H839-K842)</f>
        <v>0.99999999999999911</v>
      </c>
    </row>
    <row r="840" spans="1:15" ht="12.75" customHeight="1" x14ac:dyDescent="0.4">
      <c r="A840" s="31">
        <v>1</v>
      </c>
      <c r="B840" s="31">
        <v>2</v>
      </c>
      <c r="C840" s="31">
        <v>5</v>
      </c>
      <c r="D840" s="31">
        <v>9</v>
      </c>
      <c r="E840" s="31"/>
      <c r="G840" t="s">
        <v>2</v>
      </c>
      <c r="H840">
        <f>F837*(I840-H839)</f>
        <v>1.3333333333333339</v>
      </c>
      <c r="I840" s="3">
        <f>B852</f>
        <v>5.833333333333333</v>
      </c>
      <c r="J840">
        <f>F837*(I840-J841)</f>
        <v>0.91666666666666696</v>
      </c>
      <c r="K840">
        <f>F837*(I840-K842)</f>
        <v>2.333333333333333</v>
      </c>
    </row>
    <row r="841" spans="1:15" ht="12.75" customHeight="1" x14ac:dyDescent="0.4">
      <c r="A841" s="31">
        <v>28</v>
      </c>
      <c r="B841" s="31">
        <v>5</v>
      </c>
      <c r="C841" s="31">
        <v>6</v>
      </c>
      <c r="D841" s="31">
        <v>5</v>
      </c>
      <c r="E841" s="31"/>
      <c r="G841" t="s">
        <v>3</v>
      </c>
      <c r="H841">
        <f>F837*(J841-H839)</f>
        <v>0.41666666666666696</v>
      </c>
      <c r="I841">
        <f>F837*(J841-I840)</f>
        <v>-0.91666666666666696</v>
      </c>
      <c r="J841" s="3">
        <f>C852</f>
        <v>6.75</v>
      </c>
      <c r="K841">
        <f>F837*(J841-K842)</f>
        <v>1.4166666666666661</v>
      </c>
    </row>
    <row r="842" spans="1:15" ht="12.75" customHeight="1" x14ac:dyDescent="0.4">
      <c r="A842" s="31">
        <v>5</v>
      </c>
      <c r="B842" s="31">
        <v>3</v>
      </c>
      <c r="C842" s="31">
        <v>20</v>
      </c>
      <c r="D842" s="31">
        <v>3</v>
      </c>
      <c r="E842" s="31"/>
      <c r="G842" t="s">
        <v>4</v>
      </c>
      <c r="H842">
        <f>F837*(K842-H839)</f>
        <v>-0.99999999999999911</v>
      </c>
      <c r="I842">
        <f>F837*(K842-I840)</f>
        <v>-2.333333333333333</v>
      </c>
      <c r="J842">
        <f>F837*(K842-J841)</f>
        <v>-1.4166666666666661</v>
      </c>
      <c r="K842" s="3">
        <f>D852</f>
        <v>8.1666666666666661</v>
      </c>
    </row>
    <row r="843" spans="1:15" ht="12.75" customHeight="1" x14ac:dyDescent="0.35">
      <c r="A843" s="31">
        <v>4</v>
      </c>
      <c r="B843" s="31">
        <v>5</v>
      </c>
      <c r="C843" s="31">
        <v>8</v>
      </c>
      <c r="D843" s="31">
        <v>24</v>
      </c>
      <c r="E843" s="31"/>
    </row>
    <row r="844" spans="1:15" ht="12.75" customHeight="1" thickBot="1" x14ac:dyDescent="0.4">
      <c r="A844" s="31">
        <v>11</v>
      </c>
      <c r="B844" s="31">
        <v>11</v>
      </c>
      <c r="C844" s="31">
        <v>2</v>
      </c>
      <c r="D844" s="31">
        <v>6</v>
      </c>
      <c r="E844" s="31"/>
    </row>
    <row r="845" spans="1:15" ht="12.75" customHeight="1" thickBot="1" x14ac:dyDescent="0.45">
      <c r="A845" s="31">
        <v>2</v>
      </c>
      <c r="B845" s="31">
        <v>2</v>
      </c>
      <c r="C845" s="31">
        <v>3</v>
      </c>
      <c r="D845" s="31">
        <v>8</v>
      </c>
      <c r="E845" s="31"/>
      <c r="H845" t="s">
        <v>1</v>
      </c>
      <c r="I845" t="s">
        <v>2</v>
      </c>
      <c r="J845" t="s">
        <v>3</v>
      </c>
      <c r="K845" t="s">
        <v>4</v>
      </c>
      <c r="M845" s="116"/>
      <c r="N845" s="141" t="s">
        <v>10</v>
      </c>
    </row>
    <row r="846" spans="1:15" ht="12.75" customHeight="1" x14ac:dyDescent="0.4">
      <c r="A846" s="31">
        <v>4</v>
      </c>
      <c r="B846" s="31">
        <v>17</v>
      </c>
      <c r="C846" s="31">
        <v>9</v>
      </c>
      <c r="D846" s="31">
        <v>3</v>
      </c>
      <c r="E846" s="31"/>
      <c r="G846" t="s">
        <v>1</v>
      </c>
      <c r="I846">
        <f>IF(I839&gt;0,I851,0)</f>
        <v>0</v>
      </c>
      <c r="J846">
        <f>IF(J839&gt;0,J851,0)</f>
        <v>0</v>
      </c>
      <c r="K846">
        <f>IF(K839&gt;0,K851,0)</f>
        <v>0</v>
      </c>
      <c r="M846" s="143" t="s">
        <v>1</v>
      </c>
      <c r="N846" s="142">
        <f>Techniques!$D$3*(Techniques!$E$3*I846+Techniques!$F$3*J846+Techniques!$G$3*K846)</f>
        <v>0</v>
      </c>
    </row>
    <row r="847" spans="1:15" ht="12.75" customHeight="1" x14ac:dyDescent="0.4">
      <c r="A847" s="31">
        <v>4</v>
      </c>
      <c r="B847" s="31">
        <v>4</v>
      </c>
      <c r="C847" s="31">
        <v>7</v>
      </c>
      <c r="D847" s="31">
        <v>12</v>
      </c>
      <c r="E847" s="31"/>
      <c r="G847" t="s">
        <v>2</v>
      </c>
      <c r="H847">
        <f>IF(H840&gt;0,H852,0)</f>
        <v>0</v>
      </c>
      <c r="J847">
        <f>IF(J840&gt;0,J852,0)</f>
        <v>0</v>
      </c>
      <c r="K847">
        <f>IF(K840&gt;0,K852,0)</f>
        <v>0</v>
      </c>
      <c r="M847" s="143" t="s">
        <v>2</v>
      </c>
      <c r="N847" s="142">
        <f>Techniques!$E$3*(Techniques!$D$3*H847+Techniques!$F$3*J847+Techniques!$G$3*K847)</f>
        <v>0</v>
      </c>
    </row>
    <row r="848" spans="1:15" ht="12.75" customHeight="1" x14ac:dyDescent="0.4">
      <c r="A848" s="31">
        <v>1</v>
      </c>
      <c r="B848" s="31">
        <v>8</v>
      </c>
      <c r="C848" s="31">
        <v>11</v>
      </c>
      <c r="D848" s="31">
        <v>4</v>
      </c>
      <c r="E848" s="31"/>
      <c r="G848" t="s">
        <v>3</v>
      </c>
      <c r="H848">
        <f>IF(H841&gt;0,H853,0)</f>
        <v>0</v>
      </c>
      <c r="I848">
        <f>IF(I841&gt;0,I853,0)</f>
        <v>0</v>
      </c>
      <c r="K848">
        <f>IF(K841&gt;0,K853,0)</f>
        <v>0</v>
      </c>
      <c r="M848" s="143" t="s">
        <v>3</v>
      </c>
      <c r="N848" s="142">
        <f>Techniques!$F$3*(Techniques!$D$3*H848+Techniques!$E$3*I848+Techniques!$G$3*K848)</f>
        <v>0</v>
      </c>
    </row>
    <row r="849" spans="1:15" ht="12.75" customHeight="1" x14ac:dyDescent="0.4">
      <c r="A849" s="31">
        <v>6</v>
      </c>
      <c r="B849" s="31">
        <v>11</v>
      </c>
      <c r="C849" s="31">
        <v>1</v>
      </c>
      <c r="D849" s="31">
        <v>0</v>
      </c>
      <c r="E849" s="31"/>
      <c r="G849" t="s">
        <v>4</v>
      </c>
      <c r="H849">
        <f>IF(H842&gt;0,H854,0)</f>
        <v>0</v>
      </c>
      <c r="I849">
        <f>IF(I842&gt;0,I854,0)</f>
        <v>0</v>
      </c>
      <c r="J849">
        <f>IF(J842&gt;0,J854,0)</f>
        <v>0</v>
      </c>
      <c r="M849" s="143" t="s">
        <v>4</v>
      </c>
      <c r="N849" s="142">
        <f>Techniques!$G$3*(Techniques!$D$3*H849+Techniques!$E$3*I849+Techniques!$F$3*J849)</f>
        <v>0</v>
      </c>
    </row>
    <row r="850" spans="1:15" ht="12.75" customHeight="1" x14ac:dyDescent="0.4">
      <c r="A850" s="31">
        <v>15</v>
      </c>
      <c r="B850" s="31">
        <v>1</v>
      </c>
      <c r="C850" s="31">
        <v>5</v>
      </c>
      <c r="D850" s="31">
        <v>1</v>
      </c>
      <c r="E850" s="31"/>
      <c r="F850" s="38"/>
      <c r="M850" s="143" t="s">
        <v>94</v>
      </c>
      <c r="N850" s="142" t="b">
        <f>SUM(N846:N849)&gt;0</f>
        <v>0</v>
      </c>
    </row>
    <row r="851" spans="1:15" ht="12.75" customHeight="1" thickBot="1" x14ac:dyDescent="0.45">
      <c r="A851" s="22"/>
      <c r="G851" t="s">
        <v>1</v>
      </c>
      <c r="I851">
        <v>0</v>
      </c>
      <c r="J851">
        <v>0</v>
      </c>
      <c r="K851">
        <v>0</v>
      </c>
      <c r="M851" s="140" t="s">
        <v>103</v>
      </c>
      <c r="N851" s="273">
        <v>0.88774398031473356</v>
      </c>
    </row>
    <row r="852" spans="1:15" ht="12.75" customHeight="1" x14ac:dyDescent="0.35">
      <c r="A852" s="22">
        <f>AVERAGE(A839:A850)</f>
        <v>7.166666666666667</v>
      </c>
      <c r="B852">
        <f>AVERAGE(B839:B850)</f>
        <v>5.833333333333333</v>
      </c>
      <c r="C852">
        <f>AVERAGE(C839:C850)</f>
        <v>6.75</v>
      </c>
      <c r="D852">
        <f>AVERAGE(D839:D850)</f>
        <v>8.1666666666666661</v>
      </c>
      <c r="E852" s="13" t="s">
        <v>237</v>
      </c>
      <c r="G852" t="s">
        <v>2</v>
      </c>
      <c r="H852">
        <v>0</v>
      </c>
      <c r="J852">
        <v>0</v>
      </c>
      <c r="K852">
        <v>0</v>
      </c>
    </row>
    <row r="853" spans="1:15" ht="12.75" customHeight="1" x14ac:dyDescent="0.35">
      <c r="A853">
        <f>STDEV(A839:A850)</f>
        <v>7.7087121119057507</v>
      </c>
      <c r="B853">
        <f>STDEV(B839:B850)</f>
        <v>4.9696045815506995</v>
      </c>
      <c r="C853">
        <f>STDEV(C839:C850)</f>
        <v>5.0833954293276351</v>
      </c>
      <c r="D853">
        <f>STDEV(D839:D850)</f>
        <v>7.9181418083392332</v>
      </c>
      <c r="E853" s="13" t="s">
        <v>238</v>
      </c>
      <c r="G853" t="s">
        <v>3</v>
      </c>
      <c r="H853">
        <v>0</v>
      </c>
      <c r="I853">
        <v>0</v>
      </c>
      <c r="K853">
        <v>0</v>
      </c>
    </row>
    <row r="854" spans="1:15" ht="12.75" customHeight="1" x14ac:dyDescent="0.35">
      <c r="A854" s="22"/>
      <c r="G854" t="s">
        <v>4</v>
      </c>
      <c r="H854">
        <v>0</v>
      </c>
      <c r="I854">
        <v>0</v>
      </c>
      <c r="J854">
        <v>0</v>
      </c>
    </row>
    <row r="855" spans="1:15" s="5" customFormat="1" ht="12.75" customHeight="1" thickBot="1" x14ac:dyDescent="0.4">
      <c r="A855" s="23"/>
      <c r="O855" s="24"/>
    </row>
  </sheetData>
  <conditionalFormatting sqref="M760 M766:M768 M6:M8 M19 M25:M27 M38 M44:M46 M57 M63:M65 M76 M82:M84 M95 M101:M103 M114 M120:M122 M133 M139:M141 M177:M179 M190 M196:M198 M272:M274 M285 M291:M293 M304 M310:M312 M323 M329:M331 M342 M348:M350 M855:M1048576 M361 M367:M369 M405:M407 M418 M424:M426 M538:M540 M152:M165 M380:M393 M557:M559 M570 M576:M578 M589 M595:M597 M608 M614:M616 M627 M633:M635 M646 M652:M654 M665 M671:M673 M684 M690:M692 M703 M709:M711 M722 M728:M730 M741 M747:M749 M804:M806 M817 M823:M825 M836 M779:M798 M842:M844 M209:M222 M437:M450 M551 M171 M228:M241 M247:M260 M266 M399 M456:M469 M475:M488 M494:M507 M513:M526 M532">
    <cfRule type="cellIs" dxfId="211" priority="1143" operator="equal">
      <formula>"NORMAL"</formula>
    </cfRule>
  </conditionalFormatting>
  <conditionalFormatting sqref="M513">
    <cfRule type="cellIs" dxfId="210" priority="1097" operator="equal">
      <formula>"NORMAL"</formula>
    </cfRule>
  </conditionalFormatting>
  <conditionalFormatting sqref="M16:M18">
    <cfRule type="cellIs" dxfId="209" priority="720" operator="equal">
      <formula>"NORMAL"</formula>
    </cfRule>
  </conditionalFormatting>
  <conditionalFormatting sqref="M35:M37">
    <cfRule type="cellIs" dxfId="208" priority="719" operator="equal">
      <formula>"NORMAL"</formula>
    </cfRule>
  </conditionalFormatting>
  <conditionalFormatting sqref="M54:M56">
    <cfRule type="cellIs" dxfId="207" priority="718" operator="equal">
      <formula>"NORMAL"</formula>
    </cfRule>
  </conditionalFormatting>
  <conditionalFormatting sqref="M73:M75">
    <cfRule type="cellIs" dxfId="206" priority="717" operator="equal">
      <formula>"NORMAL"</formula>
    </cfRule>
  </conditionalFormatting>
  <conditionalFormatting sqref="M92:M94">
    <cfRule type="cellIs" dxfId="205" priority="716" operator="equal">
      <formula>"NORMAL"</formula>
    </cfRule>
  </conditionalFormatting>
  <conditionalFormatting sqref="M111:M113">
    <cfRule type="cellIs" dxfId="204" priority="715" operator="equal">
      <formula>"NORMAL"</formula>
    </cfRule>
  </conditionalFormatting>
  <conditionalFormatting sqref="M130:M132">
    <cfRule type="cellIs" dxfId="203" priority="714" operator="equal">
      <formula>"NORMAL"</formula>
    </cfRule>
  </conditionalFormatting>
  <conditionalFormatting sqref="M149:M151">
    <cfRule type="cellIs" dxfId="202" priority="713" operator="equal">
      <formula>"NORMAL"</formula>
    </cfRule>
  </conditionalFormatting>
  <conditionalFormatting sqref="M168:M170">
    <cfRule type="cellIs" dxfId="201" priority="712" operator="equal">
      <formula>"NORMAL"</formula>
    </cfRule>
  </conditionalFormatting>
  <conditionalFormatting sqref="M187:M189">
    <cfRule type="cellIs" dxfId="200" priority="711" operator="equal">
      <formula>"NORMAL"</formula>
    </cfRule>
  </conditionalFormatting>
  <conditionalFormatting sqref="M206:M208">
    <cfRule type="cellIs" dxfId="199" priority="710" operator="equal">
      <formula>"NORMAL"</formula>
    </cfRule>
  </conditionalFormatting>
  <conditionalFormatting sqref="M225:M227">
    <cfRule type="cellIs" dxfId="198" priority="709" operator="equal">
      <formula>"NORMAL"</formula>
    </cfRule>
  </conditionalFormatting>
  <conditionalFormatting sqref="M244:M246">
    <cfRule type="cellIs" dxfId="197" priority="708" operator="equal">
      <formula>"NORMAL"</formula>
    </cfRule>
  </conditionalFormatting>
  <conditionalFormatting sqref="M263:M265">
    <cfRule type="cellIs" dxfId="196" priority="707" operator="equal">
      <formula>"NORMAL"</formula>
    </cfRule>
  </conditionalFormatting>
  <conditionalFormatting sqref="M282:M284">
    <cfRule type="cellIs" dxfId="195" priority="706" operator="equal">
      <formula>"NORMAL"</formula>
    </cfRule>
  </conditionalFormatting>
  <conditionalFormatting sqref="M301:M303">
    <cfRule type="cellIs" dxfId="194" priority="705" operator="equal">
      <formula>"NORMAL"</formula>
    </cfRule>
  </conditionalFormatting>
  <conditionalFormatting sqref="M320:M322">
    <cfRule type="cellIs" dxfId="193" priority="704" operator="equal">
      <formula>"NORMAL"</formula>
    </cfRule>
  </conditionalFormatting>
  <conditionalFormatting sqref="M339:M341">
    <cfRule type="cellIs" dxfId="192" priority="703" operator="equal">
      <formula>"NORMAL"</formula>
    </cfRule>
  </conditionalFormatting>
  <conditionalFormatting sqref="M358:M360">
    <cfRule type="cellIs" dxfId="191" priority="702" operator="equal">
      <formula>"NORMAL"</formula>
    </cfRule>
  </conditionalFormatting>
  <conditionalFormatting sqref="M377:M379">
    <cfRule type="cellIs" dxfId="190" priority="701" operator="equal">
      <formula>"NORMAL"</formula>
    </cfRule>
  </conditionalFormatting>
  <conditionalFormatting sqref="M396:M398">
    <cfRule type="cellIs" dxfId="189" priority="700" operator="equal">
      <formula>"NORMAL"</formula>
    </cfRule>
  </conditionalFormatting>
  <conditionalFormatting sqref="M415:M417">
    <cfRule type="cellIs" dxfId="188" priority="699" operator="equal">
      <formula>"NORMAL"</formula>
    </cfRule>
  </conditionalFormatting>
  <conditionalFormatting sqref="M434:M436">
    <cfRule type="cellIs" dxfId="187" priority="698" operator="equal">
      <formula>"NORMAL"</formula>
    </cfRule>
  </conditionalFormatting>
  <conditionalFormatting sqref="M453:M455">
    <cfRule type="cellIs" dxfId="186" priority="697" operator="equal">
      <formula>"NORMAL"</formula>
    </cfRule>
  </conditionalFormatting>
  <conditionalFormatting sqref="M472:M474">
    <cfRule type="cellIs" dxfId="185" priority="696" operator="equal">
      <formula>"NORMAL"</formula>
    </cfRule>
  </conditionalFormatting>
  <conditionalFormatting sqref="M491:M493">
    <cfRule type="cellIs" dxfId="184" priority="695" operator="equal">
      <formula>"NORMAL"</formula>
    </cfRule>
  </conditionalFormatting>
  <conditionalFormatting sqref="M510:M512">
    <cfRule type="cellIs" dxfId="183" priority="694" operator="equal">
      <formula>"NORMAL"</formula>
    </cfRule>
  </conditionalFormatting>
  <conditionalFormatting sqref="M529:M531">
    <cfRule type="cellIs" dxfId="182" priority="693" operator="equal">
      <formula>"NORMAL"</formula>
    </cfRule>
  </conditionalFormatting>
  <conditionalFormatting sqref="M548:M550">
    <cfRule type="cellIs" dxfId="181" priority="692" operator="equal">
      <formula>"NORMAL"</formula>
    </cfRule>
  </conditionalFormatting>
  <conditionalFormatting sqref="M567:M569">
    <cfRule type="cellIs" dxfId="180" priority="691" operator="equal">
      <formula>"NORMAL"</formula>
    </cfRule>
  </conditionalFormatting>
  <conditionalFormatting sqref="M586:M588">
    <cfRule type="cellIs" dxfId="179" priority="690" operator="equal">
      <formula>"NORMAL"</formula>
    </cfRule>
  </conditionalFormatting>
  <conditionalFormatting sqref="M605:M607">
    <cfRule type="cellIs" dxfId="178" priority="689" operator="equal">
      <formula>"NORMAL"</formula>
    </cfRule>
  </conditionalFormatting>
  <conditionalFormatting sqref="M624:M626">
    <cfRule type="cellIs" dxfId="177" priority="688" operator="equal">
      <formula>"NORMAL"</formula>
    </cfRule>
  </conditionalFormatting>
  <conditionalFormatting sqref="M643:M645">
    <cfRule type="cellIs" dxfId="176" priority="687" operator="equal">
      <formula>"NORMAL"</formula>
    </cfRule>
  </conditionalFormatting>
  <conditionalFormatting sqref="M662:M664">
    <cfRule type="cellIs" dxfId="175" priority="686" operator="equal">
      <formula>"NORMAL"</formula>
    </cfRule>
  </conditionalFormatting>
  <conditionalFormatting sqref="M681:M683">
    <cfRule type="cellIs" dxfId="174" priority="685" operator="equal">
      <formula>"NORMAL"</formula>
    </cfRule>
  </conditionalFormatting>
  <conditionalFormatting sqref="M700:M702">
    <cfRule type="cellIs" dxfId="173" priority="684" operator="equal">
      <formula>"NORMAL"</formula>
    </cfRule>
  </conditionalFormatting>
  <conditionalFormatting sqref="M719:M721">
    <cfRule type="cellIs" dxfId="172" priority="683" operator="equal">
      <formula>"NORMAL"</formula>
    </cfRule>
  </conditionalFormatting>
  <conditionalFormatting sqref="M738:M740">
    <cfRule type="cellIs" dxfId="171" priority="682" operator="equal">
      <formula>"NORMAL"</formula>
    </cfRule>
  </conditionalFormatting>
  <conditionalFormatting sqref="M757:M759">
    <cfRule type="cellIs" dxfId="170" priority="681" operator="equal">
      <formula>"NORMAL"</formula>
    </cfRule>
  </conditionalFormatting>
  <conditionalFormatting sqref="M776:M778">
    <cfRule type="cellIs" dxfId="169" priority="680" operator="equal">
      <formula>"NORMAL"</formula>
    </cfRule>
  </conditionalFormatting>
  <conditionalFormatting sqref="M814:M816">
    <cfRule type="cellIs" dxfId="168" priority="679" operator="equal">
      <formula>"NORMAL"</formula>
    </cfRule>
  </conditionalFormatting>
  <conditionalFormatting sqref="M833:M835">
    <cfRule type="cellIs" dxfId="167" priority="678" operator="equal">
      <formula>"NORMAL"</formula>
    </cfRule>
  </conditionalFormatting>
  <conditionalFormatting sqref="M795:M797">
    <cfRule type="cellIs" dxfId="166" priority="677" operator="equal">
      <formula>"NORMAL"</formula>
    </cfRule>
  </conditionalFormatting>
  <conditionalFormatting sqref="M852:M854">
    <cfRule type="cellIs" dxfId="165" priority="676" operator="equal">
      <formula>"NORMAL"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3E8EE-9972-48B4-80C2-3778AB85470A}">
  <sheetPr codeName="Foglio5">
    <tabColor theme="5" tint="0.39997558519241921"/>
  </sheetPr>
  <dimension ref="A1:O646"/>
  <sheetViews>
    <sheetView zoomScale="70" zoomScaleNormal="70" workbookViewId="0">
      <selection activeCell="N55" sqref="N55"/>
    </sheetView>
  </sheetViews>
  <sheetFormatPr defaultRowHeight="12.75" x14ac:dyDescent="0.35"/>
  <cols>
    <col min="13" max="13" width="18.33203125" bestFit="1" customWidth="1"/>
    <col min="15" max="15" width="9.1328125" style="2"/>
  </cols>
  <sheetData>
    <row r="1" spans="1:15" s="26" customFormat="1" x14ac:dyDescent="0.35">
      <c r="A1" s="300" t="str">
        <f>Directions!A2</f>
        <v>22) I found the interface easy to use</v>
      </c>
      <c r="E1" s="115" t="s">
        <v>226</v>
      </c>
      <c r="F1" s="66">
        <f>Directions!B2</f>
        <v>1</v>
      </c>
      <c r="O1" s="28"/>
    </row>
    <row r="2" spans="1:15" ht="13.15" x14ac:dyDescent="0.4">
      <c r="A2" s="22" t="s">
        <v>1</v>
      </c>
      <c r="B2" t="s">
        <v>2</v>
      </c>
      <c r="C2" t="s">
        <v>3</v>
      </c>
      <c r="D2" t="s">
        <v>4</v>
      </c>
      <c r="G2" s="3" t="s">
        <v>220</v>
      </c>
      <c r="H2" t="s">
        <v>1</v>
      </c>
      <c r="I2" t="s">
        <v>2</v>
      </c>
      <c r="J2" t="s">
        <v>3</v>
      </c>
      <c r="K2" t="s">
        <v>4</v>
      </c>
    </row>
    <row r="3" spans="1:15" ht="13.15" x14ac:dyDescent="0.4">
      <c r="A3" s="22">
        <v>5</v>
      </c>
      <c r="B3">
        <v>5</v>
      </c>
      <c r="C3">
        <v>4</v>
      </c>
      <c r="D3">
        <v>4</v>
      </c>
      <c r="G3" t="s">
        <v>1</v>
      </c>
      <c r="H3" s="3">
        <f>A16</f>
        <v>4.25</v>
      </c>
      <c r="I3">
        <f>F1*(H3-I4)</f>
        <v>0.5</v>
      </c>
      <c r="J3">
        <f>F1*(H3-J5)</f>
        <v>0.83333333333333348</v>
      </c>
      <c r="K3">
        <f>F1*(H3-K6)</f>
        <v>-8.3333333333333037E-2</v>
      </c>
    </row>
    <row r="4" spans="1:15" ht="13.15" x14ac:dyDescent="0.4">
      <c r="A4" s="22">
        <v>5</v>
      </c>
      <c r="B4">
        <v>3</v>
      </c>
      <c r="C4">
        <v>4</v>
      </c>
      <c r="D4">
        <v>4</v>
      </c>
      <c r="G4" t="s">
        <v>2</v>
      </c>
      <c r="H4">
        <f>F1*(I4-H3)</f>
        <v>-0.5</v>
      </c>
      <c r="I4" s="3">
        <f>B16</f>
        <v>3.75</v>
      </c>
      <c r="J4">
        <f>F1*(I4-J5)</f>
        <v>0.33333333333333348</v>
      </c>
      <c r="K4">
        <f>F1*(I4-K6)</f>
        <v>-0.58333333333333304</v>
      </c>
    </row>
    <row r="5" spans="1:15" ht="13.15" x14ac:dyDescent="0.4">
      <c r="A5" s="22">
        <v>4</v>
      </c>
      <c r="B5">
        <v>5</v>
      </c>
      <c r="C5">
        <v>3</v>
      </c>
      <c r="D5">
        <v>4</v>
      </c>
      <c r="G5" t="s">
        <v>3</v>
      </c>
      <c r="H5">
        <f>F1*(J5-H3)</f>
        <v>-0.83333333333333348</v>
      </c>
      <c r="I5">
        <f>F1*(J5-I4)</f>
        <v>-0.33333333333333348</v>
      </c>
      <c r="J5" s="3">
        <f>C16</f>
        <v>3.4166666666666665</v>
      </c>
      <c r="K5">
        <f>F1*(J5-K6)</f>
        <v>-0.91666666666666652</v>
      </c>
    </row>
    <row r="6" spans="1:15" ht="13.15" x14ac:dyDescent="0.4">
      <c r="A6" s="22">
        <v>3</v>
      </c>
      <c r="B6">
        <v>5</v>
      </c>
      <c r="C6">
        <v>4</v>
      </c>
      <c r="D6">
        <v>5</v>
      </c>
      <c r="G6" t="s">
        <v>4</v>
      </c>
      <c r="H6">
        <f>F1*(K6-H3)</f>
        <v>8.3333333333333037E-2</v>
      </c>
      <c r="I6">
        <f>F1*(K6-I4)</f>
        <v>0.58333333333333304</v>
      </c>
      <c r="J6">
        <f>F1*(K6-J5)</f>
        <v>0.91666666666666652</v>
      </c>
      <c r="K6" s="3">
        <f>D16</f>
        <v>4.333333333333333</v>
      </c>
    </row>
    <row r="7" spans="1:15" x14ac:dyDescent="0.35">
      <c r="A7" s="22">
        <v>4</v>
      </c>
      <c r="B7">
        <v>4</v>
      </c>
      <c r="C7">
        <v>3</v>
      </c>
      <c r="D7">
        <v>5</v>
      </c>
    </row>
    <row r="8" spans="1:15" ht="13.15" thickBot="1" x14ac:dyDescent="0.4">
      <c r="A8" s="22">
        <v>4</v>
      </c>
      <c r="B8">
        <v>3</v>
      </c>
      <c r="C8">
        <v>3</v>
      </c>
      <c r="D8">
        <v>5</v>
      </c>
    </row>
    <row r="9" spans="1:15" ht="13.5" thickBot="1" x14ac:dyDescent="0.45">
      <c r="A9" s="22">
        <v>4</v>
      </c>
      <c r="B9">
        <v>3</v>
      </c>
      <c r="C9">
        <v>3</v>
      </c>
      <c r="D9">
        <v>4</v>
      </c>
      <c r="H9" t="s">
        <v>1</v>
      </c>
      <c r="I9" t="s">
        <v>2</v>
      </c>
      <c r="J9" t="s">
        <v>3</v>
      </c>
      <c r="K9" t="s">
        <v>4</v>
      </c>
      <c r="M9" s="116"/>
      <c r="N9" s="141" t="s">
        <v>10</v>
      </c>
    </row>
    <row r="10" spans="1:15" ht="13.15" x14ac:dyDescent="0.4">
      <c r="A10" s="22">
        <v>5</v>
      </c>
      <c r="B10">
        <v>4</v>
      </c>
      <c r="C10">
        <v>3</v>
      </c>
      <c r="D10">
        <v>3</v>
      </c>
      <c r="G10" t="s">
        <v>1</v>
      </c>
      <c r="I10">
        <f>IF(I3&gt;0,I15,0)</f>
        <v>0</v>
      </c>
      <c r="J10">
        <f>IF(J3&gt;0,J15,0)</f>
        <v>0</v>
      </c>
      <c r="K10">
        <f>IF(K3&gt;0,K15,0)</f>
        <v>0</v>
      </c>
      <c r="M10" s="143" t="s">
        <v>1</v>
      </c>
      <c r="N10" s="142">
        <f>Techniques!$D$3*(Techniques!$E$3*I10+Techniques!$F$3*J10+Techniques!$G$3*K10)</f>
        <v>0</v>
      </c>
    </row>
    <row r="11" spans="1:15" ht="13.15" x14ac:dyDescent="0.4">
      <c r="A11" s="22">
        <v>4</v>
      </c>
      <c r="B11">
        <v>3</v>
      </c>
      <c r="C11">
        <v>3</v>
      </c>
      <c r="D11">
        <v>5</v>
      </c>
      <c r="G11" t="s">
        <v>2</v>
      </c>
      <c r="H11">
        <f>IF(H4&gt;0,H16,0)</f>
        <v>0</v>
      </c>
      <c r="J11">
        <f>IF(J4&gt;0,J16,0)</f>
        <v>0</v>
      </c>
      <c r="K11">
        <f>IF(K4&gt;0,K16,0)</f>
        <v>0</v>
      </c>
      <c r="M11" s="143" t="s">
        <v>2</v>
      </c>
      <c r="N11" s="142">
        <f>Techniques!$E$3*(Techniques!$D$3*H11+Techniques!$F$3*J11+Techniques!$G$3*K11)</f>
        <v>0</v>
      </c>
    </row>
    <row r="12" spans="1:15" ht="13.15" x14ac:dyDescent="0.4">
      <c r="A12" s="22">
        <v>5</v>
      </c>
      <c r="B12">
        <v>3</v>
      </c>
      <c r="C12">
        <v>4</v>
      </c>
      <c r="D12">
        <v>4</v>
      </c>
      <c r="G12" t="s">
        <v>3</v>
      </c>
      <c r="H12">
        <f>IF(H5&gt;0,H17,0)</f>
        <v>0</v>
      </c>
      <c r="I12">
        <f>IF(I5&gt;0,I17,0)</f>
        <v>0</v>
      </c>
      <c r="K12">
        <f>IF(K5&gt;0,K17,0)</f>
        <v>0</v>
      </c>
      <c r="M12" s="143" t="s">
        <v>3</v>
      </c>
      <c r="N12" s="142">
        <f>Techniques!$F$3*(Techniques!$D$3*H12+Techniques!$E$3*I12+Techniques!$G$3*K12)</f>
        <v>0</v>
      </c>
    </row>
    <row r="13" spans="1:15" ht="13.15" x14ac:dyDescent="0.4">
      <c r="A13" s="22">
        <v>3</v>
      </c>
      <c r="B13">
        <v>3</v>
      </c>
      <c r="C13">
        <v>4</v>
      </c>
      <c r="D13">
        <v>5</v>
      </c>
      <c r="G13" t="s">
        <v>4</v>
      </c>
      <c r="H13">
        <f>IF(H6&gt;0,H18,0)</f>
        <v>0</v>
      </c>
      <c r="I13">
        <f>IF(I6&gt;0,I18,0)</f>
        <v>0</v>
      </c>
      <c r="J13">
        <f>IF(J6&gt;0,J18,0)</f>
        <v>1</v>
      </c>
      <c r="M13" s="143" t="s">
        <v>4</v>
      </c>
      <c r="N13" s="142">
        <f>Techniques!$G$3*(Techniques!$D$3*H13+Techniques!$E$3*I13+Techniques!$F$3*J13)</f>
        <v>1</v>
      </c>
    </row>
    <row r="14" spans="1:15" ht="13.15" x14ac:dyDescent="0.4">
      <c r="A14" s="22">
        <v>5</v>
      </c>
      <c r="B14">
        <v>4</v>
      </c>
      <c r="C14">
        <v>3</v>
      </c>
      <c r="D14">
        <v>4</v>
      </c>
      <c r="F14" s="38"/>
      <c r="M14" s="143" t="s">
        <v>94</v>
      </c>
      <c r="N14" s="142" t="b">
        <f>SUM(N10:N13)&gt;0</f>
        <v>1</v>
      </c>
    </row>
    <row r="15" spans="1:15" ht="13.5" thickBot="1" x14ac:dyDescent="0.45">
      <c r="A15" s="22"/>
      <c r="G15" t="s">
        <v>1</v>
      </c>
      <c r="I15">
        <v>0</v>
      </c>
      <c r="J15">
        <v>0</v>
      </c>
      <c r="K15">
        <v>0</v>
      </c>
      <c r="M15" s="140" t="s">
        <v>103</v>
      </c>
      <c r="N15" s="273">
        <v>1.1505220943382287E-2</v>
      </c>
    </row>
    <row r="16" spans="1:15" x14ac:dyDescent="0.35">
      <c r="A16" s="22">
        <f>AVERAGE(A3:A14)</f>
        <v>4.25</v>
      </c>
      <c r="B16">
        <f>AVERAGE(B3:B14)</f>
        <v>3.75</v>
      </c>
      <c r="C16">
        <f>AVERAGE(C3:C14)</f>
        <v>3.4166666666666665</v>
      </c>
      <c r="D16">
        <f>AVERAGE(D3:D14)</f>
        <v>4.333333333333333</v>
      </c>
      <c r="E16" s="13" t="s">
        <v>237</v>
      </c>
      <c r="G16" t="s">
        <v>2</v>
      </c>
      <c r="H16">
        <v>0</v>
      </c>
      <c r="J16">
        <v>0</v>
      </c>
      <c r="K16">
        <v>0</v>
      </c>
    </row>
    <row r="17" spans="1:15" x14ac:dyDescent="0.35">
      <c r="A17">
        <f>STDEV(A3:A14)</f>
        <v>0.75377836144440913</v>
      </c>
      <c r="B17">
        <f>STDEV(B3:B14)</f>
        <v>0.8660254037844386</v>
      </c>
      <c r="C17">
        <f>STDEV(C3:C14)</f>
        <v>0.51492865054443637</v>
      </c>
      <c r="D17">
        <f>STDEV(D3:D14)</f>
        <v>0.65133894727892894</v>
      </c>
      <c r="E17" s="13" t="s">
        <v>238</v>
      </c>
      <c r="G17" t="s">
        <v>3</v>
      </c>
      <c r="H17">
        <v>0</v>
      </c>
      <c r="I17">
        <v>0</v>
      </c>
      <c r="K17">
        <v>1</v>
      </c>
    </row>
    <row r="18" spans="1:15" x14ac:dyDescent="0.35">
      <c r="A18" s="22"/>
      <c r="G18" t="s">
        <v>4</v>
      </c>
      <c r="H18">
        <v>0</v>
      </c>
      <c r="I18">
        <v>0</v>
      </c>
      <c r="J18">
        <v>1</v>
      </c>
    </row>
    <row r="19" spans="1:15" s="5" customFormat="1" ht="13.15" thickBot="1" x14ac:dyDescent="0.4">
      <c r="A19" s="23"/>
      <c r="O19" s="24"/>
    </row>
    <row r="20" spans="1:15" s="57" customFormat="1" x14ac:dyDescent="0.35">
      <c r="A20" s="56" t="str">
        <f>Directions!A3</f>
        <v>23) It was easy to select and move objects in the virtual environment</v>
      </c>
      <c r="E20" s="115" t="s">
        <v>226</v>
      </c>
      <c r="F20" s="26">
        <v>0</v>
      </c>
      <c r="O20" s="242"/>
    </row>
    <row r="21" spans="1:15" s="29" customFormat="1" ht="13.15" x14ac:dyDescent="0.4">
      <c r="A21" s="58" t="s">
        <v>1</v>
      </c>
      <c r="B21" s="29" t="s">
        <v>2</v>
      </c>
      <c r="C21" s="29" t="s">
        <v>3</v>
      </c>
      <c r="D21" s="29" t="s">
        <v>4</v>
      </c>
      <c r="F21"/>
      <c r="G21" s="3" t="s">
        <v>220</v>
      </c>
      <c r="H21" t="s">
        <v>1</v>
      </c>
      <c r="I21" t="s">
        <v>2</v>
      </c>
      <c r="J21" t="s">
        <v>3</v>
      </c>
      <c r="K21" t="s">
        <v>4</v>
      </c>
      <c r="O21" s="62"/>
    </row>
    <row r="22" spans="1:15" s="29" customFormat="1" ht="13.15" x14ac:dyDescent="0.4">
      <c r="A22" s="58" t="s">
        <v>26</v>
      </c>
      <c r="B22" s="29" t="s">
        <v>26</v>
      </c>
      <c r="C22" s="29" t="s">
        <v>26</v>
      </c>
      <c r="D22" s="29" t="s">
        <v>26</v>
      </c>
      <c r="F22"/>
      <c r="G22" t="s">
        <v>1</v>
      </c>
      <c r="H22" s="3" t="e">
        <f>A35</f>
        <v>#DIV/0!</v>
      </c>
      <c r="I22" t="e">
        <f>F20*(H22-I23)</f>
        <v>#DIV/0!</v>
      </c>
      <c r="J22" t="e">
        <f>F20*(H22-J24)</f>
        <v>#DIV/0!</v>
      </c>
      <c r="K22" t="e">
        <f>F20*(H22-K25)</f>
        <v>#DIV/0!</v>
      </c>
      <c r="O22" s="62"/>
    </row>
    <row r="23" spans="1:15" s="29" customFormat="1" ht="13.15" x14ac:dyDescent="0.4">
      <c r="A23" s="58" t="s">
        <v>26</v>
      </c>
      <c r="B23" s="29" t="s">
        <v>26</v>
      </c>
      <c r="C23" s="29" t="s">
        <v>26</v>
      </c>
      <c r="D23" s="29" t="s">
        <v>26</v>
      </c>
      <c r="F23"/>
      <c r="G23" t="s">
        <v>2</v>
      </c>
      <c r="H23" t="e">
        <f>F20*(I23-H22)</f>
        <v>#DIV/0!</v>
      </c>
      <c r="I23" s="3" t="e">
        <f>B35</f>
        <v>#DIV/0!</v>
      </c>
      <c r="J23" t="e">
        <f>F20*(I23-J24)</f>
        <v>#DIV/0!</v>
      </c>
      <c r="K23" t="e">
        <f>F20*(I23-K25)</f>
        <v>#DIV/0!</v>
      </c>
      <c r="O23" s="62"/>
    </row>
    <row r="24" spans="1:15" s="29" customFormat="1" ht="13.15" x14ac:dyDescent="0.4">
      <c r="A24" s="58" t="s">
        <v>26</v>
      </c>
      <c r="B24" s="29" t="s">
        <v>26</v>
      </c>
      <c r="C24" s="29" t="s">
        <v>26</v>
      </c>
      <c r="D24" s="29" t="s">
        <v>26</v>
      </c>
      <c r="F24"/>
      <c r="G24" t="s">
        <v>3</v>
      </c>
      <c r="H24" t="e">
        <f>F20*(J24-H22)</f>
        <v>#DIV/0!</v>
      </c>
      <c r="I24" t="e">
        <f>F20*(J24-I23)</f>
        <v>#DIV/0!</v>
      </c>
      <c r="J24" s="3" t="e">
        <f>C35</f>
        <v>#DIV/0!</v>
      </c>
      <c r="K24" t="e">
        <f>F20*(J24-K25)</f>
        <v>#DIV/0!</v>
      </c>
      <c r="O24" s="62"/>
    </row>
    <row r="25" spans="1:15" s="29" customFormat="1" ht="13.15" x14ac:dyDescent="0.4">
      <c r="A25" s="58" t="s">
        <v>26</v>
      </c>
      <c r="B25" s="29" t="s">
        <v>26</v>
      </c>
      <c r="C25" s="29" t="s">
        <v>26</v>
      </c>
      <c r="D25" s="29" t="s">
        <v>26</v>
      </c>
      <c r="F25"/>
      <c r="G25" t="s">
        <v>4</v>
      </c>
      <c r="H25" t="e">
        <f>F20*(K25-H22)</f>
        <v>#DIV/0!</v>
      </c>
      <c r="I25" t="e">
        <f>F20*(K25-I23)</f>
        <v>#DIV/0!</v>
      </c>
      <c r="J25" t="e">
        <f>F20*(K25-J24)</f>
        <v>#DIV/0!</v>
      </c>
      <c r="K25" s="3" t="e">
        <f>D35</f>
        <v>#DIV/0!</v>
      </c>
      <c r="O25" s="62"/>
    </row>
    <row r="26" spans="1:15" s="29" customFormat="1" x14ac:dyDescent="0.35">
      <c r="A26" s="58" t="s">
        <v>26</v>
      </c>
      <c r="B26" s="29" t="s">
        <v>26</v>
      </c>
      <c r="C26" s="29" t="s">
        <v>26</v>
      </c>
      <c r="D26" s="29" t="s">
        <v>26</v>
      </c>
      <c r="F26"/>
      <c r="G26"/>
      <c r="H26"/>
      <c r="I26"/>
      <c r="J26"/>
      <c r="K26"/>
      <c r="O26" s="62"/>
    </row>
    <row r="27" spans="1:15" s="29" customFormat="1" ht="13.15" thickBot="1" x14ac:dyDescent="0.4">
      <c r="A27" s="58" t="s">
        <v>26</v>
      </c>
      <c r="B27" s="29" t="s">
        <v>26</v>
      </c>
      <c r="C27" s="29" t="s">
        <v>26</v>
      </c>
      <c r="D27" s="29" t="s">
        <v>26</v>
      </c>
      <c r="F27"/>
      <c r="G27"/>
      <c r="H27"/>
      <c r="I27"/>
      <c r="J27"/>
      <c r="K27"/>
      <c r="O27" s="62"/>
    </row>
    <row r="28" spans="1:15" s="29" customFormat="1" ht="13.5" thickBot="1" x14ac:dyDescent="0.45">
      <c r="A28" s="58" t="s">
        <v>26</v>
      </c>
      <c r="B28" s="29" t="s">
        <v>26</v>
      </c>
      <c r="C28" s="29" t="s">
        <v>26</v>
      </c>
      <c r="D28" s="29" t="s">
        <v>26</v>
      </c>
      <c r="F28"/>
      <c r="G28"/>
      <c r="H28" t="s">
        <v>1</v>
      </c>
      <c r="I28" t="s">
        <v>2</v>
      </c>
      <c r="J28" t="s">
        <v>3</v>
      </c>
      <c r="K28" t="s">
        <v>4</v>
      </c>
      <c r="L28"/>
      <c r="M28" s="116"/>
      <c r="N28" s="141" t="s">
        <v>10</v>
      </c>
      <c r="O28" s="62"/>
    </row>
    <row r="29" spans="1:15" s="29" customFormat="1" ht="13.15" x14ac:dyDescent="0.4">
      <c r="A29" s="58" t="s">
        <v>26</v>
      </c>
      <c r="B29" s="29" t="s">
        <v>26</v>
      </c>
      <c r="C29" s="29" t="s">
        <v>26</v>
      </c>
      <c r="D29" s="29" t="s">
        <v>26</v>
      </c>
      <c r="F29"/>
      <c r="G29" t="s">
        <v>1</v>
      </c>
      <c r="H29"/>
      <c r="I29" t="e">
        <f>IF(I22&gt;0,I34,0)</f>
        <v>#DIV/0!</v>
      </c>
      <c r="J29" t="e">
        <f>IF(J22&gt;0,J34,0)</f>
        <v>#DIV/0!</v>
      </c>
      <c r="K29" t="e">
        <f>IF(K22&gt;0,K34,0)</f>
        <v>#DIV/0!</v>
      </c>
      <c r="L29"/>
      <c r="M29" s="143" t="s">
        <v>1</v>
      </c>
      <c r="N29" s="142">
        <v>0</v>
      </c>
      <c r="O29" s="62"/>
    </row>
    <row r="30" spans="1:15" s="29" customFormat="1" ht="13.15" x14ac:dyDescent="0.4">
      <c r="A30" s="58" t="s">
        <v>26</v>
      </c>
      <c r="B30" s="29" t="s">
        <v>26</v>
      </c>
      <c r="C30" s="29" t="s">
        <v>26</v>
      </c>
      <c r="D30" s="29" t="s">
        <v>26</v>
      </c>
      <c r="F30"/>
      <c r="G30" t="s">
        <v>2</v>
      </c>
      <c r="H30" t="e">
        <f>IF(H23&gt;0,H35,0)</f>
        <v>#DIV/0!</v>
      </c>
      <c r="I30"/>
      <c r="J30" t="e">
        <f>IF(J23&gt;0,J35,0)</f>
        <v>#DIV/0!</v>
      </c>
      <c r="K30" t="e">
        <f>IF(K23&gt;0,K35,0)</f>
        <v>#DIV/0!</v>
      </c>
      <c r="L30"/>
      <c r="M30" s="143" t="s">
        <v>2</v>
      </c>
      <c r="N30" s="142">
        <v>0</v>
      </c>
      <c r="O30" s="62"/>
    </row>
    <row r="31" spans="1:15" s="29" customFormat="1" ht="13.15" x14ac:dyDescent="0.4">
      <c r="A31" s="58" t="s">
        <v>26</v>
      </c>
      <c r="B31" s="29" t="s">
        <v>26</v>
      </c>
      <c r="C31" s="29" t="s">
        <v>26</v>
      </c>
      <c r="D31" s="29" t="s">
        <v>26</v>
      </c>
      <c r="F31"/>
      <c r="G31" t="s">
        <v>3</v>
      </c>
      <c r="H31" t="e">
        <f>IF(H24&gt;0,H36,0)</f>
        <v>#DIV/0!</v>
      </c>
      <c r="I31" t="e">
        <f>IF(I24&gt;0,I36,0)</f>
        <v>#DIV/0!</v>
      </c>
      <c r="J31"/>
      <c r="K31" t="e">
        <f>IF(K24&gt;0,K36,0)</f>
        <v>#DIV/0!</v>
      </c>
      <c r="L31"/>
      <c r="M31" s="143" t="s">
        <v>3</v>
      </c>
      <c r="N31" s="142">
        <v>0</v>
      </c>
      <c r="O31" s="62"/>
    </row>
    <row r="32" spans="1:15" s="29" customFormat="1" ht="13.15" x14ac:dyDescent="0.4">
      <c r="A32" s="58" t="s">
        <v>26</v>
      </c>
      <c r="B32" s="29" t="s">
        <v>26</v>
      </c>
      <c r="C32" s="29" t="s">
        <v>26</v>
      </c>
      <c r="D32" s="29" t="s">
        <v>26</v>
      </c>
      <c r="F32"/>
      <c r="G32" t="s">
        <v>4</v>
      </c>
      <c r="H32" t="e">
        <f>IF(H25&gt;0,H37,0)</f>
        <v>#DIV/0!</v>
      </c>
      <c r="I32" t="e">
        <f>IF(I25&gt;0,I37,0)</f>
        <v>#DIV/0!</v>
      </c>
      <c r="J32" t="e">
        <f>IF(J25&gt;0,J37,0)</f>
        <v>#DIV/0!</v>
      </c>
      <c r="K32"/>
      <c r="L32"/>
      <c r="M32" s="143" t="s">
        <v>4</v>
      </c>
      <c r="N32" s="142">
        <v>0</v>
      </c>
      <c r="O32" s="62"/>
    </row>
    <row r="33" spans="1:15" s="29" customFormat="1" ht="13.15" x14ac:dyDescent="0.4">
      <c r="A33" s="58" t="s">
        <v>26</v>
      </c>
      <c r="B33" s="29" t="s">
        <v>26</v>
      </c>
      <c r="C33" s="29" t="s">
        <v>26</v>
      </c>
      <c r="D33" s="29" t="s">
        <v>26</v>
      </c>
      <c r="F33" s="38"/>
      <c r="G33"/>
      <c r="H33"/>
      <c r="I33"/>
      <c r="J33"/>
      <c r="K33"/>
      <c r="L33"/>
      <c r="M33" s="143" t="s">
        <v>94</v>
      </c>
      <c r="N33" s="142" t="b">
        <f>SUM(N29:N32)&gt;0</f>
        <v>0</v>
      </c>
      <c r="O33" s="62"/>
    </row>
    <row r="34" spans="1:15" s="29" customFormat="1" ht="13.5" thickBot="1" x14ac:dyDescent="0.45">
      <c r="A34" s="58"/>
      <c r="G34" t="s">
        <v>1</v>
      </c>
      <c r="H34"/>
      <c r="I34" t="e">
        <v>#DIV/0!</v>
      </c>
      <c r="J34" t="e">
        <v>#DIV/0!</v>
      </c>
      <c r="K34" t="e">
        <v>#DIV/0!</v>
      </c>
      <c r="L34"/>
      <c r="M34" s="140" t="s">
        <v>103</v>
      </c>
      <c r="N34" s="273">
        <v>1</v>
      </c>
      <c r="O34" s="62"/>
    </row>
    <row r="35" spans="1:15" s="29" customFormat="1" x14ac:dyDescent="0.35">
      <c r="A35" s="22" t="e">
        <f>AVERAGE(A22:A33)</f>
        <v>#DIV/0!</v>
      </c>
      <c r="B35" t="e">
        <f>AVERAGE(B22:B33)</f>
        <v>#DIV/0!</v>
      </c>
      <c r="C35" t="e">
        <f>AVERAGE(C22:C33)</f>
        <v>#DIV/0!</v>
      </c>
      <c r="D35" t="e">
        <f>AVERAGE(D22:D33)</f>
        <v>#DIV/0!</v>
      </c>
      <c r="E35" s="13" t="s">
        <v>237</v>
      </c>
      <c r="G35" t="s">
        <v>2</v>
      </c>
      <c r="H35" t="e">
        <v>#DIV/0!</v>
      </c>
      <c r="I35"/>
      <c r="J35" t="e">
        <v>#DIV/0!</v>
      </c>
      <c r="K35" t="e">
        <v>#DIV/0!</v>
      </c>
      <c r="L35"/>
      <c r="M35"/>
      <c r="N35"/>
      <c r="O35" s="62"/>
    </row>
    <row r="36" spans="1:15" s="29" customFormat="1" x14ac:dyDescent="0.35">
      <c r="A36" t="e">
        <f>STDEV(A22:A33)</f>
        <v>#DIV/0!</v>
      </c>
      <c r="B36" t="e">
        <f>STDEV(B22:B33)</f>
        <v>#DIV/0!</v>
      </c>
      <c r="C36" t="e">
        <f>STDEV(C22:C33)</f>
        <v>#DIV/0!</v>
      </c>
      <c r="D36" t="e">
        <f>STDEV(D22:D33)</f>
        <v>#DIV/0!</v>
      </c>
      <c r="E36" s="13" t="s">
        <v>238</v>
      </c>
      <c r="G36" t="s">
        <v>3</v>
      </c>
      <c r="H36" t="e">
        <v>#DIV/0!</v>
      </c>
      <c r="I36" t="e">
        <v>#DIV/0!</v>
      </c>
      <c r="J36"/>
      <c r="K36" t="e">
        <v>#DIV/0!</v>
      </c>
      <c r="L36"/>
      <c r="M36"/>
      <c r="N36"/>
      <c r="O36" s="62"/>
    </row>
    <row r="37" spans="1:15" s="29" customFormat="1" x14ac:dyDescent="0.35">
      <c r="A37" s="58"/>
      <c r="G37" t="s">
        <v>4</v>
      </c>
      <c r="H37" t="e">
        <v>#DIV/0!</v>
      </c>
      <c r="I37" t="e">
        <v>#DIV/0!</v>
      </c>
      <c r="J37" t="e">
        <v>#DIV/0!</v>
      </c>
      <c r="K37"/>
      <c r="L37"/>
      <c r="M37"/>
      <c r="N37"/>
      <c r="O37" s="62"/>
    </row>
    <row r="38" spans="1:15" s="60" customFormat="1" ht="13.15" thickBot="1" x14ac:dyDescent="0.4">
      <c r="A38" s="59"/>
      <c r="O38" s="243"/>
    </row>
    <row r="39" spans="1:15" s="26" customFormat="1" x14ac:dyDescent="0.35">
      <c r="A39" s="25" t="str">
        <f>Directions!A4</f>
        <v>24) The interface was too complicated to use effectively</v>
      </c>
      <c r="E39" s="115" t="s">
        <v>226</v>
      </c>
      <c r="F39" s="66">
        <f>Directions!B4</f>
        <v>-1</v>
      </c>
      <c r="O39" s="28"/>
    </row>
    <row r="40" spans="1:15" ht="13.15" x14ac:dyDescent="0.4">
      <c r="A40" s="22" t="s">
        <v>1</v>
      </c>
      <c r="B40" t="s">
        <v>2</v>
      </c>
      <c r="C40" t="s">
        <v>3</v>
      </c>
      <c r="D40" t="s">
        <v>4</v>
      </c>
      <c r="G40" s="3" t="s">
        <v>220</v>
      </c>
      <c r="H40" t="s">
        <v>1</v>
      </c>
      <c r="I40" t="s">
        <v>2</v>
      </c>
      <c r="J40" t="s">
        <v>3</v>
      </c>
      <c r="K40" t="s">
        <v>4</v>
      </c>
    </row>
    <row r="41" spans="1:15" ht="13.15" x14ac:dyDescent="0.4">
      <c r="A41" s="22">
        <v>1</v>
      </c>
      <c r="B41">
        <v>1</v>
      </c>
      <c r="C41">
        <v>2</v>
      </c>
      <c r="D41">
        <v>2</v>
      </c>
      <c r="G41" t="s">
        <v>1</v>
      </c>
      <c r="H41" s="3">
        <f>A54</f>
        <v>1.25</v>
      </c>
      <c r="I41">
        <f>F39*(H41-I42)</f>
        <v>0.5</v>
      </c>
      <c r="J41">
        <f>F39*(H41-J43)</f>
        <v>1.0833333333333335</v>
      </c>
      <c r="K41">
        <f>F39*(H41-K44)</f>
        <v>8.3333333333333259E-2</v>
      </c>
    </row>
    <row r="42" spans="1:15" ht="13.15" x14ac:dyDescent="0.4">
      <c r="A42" s="22">
        <v>1</v>
      </c>
      <c r="B42">
        <v>3</v>
      </c>
      <c r="C42">
        <v>1</v>
      </c>
      <c r="D42">
        <v>2</v>
      </c>
      <c r="G42" t="s">
        <v>2</v>
      </c>
      <c r="H42">
        <f>F39*(I42-H41)</f>
        <v>-0.5</v>
      </c>
      <c r="I42" s="3">
        <f>B54</f>
        <v>1.75</v>
      </c>
      <c r="J42">
        <f>F39*(I42-J43)</f>
        <v>0.58333333333333348</v>
      </c>
      <c r="K42">
        <f>F39*(I42-K44)</f>
        <v>-0.41666666666666674</v>
      </c>
    </row>
    <row r="43" spans="1:15" ht="13.15" x14ac:dyDescent="0.4">
      <c r="A43" s="22">
        <v>1</v>
      </c>
      <c r="B43">
        <v>1</v>
      </c>
      <c r="C43">
        <v>3</v>
      </c>
      <c r="D43">
        <v>2</v>
      </c>
      <c r="G43" t="s">
        <v>3</v>
      </c>
      <c r="H43">
        <f>F39*(J43-H41)</f>
        <v>-1.0833333333333335</v>
      </c>
      <c r="I43">
        <f>F39*(J43-I42)</f>
        <v>-0.58333333333333348</v>
      </c>
      <c r="J43" s="3">
        <f>C54</f>
        <v>2.3333333333333335</v>
      </c>
      <c r="K43">
        <f>F39*(J43-K44)</f>
        <v>-1.0000000000000002</v>
      </c>
    </row>
    <row r="44" spans="1:15" ht="13.15" x14ac:dyDescent="0.4">
      <c r="A44" s="22">
        <v>3</v>
      </c>
      <c r="B44">
        <v>3</v>
      </c>
      <c r="C44">
        <v>1</v>
      </c>
      <c r="D44">
        <v>1</v>
      </c>
      <c r="G44" t="s">
        <v>4</v>
      </c>
      <c r="H44">
        <f>F39*(K44-H41)</f>
        <v>-8.3333333333333259E-2</v>
      </c>
      <c r="I44">
        <f>F39*(K44-I42)</f>
        <v>0.41666666666666674</v>
      </c>
      <c r="J44">
        <f>F39*(K44-J43)</f>
        <v>1.0000000000000002</v>
      </c>
      <c r="K44" s="3">
        <f>D54</f>
        <v>1.3333333333333333</v>
      </c>
    </row>
    <row r="45" spans="1:15" x14ac:dyDescent="0.35">
      <c r="A45" s="22">
        <v>2</v>
      </c>
      <c r="B45">
        <v>1</v>
      </c>
      <c r="C45">
        <v>3</v>
      </c>
      <c r="D45">
        <v>1</v>
      </c>
    </row>
    <row r="46" spans="1:15" ht="13.15" thickBot="1" x14ac:dyDescent="0.4">
      <c r="A46" s="22">
        <v>1</v>
      </c>
      <c r="B46">
        <v>2</v>
      </c>
      <c r="C46">
        <v>1</v>
      </c>
      <c r="D46">
        <v>1</v>
      </c>
    </row>
    <row r="47" spans="1:15" ht="13.5" thickBot="1" x14ac:dyDescent="0.45">
      <c r="A47" s="22">
        <v>1</v>
      </c>
      <c r="B47">
        <v>2</v>
      </c>
      <c r="C47">
        <v>2</v>
      </c>
      <c r="D47">
        <v>1</v>
      </c>
      <c r="H47" t="s">
        <v>1</v>
      </c>
      <c r="I47" t="s">
        <v>2</v>
      </c>
      <c r="J47" t="s">
        <v>3</v>
      </c>
      <c r="K47" t="s">
        <v>4</v>
      </c>
      <c r="M47" s="116"/>
      <c r="N47" s="141" t="s">
        <v>10</v>
      </c>
    </row>
    <row r="48" spans="1:15" ht="13.15" x14ac:dyDescent="0.4">
      <c r="A48" s="22">
        <v>1</v>
      </c>
      <c r="B48">
        <v>2</v>
      </c>
      <c r="C48">
        <v>2</v>
      </c>
      <c r="D48">
        <v>2</v>
      </c>
      <c r="G48" t="s">
        <v>1</v>
      </c>
      <c r="I48">
        <f>IF(I41&gt;0,I53,0)</f>
        <v>0</v>
      </c>
      <c r="J48">
        <f>IF(J41&gt;0,J53,0)</f>
        <v>1</v>
      </c>
      <c r="K48">
        <f>IF(K41&gt;0,K53,0)</f>
        <v>0</v>
      </c>
      <c r="M48" s="143" t="s">
        <v>1</v>
      </c>
      <c r="N48" s="142">
        <f>Techniques!$D$3*(Techniques!$E$3*I48+Techniques!$F$3*J48+Techniques!$G$3*K48)</f>
        <v>1</v>
      </c>
    </row>
    <row r="49" spans="1:15" ht="13.15" x14ac:dyDescent="0.4">
      <c r="A49" s="22">
        <v>1</v>
      </c>
      <c r="B49">
        <v>2</v>
      </c>
      <c r="C49">
        <v>4</v>
      </c>
      <c r="D49">
        <v>1</v>
      </c>
      <c r="G49" t="s">
        <v>2</v>
      </c>
      <c r="H49">
        <f>IF(H42&gt;0,H54,0)</f>
        <v>0</v>
      </c>
      <c r="J49">
        <f>IF(J42&gt;0,J54,0)</f>
        <v>0</v>
      </c>
      <c r="K49">
        <f>IF(K42&gt;0,K54,0)</f>
        <v>0</v>
      </c>
      <c r="M49" s="143" t="s">
        <v>2</v>
      </c>
      <c r="N49" s="142">
        <f>Techniques!$E$3*(Techniques!$D$3*H49+Techniques!$F$3*J49+Techniques!$G$3*K49)</f>
        <v>0</v>
      </c>
    </row>
    <row r="50" spans="1:15" ht="13.15" x14ac:dyDescent="0.4">
      <c r="A50" s="22">
        <v>1</v>
      </c>
      <c r="B50">
        <v>1</v>
      </c>
      <c r="C50">
        <v>2</v>
      </c>
      <c r="D50">
        <v>1</v>
      </c>
      <c r="G50" t="s">
        <v>3</v>
      </c>
      <c r="H50">
        <f>IF(H43&gt;0,H55,0)</f>
        <v>0</v>
      </c>
      <c r="I50">
        <f>IF(I43&gt;0,I55,0)</f>
        <v>0</v>
      </c>
      <c r="K50">
        <f>IF(K43&gt;0,K55,0)</f>
        <v>0</v>
      </c>
      <c r="M50" s="143" t="s">
        <v>3</v>
      </c>
      <c r="N50" s="142">
        <f>Techniques!$F$3*(Techniques!$D$3*H50+Techniques!$E$3*I50+Techniques!$G$3*K50)</f>
        <v>0</v>
      </c>
    </row>
    <row r="51" spans="1:15" ht="13.15" x14ac:dyDescent="0.4">
      <c r="A51" s="22">
        <v>1</v>
      </c>
      <c r="B51">
        <v>2</v>
      </c>
      <c r="C51">
        <v>4</v>
      </c>
      <c r="D51">
        <v>1</v>
      </c>
      <c r="G51" t="s">
        <v>4</v>
      </c>
      <c r="H51">
        <f>IF(H44&gt;0,H56,0)</f>
        <v>0</v>
      </c>
      <c r="I51">
        <f>IF(I44&gt;0,I56,0)</f>
        <v>0</v>
      </c>
      <c r="J51">
        <f>IF(J44&gt;0,J56,0)</f>
        <v>0</v>
      </c>
      <c r="M51" s="143" t="s">
        <v>4</v>
      </c>
      <c r="N51" s="142">
        <f>Techniques!$G$3*(Techniques!$D$3*H51+Techniques!$E$3*I51+Techniques!$F$3*J51)</f>
        <v>0</v>
      </c>
    </row>
    <row r="52" spans="1:15" ht="13.15" x14ac:dyDescent="0.4">
      <c r="A52" s="22">
        <v>1</v>
      </c>
      <c r="B52">
        <v>1</v>
      </c>
      <c r="C52">
        <v>3</v>
      </c>
      <c r="D52">
        <v>1</v>
      </c>
      <c r="F52" s="38"/>
      <c r="M52" s="143" t="s">
        <v>94</v>
      </c>
      <c r="N52" s="142" t="b">
        <f>SUM(N48:N51)&gt;0</f>
        <v>1</v>
      </c>
    </row>
    <row r="53" spans="1:15" ht="13.5" thickBot="1" x14ac:dyDescent="0.45">
      <c r="A53" s="22"/>
      <c r="G53" t="s">
        <v>1</v>
      </c>
      <c r="I53">
        <v>0</v>
      </c>
      <c r="J53">
        <v>1</v>
      </c>
      <c r="K53">
        <v>0</v>
      </c>
      <c r="M53" s="140" t="s">
        <v>103</v>
      </c>
      <c r="N53" s="273">
        <v>1.0718566038064028E-2</v>
      </c>
    </row>
    <row r="54" spans="1:15" x14ac:dyDescent="0.35">
      <c r="A54" s="22">
        <f>AVERAGE(A41:A52)</f>
        <v>1.25</v>
      </c>
      <c r="B54">
        <f>AVERAGE(B41:B52)</f>
        <v>1.75</v>
      </c>
      <c r="C54">
        <f>AVERAGE(C41:C52)</f>
        <v>2.3333333333333335</v>
      </c>
      <c r="D54">
        <f>AVERAGE(D41:D52)</f>
        <v>1.3333333333333333</v>
      </c>
      <c r="E54" s="13" t="s">
        <v>237</v>
      </c>
      <c r="G54" t="s">
        <v>2</v>
      </c>
      <c r="H54">
        <v>0</v>
      </c>
      <c r="J54">
        <v>0</v>
      </c>
      <c r="K54">
        <v>0</v>
      </c>
    </row>
    <row r="55" spans="1:15" x14ac:dyDescent="0.35">
      <c r="A55">
        <f>STDEV(A41:A52)</f>
        <v>0.62158156050806102</v>
      </c>
      <c r="B55">
        <f>STDEV(B41:B52)</f>
        <v>0.75377836144440913</v>
      </c>
      <c r="C55">
        <f>STDEV(C41:C52)</f>
        <v>1.0730867399773198</v>
      </c>
      <c r="D55">
        <f>STDEV(D41:D52)</f>
        <v>0.49236596391733106</v>
      </c>
      <c r="E55" s="13" t="s">
        <v>238</v>
      </c>
      <c r="G55" t="s">
        <v>3</v>
      </c>
      <c r="H55">
        <v>1</v>
      </c>
      <c r="I55">
        <v>0</v>
      </c>
      <c r="K55">
        <v>0</v>
      </c>
    </row>
    <row r="56" spans="1:15" x14ac:dyDescent="0.35">
      <c r="A56" s="22"/>
      <c r="G56" t="s">
        <v>4</v>
      </c>
      <c r="H56">
        <v>0</v>
      </c>
      <c r="I56">
        <v>0</v>
      </c>
      <c r="J56">
        <v>0</v>
      </c>
    </row>
    <row r="57" spans="1:15" s="5" customFormat="1" ht="13.15" thickBot="1" x14ac:dyDescent="0.4">
      <c r="A57" s="23"/>
      <c r="O57" s="24"/>
    </row>
    <row r="58" spans="1:15" s="26" customFormat="1" x14ac:dyDescent="0.35">
      <c r="A58" s="25" t="str">
        <f>Directions!A5</f>
        <v>25) I found it easy to move or reposition myself in the virtual environment</v>
      </c>
      <c r="E58" s="115" t="s">
        <v>226</v>
      </c>
      <c r="F58" s="66">
        <f>Directions!B5</f>
        <v>1</v>
      </c>
      <c r="O58" s="28"/>
    </row>
    <row r="59" spans="1:15" ht="13.15" x14ac:dyDescent="0.4">
      <c r="A59" s="22" t="s">
        <v>1</v>
      </c>
      <c r="B59" t="s">
        <v>2</v>
      </c>
      <c r="C59" t="s">
        <v>3</v>
      </c>
      <c r="D59" t="s">
        <v>4</v>
      </c>
      <c r="G59" s="3" t="s">
        <v>220</v>
      </c>
      <c r="H59" t="s">
        <v>1</v>
      </c>
      <c r="I59" t="s">
        <v>2</v>
      </c>
      <c r="J59" t="s">
        <v>3</v>
      </c>
      <c r="K59" t="s">
        <v>4</v>
      </c>
    </row>
    <row r="60" spans="1:15" ht="13.15" x14ac:dyDescent="0.4">
      <c r="A60" s="22">
        <v>5</v>
      </c>
      <c r="B60">
        <v>3</v>
      </c>
      <c r="C60">
        <v>3</v>
      </c>
      <c r="D60">
        <v>5</v>
      </c>
      <c r="G60" t="s">
        <v>1</v>
      </c>
      <c r="H60" s="3">
        <f>A73</f>
        <v>4.166666666666667</v>
      </c>
      <c r="I60">
        <f>F58*(H60-I61)</f>
        <v>1.2500000000000004</v>
      </c>
      <c r="J60">
        <f>F58*(H60-J62)</f>
        <v>0.66666666666666696</v>
      </c>
      <c r="K60">
        <f>F58*(H60-K63)</f>
        <v>0.25000000000000044</v>
      </c>
    </row>
    <row r="61" spans="1:15" ht="13.15" x14ac:dyDescent="0.4">
      <c r="A61" s="22">
        <v>5</v>
      </c>
      <c r="B61">
        <v>2</v>
      </c>
      <c r="C61">
        <v>4</v>
      </c>
      <c r="D61">
        <v>4</v>
      </c>
      <c r="G61" t="s">
        <v>2</v>
      </c>
      <c r="H61">
        <f>F58*(I61-H60)</f>
        <v>-1.2500000000000004</v>
      </c>
      <c r="I61" s="3">
        <f>B73</f>
        <v>2.9166666666666665</v>
      </c>
      <c r="J61">
        <f>F58*(I61-J62)</f>
        <v>-0.58333333333333348</v>
      </c>
      <c r="K61">
        <f>F58*(I61-K63)</f>
        <v>-1</v>
      </c>
    </row>
    <row r="62" spans="1:15" ht="13.15" x14ac:dyDescent="0.4">
      <c r="A62" s="22">
        <v>5</v>
      </c>
      <c r="B62">
        <v>2</v>
      </c>
      <c r="C62">
        <v>4</v>
      </c>
      <c r="D62">
        <v>4</v>
      </c>
      <c r="G62" t="s">
        <v>3</v>
      </c>
      <c r="H62">
        <f>F58*(J62-H60)</f>
        <v>-0.66666666666666696</v>
      </c>
      <c r="I62">
        <f>F58*(J62-I61)</f>
        <v>0.58333333333333348</v>
      </c>
      <c r="J62" s="3">
        <f>C73</f>
        <v>3.5</v>
      </c>
      <c r="K62">
        <f>F58*(J62-K63)</f>
        <v>-0.41666666666666652</v>
      </c>
    </row>
    <row r="63" spans="1:15" ht="13.15" x14ac:dyDescent="0.4">
      <c r="A63" s="22">
        <v>2</v>
      </c>
      <c r="B63">
        <v>2</v>
      </c>
      <c r="C63">
        <v>4</v>
      </c>
      <c r="D63">
        <v>5</v>
      </c>
      <c r="G63" t="s">
        <v>4</v>
      </c>
      <c r="H63">
        <f>F58*(K63-H60)</f>
        <v>-0.25000000000000044</v>
      </c>
      <c r="I63">
        <f>F58*(K63-I61)</f>
        <v>1</v>
      </c>
      <c r="J63">
        <f>F58*(K63-J62)</f>
        <v>0.41666666666666652</v>
      </c>
      <c r="K63" s="3">
        <f>D73</f>
        <v>3.9166666666666665</v>
      </c>
    </row>
    <row r="64" spans="1:15" x14ac:dyDescent="0.35">
      <c r="A64" s="22">
        <v>4</v>
      </c>
      <c r="B64">
        <v>3</v>
      </c>
      <c r="C64">
        <v>2</v>
      </c>
      <c r="D64">
        <v>4</v>
      </c>
    </row>
    <row r="65" spans="1:15" ht="13.15" thickBot="1" x14ac:dyDescent="0.4">
      <c r="A65" s="22">
        <v>4</v>
      </c>
      <c r="B65">
        <v>3</v>
      </c>
      <c r="C65">
        <v>4</v>
      </c>
      <c r="D65">
        <v>4</v>
      </c>
    </row>
    <row r="66" spans="1:15" ht="13.5" thickBot="1" x14ac:dyDescent="0.45">
      <c r="A66" s="22">
        <v>4</v>
      </c>
      <c r="B66">
        <v>2</v>
      </c>
      <c r="C66">
        <v>4</v>
      </c>
      <c r="D66">
        <v>4</v>
      </c>
      <c r="H66" t="s">
        <v>1</v>
      </c>
      <c r="I66" t="s">
        <v>2</v>
      </c>
      <c r="J66" t="s">
        <v>3</v>
      </c>
      <c r="K66" t="s">
        <v>4</v>
      </c>
      <c r="M66" s="116"/>
      <c r="N66" s="141" t="s">
        <v>10</v>
      </c>
    </row>
    <row r="67" spans="1:15" ht="13.15" x14ac:dyDescent="0.4">
      <c r="A67" s="22">
        <v>5</v>
      </c>
      <c r="B67">
        <v>4</v>
      </c>
      <c r="C67">
        <v>3</v>
      </c>
      <c r="D67">
        <v>2</v>
      </c>
      <c r="G67" t="s">
        <v>1</v>
      </c>
      <c r="I67">
        <f>IF(I60&gt;0,I72,0)</f>
        <v>1</v>
      </c>
      <c r="J67">
        <f>IF(J60&gt;0,J72,0)</f>
        <v>0</v>
      </c>
      <c r="K67">
        <f>IF(K60&gt;0,K72,0)</f>
        <v>0</v>
      </c>
      <c r="M67" s="143" t="s">
        <v>1</v>
      </c>
      <c r="N67" s="142">
        <f>Techniques!$D$3*(Techniques!$E$3*I67+Techniques!$F$3*J67+Techniques!$G$3*K67)</f>
        <v>1</v>
      </c>
    </row>
    <row r="68" spans="1:15" ht="13.15" x14ac:dyDescent="0.4">
      <c r="A68" s="22">
        <v>4</v>
      </c>
      <c r="B68">
        <v>3</v>
      </c>
      <c r="C68">
        <v>2</v>
      </c>
      <c r="D68">
        <v>5</v>
      </c>
      <c r="G68" t="s">
        <v>2</v>
      </c>
      <c r="H68">
        <f>IF(H61&gt;0,H73,0)</f>
        <v>0</v>
      </c>
      <c r="J68">
        <f>IF(J61&gt;0,J73,0)</f>
        <v>0</v>
      </c>
      <c r="K68">
        <f>IF(K61&gt;0,K73,0)</f>
        <v>0</v>
      </c>
      <c r="M68" s="143" t="s">
        <v>2</v>
      </c>
      <c r="N68" s="142">
        <f>Techniques!$E$3*(Techniques!$D$3*H68+Techniques!$F$3*J68+Techniques!$G$3*K68)</f>
        <v>0</v>
      </c>
    </row>
    <row r="69" spans="1:15" ht="13.15" x14ac:dyDescent="0.4">
      <c r="A69" s="22">
        <v>4</v>
      </c>
      <c r="B69">
        <v>3</v>
      </c>
      <c r="C69">
        <v>4</v>
      </c>
      <c r="D69">
        <v>3</v>
      </c>
      <c r="G69" t="s">
        <v>3</v>
      </c>
      <c r="H69">
        <f>IF(H62&gt;0,H74,0)</f>
        <v>0</v>
      </c>
      <c r="I69">
        <f>IF(I62&gt;0,I74,0)</f>
        <v>0</v>
      </c>
      <c r="K69">
        <f>IF(K62&gt;0,K74,0)</f>
        <v>0</v>
      </c>
      <c r="M69" s="143" t="s">
        <v>3</v>
      </c>
      <c r="N69" s="142">
        <f>Techniques!$F$3*(Techniques!$D$3*H69+Techniques!$E$3*I69+Techniques!$G$3*K69)</f>
        <v>0</v>
      </c>
    </row>
    <row r="70" spans="1:15" ht="13.15" x14ac:dyDescent="0.4">
      <c r="A70" s="22">
        <v>3</v>
      </c>
      <c r="B70">
        <v>4</v>
      </c>
      <c r="C70">
        <v>4</v>
      </c>
      <c r="D70">
        <v>4</v>
      </c>
      <c r="G70" t="s">
        <v>4</v>
      </c>
      <c r="H70">
        <f>IF(H63&gt;0,H75,0)</f>
        <v>0</v>
      </c>
      <c r="I70">
        <f>IF(I63&gt;0,I75,0)</f>
        <v>0</v>
      </c>
      <c r="J70">
        <f>IF(J63&gt;0,J75,0)</f>
        <v>0</v>
      </c>
      <c r="M70" s="143" t="s">
        <v>4</v>
      </c>
      <c r="N70" s="142">
        <f>Techniques!$G$3*(Techniques!$D$3*H70+Techniques!$E$3*I70+Techniques!$F$3*J70)</f>
        <v>0</v>
      </c>
    </row>
    <row r="71" spans="1:15" ht="13.15" x14ac:dyDescent="0.4">
      <c r="A71" s="22">
        <v>5</v>
      </c>
      <c r="B71">
        <v>4</v>
      </c>
      <c r="C71">
        <v>4</v>
      </c>
      <c r="D71">
        <v>3</v>
      </c>
      <c r="F71" s="38"/>
      <c r="M71" s="143" t="s">
        <v>94</v>
      </c>
      <c r="N71" s="142" t="b">
        <f>SUM(N67:N70)&gt;0</f>
        <v>1</v>
      </c>
    </row>
    <row r="72" spans="1:15" ht="13.5" thickBot="1" x14ac:dyDescent="0.45">
      <c r="A72" s="22"/>
      <c r="G72" t="s">
        <v>1</v>
      </c>
      <c r="I72">
        <v>1</v>
      </c>
      <c r="J72">
        <v>0</v>
      </c>
      <c r="K72">
        <v>0</v>
      </c>
      <c r="M72" s="140" t="s">
        <v>103</v>
      </c>
      <c r="N72" s="273">
        <v>5.8769599734948977E-3</v>
      </c>
    </row>
    <row r="73" spans="1:15" x14ac:dyDescent="0.35">
      <c r="A73" s="22">
        <f>AVERAGE(A60:A71)</f>
        <v>4.166666666666667</v>
      </c>
      <c r="B73">
        <f>AVERAGE(B60:B71)</f>
        <v>2.9166666666666665</v>
      </c>
      <c r="C73">
        <f>AVERAGE(C60:C71)</f>
        <v>3.5</v>
      </c>
      <c r="D73">
        <f>AVERAGE(D60:D71)</f>
        <v>3.9166666666666665</v>
      </c>
      <c r="E73" s="13" t="s">
        <v>237</v>
      </c>
      <c r="G73" t="s">
        <v>2</v>
      </c>
      <c r="H73">
        <v>1</v>
      </c>
      <c r="J73">
        <v>0</v>
      </c>
      <c r="K73">
        <v>0</v>
      </c>
    </row>
    <row r="74" spans="1:15" x14ac:dyDescent="0.35">
      <c r="A74">
        <f>STDEV(A60:A71)</f>
        <v>0.9374368665610916</v>
      </c>
      <c r="B74">
        <f>STDEV(B60:B71)</f>
        <v>0.79296146109875931</v>
      </c>
      <c r="C74">
        <f>STDEV(C60:C71)</f>
        <v>0.7977240352174656</v>
      </c>
      <c r="D74">
        <f>STDEV(D60:D71)</f>
        <v>0.90033663737851954</v>
      </c>
      <c r="E74" s="13" t="s">
        <v>238</v>
      </c>
      <c r="G74" t="s">
        <v>3</v>
      </c>
      <c r="H74">
        <v>0</v>
      </c>
      <c r="I74">
        <v>0</v>
      </c>
      <c r="K74">
        <v>0</v>
      </c>
    </row>
    <row r="75" spans="1:15" x14ac:dyDescent="0.35">
      <c r="A75" s="22"/>
      <c r="G75" t="s">
        <v>4</v>
      </c>
      <c r="H75">
        <v>0</v>
      </c>
      <c r="I75">
        <v>0</v>
      </c>
      <c r="J75">
        <v>0</v>
      </c>
    </row>
    <row r="76" spans="1:15" s="5" customFormat="1" ht="13.15" thickBot="1" x14ac:dyDescent="0.4">
      <c r="A76" s="23"/>
      <c r="O76" s="24"/>
    </row>
    <row r="77" spans="1:15" s="26" customFormat="1" x14ac:dyDescent="0.35">
      <c r="A77" s="25" t="str">
        <f>Directions!A6</f>
        <v>26) The lack of tactile/force feedback reduced my performance</v>
      </c>
      <c r="E77" s="115" t="s">
        <v>226</v>
      </c>
      <c r="F77" s="66">
        <f>Directions!B6</f>
        <v>-1</v>
      </c>
      <c r="O77" s="28"/>
    </row>
    <row r="78" spans="1:15" ht="13.15" x14ac:dyDescent="0.4">
      <c r="A78" s="22" t="s">
        <v>1</v>
      </c>
      <c r="B78" t="s">
        <v>2</v>
      </c>
      <c r="C78" t="s">
        <v>3</v>
      </c>
      <c r="D78" t="s">
        <v>4</v>
      </c>
      <c r="G78" s="3" t="s">
        <v>220</v>
      </c>
      <c r="H78" t="s">
        <v>1</v>
      </c>
      <c r="I78" t="s">
        <v>2</v>
      </c>
      <c r="J78" t="s">
        <v>3</v>
      </c>
      <c r="K78" t="s">
        <v>4</v>
      </c>
    </row>
    <row r="79" spans="1:15" ht="13.15" x14ac:dyDescent="0.4">
      <c r="A79" s="22">
        <v>4</v>
      </c>
      <c r="B79">
        <v>1</v>
      </c>
      <c r="C79">
        <v>2</v>
      </c>
      <c r="D79">
        <v>1</v>
      </c>
      <c r="G79" t="s">
        <v>1</v>
      </c>
      <c r="H79" s="3">
        <f>A92</f>
        <v>1.6666666666666667</v>
      </c>
      <c r="I79">
        <f>F77*(H79-I80)</f>
        <v>0.33333333333333326</v>
      </c>
      <c r="J79">
        <f>F77*(H79-J81)</f>
        <v>0.16666666666666652</v>
      </c>
      <c r="K79">
        <f>F77*(H79-K82)</f>
        <v>0.41666666666666674</v>
      </c>
    </row>
    <row r="80" spans="1:15" ht="13.15" x14ac:dyDescent="0.4">
      <c r="A80" s="22">
        <v>1</v>
      </c>
      <c r="B80">
        <v>4</v>
      </c>
      <c r="C80">
        <v>1</v>
      </c>
      <c r="D80">
        <v>4</v>
      </c>
      <c r="G80" t="s">
        <v>2</v>
      </c>
      <c r="H80">
        <f>F77*(I80-H79)</f>
        <v>-0.33333333333333326</v>
      </c>
      <c r="I80" s="3">
        <f>B92</f>
        <v>2</v>
      </c>
      <c r="J80">
        <f>F77*(I80-J81)</f>
        <v>-0.16666666666666674</v>
      </c>
      <c r="K80">
        <f>F77*(I80-K82)</f>
        <v>8.3333333333333481E-2</v>
      </c>
    </row>
    <row r="81" spans="1:15" ht="13.15" x14ac:dyDescent="0.4">
      <c r="A81" s="22">
        <v>1</v>
      </c>
      <c r="B81">
        <v>1</v>
      </c>
      <c r="C81">
        <v>4</v>
      </c>
      <c r="D81">
        <v>2</v>
      </c>
      <c r="G81" t="s">
        <v>3</v>
      </c>
      <c r="H81">
        <f>F77*(J81-H79)</f>
        <v>-0.16666666666666652</v>
      </c>
      <c r="I81">
        <f>F77*(J81-I80)</f>
        <v>0.16666666666666674</v>
      </c>
      <c r="J81" s="3">
        <f>C92</f>
        <v>1.8333333333333333</v>
      </c>
      <c r="K81">
        <f>F77*(J81-K82)</f>
        <v>0.25000000000000022</v>
      </c>
    </row>
    <row r="82" spans="1:15" ht="13.15" x14ac:dyDescent="0.4">
      <c r="A82" s="22">
        <v>1</v>
      </c>
      <c r="B82">
        <v>1</v>
      </c>
      <c r="C82">
        <v>1</v>
      </c>
      <c r="D82">
        <v>1</v>
      </c>
      <c r="G82" t="s">
        <v>4</v>
      </c>
      <c r="H82">
        <f>F77*(K82-H79)</f>
        <v>-0.41666666666666674</v>
      </c>
      <c r="I82">
        <f>F77*(K82-I80)</f>
        <v>-8.3333333333333481E-2</v>
      </c>
      <c r="J82">
        <f>F77*(K82-J81)</f>
        <v>-0.25000000000000022</v>
      </c>
      <c r="K82" s="3">
        <f>D92</f>
        <v>2.0833333333333335</v>
      </c>
    </row>
    <row r="83" spans="1:15" x14ac:dyDescent="0.35">
      <c r="A83" s="22">
        <v>3</v>
      </c>
      <c r="B83">
        <v>4</v>
      </c>
      <c r="C83">
        <v>1</v>
      </c>
      <c r="D83">
        <v>2</v>
      </c>
    </row>
    <row r="84" spans="1:15" ht="13.15" thickBot="1" x14ac:dyDescent="0.4">
      <c r="A84" s="22">
        <v>1</v>
      </c>
      <c r="B84">
        <v>1</v>
      </c>
      <c r="C84">
        <v>1</v>
      </c>
      <c r="D84">
        <v>1</v>
      </c>
    </row>
    <row r="85" spans="1:15" ht="13.5" thickBot="1" x14ac:dyDescent="0.45">
      <c r="A85" s="22">
        <v>2</v>
      </c>
      <c r="B85">
        <v>3</v>
      </c>
      <c r="C85">
        <v>2</v>
      </c>
      <c r="D85">
        <v>3</v>
      </c>
      <c r="H85" t="s">
        <v>1</v>
      </c>
      <c r="I85" t="s">
        <v>2</v>
      </c>
      <c r="J85" t="s">
        <v>3</v>
      </c>
      <c r="K85" t="s">
        <v>4</v>
      </c>
      <c r="M85" s="116"/>
      <c r="N85" s="141" t="s">
        <v>10</v>
      </c>
    </row>
    <row r="86" spans="1:15" ht="13.15" x14ac:dyDescent="0.4">
      <c r="A86" s="22">
        <v>1</v>
      </c>
      <c r="B86">
        <v>3</v>
      </c>
      <c r="C86">
        <v>1</v>
      </c>
      <c r="D86">
        <v>1</v>
      </c>
      <c r="G86" t="s">
        <v>1</v>
      </c>
      <c r="I86">
        <f>IF(I79&gt;0,I91,0)</f>
        <v>0</v>
      </c>
      <c r="J86">
        <f>IF(J79&gt;0,J91,0)</f>
        <v>0</v>
      </c>
      <c r="K86">
        <f>IF(K79&gt;0,K91,0)</f>
        <v>0</v>
      </c>
      <c r="M86" s="143" t="s">
        <v>1</v>
      </c>
      <c r="N86" s="142">
        <f>Techniques!$D$3*(Techniques!$E$3*I86+Techniques!$F$3*J86+Techniques!$G$3*K86)</f>
        <v>0</v>
      </c>
    </row>
    <row r="87" spans="1:15" ht="13.15" x14ac:dyDescent="0.4">
      <c r="A87" s="22">
        <v>1</v>
      </c>
      <c r="B87">
        <v>1</v>
      </c>
      <c r="C87">
        <v>3</v>
      </c>
      <c r="D87">
        <v>1</v>
      </c>
      <c r="G87" t="s">
        <v>2</v>
      </c>
      <c r="H87">
        <f>IF(H80&gt;0,H92,0)</f>
        <v>0</v>
      </c>
      <c r="J87">
        <f>IF(J80&gt;0,J92,0)</f>
        <v>0</v>
      </c>
      <c r="K87">
        <f>IF(K80&gt;0,K92,0)</f>
        <v>0</v>
      </c>
      <c r="M87" s="143" t="s">
        <v>2</v>
      </c>
      <c r="N87" s="142">
        <f>Techniques!$E$3*(Techniques!$D$3*H87+Techniques!$F$3*J87+Techniques!$G$3*K87)</f>
        <v>0</v>
      </c>
    </row>
    <row r="88" spans="1:15" ht="13.15" x14ac:dyDescent="0.4">
      <c r="A88" s="22">
        <v>2</v>
      </c>
      <c r="B88">
        <v>1</v>
      </c>
      <c r="C88">
        <v>1</v>
      </c>
      <c r="D88">
        <v>1</v>
      </c>
      <c r="G88" t="s">
        <v>3</v>
      </c>
      <c r="H88">
        <f>IF(H81&gt;0,H93,0)</f>
        <v>0</v>
      </c>
      <c r="I88">
        <f>IF(I81&gt;0,I93,0)</f>
        <v>0</v>
      </c>
      <c r="K88">
        <f>IF(K81&gt;0,K93,0)</f>
        <v>0</v>
      </c>
      <c r="M88" s="143" t="s">
        <v>3</v>
      </c>
      <c r="N88" s="142">
        <f>Techniques!$F$3*(Techniques!$D$3*H88+Techniques!$E$3*I88+Techniques!$G$3*K88)</f>
        <v>0</v>
      </c>
    </row>
    <row r="89" spans="1:15" ht="13.15" x14ac:dyDescent="0.4">
      <c r="A89" s="22">
        <v>1</v>
      </c>
      <c r="B89">
        <v>2</v>
      </c>
      <c r="C89">
        <v>4</v>
      </c>
      <c r="D89">
        <v>4</v>
      </c>
      <c r="G89" t="s">
        <v>4</v>
      </c>
      <c r="H89">
        <f>IF(H82&gt;0,H94,0)</f>
        <v>0</v>
      </c>
      <c r="I89">
        <f>IF(I82&gt;0,I94,0)</f>
        <v>0</v>
      </c>
      <c r="J89">
        <f>IF(J82&gt;0,J94,0)</f>
        <v>0</v>
      </c>
      <c r="M89" s="143" t="s">
        <v>4</v>
      </c>
      <c r="N89" s="142">
        <f>Techniques!$G$3*(Techniques!$D$3*H89+Techniques!$E$3*I89+Techniques!$F$3*J89)</f>
        <v>0</v>
      </c>
    </row>
    <row r="90" spans="1:15" ht="13.15" x14ac:dyDescent="0.4">
      <c r="A90" s="22">
        <v>2</v>
      </c>
      <c r="B90">
        <v>2</v>
      </c>
      <c r="C90">
        <v>1</v>
      </c>
      <c r="D90">
        <v>4</v>
      </c>
      <c r="F90" s="38"/>
      <c r="M90" s="143" t="s">
        <v>94</v>
      </c>
      <c r="N90" s="142" t="b">
        <f>SUM(N86:N89)&gt;0</f>
        <v>0</v>
      </c>
    </row>
    <row r="91" spans="1:15" ht="13.5" thickBot="1" x14ac:dyDescent="0.45">
      <c r="A91" s="22"/>
      <c r="G91" t="s">
        <v>1</v>
      </c>
      <c r="I91">
        <v>0</v>
      </c>
      <c r="J91">
        <v>0</v>
      </c>
      <c r="K91">
        <v>0</v>
      </c>
      <c r="M91" s="140" t="s">
        <v>103</v>
      </c>
      <c r="N91" s="273">
        <v>0.88071556473430423</v>
      </c>
    </row>
    <row r="92" spans="1:15" x14ac:dyDescent="0.35">
      <c r="A92" s="22">
        <f>AVERAGE(A79:A90)</f>
        <v>1.6666666666666667</v>
      </c>
      <c r="B92">
        <f>AVERAGE(B79:B90)</f>
        <v>2</v>
      </c>
      <c r="C92">
        <f>AVERAGE(C79:C90)</f>
        <v>1.8333333333333333</v>
      </c>
      <c r="D92">
        <f>AVERAGE(D79:D90)</f>
        <v>2.0833333333333335</v>
      </c>
      <c r="E92" s="13" t="s">
        <v>237</v>
      </c>
      <c r="G92" t="s">
        <v>2</v>
      </c>
      <c r="H92">
        <v>0</v>
      </c>
      <c r="J92">
        <v>0</v>
      </c>
      <c r="K92">
        <v>0</v>
      </c>
    </row>
    <row r="93" spans="1:15" x14ac:dyDescent="0.35">
      <c r="A93">
        <f>STDEV(A79:A90)</f>
        <v>0.98473192783466179</v>
      </c>
      <c r="B93">
        <f>STDEV(B79:B90)</f>
        <v>1.2060453783110545</v>
      </c>
      <c r="C93">
        <f>STDEV(C79:C90)</f>
        <v>1.1934162828797101</v>
      </c>
      <c r="D93">
        <f>STDEV(D79:D90)</f>
        <v>1.3113721705515065</v>
      </c>
      <c r="E93" s="13" t="s">
        <v>238</v>
      </c>
      <c r="G93" t="s">
        <v>3</v>
      </c>
      <c r="H93">
        <v>0</v>
      </c>
      <c r="I93">
        <v>0</v>
      </c>
      <c r="K93">
        <v>0</v>
      </c>
    </row>
    <row r="94" spans="1:15" x14ac:dyDescent="0.35">
      <c r="A94" s="22"/>
      <c r="G94" t="s">
        <v>4</v>
      </c>
      <c r="H94">
        <v>0</v>
      </c>
      <c r="I94">
        <v>0</v>
      </c>
      <c r="J94">
        <v>0</v>
      </c>
    </row>
    <row r="95" spans="1:15" s="5" customFormat="1" ht="13.15" thickBot="1" x14ac:dyDescent="0.4">
      <c r="A95" s="23"/>
      <c r="O95" s="24"/>
    </row>
    <row r="96" spans="1:15" s="26" customFormat="1" x14ac:dyDescent="0.35">
      <c r="A96" s="25" t="str">
        <f>Directions!A7</f>
        <v>27) I did not need any further help</v>
      </c>
      <c r="E96" s="115" t="s">
        <v>226</v>
      </c>
      <c r="F96" s="66">
        <f>Directions!B7</f>
        <v>1</v>
      </c>
      <c r="O96" s="28"/>
    </row>
    <row r="97" spans="1:14" ht="13.15" x14ac:dyDescent="0.4">
      <c r="A97" s="22" t="s">
        <v>1</v>
      </c>
      <c r="B97" t="s">
        <v>2</v>
      </c>
      <c r="C97" t="s">
        <v>3</v>
      </c>
      <c r="D97" t="s">
        <v>4</v>
      </c>
      <c r="G97" s="3" t="s">
        <v>220</v>
      </c>
      <c r="H97" t="s">
        <v>1</v>
      </c>
      <c r="I97" t="s">
        <v>2</v>
      </c>
      <c r="J97" t="s">
        <v>3</v>
      </c>
      <c r="K97" t="s">
        <v>4</v>
      </c>
    </row>
    <row r="98" spans="1:14" ht="13.15" x14ac:dyDescent="0.4">
      <c r="A98" s="22">
        <v>5</v>
      </c>
      <c r="B98">
        <v>5</v>
      </c>
      <c r="C98">
        <v>5</v>
      </c>
      <c r="D98">
        <v>5</v>
      </c>
      <c r="G98" t="s">
        <v>1</v>
      </c>
      <c r="H98" s="3">
        <f>A111</f>
        <v>4.25</v>
      </c>
      <c r="I98">
        <f>F96*(H98-I99)</f>
        <v>-0.16666666666666696</v>
      </c>
      <c r="J98">
        <f>F96*(H98-J100)</f>
        <v>0.25</v>
      </c>
      <c r="K98">
        <f>F96*(H98-K101)</f>
        <v>0.83333333333333348</v>
      </c>
    </row>
    <row r="99" spans="1:14" ht="13.15" x14ac:dyDescent="0.4">
      <c r="A99" s="22">
        <v>1</v>
      </c>
      <c r="B99">
        <v>2</v>
      </c>
      <c r="C99">
        <v>5</v>
      </c>
      <c r="D99">
        <v>3</v>
      </c>
      <c r="G99" t="s">
        <v>2</v>
      </c>
      <c r="H99">
        <f>F96*(I99-H98)</f>
        <v>0.16666666666666696</v>
      </c>
      <c r="I99" s="3">
        <f>B111</f>
        <v>4.416666666666667</v>
      </c>
      <c r="J99">
        <f>F96*(I99-J100)</f>
        <v>0.41666666666666696</v>
      </c>
      <c r="K99">
        <f>F96*(I99-K101)</f>
        <v>1.0000000000000004</v>
      </c>
    </row>
    <row r="100" spans="1:14" ht="13.15" x14ac:dyDescent="0.4">
      <c r="A100" s="22">
        <v>5</v>
      </c>
      <c r="B100">
        <v>4</v>
      </c>
      <c r="C100">
        <v>5</v>
      </c>
      <c r="D100">
        <v>4</v>
      </c>
      <c r="G100" t="s">
        <v>3</v>
      </c>
      <c r="H100">
        <f>F96*(J100-H98)</f>
        <v>-0.25</v>
      </c>
      <c r="I100">
        <f>F96*(J100-I99)</f>
        <v>-0.41666666666666696</v>
      </c>
      <c r="J100" s="3">
        <f>C111</f>
        <v>4</v>
      </c>
      <c r="K100">
        <f>F96*(J100-K101)</f>
        <v>0.58333333333333348</v>
      </c>
    </row>
    <row r="101" spans="1:14" ht="13.15" x14ac:dyDescent="0.4">
      <c r="A101" s="22">
        <v>4</v>
      </c>
      <c r="B101">
        <v>5</v>
      </c>
      <c r="C101">
        <v>1</v>
      </c>
      <c r="D101">
        <v>1</v>
      </c>
      <c r="G101" t="s">
        <v>4</v>
      </c>
      <c r="H101">
        <f>F96*(K101-H98)</f>
        <v>-0.83333333333333348</v>
      </c>
      <c r="I101">
        <f>F96*(K101-I99)</f>
        <v>-1.0000000000000004</v>
      </c>
      <c r="J101">
        <f>F96*(K101-J100)</f>
        <v>-0.58333333333333348</v>
      </c>
      <c r="K101" s="3">
        <f>D111</f>
        <v>3.4166666666666665</v>
      </c>
    </row>
    <row r="102" spans="1:14" x14ac:dyDescent="0.35">
      <c r="A102" s="22">
        <v>5</v>
      </c>
      <c r="B102">
        <v>5</v>
      </c>
      <c r="C102">
        <v>2</v>
      </c>
      <c r="D102">
        <v>2</v>
      </c>
    </row>
    <row r="103" spans="1:14" ht="13.15" thickBot="1" x14ac:dyDescent="0.4">
      <c r="A103" s="22">
        <v>4</v>
      </c>
      <c r="B103">
        <v>4</v>
      </c>
      <c r="C103">
        <v>5</v>
      </c>
      <c r="D103">
        <v>1</v>
      </c>
    </row>
    <row r="104" spans="1:14" ht="13.5" thickBot="1" x14ac:dyDescent="0.45">
      <c r="A104" s="22">
        <v>4</v>
      </c>
      <c r="B104">
        <v>5</v>
      </c>
      <c r="C104">
        <v>4</v>
      </c>
      <c r="D104">
        <v>5</v>
      </c>
      <c r="H104" t="s">
        <v>1</v>
      </c>
      <c r="I104" t="s">
        <v>2</v>
      </c>
      <c r="J104" t="s">
        <v>3</v>
      </c>
      <c r="K104" t="s">
        <v>4</v>
      </c>
      <c r="M104" s="116"/>
      <c r="N104" s="141" t="s">
        <v>10</v>
      </c>
    </row>
    <row r="105" spans="1:14" ht="13.15" x14ac:dyDescent="0.4">
      <c r="A105" s="22">
        <v>4</v>
      </c>
      <c r="B105">
        <v>5</v>
      </c>
      <c r="C105">
        <v>1</v>
      </c>
      <c r="D105">
        <v>5</v>
      </c>
      <c r="G105" t="s">
        <v>1</v>
      </c>
      <c r="I105">
        <f>IF(I98&gt;0,I110,0)</f>
        <v>0</v>
      </c>
      <c r="J105">
        <f>IF(J98&gt;0,J110,0)</f>
        <v>0</v>
      </c>
      <c r="K105">
        <f>IF(K98&gt;0,K110,0)</f>
        <v>0</v>
      </c>
      <c r="M105" s="143" t="s">
        <v>1</v>
      </c>
      <c r="N105" s="142">
        <f>Techniques!$D$3*(Techniques!$E$3*I105+Techniques!$F$3*J105+Techniques!$G$3*K105)</f>
        <v>0</v>
      </c>
    </row>
    <row r="106" spans="1:14" ht="13.15" x14ac:dyDescent="0.4">
      <c r="A106" s="22">
        <v>5</v>
      </c>
      <c r="B106">
        <v>3</v>
      </c>
      <c r="C106">
        <v>5</v>
      </c>
      <c r="D106">
        <v>1</v>
      </c>
      <c r="G106" t="s">
        <v>2</v>
      </c>
      <c r="H106">
        <f>IF(H99&gt;0,H111,0)</f>
        <v>0</v>
      </c>
      <c r="J106">
        <f>IF(J99&gt;0,J111,0)</f>
        <v>0</v>
      </c>
      <c r="K106">
        <f>IF(K99&gt;0,K111,0)</f>
        <v>0</v>
      </c>
      <c r="M106" s="143" t="s">
        <v>2</v>
      </c>
      <c r="N106" s="142">
        <f>Techniques!$E$3*(Techniques!$D$3*H106+Techniques!$F$3*J106+Techniques!$G$3*K106)</f>
        <v>0</v>
      </c>
    </row>
    <row r="107" spans="1:14" ht="13.15" x14ac:dyDescent="0.4">
      <c r="A107" s="22">
        <v>5</v>
      </c>
      <c r="B107">
        <v>5</v>
      </c>
      <c r="C107">
        <v>5</v>
      </c>
      <c r="D107">
        <v>5</v>
      </c>
      <c r="G107" t="s">
        <v>3</v>
      </c>
      <c r="H107">
        <f>IF(H100&gt;0,H112,0)</f>
        <v>0</v>
      </c>
      <c r="I107">
        <f>IF(I100&gt;0,I112,0)</f>
        <v>0</v>
      </c>
      <c r="K107">
        <f>IF(K100&gt;0,K112,0)</f>
        <v>0</v>
      </c>
      <c r="M107" s="143" t="s">
        <v>3</v>
      </c>
      <c r="N107" s="142">
        <f>Techniques!$F$3*(Techniques!$D$3*H107+Techniques!$E$3*I107+Techniques!$G$3*K107)</f>
        <v>0</v>
      </c>
    </row>
    <row r="108" spans="1:14" ht="13.15" x14ac:dyDescent="0.4">
      <c r="A108" s="22">
        <v>5</v>
      </c>
      <c r="B108">
        <v>5</v>
      </c>
      <c r="C108">
        <v>5</v>
      </c>
      <c r="D108">
        <v>5</v>
      </c>
      <c r="G108" t="s">
        <v>4</v>
      </c>
      <c r="H108">
        <f>IF(H101&gt;0,H113,0)</f>
        <v>0</v>
      </c>
      <c r="I108">
        <f>IF(I101&gt;0,I113,0)</f>
        <v>0</v>
      </c>
      <c r="J108">
        <f>IF(J101&gt;0,J113,0)</f>
        <v>0</v>
      </c>
      <c r="M108" s="143" t="s">
        <v>4</v>
      </c>
      <c r="N108" s="142">
        <f>Techniques!$G$3*(Techniques!$D$3*H108+Techniques!$E$3*I108+Techniques!$F$3*J108)</f>
        <v>0</v>
      </c>
    </row>
    <row r="109" spans="1:14" ht="13.15" x14ac:dyDescent="0.4">
      <c r="A109" s="22">
        <v>4</v>
      </c>
      <c r="B109">
        <v>5</v>
      </c>
      <c r="C109">
        <v>5</v>
      </c>
      <c r="D109">
        <v>4</v>
      </c>
      <c r="F109" s="38"/>
      <c r="M109" s="143" t="s">
        <v>94</v>
      </c>
      <c r="N109" s="142" t="b">
        <f>SUM(N105:N108)&gt;0</f>
        <v>0</v>
      </c>
    </row>
    <row r="110" spans="1:14" ht="13.5" thickBot="1" x14ac:dyDescent="0.45">
      <c r="A110" s="22"/>
      <c r="G110" t="s">
        <v>1</v>
      </c>
      <c r="I110">
        <v>0</v>
      </c>
      <c r="J110">
        <v>0</v>
      </c>
      <c r="K110">
        <v>0</v>
      </c>
      <c r="M110" s="140" t="s">
        <v>103</v>
      </c>
      <c r="N110" s="273">
        <v>0.45696633967907341</v>
      </c>
    </row>
    <row r="111" spans="1:14" x14ac:dyDescent="0.35">
      <c r="A111" s="22">
        <f>AVERAGE(A98:A109)</f>
        <v>4.25</v>
      </c>
      <c r="B111">
        <f>AVERAGE(B98:B109)</f>
        <v>4.416666666666667</v>
      </c>
      <c r="C111">
        <f>AVERAGE(C98:C109)</f>
        <v>4</v>
      </c>
      <c r="D111">
        <f>AVERAGE(D98:D109)</f>
        <v>3.4166666666666665</v>
      </c>
      <c r="E111" s="13" t="s">
        <v>237</v>
      </c>
      <c r="G111" t="s">
        <v>2</v>
      </c>
      <c r="H111">
        <v>0</v>
      </c>
      <c r="J111">
        <v>0</v>
      </c>
      <c r="K111">
        <v>0</v>
      </c>
    </row>
    <row r="112" spans="1:14" x14ac:dyDescent="0.35">
      <c r="A112">
        <f>STDEV(A98:A109)</f>
        <v>1.1381803659589922</v>
      </c>
      <c r="B112">
        <f>STDEV(B98:B109)</f>
        <v>0.99620491989562143</v>
      </c>
      <c r="C112">
        <f>STDEV(C98:C109)</f>
        <v>1.6514456476895409</v>
      </c>
      <c r="D112">
        <f>STDEV(D98:D109)</f>
        <v>1.7298624923456321</v>
      </c>
      <c r="E112" s="13" t="s">
        <v>238</v>
      </c>
      <c r="G112" t="s">
        <v>3</v>
      </c>
      <c r="H112">
        <v>0</v>
      </c>
      <c r="I112">
        <v>0</v>
      </c>
      <c r="K112">
        <v>0</v>
      </c>
    </row>
    <row r="113" spans="1:15" x14ac:dyDescent="0.35">
      <c r="A113" s="22"/>
      <c r="G113" t="s">
        <v>4</v>
      </c>
      <c r="H113">
        <v>0</v>
      </c>
      <c r="I113">
        <v>0</v>
      </c>
      <c r="J113">
        <v>0</v>
      </c>
    </row>
    <row r="114" spans="1:15" s="5" customFormat="1" ht="13.15" thickBot="1" x14ac:dyDescent="0.4">
      <c r="A114" s="23"/>
      <c r="O114" s="24"/>
    </row>
    <row r="115" spans="1:15" s="26" customFormat="1" x14ac:dyDescent="0.35">
      <c r="A115" s="25" t="str">
        <f>Directions!A8</f>
        <v>28) The interface interfered with the way I wanted to interact with the system</v>
      </c>
      <c r="E115" s="115" t="s">
        <v>226</v>
      </c>
      <c r="F115" s="66">
        <f>Directions!B8</f>
        <v>-1</v>
      </c>
      <c r="O115" s="28"/>
    </row>
    <row r="116" spans="1:15" ht="13.15" x14ac:dyDescent="0.4">
      <c r="A116" s="22" t="s">
        <v>1</v>
      </c>
      <c r="B116" t="s">
        <v>2</v>
      </c>
      <c r="C116" t="s">
        <v>3</v>
      </c>
      <c r="D116" t="s">
        <v>4</v>
      </c>
      <c r="G116" s="3" t="s">
        <v>220</v>
      </c>
      <c r="H116" t="s">
        <v>1</v>
      </c>
      <c r="I116" t="s">
        <v>2</v>
      </c>
      <c r="J116" t="s">
        <v>3</v>
      </c>
      <c r="K116" t="s">
        <v>4</v>
      </c>
    </row>
    <row r="117" spans="1:15" ht="13.15" x14ac:dyDescent="0.4">
      <c r="A117" s="22">
        <v>1</v>
      </c>
      <c r="B117">
        <v>2</v>
      </c>
      <c r="C117">
        <v>2</v>
      </c>
      <c r="D117">
        <v>2</v>
      </c>
      <c r="G117" t="s">
        <v>1</v>
      </c>
      <c r="H117" s="3">
        <f>A130</f>
        <v>1.8333333333333333</v>
      </c>
      <c r="I117">
        <f>F115*(H117-I118)</f>
        <v>1.0833333333333333</v>
      </c>
      <c r="J117">
        <f>F115*(H117-J119)</f>
        <v>0.91666666666666674</v>
      </c>
      <c r="K117">
        <f>F115*(H117-K120)</f>
        <v>0.50000000000000022</v>
      </c>
    </row>
    <row r="118" spans="1:15" ht="13.15" x14ac:dyDescent="0.4">
      <c r="A118" s="22">
        <v>2</v>
      </c>
      <c r="B118">
        <v>4</v>
      </c>
      <c r="C118">
        <v>2</v>
      </c>
      <c r="D118">
        <v>2</v>
      </c>
      <c r="G118" t="s">
        <v>2</v>
      </c>
      <c r="H118">
        <f>F115*(I118-H117)</f>
        <v>-1.0833333333333333</v>
      </c>
      <c r="I118" s="3">
        <f>B130</f>
        <v>2.9166666666666665</v>
      </c>
      <c r="J118">
        <f>F115*(I118-J119)</f>
        <v>-0.16666666666666652</v>
      </c>
      <c r="K118">
        <f>F115*(I118-K120)</f>
        <v>-0.58333333333333304</v>
      </c>
    </row>
    <row r="119" spans="1:15" ht="13.15" x14ac:dyDescent="0.4">
      <c r="A119" s="22">
        <v>2</v>
      </c>
      <c r="B119">
        <v>2</v>
      </c>
      <c r="C119">
        <v>3</v>
      </c>
      <c r="D119">
        <v>2</v>
      </c>
      <c r="G119" t="s">
        <v>3</v>
      </c>
      <c r="H119">
        <f>F115*(J119-H117)</f>
        <v>-0.91666666666666674</v>
      </c>
      <c r="I119">
        <f>F115*(J119-I118)</f>
        <v>0.16666666666666652</v>
      </c>
      <c r="J119" s="3">
        <f>C130</f>
        <v>2.75</v>
      </c>
      <c r="K119">
        <f>F115*(J119-K120)</f>
        <v>-0.41666666666666652</v>
      </c>
    </row>
    <row r="120" spans="1:15" ht="13.15" x14ac:dyDescent="0.4">
      <c r="A120" s="22">
        <v>3</v>
      </c>
      <c r="B120">
        <v>3</v>
      </c>
      <c r="C120">
        <v>2</v>
      </c>
      <c r="D120">
        <v>1</v>
      </c>
      <c r="G120" t="s">
        <v>4</v>
      </c>
      <c r="H120">
        <f>F115*(K120-H117)</f>
        <v>-0.50000000000000022</v>
      </c>
      <c r="I120">
        <f>F115*(K120-I118)</f>
        <v>0.58333333333333304</v>
      </c>
      <c r="J120">
        <f>F115*(K120-J119)</f>
        <v>0.41666666666666652</v>
      </c>
      <c r="K120" s="3">
        <f>D130</f>
        <v>2.3333333333333335</v>
      </c>
    </row>
    <row r="121" spans="1:15" x14ac:dyDescent="0.35">
      <c r="A121" s="22">
        <v>2</v>
      </c>
      <c r="B121">
        <v>4</v>
      </c>
      <c r="C121">
        <v>4</v>
      </c>
      <c r="D121">
        <v>2</v>
      </c>
    </row>
    <row r="122" spans="1:15" ht="13.15" thickBot="1" x14ac:dyDescent="0.4">
      <c r="A122" s="22">
        <v>2</v>
      </c>
      <c r="B122">
        <v>2</v>
      </c>
      <c r="C122">
        <v>2</v>
      </c>
      <c r="D122">
        <v>3</v>
      </c>
    </row>
    <row r="123" spans="1:15" ht="13.5" thickBot="1" x14ac:dyDescent="0.45">
      <c r="A123" s="22">
        <v>1</v>
      </c>
      <c r="B123">
        <v>3</v>
      </c>
      <c r="C123">
        <v>2</v>
      </c>
      <c r="D123">
        <v>3</v>
      </c>
      <c r="H123" t="s">
        <v>1</v>
      </c>
      <c r="I123" t="s">
        <v>2</v>
      </c>
      <c r="J123" t="s">
        <v>3</v>
      </c>
      <c r="K123" t="s">
        <v>4</v>
      </c>
      <c r="M123" s="116"/>
      <c r="N123" s="141" t="s">
        <v>10</v>
      </c>
    </row>
    <row r="124" spans="1:15" ht="13.15" x14ac:dyDescent="0.4">
      <c r="A124" s="22">
        <v>1</v>
      </c>
      <c r="B124">
        <v>3</v>
      </c>
      <c r="C124">
        <v>3</v>
      </c>
      <c r="D124">
        <v>3</v>
      </c>
      <c r="G124" t="s">
        <v>1</v>
      </c>
      <c r="I124">
        <f>IF(I117&gt;0,I129,0)</f>
        <v>1</v>
      </c>
      <c r="J124">
        <f>IF(J117&gt;0,J129,0)</f>
        <v>0</v>
      </c>
      <c r="K124">
        <f>IF(K117&gt;0,K129,0)</f>
        <v>0</v>
      </c>
      <c r="M124" s="143" t="s">
        <v>1</v>
      </c>
      <c r="N124" s="142">
        <f>Techniques!$D$3*(Techniques!$E$3*I124+Techniques!$F$3*J124+Techniques!$G$3*K124)</f>
        <v>1</v>
      </c>
    </row>
    <row r="125" spans="1:15" ht="13.15" x14ac:dyDescent="0.4">
      <c r="A125" s="22">
        <v>2</v>
      </c>
      <c r="B125">
        <v>3</v>
      </c>
      <c r="C125">
        <v>4</v>
      </c>
      <c r="D125">
        <v>3</v>
      </c>
      <c r="G125" t="s">
        <v>2</v>
      </c>
      <c r="H125">
        <f>IF(H118&gt;0,H130,0)</f>
        <v>0</v>
      </c>
      <c r="J125">
        <f>IF(J118&gt;0,J130,0)</f>
        <v>0</v>
      </c>
      <c r="K125">
        <f>IF(K118&gt;0,K130,0)</f>
        <v>0</v>
      </c>
      <c r="M125" s="143" t="s">
        <v>2</v>
      </c>
      <c r="N125" s="142">
        <f>Techniques!$E$3*(Techniques!$D$3*H125+Techniques!$F$3*J125+Techniques!$G$3*K125)</f>
        <v>0</v>
      </c>
    </row>
    <row r="126" spans="1:15" ht="13.15" x14ac:dyDescent="0.4">
      <c r="A126" s="22">
        <v>2</v>
      </c>
      <c r="B126">
        <v>3</v>
      </c>
      <c r="C126">
        <v>2</v>
      </c>
      <c r="D126">
        <v>4</v>
      </c>
      <c r="G126" t="s">
        <v>3</v>
      </c>
      <c r="H126">
        <f>IF(H119&gt;0,H131,0)</f>
        <v>0</v>
      </c>
      <c r="I126">
        <f>IF(I119&gt;0,I131,0)</f>
        <v>0</v>
      </c>
      <c r="K126">
        <f>IF(K119&gt;0,K131,0)</f>
        <v>0</v>
      </c>
      <c r="M126" s="143" t="s">
        <v>3</v>
      </c>
      <c r="N126" s="142">
        <f>Techniques!$F$3*(Techniques!$D$3*H126+Techniques!$E$3*I126+Techniques!$G$3*K126)</f>
        <v>0</v>
      </c>
    </row>
    <row r="127" spans="1:15" ht="13.15" x14ac:dyDescent="0.4">
      <c r="A127" s="22">
        <v>3</v>
      </c>
      <c r="B127">
        <v>2</v>
      </c>
      <c r="C127">
        <v>4</v>
      </c>
      <c r="D127">
        <v>1</v>
      </c>
      <c r="G127" t="s">
        <v>4</v>
      </c>
      <c r="H127">
        <f>IF(H120&gt;0,H132,0)</f>
        <v>0</v>
      </c>
      <c r="I127">
        <f>IF(I120&gt;0,I132,0)</f>
        <v>0</v>
      </c>
      <c r="J127">
        <f>IF(J120&gt;0,J132,0)</f>
        <v>0</v>
      </c>
      <c r="M127" s="143" t="s">
        <v>4</v>
      </c>
      <c r="N127" s="142">
        <f>Techniques!$G$3*(Techniques!$D$3*H127+Techniques!$E$3*I127+Techniques!$F$3*J127)</f>
        <v>0</v>
      </c>
    </row>
    <row r="128" spans="1:15" ht="13.15" x14ac:dyDescent="0.4">
      <c r="A128" s="22">
        <v>1</v>
      </c>
      <c r="B128">
        <v>4</v>
      </c>
      <c r="C128">
        <v>3</v>
      </c>
      <c r="D128">
        <v>2</v>
      </c>
      <c r="F128" s="38"/>
      <c r="M128" s="143" t="s">
        <v>94</v>
      </c>
      <c r="N128" s="142" t="b">
        <f>SUM(N124:N127)&gt;0</f>
        <v>1</v>
      </c>
    </row>
    <row r="129" spans="1:15" ht="13.5" thickBot="1" x14ac:dyDescent="0.45">
      <c r="A129" s="22"/>
      <c r="G129" t="s">
        <v>1</v>
      </c>
      <c r="I129">
        <v>1</v>
      </c>
      <c r="J129">
        <v>0</v>
      </c>
      <c r="K129">
        <v>0</v>
      </c>
      <c r="M129" s="140" t="s">
        <v>103</v>
      </c>
      <c r="N129" s="273">
        <v>1.7809483885992225E-2</v>
      </c>
    </row>
    <row r="130" spans="1:15" x14ac:dyDescent="0.35">
      <c r="A130" s="22">
        <f>AVERAGE(A117:A128)</f>
        <v>1.8333333333333333</v>
      </c>
      <c r="B130">
        <f>AVERAGE(B117:B128)</f>
        <v>2.9166666666666665</v>
      </c>
      <c r="C130">
        <f>AVERAGE(C117:C128)</f>
        <v>2.75</v>
      </c>
      <c r="D130">
        <f>AVERAGE(D117:D128)</f>
        <v>2.3333333333333335</v>
      </c>
      <c r="E130" s="13" t="s">
        <v>237</v>
      </c>
      <c r="G130" t="s">
        <v>2</v>
      </c>
      <c r="H130">
        <v>1</v>
      </c>
      <c r="J130">
        <v>0</v>
      </c>
      <c r="K130">
        <v>0</v>
      </c>
    </row>
    <row r="131" spans="1:15" x14ac:dyDescent="0.35">
      <c r="A131">
        <f>STDEV(A117:A128)</f>
        <v>0.7177405625652733</v>
      </c>
      <c r="B131">
        <f>STDEV(B117:B128)</f>
        <v>0.79296146109875931</v>
      </c>
      <c r="C131">
        <f>STDEV(C117:C128)</f>
        <v>0.8660254037844386</v>
      </c>
      <c r="D131">
        <f>STDEV(D117:D128)</f>
        <v>0.88762536459859476</v>
      </c>
      <c r="E131" s="13" t="s">
        <v>238</v>
      </c>
      <c r="G131" t="s">
        <v>3</v>
      </c>
      <c r="H131">
        <v>0</v>
      </c>
      <c r="I131">
        <v>0</v>
      </c>
      <c r="K131">
        <v>0</v>
      </c>
    </row>
    <row r="132" spans="1:15" x14ac:dyDescent="0.35">
      <c r="A132" s="22"/>
      <c r="G132" t="s">
        <v>4</v>
      </c>
      <c r="H132">
        <v>0</v>
      </c>
      <c r="I132">
        <v>0</v>
      </c>
      <c r="J132">
        <v>0</v>
      </c>
    </row>
    <row r="133" spans="1:15" s="5" customFormat="1" ht="13.15" thickBot="1" x14ac:dyDescent="0.4">
      <c r="A133" s="23"/>
      <c r="O133" s="24"/>
    </row>
    <row r="134" spans="1:15" s="26" customFormat="1" x14ac:dyDescent="0.35">
      <c r="A134" s="25" t="str">
        <f>Directions!A9</f>
        <v>29) I found it easy to undo mistakes and return to a previous state</v>
      </c>
      <c r="E134" s="115" t="s">
        <v>226</v>
      </c>
      <c r="F134" s="66">
        <f>Directions!B9</f>
        <v>1</v>
      </c>
      <c r="O134" s="28"/>
    </row>
    <row r="135" spans="1:15" ht="13.15" x14ac:dyDescent="0.4">
      <c r="A135" s="22" t="s">
        <v>1</v>
      </c>
      <c r="B135" t="s">
        <v>2</v>
      </c>
      <c r="C135" t="s">
        <v>3</v>
      </c>
      <c r="D135" t="s">
        <v>4</v>
      </c>
      <c r="G135" s="3" t="s">
        <v>220</v>
      </c>
      <c r="H135" t="s">
        <v>1</v>
      </c>
      <c r="I135" t="s">
        <v>2</v>
      </c>
      <c r="J135" t="s">
        <v>3</v>
      </c>
      <c r="K135" t="s">
        <v>4</v>
      </c>
    </row>
    <row r="136" spans="1:15" ht="13.15" x14ac:dyDescent="0.4">
      <c r="A136" s="22">
        <v>5</v>
      </c>
      <c r="B136">
        <v>4</v>
      </c>
      <c r="C136">
        <v>4</v>
      </c>
      <c r="D136">
        <v>5</v>
      </c>
      <c r="G136" t="s">
        <v>1</v>
      </c>
      <c r="H136" s="3">
        <f>A149</f>
        <v>4</v>
      </c>
      <c r="I136">
        <f>F134*(H136-I137)</f>
        <v>0.75</v>
      </c>
      <c r="J136">
        <f>F134*(H136-J138)</f>
        <v>0.25</v>
      </c>
      <c r="K136">
        <f>F134*(H136-K139)</f>
        <v>0.33333333333333348</v>
      </c>
    </row>
    <row r="137" spans="1:15" ht="13.15" x14ac:dyDescent="0.4">
      <c r="A137" s="22">
        <v>5</v>
      </c>
      <c r="B137">
        <v>2</v>
      </c>
      <c r="C137">
        <v>4</v>
      </c>
      <c r="D137">
        <v>4</v>
      </c>
      <c r="G137" t="s">
        <v>2</v>
      </c>
      <c r="H137">
        <f>F134*(I137-H136)</f>
        <v>-0.75</v>
      </c>
      <c r="I137" s="3">
        <f>B149</f>
        <v>3.25</v>
      </c>
      <c r="J137">
        <f>F134*(I137-J138)</f>
        <v>-0.5</v>
      </c>
      <c r="K137">
        <f>F134*(I137-K139)</f>
        <v>-0.41666666666666652</v>
      </c>
    </row>
    <row r="138" spans="1:15" ht="13.15" x14ac:dyDescent="0.4">
      <c r="A138" s="22">
        <v>5</v>
      </c>
      <c r="B138">
        <v>4</v>
      </c>
      <c r="C138">
        <v>5</v>
      </c>
      <c r="D138">
        <v>4</v>
      </c>
      <c r="G138" t="s">
        <v>3</v>
      </c>
      <c r="H138">
        <f>F134*(J138-H136)</f>
        <v>-0.25</v>
      </c>
      <c r="I138">
        <f>F134*(J138-I137)</f>
        <v>0.5</v>
      </c>
      <c r="J138" s="3">
        <f>C149</f>
        <v>3.75</v>
      </c>
      <c r="K138">
        <f>F134*(J138-K139)</f>
        <v>8.3333333333333481E-2</v>
      </c>
    </row>
    <row r="139" spans="1:15" ht="13.15" x14ac:dyDescent="0.4">
      <c r="A139" s="22">
        <v>4</v>
      </c>
      <c r="B139">
        <v>4</v>
      </c>
      <c r="C139">
        <v>4</v>
      </c>
      <c r="D139">
        <v>3</v>
      </c>
      <c r="G139" t="s">
        <v>4</v>
      </c>
      <c r="H139">
        <f>F134*(K139-H136)</f>
        <v>-0.33333333333333348</v>
      </c>
      <c r="I139">
        <f>F134*(K139-I137)</f>
        <v>0.41666666666666652</v>
      </c>
      <c r="J139">
        <f>F134*(K139-J138)</f>
        <v>-8.3333333333333481E-2</v>
      </c>
      <c r="K139" s="3">
        <f>D149</f>
        <v>3.6666666666666665</v>
      </c>
    </row>
    <row r="140" spans="1:15" x14ac:dyDescent="0.35">
      <c r="A140" s="22">
        <v>4</v>
      </c>
      <c r="B140">
        <v>2</v>
      </c>
      <c r="C140">
        <v>1</v>
      </c>
      <c r="D140">
        <v>2</v>
      </c>
    </row>
    <row r="141" spans="1:15" ht="13.15" thickBot="1" x14ac:dyDescent="0.4">
      <c r="A141" s="22">
        <v>4</v>
      </c>
      <c r="B141">
        <v>5</v>
      </c>
      <c r="C141">
        <v>3</v>
      </c>
      <c r="D141">
        <v>4</v>
      </c>
    </row>
    <row r="142" spans="1:15" ht="13.5" thickBot="1" x14ac:dyDescent="0.45">
      <c r="A142" s="22">
        <v>4</v>
      </c>
      <c r="B142">
        <v>2</v>
      </c>
      <c r="C142">
        <v>4</v>
      </c>
      <c r="D142">
        <v>3</v>
      </c>
      <c r="H142" t="s">
        <v>1</v>
      </c>
      <c r="I142" t="s">
        <v>2</v>
      </c>
      <c r="J142" t="s">
        <v>3</v>
      </c>
      <c r="K142" t="s">
        <v>4</v>
      </c>
      <c r="M142" s="116"/>
      <c r="N142" s="141" t="s">
        <v>10</v>
      </c>
    </row>
    <row r="143" spans="1:15" ht="13.15" x14ac:dyDescent="0.4">
      <c r="A143" s="22">
        <v>4</v>
      </c>
      <c r="B143">
        <v>3</v>
      </c>
      <c r="C143">
        <v>3</v>
      </c>
      <c r="D143">
        <v>3</v>
      </c>
      <c r="G143" t="s">
        <v>1</v>
      </c>
      <c r="I143">
        <f>IF(I136&gt;0,I148,0)</f>
        <v>0</v>
      </c>
      <c r="J143">
        <f>IF(J136&gt;0,J148,0)</f>
        <v>0</v>
      </c>
      <c r="K143">
        <f>IF(K136&gt;0,K148,0)</f>
        <v>0</v>
      </c>
      <c r="M143" s="143" t="s">
        <v>1</v>
      </c>
      <c r="N143" s="142">
        <f>Techniques!$D$3*(Techniques!$E$3*I143+Techniques!$F$3*J143+Techniques!$G$3*K143)</f>
        <v>0</v>
      </c>
    </row>
    <row r="144" spans="1:15" ht="13.15" x14ac:dyDescent="0.4">
      <c r="A144" s="22">
        <v>4</v>
      </c>
      <c r="B144">
        <v>3</v>
      </c>
      <c r="C144">
        <v>2</v>
      </c>
      <c r="D144">
        <v>3</v>
      </c>
      <c r="G144" t="s">
        <v>2</v>
      </c>
      <c r="H144">
        <f>IF(H137&gt;0,H149,0)</f>
        <v>0</v>
      </c>
      <c r="J144">
        <f>IF(J137&gt;0,J149,0)</f>
        <v>0</v>
      </c>
      <c r="K144">
        <f>IF(K137&gt;0,K149,0)</f>
        <v>0</v>
      </c>
      <c r="M144" s="143" t="s">
        <v>2</v>
      </c>
      <c r="N144" s="142">
        <f>Techniques!$E$3*(Techniques!$D$3*H144+Techniques!$F$3*J144+Techniques!$G$3*K144)</f>
        <v>0</v>
      </c>
    </row>
    <row r="145" spans="1:15" ht="13.15" x14ac:dyDescent="0.4">
      <c r="A145" s="22">
        <v>3</v>
      </c>
      <c r="B145">
        <v>4</v>
      </c>
      <c r="C145">
        <v>5</v>
      </c>
      <c r="D145">
        <v>4</v>
      </c>
      <c r="G145" t="s">
        <v>3</v>
      </c>
      <c r="H145">
        <f>IF(H138&gt;0,H150,0)</f>
        <v>0</v>
      </c>
      <c r="I145">
        <f>IF(I138&gt;0,I150,0)</f>
        <v>0</v>
      </c>
      <c r="K145">
        <f>IF(K138&gt;0,K150,0)</f>
        <v>0</v>
      </c>
      <c r="M145" s="143" t="s">
        <v>3</v>
      </c>
      <c r="N145" s="142">
        <f>Techniques!$F$3*(Techniques!$D$3*H145+Techniques!$E$3*I145+Techniques!$G$3*K145)</f>
        <v>0</v>
      </c>
    </row>
    <row r="146" spans="1:15" ht="13.15" x14ac:dyDescent="0.4">
      <c r="A146" s="22">
        <v>4</v>
      </c>
      <c r="B146">
        <v>2</v>
      </c>
      <c r="C146">
        <v>5</v>
      </c>
      <c r="D146">
        <v>5</v>
      </c>
      <c r="G146" t="s">
        <v>4</v>
      </c>
      <c r="H146">
        <f>IF(H139&gt;0,H151,0)</f>
        <v>0</v>
      </c>
      <c r="I146">
        <f>IF(I139&gt;0,I151,0)</f>
        <v>0</v>
      </c>
      <c r="J146">
        <f>IF(J139&gt;0,J151,0)</f>
        <v>0</v>
      </c>
      <c r="M146" s="143" t="s">
        <v>4</v>
      </c>
      <c r="N146" s="142">
        <f>Techniques!$G$3*(Techniques!$D$3*H146+Techniques!$E$3*I146+Techniques!$F$3*J146)</f>
        <v>0</v>
      </c>
    </row>
    <row r="147" spans="1:15" ht="13.15" x14ac:dyDescent="0.4">
      <c r="A147" s="22">
        <v>2</v>
      </c>
      <c r="B147">
        <v>4</v>
      </c>
      <c r="C147">
        <v>5</v>
      </c>
      <c r="D147">
        <v>4</v>
      </c>
      <c r="F147" s="38"/>
      <c r="M147" s="143" t="s">
        <v>94</v>
      </c>
      <c r="N147" s="142" t="b">
        <f>SUM(N143:N146)&gt;0</f>
        <v>0</v>
      </c>
    </row>
    <row r="148" spans="1:15" ht="13.5" thickBot="1" x14ac:dyDescent="0.45">
      <c r="A148" s="22"/>
      <c r="G148" t="s">
        <v>1</v>
      </c>
      <c r="I148">
        <v>0</v>
      </c>
      <c r="J148">
        <v>0</v>
      </c>
      <c r="K148">
        <v>0</v>
      </c>
      <c r="M148" s="140" t="s">
        <v>103</v>
      </c>
      <c r="N148" s="273">
        <v>0.32107258562806856</v>
      </c>
    </row>
    <row r="149" spans="1:15" x14ac:dyDescent="0.35">
      <c r="A149" s="22">
        <f>AVERAGE(A136:A147)</f>
        <v>4</v>
      </c>
      <c r="B149">
        <f>AVERAGE(B136:B147)</f>
        <v>3.25</v>
      </c>
      <c r="C149">
        <f>AVERAGE(C136:C147)</f>
        <v>3.75</v>
      </c>
      <c r="D149">
        <f>AVERAGE(D136:D147)</f>
        <v>3.6666666666666665</v>
      </c>
      <c r="E149" s="13" t="s">
        <v>237</v>
      </c>
      <c r="G149" t="s">
        <v>2</v>
      </c>
      <c r="H149">
        <v>0</v>
      </c>
      <c r="J149">
        <v>0</v>
      </c>
      <c r="K149">
        <v>0</v>
      </c>
    </row>
    <row r="150" spans="1:15" x14ac:dyDescent="0.35">
      <c r="A150">
        <f>STDEV(A136:A147)</f>
        <v>0.85280286542244177</v>
      </c>
      <c r="B150">
        <f>STDEV(B136:B147)</f>
        <v>1.0552897060221726</v>
      </c>
      <c r="C150">
        <f>STDEV(C136:C147)</f>
        <v>1.2880570286640687</v>
      </c>
      <c r="D150">
        <f>STDEV(D136:D147)</f>
        <v>0.88762536459859409</v>
      </c>
      <c r="E150" s="13" t="s">
        <v>238</v>
      </c>
      <c r="G150" t="s">
        <v>3</v>
      </c>
      <c r="H150">
        <v>0</v>
      </c>
      <c r="I150">
        <v>0</v>
      </c>
      <c r="K150">
        <v>0</v>
      </c>
    </row>
    <row r="151" spans="1:15" x14ac:dyDescent="0.35">
      <c r="A151" s="22"/>
      <c r="G151" t="s">
        <v>4</v>
      </c>
      <c r="H151">
        <v>0</v>
      </c>
      <c r="I151">
        <v>0</v>
      </c>
      <c r="J151">
        <v>0</v>
      </c>
    </row>
    <row r="152" spans="1:15" s="5" customFormat="1" ht="13.15" thickBot="1" x14ac:dyDescent="0.4">
      <c r="A152" s="23"/>
      <c r="O152" s="24"/>
    </row>
    <row r="153" spans="1:15" s="26" customFormat="1" x14ac:dyDescent="0.35">
      <c r="A153" s="25" t="str">
        <f>Directions!A10</f>
        <v>30) I was confused by the operation of the interface</v>
      </c>
      <c r="E153" s="115" t="s">
        <v>226</v>
      </c>
      <c r="F153" s="66">
        <f>Directions!B10</f>
        <v>-1</v>
      </c>
      <c r="O153" s="28"/>
    </row>
    <row r="154" spans="1:15" ht="13.15" x14ac:dyDescent="0.4">
      <c r="A154" s="22" t="s">
        <v>1</v>
      </c>
      <c r="B154" t="s">
        <v>2</v>
      </c>
      <c r="C154" t="s">
        <v>3</v>
      </c>
      <c r="D154" t="s">
        <v>4</v>
      </c>
      <c r="G154" s="3" t="s">
        <v>220</v>
      </c>
      <c r="H154" t="s">
        <v>1</v>
      </c>
      <c r="I154" t="s">
        <v>2</v>
      </c>
      <c r="J154" t="s">
        <v>3</v>
      </c>
      <c r="K154" t="s">
        <v>4</v>
      </c>
    </row>
    <row r="155" spans="1:15" ht="13.15" x14ac:dyDescent="0.4">
      <c r="A155" s="22">
        <v>1</v>
      </c>
      <c r="B155">
        <v>1</v>
      </c>
      <c r="C155">
        <v>1</v>
      </c>
      <c r="D155">
        <v>1</v>
      </c>
      <c r="G155" t="s">
        <v>1</v>
      </c>
      <c r="H155" s="3">
        <f>A168</f>
        <v>1.5</v>
      </c>
      <c r="I155">
        <f>F153*(H155-I156)</f>
        <v>0.25</v>
      </c>
      <c r="J155">
        <f>F153*(H155-J157)</f>
        <v>-0.33333333333333326</v>
      </c>
      <c r="K155">
        <f>F153*(H155-K158)</f>
        <v>8.3333333333333259E-2</v>
      </c>
    </row>
    <row r="156" spans="1:15" ht="13.15" x14ac:dyDescent="0.4">
      <c r="A156" s="22">
        <v>1</v>
      </c>
      <c r="B156">
        <v>3</v>
      </c>
      <c r="C156">
        <v>1</v>
      </c>
      <c r="D156">
        <v>1</v>
      </c>
      <c r="G156" t="s">
        <v>2</v>
      </c>
      <c r="H156">
        <f>F153*(I156-H155)</f>
        <v>-0.25</v>
      </c>
      <c r="I156" s="3">
        <f>B168</f>
        <v>1.75</v>
      </c>
      <c r="J156">
        <f>F153*(I156-J157)</f>
        <v>-0.58333333333333326</v>
      </c>
      <c r="K156">
        <f>F153*(I156-K158)</f>
        <v>-0.16666666666666674</v>
      </c>
    </row>
    <row r="157" spans="1:15" ht="13.15" x14ac:dyDescent="0.4">
      <c r="A157" s="22">
        <v>1</v>
      </c>
      <c r="B157">
        <v>1</v>
      </c>
      <c r="C157">
        <v>1</v>
      </c>
      <c r="D157">
        <v>2</v>
      </c>
      <c r="G157" t="s">
        <v>3</v>
      </c>
      <c r="H157">
        <f>F153*(J157-H155)</f>
        <v>0.33333333333333326</v>
      </c>
      <c r="I157">
        <f>F153*(J157-I156)</f>
        <v>0.58333333333333326</v>
      </c>
      <c r="J157" s="3">
        <f>C168</f>
        <v>1.1666666666666667</v>
      </c>
      <c r="K157">
        <f>F153*(J157-K158)</f>
        <v>0.41666666666666652</v>
      </c>
    </row>
    <row r="158" spans="1:15" ht="13.15" x14ac:dyDescent="0.4">
      <c r="A158" s="22">
        <v>4</v>
      </c>
      <c r="B158">
        <v>1</v>
      </c>
      <c r="C158">
        <v>1</v>
      </c>
      <c r="D158">
        <v>1</v>
      </c>
      <c r="G158" t="s">
        <v>4</v>
      </c>
      <c r="H158">
        <f>F153*(K158-H155)</f>
        <v>-8.3333333333333259E-2</v>
      </c>
      <c r="I158">
        <f>F153*(K158-I156)</f>
        <v>0.16666666666666674</v>
      </c>
      <c r="J158">
        <f>F153*(K158-J157)</f>
        <v>-0.41666666666666652</v>
      </c>
      <c r="K158" s="3">
        <f>D168</f>
        <v>1.5833333333333333</v>
      </c>
    </row>
    <row r="159" spans="1:15" x14ac:dyDescent="0.35">
      <c r="A159" s="22">
        <v>1</v>
      </c>
      <c r="B159">
        <v>1</v>
      </c>
      <c r="C159">
        <v>1</v>
      </c>
      <c r="D159">
        <v>2</v>
      </c>
    </row>
    <row r="160" spans="1:15" ht="13.15" thickBot="1" x14ac:dyDescent="0.4">
      <c r="A160" s="22">
        <v>2</v>
      </c>
      <c r="B160">
        <v>1</v>
      </c>
      <c r="C160">
        <v>1</v>
      </c>
      <c r="D160">
        <v>1</v>
      </c>
    </row>
    <row r="161" spans="1:15" ht="13.5" thickBot="1" x14ac:dyDescent="0.45">
      <c r="A161" s="22">
        <v>1</v>
      </c>
      <c r="B161">
        <v>3</v>
      </c>
      <c r="C161">
        <v>2</v>
      </c>
      <c r="D161">
        <v>3</v>
      </c>
      <c r="H161" t="s">
        <v>1</v>
      </c>
      <c r="I161" t="s">
        <v>2</v>
      </c>
      <c r="J161" t="s">
        <v>3</v>
      </c>
      <c r="K161" t="s">
        <v>4</v>
      </c>
      <c r="M161" s="116"/>
      <c r="N161" s="141" t="s">
        <v>10</v>
      </c>
    </row>
    <row r="162" spans="1:15" ht="13.15" x14ac:dyDescent="0.4">
      <c r="A162" s="22">
        <v>1</v>
      </c>
      <c r="B162">
        <v>4</v>
      </c>
      <c r="C162">
        <v>1</v>
      </c>
      <c r="D162">
        <v>1</v>
      </c>
      <c r="G162" t="s">
        <v>1</v>
      </c>
      <c r="I162">
        <f>IF(I155&gt;0,I167,0)</f>
        <v>0</v>
      </c>
      <c r="J162">
        <f>IF(J155&gt;0,J167,0)</f>
        <v>0</v>
      </c>
      <c r="K162">
        <f>IF(K155&gt;0,K167,0)</f>
        <v>0</v>
      </c>
      <c r="M162" s="143" t="s">
        <v>1</v>
      </c>
      <c r="N162" s="142">
        <f>Techniques!$D$3*(Techniques!$E$3*I162+Techniques!$F$3*J162+Techniques!$G$3*K162)</f>
        <v>0</v>
      </c>
    </row>
    <row r="163" spans="1:15" ht="13.15" x14ac:dyDescent="0.4">
      <c r="A163" s="22">
        <v>2</v>
      </c>
      <c r="B163">
        <v>2</v>
      </c>
      <c r="C163">
        <v>2</v>
      </c>
      <c r="D163">
        <v>3</v>
      </c>
      <c r="G163" t="s">
        <v>2</v>
      </c>
      <c r="H163">
        <f>IF(H156&gt;0,H168,0)</f>
        <v>0</v>
      </c>
      <c r="J163">
        <f>IF(J156&gt;0,J168,0)</f>
        <v>0</v>
      </c>
      <c r="K163">
        <f>IF(K156&gt;0,K168,0)</f>
        <v>0</v>
      </c>
      <c r="M163" s="143" t="s">
        <v>2</v>
      </c>
      <c r="N163" s="142">
        <f>Techniques!$E$3*(Techniques!$D$3*H163+Techniques!$F$3*J163+Techniques!$G$3*K163)</f>
        <v>0</v>
      </c>
    </row>
    <row r="164" spans="1:15" ht="13.15" x14ac:dyDescent="0.4">
      <c r="A164" s="22">
        <v>2</v>
      </c>
      <c r="B164">
        <v>1</v>
      </c>
      <c r="C164">
        <v>1</v>
      </c>
      <c r="D164">
        <v>1</v>
      </c>
      <c r="G164" t="s">
        <v>3</v>
      </c>
      <c r="H164">
        <f>IF(H157&gt;0,H169,0)</f>
        <v>0</v>
      </c>
      <c r="I164">
        <f>IF(I157&gt;0,I169,0)</f>
        <v>0</v>
      </c>
      <c r="K164">
        <f>IF(K157&gt;0,K169,0)</f>
        <v>0</v>
      </c>
      <c r="M164" s="143" t="s">
        <v>3</v>
      </c>
      <c r="N164" s="142">
        <f>Techniques!$F$3*(Techniques!$D$3*H164+Techniques!$E$3*I164+Techniques!$G$3*K164)</f>
        <v>0</v>
      </c>
    </row>
    <row r="165" spans="1:15" ht="13.15" x14ac:dyDescent="0.4">
      <c r="A165" s="22">
        <v>1</v>
      </c>
      <c r="B165">
        <v>2</v>
      </c>
      <c r="C165">
        <v>1</v>
      </c>
      <c r="D165">
        <v>1</v>
      </c>
      <c r="G165" t="s">
        <v>4</v>
      </c>
      <c r="H165">
        <f>IF(H158&gt;0,H170,0)</f>
        <v>0</v>
      </c>
      <c r="I165">
        <f>IF(I158&gt;0,I170,0)</f>
        <v>0</v>
      </c>
      <c r="J165">
        <f>IF(J158&gt;0,J170,0)</f>
        <v>0</v>
      </c>
      <c r="M165" s="143" t="s">
        <v>4</v>
      </c>
      <c r="N165" s="142">
        <f>Techniques!$G$3*(Techniques!$D$3*H165+Techniques!$E$3*I165+Techniques!$F$3*J165)</f>
        <v>0</v>
      </c>
    </row>
    <row r="166" spans="1:15" ht="13.15" x14ac:dyDescent="0.4">
      <c r="A166" s="22">
        <v>1</v>
      </c>
      <c r="B166">
        <v>1</v>
      </c>
      <c r="C166">
        <v>1</v>
      </c>
      <c r="D166">
        <v>2</v>
      </c>
      <c r="F166" s="38"/>
      <c r="M166" s="143" t="s">
        <v>94</v>
      </c>
      <c r="N166" s="142" t="b">
        <f>SUM(N162:N165)&gt;0</f>
        <v>0</v>
      </c>
    </row>
    <row r="167" spans="1:15" ht="13.5" thickBot="1" x14ac:dyDescent="0.45">
      <c r="A167" s="22"/>
      <c r="G167" t="s">
        <v>1</v>
      </c>
      <c r="I167">
        <v>0</v>
      </c>
      <c r="J167">
        <v>0</v>
      </c>
      <c r="K167">
        <v>0</v>
      </c>
      <c r="M167" s="140" t="s">
        <v>103</v>
      </c>
      <c r="N167" s="273">
        <v>0.42698542826562358</v>
      </c>
    </row>
    <row r="168" spans="1:15" x14ac:dyDescent="0.35">
      <c r="A168" s="22">
        <f t="shared" ref="A168:D169" si="0">AVERAGE(A155:A166)</f>
        <v>1.5</v>
      </c>
      <c r="B168">
        <f t="shared" si="0"/>
        <v>1.75</v>
      </c>
      <c r="C168">
        <f t="shared" si="0"/>
        <v>1.1666666666666667</v>
      </c>
      <c r="D168">
        <f t="shared" si="0"/>
        <v>1.5833333333333333</v>
      </c>
      <c r="E168" s="13" t="s">
        <v>237</v>
      </c>
      <c r="G168" t="s">
        <v>2</v>
      </c>
      <c r="H168">
        <v>0</v>
      </c>
      <c r="J168">
        <v>0</v>
      </c>
      <c r="K168">
        <v>0</v>
      </c>
    </row>
    <row r="169" spans="1:15" x14ac:dyDescent="0.35">
      <c r="A169" s="22">
        <f t="shared" si="0"/>
        <v>1.5454545454545454</v>
      </c>
      <c r="B169">
        <f t="shared" si="0"/>
        <v>1.8181818181818181</v>
      </c>
      <c r="C169">
        <f t="shared" si="0"/>
        <v>1.1818181818181819</v>
      </c>
      <c r="D169">
        <f t="shared" si="0"/>
        <v>1.6363636363636365</v>
      </c>
      <c r="E169" s="13" t="s">
        <v>238</v>
      </c>
      <c r="G169" t="s">
        <v>3</v>
      </c>
      <c r="H169">
        <v>0</v>
      </c>
      <c r="I169">
        <v>0</v>
      </c>
      <c r="K169">
        <v>0</v>
      </c>
    </row>
    <row r="170" spans="1:15" x14ac:dyDescent="0.35">
      <c r="A170" s="22"/>
      <c r="G170" t="s">
        <v>4</v>
      </c>
      <c r="H170">
        <v>0</v>
      </c>
      <c r="I170">
        <v>0</v>
      </c>
      <c r="J170">
        <v>0</v>
      </c>
    </row>
    <row r="171" spans="1:15" s="5" customFormat="1" ht="13.15" thickBot="1" x14ac:dyDescent="0.4">
      <c r="A171" s="23"/>
      <c r="O171" s="24"/>
    </row>
    <row r="172" spans="1:15" s="26" customFormat="1" x14ac:dyDescent="0.35">
      <c r="A172" s="25" t="str">
        <f>Directions!A11</f>
        <v>31) The interfaces provided protection against trivial errors</v>
      </c>
      <c r="E172" s="115" t="s">
        <v>226</v>
      </c>
      <c r="F172" s="66">
        <f>Directions!B11</f>
        <v>1</v>
      </c>
      <c r="O172" s="28"/>
    </row>
    <row r="173" spans="1:15" ht="13.15" x14ac:dyDescent="0.4">
      <c r="A173" s="22" t="s">
        <v>1</v>
      </c>
      <c r="B173" t="s">
        <v>2</v>
      </c>
      <c r="C173" t="s">
        <v>3</v>
      </c>
      <c r="D173" t="s">
        <v>4</v>
      </c>
      <c r="G173" s="3" t="s">
        <v>220</v>
      </c>
      <c r="H173" t="s">
        <v>1</v>
      </c>
      <c r="I173" t="s">
        <v>2</v>
      </c>
      <c r="J173" t="s">
        <v>3</v>
      </c>
      <c r="K173" t="s">
        <v>4</v>
      </c>
    </row>
    <row r="174" spans="1:15" ht="13.15" x14ac:dyDescent="0.4">
      <c r="A174" s="22">
        <v>5</v>
      </c>
      <c r="B174">
        <v>5</v>
      </c>
      <c r="C174">
        <v>3</v>
      </c>
      <c r="D174">
        <v>5</v>
      </c>
      <c r="G174" t="s">
        <v>1</v>
      </c>
      <c r="H174" s="3">
        <f>A187</f>
        <v>4.083333333333333</v>
      </c>
      <c r="I174">
        <f>F172*(H174-I175)</f>
        <v>0.91666666666666652</v>
      </c>
      <c r="J174">
        <f>F172*(H174-J176)</f>
        <v>0.83333333333333304</v>
      </c>
      <c r="K174">
        <f>F172*(H174-K177)</f>
        <v>0.74999999999999956</v>
      </c>
    </row>
    <row r="175" spans="1:15" ht="13.15" x14ac:dyDescent="0.4">
      <c r="A175" s="22">
        <v>4</v>
      </c>
      <c r="B175">
        <v>3</v>
      </c>
      <c r="C175">
        <v>4</v>
      </c>
      <c r="D175">
        <v>5</v>
      </c>
      <c r="G175" t="s">
        <v>2</v>
      </c>
      <c r="H175">
        <f>F172*(I175-H174)</f>
        <v>-0.91666666666666652</v>
      </c>
      <c r="I175" s="3">
        <f>B187</f>
        <v>3.1666666666666665</v>
      </c>
      <c r="J175">
        <f>F172*(I175-J176)</f>
        <v>-8.3333333333333481E-2</v>
      </c>
      <c r="K175">
        <f>F172*(I175-K177)</f>
        <v>-0.16666666666666696</v>
      </c>
    </row>
    <row r="176" spans="1:15" ht="13.15" x14ac:dyDescent="0.4">
      <c r="A176" s="22">
        <v>2</v>
      </c>
      <c r="B176">
        <v>2</v>
      </c>
      <c r="C176">
        <v>2</v>
      </c>
      <c r="D176">
        <v>4</v>
      </c>
      <c r="G176" t="s">
        <v>3</v>
      </c>
      <c r="H176">
        <f>F172*(J176-H174)</f>
        <v>-0.83333333333333304</v>
      </c>
      <c r="I176">
        <f>F172*(J176-I175)</f>
        <v>8.3333333333333481E-2</v>
      </c>
      <c r="J176" s="3">
        <f>C187</f>
        <v>3.25</v>
      </c>
      <c r="K176">
        <f>F172*(J176-K177)</f>
        <v>-8.3333333333333481E-2</v>
      </c>
    </row>
    <row r="177" spans="1:15" ht="13.15" x14ac:dyDescent="0.4">
      <c r="A177" s="22">
        <v>5</v>
      </c>
      <c r="B177">
        <v>4</v>
      </c>
      <c r="C177">
        <v>4</v>
      </c>
      <c r="D177">
        <v>2</v>
      </c>
      <c r="G177" t="s">
        <v>4</v>
      </c>
      <c r="H177">
        <f>F172*(K177-H174)</f>
        <v>-0.74999999999999956</v>
      </c>
      <c r="I177">
        <f>F172*(K177-I175)</f>
        <v>0.16666666666666696</v>
      </c>
      <c r="J177">
        <f>F172*(K177-J176)</f>
        <v>8.3333333333333481E-2</v>
      </c>
      <c r="K177" s="3">
        <f>D187</f>
        <v>3.3333333333333335</v>
      </c>
    </row>
    <row r="178" spans="1:15" x14ac:dyDescent="0.35">
      <c r="A178" s="22">
        <v>4</v>
      </c>
      <c r="B178">
        <v>1</v>
      </c>
      <c r="C178">
        <v>2</v>
      </c>
      <c r="D178">
        <v>3</v>
      </c>
    </row>
    <row r="179" spans="1:15" ht="13.15" thickBot="1" x14ac:dyDescent="0.4">
      <c r="A179" s="22">
        <v>4</v>
      </c>
      <c r="B179">
        <v>2</v>
      </c>
      <c r="C179">
        <v>3</v>
      </c>
      <c r="D179">
        <v>3</v>
      </c>
    </row>
    <row r="180" spans="1:15" ht="13.5" thickBot="1" x14ac:dyDescent="0.45">
      <c r="A180" s="22">
        <v>4</v>
      </c>
      <c r="B180">
        <v>4</v>
      </c>
      <c r="C180">
        <v>4</v>
      </c>
      <c r="D180">
        <v>3</v>
      </c>
      <c r="H180" t="s">
        <v>1</v>
      </c>
      <c r="I180" t="s">
        <v>2</v>
      </c>
      <c r="J180" t="s">
        <v>3</v>
      </c>
      <c r="K180" t="s">
        <v>4</v>
      </c>
      <c r="M180" s="116"/>
      <c r="N180" s="141" t="s">
        <v>10</v>
      </c>
    </row>
    <row r="181" spans="1:15" ht="13.15" x14ac:dyDescent="0.4">
      <c r="A181" s="22">
        <v>4</v>
      </c>
      <c r="B181">
        <v>4</v>
      </c>
      <c r="C181">
        <v>5</v>
      </c>
      <c r="D181">
        <v>1</v>
      </c>
      <c r="G181" t="s">
        <v>1</v>
      </c>
      <c r="I181">
        <f>IF(I174&gt;0,I186,0)</f>
        <v>0</v>
      </c>
      <c r="J181">
        <f>IF(J174&gt;0,J186,0)</f>
        <v>0</v>
      </c>
      <c r="K181">
        <f>IF(K174&gt;0,K186,0)</f>
        <v>0</v>
      </c>
      <c r="M181" s="143" t="s">
        <v>1</v>
      </c>
      <c r="N181" s="142">
        <f>Techniques!$D$3*(Techniques!$E$3*I181+Techniques!$F$3*J181+Techniques!$G$3*K181)</f>
        <v>0</v>
      </c>
    </row>
    <row r="182" spans="1:15" ht="13.15" x14ac:dyDescent="0.4">
      <c r="A182" s="22">
        <v>2</v>
      </c>
      <c r="B182">
        <v>3</v>
      </c>
      <c r="C182">
        <v>2</v>
      </c>
      <c r="D182">
        <v>4</v>
      </c>
      <c r="G182" t="s">
        <v>2</v>
      </c>
      <c r="H182">
        <f>IF(H175&gt;0,H187,0)</f>
        <v>0</v>
      </c>
      <c r="J182">
        <f>IF(J175&gt;0,J187,0)</f>
        <v>0</v>
      </c>
      <c r="K182">
        <f>IF(K175&gt;0,K187,0)</f>
        <v>0</v>
      </c>
      <c r="M182" s="143" t="s">
        <v>2</v>
      </c>
      <c r="N182" s="142">
        <f>Techniques!$E$3*(Techniques!$D$3*H182+Techniques!$F$3*J182+Techniques!$G$3*K182)</f>
        <v>0</v>
      </c>
    </row>
    <row r="183" spans="1:15" ht="13.15" x14ac:dyDescent="0.4">
      <c r="A183" s="22">
        <v>5</v>
      </c>
      <c r="B183">
        <v>4</v>
      </c>
      <c r="C183">
        <v>1</v>
      </c>
      <c r="D183">
        <v>1</v>
      </c>
      <c r="G183" t="s">
        <v>3</v>
      </c>
      <c r="H183">
        <f>IF(H176&gt;0,H188,0)</f>
        <v>0</v>
      </c>
      <c r="I183">
        <f>IF(I176&gt;0,I188,0)</f>
        <v>0</v>
      </c>
      <c r="K183">
        <f>IF(K176&gt;0,K188,0)</f>
        <v>0</v>
      </c>
      <c r="M183" s="143" t="s">
        <v>3</v>
      </c>
      <c r="N183" s="142">
        <f>Techniques!$F$3*(Techniques!$D$3*H183+Techniques!$E$3*I183+Techniques!$G$3*K183)</f>
        <v>0</v>
      </c>
    </row>
    <row r="184" spans="1:15" ht="13.15" x14ac:dyDescent="0.4">
      <c r="A184" s="22">
        <v>5</v>
      </c>
      <c r="B184">
        <v>2</v>
      </c>
      <c r="C184">
        <v>4</v>
      </c>
      <c r="D184">
        <v>5</v>
      </c>
      <c r="G184" t="s">
        <v>4</v>
      </c>
      <c r="H184">
        <f>IF(H177&gt;0,H189,0)</f>
        <v>0</v>
      </c>
      <c r="I184">
        <f>IF(I177&gt;0,I189,0)</f>
        <v>0</v>
      </c>
      <c r="J184">
        <f>IF(J177&gt;0,J189,0)</f>
        <v>0</v>
      </c>
      <c r="M184" s="143" t="s">
        <v>4</v>
      </c>
      <c r="N184" s="142">
        <f>Techniques!$G$3*(Techniques!$D$3*H184+Techniques!$E$3*I184+Techniques!$F$3*J184)</f>
        <v>0</v>
      </c>
    </row>
    <row r="185" spans="1:15" ht="13.15" x14ac:dyDescent="0.4">
      <c r="A185" s="22">
        <v>5</v>
      </c>
      <c r="B185">
        <v>4</v>
      </c>
      <c r="C185">
        <v>5</v>
      </c>
      <c r="D185">
        <v>4</v>
      </c>
      <c r="F185" s="38"/>
      <c r="M185" s="143" t="s">
        <v>94</v>
      </c>
      <c r="N185" s="142" t="b">
        <f>SUM(N181:N184)&gt;0</f>
        <v>0</v>
      </c>
    </row>
    <row r="186" spans="1:15" ht="13.5" thickBot="1" x14ac:dyDescent="0.45">
      <c r="A186" s="22"/>
      <c r="G186" t="s">
        <v>1</v>
      </c>
      <c r="I186">
        <v>0</v>
      </c>
      <c r="J186">
        <v>0</v>
      </c>
      <c r="K186">
        <v>0</v>
      </c>
      <c r="M186" s="140" t="s">
        <v>103</v>
      </c>
      <c r="N186" s="273">
        <v>0.21385943179689187</v>
      </c>
    </row>
    <row r="187" spans="1:15" x14ac:dyDescent="0.35">
      <c r="A187" s="22">
        <f>AVERAGE(A174:A185)</f>
        <v>4.083333333333333</v>
      </c>
      <c r="B187">
        <f>AVERAGE(B174:B185)</f>
        <v>3.1666666666666665</v>
      </c>
      <c r="C187">
        <f>AVERAGE(C174:C185)</f>
        <v>3.25</v>
      </c>
      <c r="D187">
        <f>AVERAGE(D174:D185)</f>
        <v>3.3333333333333335</v>
      </c>
      <c r="E187" s="13" t="s">
        <v>237</v>
      </c>
      <c r="G187" t="s">
        <v>2</v>
      </c>
      <c r="H187">
        <v>0</v>
      </c>
      <c r="J187">
        <v>0</v>
      </c>
      <c r="K187">
        <v>0</v>
      </c>
    </row>
    <row r="188" spans="1:15" x14ac:dyDescent="0.35">
      <c r="A188">
        <f>STDEV(A174:A185)</f>
        <v>1.0836246694508314</v>
      </c>
      <c r="B188">
        <f>STDEV(B174:B185)</f>
        <v>1.1934162828797104</v>
      </c>
      <c r="C188">
        <f>STDEV(C174:C185)</f>
        <v>1.2880570286640687</v>
      </c>
      <c r="D188">
        <f>STDEV(D174:D185)</f>
        <v>1.4354811251305466</v>
      </c>
      <c r="E188" s="13" t="s">
        <v>238</v>
      </c>
      <c r="G188" t="s">
        <v>3</v>
      </c>
      <c r="H188">
        <v>0</v>
      </c>
      <c r="I188">
        <v>0</v>
      </c>
      <c r="K188">
        <v>0</v>
      </c>
    </row>
    <row r="189" spans="1:15" x14ac:dyDescent="0.35">
      <c r="A189" s="22"/>
      <c r="G189" t="s">
        <v>4</v>
      </c>
      <c r="H189">
        <v>0</v>
      </c>
      <c r="I189">
        <v>0</v>
      </c>
      <c r="J189">
        <v>0</v>
      </c>
    </row>
    <row r="190" spans="1:15" s="5" customFormat="1" ht="13.15" thickBot="1" x14ac:dyDescent="0.4">
      <c r="A190" s="23"/>
      <c r="O190" s="24"/>
    </row>
    <row r="191" spans="1:15" s="26" customFormat="1" x14ac:dyDescent="0.35">
      <c r="A191" s="25" t="str">
        <f>Directions!A12</f>
        <v>32) It was not possible to make silly mistakes</v>
      </c>
      <c r="E191" s="115" t="s">
        <v>226</v>
      </c>
      <c r="F191" s="66">
        <f>Directions!B12</f>
        <v>1</v>
      </c>
      <c r="O191" s="28"/>
    </row>
    <row r="192" spans="1:15" ht="13.15" x14ac:dyDescent="0.4">
      <c r="A192" s="22" t="s">
        <v>1</v>
      </c>
      <c r="B192" t="s">
        <v>2</v>
      </c>
      <c r="C192" t="s">
        <v>3</v>
      </c>
      <c r="D192" t="s">
        <v>4</v>
      </c>
      <c r="G192" s="3" t="s">
        <v>220</v>
      </c>
      <c r="H192" t="s">
        <v>1</v>
      </c>
      <c r="I192" t="s">
        <v>2</v>
      </c>
      <c r="J192" t="s">
        <v>3</v>
      </c>
      <c r="K192" t="s">
        <v>4</v>
      </c>
    </row>
    <row r="193" spans="1:14" ht="13.15" x14ac:dyDescent="0.4">
      <c r="A193" s="22">
        <v>5</v>
      </c>
      <c r="B193">
        <v>4</v>
      </c>
      <c r="C193">
        <v>4</v>
      </c>
      <c r="D193">
        <v>2</v>
      </c>
      <c r="G193" t="s">
        <v>1</v>
      </c>
      <c r="H193" s="3">
        <f>A206</f>
        <v>3.8333333333333335</v>
      </c>
      <c r="I193">
        <f>F191*(H193-I194)</f>
        <v>0.33333333333333348</v>
      </c>
      <c r="J193">
        <f>F191*(H193-J195)</f>
        <v>0.33333333333333348</v>
      </c>
      <c r="K193">
        <f>F191*(H193-K196)</f>
        <v>0.83333333333333348</v>
      </c>
    </row>
    <row r="194" spans="1:14" ht="13.15" x14ac:dyDescent="0.4">
      <c r="A194" s="22">
        <v>5</v>
      </c>
      <c r="B194">
        <v>2</v>
      </c>
      <c r="C194">
        <v>4</v>
      </c>
      <c r="D194">
        <v>5</v>
      </c>
      <c r="G194" t="s">
        <v>2</v>
      </c>
      <c r="H194">
        <f>F191*(I194-H193)</f>
        <v>-0.33333333333333348</v>
      </c>
      <c r="I194" s="3">
        <f>B206</f>
        <v>3.5</v>
      </c>
      <c r="J194">
        <f>F191*(I194-J195)</f>
        <v>0</v>
      </c>
      <c r="K194">
        <f>F191*(I194-K196)</f>
        <v>0.5</v>
      </c>
    </row>
    <row r="195" spans="1:14" ht="13.15" x14ac:dyDescent="0.4">
      <c r="A195" s="22">
        <v>4</v>
      </c>
      <c r="B195">
        <v>4</v>
      </c>
      <c r="C195">
        <v>4</v>
      </c>
      <c r="D195">
        <v>3</v>
      </c>
      <c r="G195" t="s">
        <v>3</v>
      </c>
      <c r="H195">
        <f>F191*(J195-H193)</f>
        <v>-0.33333333333333348</v>
      </c>
      <c r="I195">
        <f>F191*(J195-I194)</f>
        <v>0</v>
      </c>
      <c r="J195" s="3">
        <f>C206</f>
        <v>3.5</v>
      </c>
      <c r="K195">
        <f>F191*(J195-K196)</f>
        <v>0.5</v>
      </c>
    </row>
    <row r="196" spans="1:14" ht="13.15" x14ac:dyDescent="0.4">
      <c r="A196" s="22">
        <v>2</v>
      </c>
      <c r="B196">
        <v>3</v>
      </c>
      <c r="C196">
        <v>5</v>
      </c>
      <c r="D196">
        <v>1</v>
      </c>
      <c r="G196" t="s">
        <v>4</v>
      </c>
      <c r="H196">
        <f>F191*(K196-H193)</f>
        <v>-0.83333333333333348</v>
      </c>
      <c r="I196">
        <f>F191*(K196-I194)</f>
        <v>-0.5</v>
      </c>
      <c r="J196">
        <f>F191*(K196-J195)</f>
        <v>-0.5</v>
      </c>
      <c r="K196" s="3">
        <f>D206</f>
        <v>3</v>
      </c>
    </row>
    <row r="197" spans="1:14" x14ac:dyDescent="0.35">
      <c r="A197" s="22">
        <v>3</v>
      </c>
      <c r="B197">
        <v>4</v>
      </c>
      <c r="C197">
        <v>4</v>
      </c>
      <c r="D197">
        <v>3</v>
      </c>
    </row>
    <row r="198" spans="1:14" ht="13.15" thickBot="1" x14ac:dyDescent="0.4">
      <c r="A198" s="22">
        <v>4</v>
      </c>
      <c r="B198">
        <v>4</v>
      </c>
      <c r="C198">
        <v>3</v>
      </c>
      <c r="D198">
        <v>4</v>
      </c>
    </row>
    <row r="199" spans="1:14" ht="13.5" thickBot="1" x14ac:dyDescent="0.45">
      <c r="A199" s="22">
        <v>4</v>
      </c>
      <c r="B199">
        <v>4</v>
      </c>
      <c r="C199">
        <v>4</v>
      </c>
      <c r="D199">
        <v>1</v>
      </c>
      <c r="H199" t="s">
        <v>1</v>
      </c>
      <c r="I199" t="s">
        <v>2</v>
      </c>
      <c r="J199" t="s">
        <v>3</v>
      </c>
      <c r="K199" t="s">
        <v>4</v>
      </c>
      <c r="M199" s="116"/>
      <c r="N199" s="141" t="s">
        <v>10</v>
      </c>
    </row>
    <row r="200" spans="1:14" ht="13.15" x14ac:dyDescent="0.4">
      <c r="A200" s="22">
        <v>3</v>
      </c>
      <c r="B200">
        <v>3</v>
      </c>
      <c r="C200">
        <v>2</v>
      </c>
      <c r="D200">
        <v>3</v>
      </c>
      <c r="G200" t="s">
        <v>1</v>
      </c>
      <c r="I200">
        <f>IF(I193&gt;0,I205,0)</f>
        <v>0</v>
      </c>
      <c r="J200">
        <f>IF(J193&gt;0,J205,0)</f>
        <v>0</v>
      </c>
      <c r="K200">
        <f>IF(K193&gt;0,K205,0)</f>
        <v>0</v>
      </c>
      <c r="M200" s="143" t="s">
        <v>1</v>
      </c>
      <c r="N200" s="142">
        <f>Techniques!$D$3*(Techniques!$E$3*I200+Techniques!$F$3*J200+Techniques!$G$3*K200)</f>
        <v>0</v>
      </c>
    </row>
    <row r="201" spans="1:14" ht="13.15" x14ac:dyDescent="0.4">
      <c r="A201" s="22">
        <v>4</v>
      </c>
      <c r="B201">
        <v>3</v>
      </c>
      <c r="C201">
        <v>1</v>
      </c>
      <c r="D201">
        <v>4</v>
      </c>
      <c r="G201" t="s">
        <v>2</v>
      </c>
      <c r="H201">
        <f>IF(H194&gt;0,H206,0)</f>
        <v>0</v>
      </c>
      <c r="J201">
        <f>IF(J194&gt;0,J206,0)</f>
        <v>0</v>
      </c>
      <c r="K201">
        <f>IF(K194&gt;0,K206,0)</f>
        <v>0</v>
      </c>
      <c r="M201" s="143" t="s">
        <v>2</v>
      </c>
      <c r="N201" s="142">
        <f>Techniques!$E$3*(Techniques!$D$3*H201+Techniques!$F$3*J201+Techniques!$G$3*K201)</f>
        <v>0</v>
      </c>
    </row>
    <row r="202" spans="1:14" ht="13.15" x14ac:dyDescent="0.4">
      <c r="A202" s="22">
        <v>3</v>
      </c>
      <c r="B202">
        <v>4</v>
      </c>
      <c r="C202">
        <v>2</v>
      </c>
      <c r="D202">
        <v>3</v>
      </c>
      <c r="G202" t="s">
        <v>3</v>
      </c>
      <c r="H202">
        <f>IF(H195&gt;0,H207,0)</f>
        <v>0</v>
      </c>
      <c r="I202">
        <f>IF(I195&gt;0,I207,0)</f>
        <v>0</v>
      </c>
      <c r="K202">
        <f>IF(K195&gt;0,K207,0)</f>
        <v>0</v>
      </c>
      <c r="M202" s="143" t="s">
        <v>3</v>
      </c>
      <c r="N202" s="142">
        <f>Techniques!$F$3*(Techniques!$D$3*H202+Techniques!$E$3*I202+Techniques!$G$3*K202)</f>
        <v>0</v>
      </c>
    </row>
    <row r="203" spans="1:14" ht="13.15" x14ac:dyDescent="0.4">
      <c r="A203" s="22">
        <v>5</v>
      </c>
      <c r="B203">
        <v>4</v>
      </c>
      <c r="C203">
        <v>4</v>
      </c>
      <c r="D203">
        <v>4</v>
      </c>
      <c r="G203" t="s">
        <v>4</v>
      </c>
      <c r="H203">
        <f>IF(H196&gt;0,H208,0)</f>
        <v>0</v>
      </c>
      <c r="I203">
        <f>IF(I196&gt;0,I208,0)</f>
        <v>0</v>
      </c>
      <c r="J203">
        <f>IF(J196&gt;0,J208,0)</f>
        <v>0</v>
      </c>
      <c r="M203" s="143" t="s">
        <v>4</v>
      </c>
      <c r="N203" s="142">
        <f>Techniques!$G$3*(Techniques!$D$3*H203+Techniques!$E$3*I203+Techniques!$F$3*J203)</f>
        <v>0</v>
      </c>
    </row>
    <row r="204" spans="1:14" ht="13.15" x14ac:dyDescent="0.4">
      <c r="A204" s="22">
        <v>4</v>
      </c>
      <c r="B204">
        <v>3</v>
      </c>
      <c r="C204">
        <v>5</v>
      </c>
      <c r="D204">
        <v>3</v>
      </c>
      <c r="F204" s="38"/>
      <c r="M204" s="143" t="s">
        <v>94</v>
      </c>
      <c r="N204" s="142" t="b">
        <f>SUM(N200:N203)&gt;0</f>
        <v>0</v>
      </c>
    </row>
    <row r="205" spans="1:14" ht="13.5" thickBot="1" x14ac:dyDescent="0.45">
      <c r="A205" s="22"/>
      <c r="G205" t="s">
        <v>1</v>
      </c>
      <c r="I205">
        <v>0</v>
      </c>
      <c r="J205">
        <v>0</v>
      </c>
      <c r="K205">
        <v>0</v>
      </c>
      <c r="M205" s="140" t="s">
        <v>103</v>
      </c>
      <c r="N205" s="273">
        <v>0.29669407781584928</v>
      </c>
    </row>
    <row r="206" spans="1:14" x14ac:dyDescent="0.35">
      <c r="A206" s="22">
        <f>AVERAGE(A193:A204)</f>
        <v>3.8333333333333335</v>
      </c>
      <c r="B206">
        <f>AVERAGE(B193:B204)</f>
        <v>3.5</v>
      </c>
      <c r="C206">
        <f>AVERAGE(C193:C204)</f>
        <v>3.5</v>
      </c>
      <c r="D206">
        <f>AVERAGE(D193:D204)</f>
        <v>3</v>
      </c>
      <c r="E206" s="13" t="s">
        <v>237</v>
      </c>
      <c r="G206" t="s">
        <v>2</v>
      </c>
      <c r="H206">
        <v>0</v>
      </c>
      <c r="J206">
        <v>0</v>
      </c>
      <c r="K206">
        <v>0</v>
      </c>
    </row>
    <row r="207" spans="1:14" x14ac:dyDescent="0.35">
      <c r="A207">
        <f>STDEV(A193:A204)</f>
        <v>0.9374368665610916</v>
      </c>
      <c r="B207">
        <f>STDEV(B193:B204)</f>
        <v>0.67419986246324204</v>
      </c>
      <c r="C207">
        <f>STDEV(C193:C204)</f>
        <v>1.243163121016122</v>
      </c>
      <c r="D207">
        <f>STDEV(D193:D204)</f>
        <v>1.2060453783110545</v>
      </c>
      <c r="E207" s="13" t="s">
        <v>238</v>
      </c>
      <c r="G207" t="s">
        <v>3</v>
      </c>
      <c r="H207">
        <v>0</v>
      </c>
      <c r="I207">
        <v>0</v>
      </c>
      <c r="K207">
        <v>0</v>
      </c>
    </row>
    <row r="208" spans="1:14" x14ac:dyDescent="0.35">
      <c r="A208" s="22"/>
      <c r="G208" t="s">
        <v>4</v>
      </c>
      <c r="H208">
        <v>0</v>
      </c>
      <c r="I208">
        <v>0</v>
      </c>
      <c r="J208">
        <v>0</v>
      </c>
    </row>
    <row r="209" spans="1:15" s="5" customFormat="1" ht="13.15" thickBot="1" x14ac:dyDescent="0.4">
      <c r="A209" s="23"/>
      <c r="O209" s="24"/>
    </row>
    <row r="210" spans="1:15" s="26" customFormat="1" x14ac:dyDescent="0.35">
      <c r="A210" s="25" t="str">
        <f>Directions!A13</f>
        <v>33) The interface was very robust and reliable</v>
      </c>
      <c r="E210" s="115" t="s">
        <v>226</v>
      </c>
      <c r="F210" s="66">
        <f>Directions!B13</f>
        <v>1</v>
      </c>
      <c r="O210" s="28"/>
    </row>
    <row r="211" spans="1:15" ht="13.15" x14ac:dyDescent="0.4">
      <c r="A211" s="22" t="s">
        <v>1</v>
      </c>
      <c r="B211" t="s">
        <v>2</v>
      </c>
      <c r="C211" t="s">
        <v>3</v>
      </c>
      <c r="D211" t="s">
        <v>4</v>
      </c>
      <c r="G211" s="3" t="s">
        <v>220</v>
      </c>
      <c r="H211" t="s">
        <v>1</v>
      </c>
      <c r="I211" t="s">
        <v>2</v>
      </c>
      <c r="J211" t="s">
        <v>3</v>
      </c>
      <c r="K211" t="s">
        <v>4</v>
      </c>
    </row>
    <row r="212" spans="1:15" ht="13.15" x14ac:dyDescent="0.4">
      <c r="A212" s="22">
        <v>5</v>
      </c>
      <c r="B212">
        <v>5</v>
      </c>
      <c r="C212">
        <v>4</v>
      </c>
      <c r="D212">
        <v>5</v>
      </c>
      <c r="G212" t="s">
        <v>1</v>
      </c>
      <c r="H212" s="3">
        <f>A225</f>
        <v>4.583333333333333</v>
      </c>
      <c r="I212">
        <f>F210*(H212-I213)</f>
        <v>0.25</v>
      </c>
      <c r="J212">
        <f>F210*(H212-J214)</f>
        <v>0.41666666666666607</v>
      </c>
      <c r="K212">
        <f>F210*(H212-K215)</f>
        <v>8.3333333333333037E-2</v>
      </c>
    </row>
    <row r="213" spans="1:15" ht="13.15" x14ac:dyDescent="0.4">
      <c r="A213" s="22">
        <v>4</v>
      </c>
      <c r="B213">
        <v>3</v>
      </c>
      <c r="C213">
        <v>4</v>
      </c>
      <c r="D213">
        <v>5</v>
      </c>
      <c r="G213" t="s">
        <v>2</v>
      </c>
      <c r="H213">
        <f>F210*(I213-H212)</f>
        <v>-0.25</v>
      </c>
      <c r="I213" s="3">
        <f>B225</f>
        <v>4.333333333333333</v>
      </c>
      <c r="J213">
        <f>F210*(I213-J214)</f>
        <v>0.16666666666666607</v>
      </c>
      <c r="K213">
        <f>F210*(I213-K215)</f>
        <v>-0.16666666666666696</v>
      </c>
    </row>
    <row r="214" spans="1:15" ht="13.15" x14ac:dyDescent="0.4">
      <c r="A214" s="22">
        <v>5</v>
      </c>
      <c r="B214">
        <v>5</v>
      </c>
      <c r="C214">
        <v>4</v>
      </c>
      <c r="D214">
        <v>4</v>
      </c>
      <c r="G214" t="s">
        <v>3</v>
      </c>
      <c r="H214">
        <f>F210*(J214-H212)</f>
        <v>-0.41666666666666607</v>
      </c>
      <c r="I214">
        <f>F210*(J214-I213)</f>
        <v>-0.16666666666666607</v>
      </c>
      <c r="J214" s="3">
        <f>C225</f>
        <v>4.166666666666667</v>
      </c>
      <c r="K214">
        <f>F210*(J214-K215)</f>
        <v>-0.33333333333333304</v>
      </c>
    </row>
    <row r="215" spans="1:15" ht="13.15" x14ac:dyDescent="0.4">
      <c r="A215" s="22">
        <v>5</v>
      </c>
      <c r="B215">
        <v>5</v>
      </c>
      <c r="C215">
        <v>5</v>
      </c>
      <c r="D215">
        <v>5</v>
      </c>
      <c r="G215" t="s">
        <v>4</v>
      </c>
      <c r="H215">
        <f>F210*(K215-H212)</f>
        <v>-8.3333333333333037E-2</v>
      </c>
      <c r="I215">
        <f>F210*(K215-I213)</f>
        <v>0.16666666666666696</v>
      </c>
      <c r="J215">
        <f>F210*(K215-J214)</f>
        <v>0.33333333333333304</v>
      </c>
      <c r="K215" s="3">
        <f>D225</f>
        <v>4.5</v>
      </c>
    </row>
    <row r="216" spans="1:15" x14ac:dyDescent="0.35">
      <c r="A216" s="22">
        <v>5</v>
      </c>
      <c r="B216">
        <v>4</v>
      </c>
      <c r="C216">
        <v>3</v>
      </c>
      <c r="D216">
        <v>4</v>
      </c>
    </row>
    <row r="217" spans="1:15" ht="13.15" thickBot="1" x14ac:dyDescent="0.4">
      <c r="A217" s="22">
        <v>4</v>
      </c>
      <c r="B217">
        <v>5</v>
      </c>
      <c r="C217">
        <v>4</v>
      </c>
      <c r="D217">
        <v>4</v>
      </c>
    </row>
    <row r="218" spans="1:15" ht="13.5" thickBot="1" x14ac:dyDescent="0.45">
      <c r="A218" s="22">
        <v>4</v>
      </c>
      <c r="B218">
        <v>5</v>
      </c>
      <c r="C218">
        <v>5</v>
      </c>
      <c r="D218">
        <v>5</v>
      </c>
      <c r="H218" t="s">
        <v>1</v>
      </c>
      <c r="I218" t="s">
        <v>2</v>
      </c>
      <c r="J218" t="s">
        <v>3</v>
      </c>
      <c r="K218" t="s">
        <v>4</v>
      </c>
      <c r="M218" s="116"/>
      <c r="N218" s="141" t="s">
        <v>10</v>
      </c>
    </row>
    <row r="219" spans="1:15" ht="13.15" x14ac:dyDescent="0.4">
      <c r="A219" s="22">
        <v>4</v>
      </c>
      <c r="B219">
        <v>3</v>
      </c>
      <c r="C219">
        <v>5</v>
      </c>
      <c r="D219">
        <v>5</v>
      </c>
      <c r="G219" t="s">
        <v>1</v>
      </c>
      <c r="I219">
        <f>IF(I212&gt;0,I224,0)</f>
        <v>0</v>
      </c>
      <c r="J219">
        <f>IF(J212&gt;0,J224,0)</f>
        <v>0</v>
      </c>
      <c r="K219">
        <f>IF(K212&gt;0,K224,0)</f>
        <v>0</v>
      </c>
      <c r="M219" s="143" t="s">
        <v>1</v>
      </c>
      <c r="N219" s="142">
        <f>Techniques!$D$3*(Techniques!$E$3*I219+Techniques!$F$3*J219+Techniques!$G$3*K219)</f>
        <v>0</v>
      </c>
    </row>
    <row r="220" spans="1:15" ht="13.15" x14ac:dyDescent="0.4">
      <c r="A220" s="22">
        <v>5</v>
      </c>
      <c r="B220">
        <v>4</v>
      </c>
      <c r="C220">
        <v>2</v>
      </c>
      <c r="D220">
        <v>4</v>
      </c>
      <c r="G220" t="s">
        <v>2</v>
      </c>
      <c r="H220">
        <f>IF(H213&gt;0,H225,0)</f>
        <v>0</v>
      </c>
      <c r="J220">
        <f>IF(J213&gt;0,J225,0)</f>
        <v>0</v>
      </c>
      <c r="K220">
        <f>IF(K213&gt;0,K225,0)</f>
        <v>0</v>
      </c>
      <c r="M220" s="143" t="s">
        <v>2</v>
      </c>
      <c r="N220" s="142">
        <f>Techniques!$E$3*(Techniques!$D$3*H220+Techniques!$F$3*J220+Techniques!$G$3*K220)</f>
        <v>0</v>
      </c>
    </row>
    <row r="221" spans="1:15" ht="13.15" x14ac:dyDescent="0.4">
      <c r="A221" s="22">
        <v>5</v>
      </c>
      <c r="B221">
        <v>3</v>
      </c>
      <c r="C221">
        <v>4</v>
      </c>
      <c r="D221">
        <v>4</v>
      </c>
      <c r="G221" t="s">
        <v>3</v>
      </c>
      <c r="H221">
        <f>IF(H214&gt;0,H226,0)</f>
        <v>0</v>
      </c>
      <c r="I221">
        <f>IF(I214&gt;0,I226,0)</f>
        <v>0</v>
      </c>
      <c r="K221">
        <f>IF(K214&gt;0,K226,0)</f>
        <v>0</v>
      </c>
      <c r="M221" s="143" t="s">
        <v>3</v>
      </c>
      <c r="N221" s="142">
        <f>Techniques!$F$3*(Techniques!$D$3*H221+Techniques!$E$3*I221+Techniques!$G$3*K221)</f>
        <v>0</v>
      </c>
    </row>
    <row r="222" spans="1:15" ht="13.15" x14ac:dyDescent="0.4">
      <c r="A222" s="22">
        <v>5</v>
      </c>
      <c r="B222">
        <v>5</v>
      </c>
      <c r="C222">
        <v>5</v>
      </c>
      <c r="D222">
        <v>4</v>
      </c>
      <c r="G222" t="s">
        <v>4</v>
      </c>
      <c r="H222">
        <f>IF(H215&gt;0,H227,0)</f>
        <v>0</v>
      </c>
      <c r="I222">
        <f>IF(I215&gt;0,I227,0)</f>
        <v>0</v>
      </c>
      <c r="J222">
        <f>IF(J215&gt;0,J227,0)</f>
        <v>0</v>
      </c>
      <c r="M222" s="143" t="s">
        <v>4</v>
      </c>
      <c r="N222" s="142">
        <f>Techniques!$G$3*(Techniques!$D$3*H222+Techniques!$E$3*I222+Techniques!$F$3*J222)</f>
        <v>0</v>
      </c>
    </row>
    <row r="223" spans="1:15" ht="13.15" x14ac:dyDescent="0.4">
      <c r="A223" s="22">
        <v>4</v>
      </c>
      <c r="B223">
        <v>5</v>
      </c>
      <c r="C223">
        <v>5</v>
      </c>
      <c r="D223">
        <v>5</v>
      </c>
      <c r="F223" s="38"/>
      <c r="M223" s="143" t="s">
        <v>94</v>
      </c>
      <c r="N223" s="142" t="b">
        <f>SUM(N219:N222)&gt;0</f>
        <v>0</v>
      </c>
    </row>
    <row r="224" spans="1:15" ht="13.5" thickBot="1" x14ac:dyDescent="0.45">
      <c r="A224" s="22"/>
      <c r="G224" t="s">
        <v>1</v>
      </c>
      <c r="I224">
        <v>0</v>
      </c>
      <c r="J224">
        <v>0</v>
      </c>
      <c r="K224">
        <v>0</v>
      </c>
      <c r="M224" s="140" t="s">
        <v>103</v>
      </c>
      <c r="N224" s="273">
        <v>0.73882055925768375</v>
      </c>
    </row>
    <row r="225" spans="1:15" x14ac:dyDescent="0.35">
      <c r="A225" s="22">
        <f>AVERAGE(A212:A223)</f>
        <v>4.583333333333333</v>
      </c>
      <c r="B225">
        <f>AVERAGE(B212:B223)</f>
        <v>4.333333333333333</v>
      </c>
      <c r="C225">
        <f>AVERAGE(C212:C223)</f>
        <v>4.166666666666667</v>
      </c>
      <c r="D225">
        <f>AVERAGE(D212:D223)</f>
        <v>4.5</v>
      </c>
      <c r="E225" s="13" t="s">
        <v>237</v>
      </c>
      <c r="G225" t="s">
        <v>2</v>
      </c>
      <c r="H225">
        <v>0</v>
      </c>
      <c r="J225">
        <v>0</v>
      </c>
      <c r="K225">
        <v>0</v>
      </c>
    </row>
    <row r="226" spans="1:15" x14ac:dyDescent="0.35">
      <c r="A226">
        <f>STDEV(A212:A223)</f>
        <v>0.51492865054443637</v>
      </c>
      <c r="B226">
        <f>STDEV(B212:B223)</f>
        <v>0.88762536459859409</v>
      </c>
      <c r="C226">
        <f>STDEV(C212:C223)</f>
        <v>0.9374368665610916</v>
      </c>
      <c r="D226">
        <f>STDEV(D212:D223)</f>
        <v>0.5222329678670935</v>
      </c>
      <c r="E226" s="13" t="s">
        <v>238</v>
      </c>
      <c r="G226" t="s">
        <v>3</v>
      </c>
      <c r="H226">
        <v>0</v>
      </c>
      <c r="I226">
        <v>0</v>
      </c>
      <c r="K226">
        <v>0</v>
      </c>
    </row>
    <row r="227" spans="1:15" x14ac:dyDescent="0.35">
      <c r="A227" s="22"/>
      <c r="G227" t="s">
        <v>4</v>
      </c>
      <c r="H227">
        <v>0</v>
      </c>
      <c r="I227">
        <v>0</v>
      </c>
      <c r="J227">
        <v>0</v>
      </c>
    </row>
    <row r="228" spans="1:15" s="5" customFormat="1" ht="13.15" thickBot="1" x14ac:dyDescent="0.4">
      <c r="A228" s="23"/>
      <c r="O228" s="24"/>
    </row>
    <row r="229" spans="1:15" s="26" customFormat="1" x14ac:dyDescent="0.35">
      <c r="A229" s="25" t="str">
        <f>Directions!A14</f>
        <v>34) I kept making mistakes while interacting with the virtual environment</v>
      </c>
      <c r="E229" s="115" t="s">
        <v>226</v>
      </c>
      <c r="F229" s="66">
        <f>Directions!B14</f>
        <v>-1</v>
      </c>
      <c r="O229" s="28"/>
    </row>
    <row r="230" spans="1:15" ht="13.15" x14ac:dyDescent="0.4">
      <c r="A230" s="22" t="s">
        <v>1</v>
      </c>
      <c r="B230" t="s">
        <v>2</v>
      </c>
      <c r="C230" t="s">
        <v>3</v>
      </c>
      <c r="D230" t="s">
        <v>4</v>
      </c>
      <c r="G230" s="3" t="s">
        <v>220</v>
      </c>
      <c r="H230" t="s">
        <v>1</v>
      </c>
      <c r="I230" t="s">
        <v>2</v>
      </c>
      <c r="J230" t="s">
        <v>3</v>
      </c>
      <c r="K230" t="s">
        <v>4</v>
      </c>
    </row>
    <row r="231" spans="1:15" ht="13.15" x14ac:dyDescent="0.4">
      <c r="A231" s="22">
        <v>1</v>
      </c>
      <c r="B231">
        <v>1</v>
      </c>
      <c r="C231">
        <v>1</v>
      </c>
      <c r="D231">
        <v>1</v>
      </c>
      <c r="G231" t="s">
        <v>1</v>
      </c>
      <c r="H231" s="3">
        <f>A244</f>
        <v>1.5</v>
      </c>
      <c r="I231">
        <f>F229*(H231-I232)</f>
        <v>1.5833333333333335</v>
      </c>
      <c r="J231">
        <f>F229*(H231-J233)</f>
        <v>0.5</v>
      </c>
      <c r="K231">
        <f>F229*(H231-K234)</f>
        <v>0.5</v>
      </c>
    </row>
    <row r="232" spans="1:15" ht="13.15" x14ac:dyDescent="0.4">
      <c r="A232" s="22">
        <v>1</v>
      </c>
      <c r="B232">
        <v>4</v>
      </c>
      <c r="C232">
        <v>1</v>
      </c>
      <c r="D232">
        <v>1</v>
      </c>
      <c r="G232" t="s">
        <v>2</v>
      </c>
      <c r="H232">
        <f>F229*(I232-H231)</f>
        <v>-1.5833333333333335</v>
      </c>
      <c r="I232" s="3">
        <f>B244</f>
        <v>3.0833333333333335</v>
      </c>
      <c r="J232">
        <f>F229*(I232-J233)</f>
        <v>-1.0833333333333335</v>
      </c>
      <c r="K232">
        <f>F229*(I232-K234)</f>
        <v>-1.0833333333333335</v>
      </c>
    </row>
    <row r="233" spans="1:15" ht="13.15" x14ac:dyDescent="0.4">
      <c r="A233" s="22">
        <v>2</v>
      </c>
      <c r="B233">
        <v>4</v>
      </c>
      <c r="C233">
        <v>3</v>
      </c>
      <c r="D233">
        <v>3</v>
      </c>
      <c r="G233" t="s">
        <v>3</v>
      </c>
      <c r="H233">
        <f>F229*(J233-H231)</f>
        <v>-0.5</v>
      </c>
      <c r="I233">
        <f>F229*(J233-I232)</f>
        <v>1.0833333333333335</v>
      </c>
      <c r="J233" s="3">
        <f>C244</f>
        <v>2</v>
      </c>
      <c r="K233">
        <f>F229*(J233-K234)</f>
        <v>0</v>
      </c>
    </row>
    <row r="234" spans="1:15" ht="13.15" x14ac:dyDescent="0.4">
      <c r="A234" s="22">
        <v>3</v>
      </c>
      <c r="B234">
        <v>3</v>
      </c>
      <c r="C234">
        <v>1</v>
      </c>
      <c r="D234">
        <v>2</v>
      </c>
      <c r="G234" t="s">
        <v>4</v>
      </c>
      <c r="H234">
        <f>F229*(K234-H231)</f>
        <v>-0.5</v>
      </c>
      <c r="I234">
        <f>F229*(K234-I232)</f>
        <v>1.0833333333333335</v>
      </c>
      <c r="J234">
        <f>F229*(K234-J233)</f>
        <v>0</v>
      </c>
      <c r="K234" s="3">
        <f>D244</f>
        <v>2</v>
      </c>
    </row>
    <row r="235" spans="1:15" x14ac:dyDescent="0.35">
      <c r="A235" s="22">
        <v>2</v>
      </c>
      <c r="B235">
        <v>4</v>
      </c>
      <c r="C235">
        <v>5</v>
      </c>
      <c r="D235">
        <v>1</v>
      </c>
    </row>
    <row r="236" spans="1:15" ht="13.15" thickBot="1" x14ac:dyDescent="0.4">
      <c r="A236" s="22">
        <v>2</v>
      </c>
      <c r="B236">
        <v>4</v>
      </c>
      <c r="C236">
        <v>3</v>
      </c>
      <c r="D236">
        <v>2</v>
      </c>
    </row>
    <row r="237" spans="1:15" ht="13.5" thickBot="1" x14ac:dyDescent="0.45">
      <c r="A237" s="22">
        <v>2</v>
      </c>
      <c r="B237">
        <v>4</v>
      </c>
      <c r="C237">
        <v>2</v>
      </c>
      <c r="D237">
        <v>3</v>
      </c>
      <c r="H237" t="s">
        <v>1</v>
      </c>
      <c r="I237" t="s">
        <v>2</v>
      </c>
      <c r="J237" t="s">
        <v>3</v>
      </c>
      <c r="K237" t="s">
        <v>4</v>
      </c>
      <c r="M237" s="116"/>
      <c r="N237" s="141" t="s">
        <v>10</v>
      </c>
    </row>
    <row r="238" spans="1:15" ht="13.15" x14ac:dyDescent="0.4">
      <c r="A238" s="22">
        <v>1</v>
      </c>
      <c r="B238">
        <v>4</v>
      </c>
      <c r="C238">
        <v>1</v>
      </c>
      <c r="D238">
        <v>4</v>
      </c>
      <c r="G238" t="s">
        <v>1</v>
      </c>
      <c r="I238">
        <f>IF(I231&gt;0,I243,0)</f>
        <v>1</v>
      </c>
      <c r="J238">
        <f>IF(J231&gt;0,J243,0)</f>
        <v>0</v>
      </c>
      <c r="K238">
        <f>IF(K231&gt;0,K243,0)</f>
        <v>0</v>
      </c>
      <c r="M238" s="143" t="s">
        <v>1</v>
      </c>
      <c r="N238" s="142">
        <f>Techniques!$D$3*(Techniques!$E$3*I238+Techniques!$F$3*J238+Techniques!$G$3*K238)</f>
        <v>1</v>
      </c>
    </row>
    <row r="239" spans="1:15" ht="13.15" x14ac:dyDescent="0.4">
      <c r="A239" s="22">
        <v>1</v>
      </c>
      <c r="B239">
        <v>3</v>
      </c>
      <c r="C239">
        <v>3</v>
      </c>
      <c r="D239">
        <v>3</v>
      </c>
      <c r="G239" t="s">
        <v>2</v>
      </c>
      <c r="H239">
        <f>IF(H232&gt;0,H244,0)</f>
        <v>0</v>
      </c>
      <c r="J239">
        <f>IF(J232&gt;0,J244,0)</f>
        <v>0</v>
      </c>
      <c r="K239">
        <f>IF(K232&gt;0,K244,0)</f>
        <v>0</v>
      </c>
      <c r="M239" s="143" t="s">
        <v>2</v>
      </c>
      <c r="N239" s="142">
        <f>Techniques!$E$3*(Techniques!$D$3*H239+Techniques!$F$3*J239+Techniques!$G$3*K239)</f>
        <v>0</v>
      </c>
    </row>
    <row r="240" spans="1:15" ht="13.15" x14ac:dyDescent="0.4">
      <c r="A240" s="22">
        <v>1</v>
      </c>
      <c r="B240">
        <v>1</v>
      </c>
      <c r="C240">
        <v>1</v>
      </c>
      <c r="D240">
        <v>1</v>
      </c>
      <c r="G240" t="s">
        <v>3</v>
      </c>
      <c r="H240">
        <f>IF(H233&gt;0,H245,0)</f>
        <v>0</v>
      </c>
      <c r="I240">
        <f>IF(I233&gt;0,I245,0)</f>
        <v>0</v>
      </c>
      <c r="K240">
        <f>IF(K233&gt;0,K245,0)</f>
        <v>0</v>
      </c>
      <c r="M240" s="143" t="s">
        <v>3</v>
      </c>
      <c r="N240" s="142">
        <f>Techniques!$F$3*(Techniques!$D$3*H240+Techniques!$E$3*I240+Techniques!$G$3*K240)</f>
        <v>0</v>
      </c>
    </row>
    <row r="241" spans="1:15" ht="13.15" x14ac:dyDescent="0.4">
      <c r="A241" s="22">
        <v>1</v>
      </c>
      <c r="B241">
        <v>2</v>
      </c>
      <c r="C241">
        <v>1</v>
      </c>
      <c r="D241">
        <v>1</v>
      </c>
      <c r="G241" t="s">
        <v>4</v>
      </c>
      <c r="H241">
        <f>IF(H234&gt;0,H246,0)</f>
        <v>0</v>
      </c>
      <c r="I241">
        <f>IF(I234&gt;0,I246,0)</f>
        <v>0</v>
      </c>
      <c r="J241">
        <f>IF(J234&gt;0,J246,0)</f>
        <v>0</v>
      </c>
      <c r="M241" s="143" t="s">
        <v>4</v>
      </c>
      <c r="N241" s="142">
        <f>Techniques!$G$3*(Techniques!$D$3*H241+Techniques!$E$3*I241+Techniques!$F$3*J241)</f>
        <v>0</v>
      </c>
    </row>
    <row r="242" spans="1:15" ht="13.15" x14ac:dyDescent="0.4">
      <c r="A242" s="22">
        <v>1</v>
      </c>
      <c r="B242">
        <v>3</v>
      </c>
      <c r="C242">
        <v>2</v>
      </c>
      <c r="D242">
        <v>2</v>
      </c>
      <c r="F242" s="38"/>
      <c r="M242" s="143" t="s">
        <v>94</v>
      </c>
      <c r="N242" s="142" t="b">
        <f>SUM(N238:N241)&gt;0</f>
        <v>1</v>
      </c>
    </row>
    <row r="243" spans="1:15" ht="13.5" thickBot="1" x14ac:dyDescent="0.45">
      <c r="A243" s="22"/>
      <c r="G243" t="s">
        <v>1</v>
      </c>
      <c r="I243">
        <v>1</v>
      </c>
      <c r="J243">
        <v>0</v>
      </c>
      <c r="K243">
        <v>0</v>
      </c>
      <c r="M243" s="140" t="s">
        <v>103</v>
      </c>
      <c r="N243" s="273">
        <v>1.3301830402366311E-2</v>
      </c>
    </row>
    <row r="244" spans="1:15" x14ac:dyDescent="0.35">
      <c r="A244" s="22">
        <f>AVERAGE(A231:A242)</f>
        <v>1.5</v>
      </c>
      <c r="B244">
        <f>AVERAGE(B231:B242)</f>
        <v>3.0833333333333335</v>
      </c>
      <c r="C244">
        <f>AVERAGE(C231:C242)</f>
        <v>2</v>
      </c>
      <c r="D244">
        <f>AVERAGE(D231:D242)</f>
        <v>2</v>
      </c>
      <c r="E244" s="13" t="s">
        <v>237</v>
      </c>
      <c r="G244" t="s">
        <v>2</v>
      </c>
      <c r="H244">
        <v>1</v>
      </c>
      <c r="J244">
        <v>0</v>
      </c>
      <c r="K244">
        <v>0</v>
      </c>
    </row>
    <row r="245" spans="1:15" x14ac:dyDescent="0.35">
      <c r="A245">
        <f>STDEV(A231:A242)</f>
        <v>0.67419986246324204</v>
      </c>
      <c r="B245">
        <f>STDEV(B231:B242)</f>
        <v>1.1645001528813153</v>
      </c>
      <c r="C245">
        <f>STDEV(C231:C242)</f>
        <v>1.2792042981336627</v>
      </c>
      <c r="D245">
        <f>STDEV(D231:D242)</f>
        <v>1.044465935734187</v>
      </c>
      <c r="E245" s="13" t="s">
        <v>238</v>
      </c>
      <c r="G245" t="s">
        <v>3</v>
      </c>
      <c r="H245">
        <v>0</v>
      </c>
      <c r="I245">
        <v>0</v>
      </c>
      <c r="K245">
        <v>0</v>
      </c>
    </row>
    <row r="246" spans="1:15" x14ac:dyDescent="0.35">
      <c r="A246" s="22"/>
      <c r="G246" t="s">
        <v>4</v>
      </c>
      <c r="H246">
        <v>0</v>
      </c>
      <c r="I246">
        <v>0</v>
      </c>
      <c r="J246">
        <v>0</v>
      </c>
    </row>
    <row r="247" spans="1:15" s="5" customFormat="1" ht="13.15" thickBot="1" x14ac:dyDescent="0.4">
      <c r="A247" s="23"/>
      <c r="O247" s="24"/>
    </row>
    <row r="248" spans="1:15" s="26" customFormat="1" x14ac:dyDescent="0.35">
      <c r="A248" s="25" t="str">
        <f>Directions!A15</f>
        <v>35) I was unaware of making mistakes</v>
      </c>
      <c r="E248" s="115" t="s">
        <v>226</v>
      </c>
      <c r="F248" s="66">
        <f>Directions!B15</f>
        <v>-1</v>
      </c>
      <c r="O248" s="28"/>
    </row>
    <row r="249" spans="1:15" ht="13.15" x14ac:dyDescent="0.4">
      <c r="A249" s="22" t="s">
        <v>1</v>
      </c>
      <c r="B249" t="s">
        <v>2</v>
      </c>
      <c r="C249" t="s">
        <v>3</v>
      </c>
      <c r="D249" t="s">
        <v>4</v>
      </c>
      <c r="G249" s="3" t="s">
        <v>220</v>
      </c>
      <c r="H249" t="s">
        <v>1</v>
      </c>
      <c r="I249" t="s">
        <v>2</v>
      </c>
      <c r="J249" t="s">
        <v>3</v>
      </c>
      <c r="K249" t="s">
        <v>4</v>
      </c>
    </row>
    <row r="250" spans="1:15" ht="13.15" x14ac:dyDescent="0.4">
      <c r="A250" s="22">
        <v>1</v>
      </c>
      <c r="B250">
        <v>2</v>
      </c>
      <c r="C250">
        <v>1</v>
      </c>
      <c r="D250">
        <v>1</v>
      </c>
      <c r="G250" t="s">
        <v>1</v>
      </c>
      <c r="H250" s="3">
        <f>A263</f>
        <v>1.4166666666666667</v>
      </c>
      <c r="I250">
        <f>F248*(H250-I251)</f>
        <v>1.4999999999999998</v>
      </c>
      <c r="J250">
        <f>F248*(H250-J252)</f>
        <v>8.3333333333333259E-2</v>
      </c>
      <c r="K250">
        <f>F248*(H250-K253)</f>
        <v>-0.25</v>
      </c>
    </row>
    <row r="251" spans="1:15" ht="13.15" x14ac:dyDescent="0.4">
      <c r="A251" s="22">
        <v>1</v>
      </c>
      <c r="B251">
        <v>4</v>
      </c>
      <c r="C251">
        <v>1</v>
      </c>
      <c r="D251">
        <v>1</v>
      </c>
      <c r="G251" t="s">
        <v>2</v>
      </c>
      <c r="H251">
        <f>F248*(I251-H250)</f>
        <v>-1.4999999999999998</v>
      </c>
      <c r="I251" s="3">
        <f>B263</f>
        <v>2.9166666666666665</v>
      </c>
      <c r="J251">
        <f>F248*(I251-J252)</f>
        <v>-1.4166666666666665</v>
      </c>
      <c r="K251">
        <f>F248*(I251-K253)</f>
        <v>-1.7499999999999998</v>
      </c>
    </row>
    <row r="252" spans="1:15" ht="13.15" x14ac:dyDescent="0.4">
      <c r="A252" s="22">
        <v>1</v>
      </c>
      <c r="B252">
        <v>3</v>
      </c>
      <c r="C252">
        <v>2</v>
      </c>
      <c r="D252">
        <v>1</v>
      </c>
      <c r="G252" t="s">
        <v>3</v>
      </c>
      <c r="H252">
        <f>F248*(J252-H250)</f>
        <v>-8.3333333333333259E-2</v>
      </c>
      <c r="I252">
        <f>F248*(J252-I251)</f>
        <v>1.4166666666666665</v>
      </c>
      <c r="J252" s="3">
        <f>C263</f>
        <v>1.5</v>
      </c>
      <c r="K252">
        <f>F248*(J252-K253)</f>
        <v>-0.33333333333333326</v>
      </c>
    </row>
    <row r="253" spans="1:15" ht="13.15" x14ac:dyDescent="0.4">
      <c r="A253" s="22">
        <v>1</v>
      </c>
      <c r="B253">
        <v>3</v>
      </c>
      <c r="C253">
        <v>4</v>
      </c>
      <c r="D253">
        <v>1</v>
      </c>
      <c r="G253" t="s">
        <v>4</v>
      </c>
      <c r="H253">
        <f>F248*(K253-H250)</f>
        <v>0.25</v>
      </c>
      <c r="I253">
        <f>F248*(K253-I251)</f>
        <v>1.7499999999999998</v>
      </c>
      <c r="J253">
        <f>F248*(K253-J252)</f>
        <v>0.33333333333333326</v>
      </c>
      <c r="K253" s="3">
        <f>D263</f>
        <v>1.1666666666666667</v>
      </c>
    </row>
    <row r="254" spans="1:15" x14ac:dyDescent="0.35">
      <c r="A254" s="22">
        <v>2</v>
      </c>
      <c r="B254">
        <v>2</v>
      </c>
      <c r="C254">
        <v>1</v>
      </c>
      <c r="D254">
        <v>1</v>
      </c>
    </row>
    <row r="255" spans="1:15" ht="13.15" thickBot="1" x14ac:dyDescent="0.4">
      <c r="A255" s="22">
        <v>2</v>
      </c>
      <c r="B255">
        <v>4</v>
      </c>
      <c r="C255">
        <v>1</v>
      </c>
      <c r="D255">
        <v>1</v>
      </c>
    </row>
    <row r="256" spans="1:15" ht="13.5" thickBot="1" x14ac:dyDescent="0.45">
      <c r="A256" s="22">
        <v>2</v>
      </c>
      <c r="B256">
        <v>4</v>
      </c>
      <c r="C256">
        <v>1</v>
      </c>
      <c r="D256">
        <v>2</v>
      </c>
      <c r="H256" t="s">
        <v>1</v>
      </c>
      <c r="I256" t="s">
        <v>2</v>
      </c>
      <c r="J256" t="s">
        <v>3</v>
      </c>
      <c r="K256" t="s">
        <v>4</v>
      </c>
      <c r="M256" s="116"/>
      <c r="N256" s="141" t="s">
        <v>10</v>
      </c>
    </row>
    <row r="257" spans="1:15" ht="13.15" x14ac:dyDescent="0.4">
      <c r="A257" s="22">
        <v>2</v>
      </c>
      <c r="B257">
        <v>3</v>
      </c>
      <c r="C257">
        <v>1</v>
      </c>
      <c r="D257">
        <v>1</v>
      </c>
      <c r="G257" t="s">
        <v>1</v>
      </c>
      <c r="I257">
        <f>IF(I250&gt;0,I262,0)</f>
        <v>1</v>
      </c>
      <c r="J257">
        <f>IF(J250&gt;0,J262,0)</f>
        <v>0</v>
      </c>
      <c r="K257">
        <f>IF(K250&gt;0,K262,0)</f>
        <v>0</v>
      </c>
      <c r="M257" s="143" t="s">
        <v>1</v>
      </c>
      <c r="N257" s="142">
        <f>Techniques!$D$3*(Techniques!$E$3*I257+Techniques!$F$3*J257+Techniques!$G$3*K257)</f>
        <v>1</v>
      </c>
    </row>
    <row r="258" spans="1:15" ht="13.15" x14ac:dyDescent="0.4">
      <c r="A258" s="22">
        <v>1</v>
      </c>
      <c r="B258">
        <v>2</v>
      </c>
      <c r="C258">
        <v>1</v>
      </c>
      <c r="D258">
        <v>1</v>
      </c>
      <c r="G258" t="s">
        <v>2</v>
      </c>
      <c r="H258">
        <f>IF(H251&gt;0,H263,0)</f>
        <v>0</v>
      </c>
      <c r="J258">
        <f>IF(J251&gt;0,J263,0)</f>
        <v>0</v>
      </c>
      <c r="K258">
        <f>IF(K251&gt;0,K263,0)</f>
        <v>0</v>
      </c>
      <c r="M258" s="143" t="s">
        <v>2</v>
      </c>
      <c r="N258" s="142">
        <f>Techniques!$E$3*(Techniques!$D$3*H258+Techniques!$F$3*J258+Techniques!$G$3*K258)</f>
        <v>0</v>
      </c>
    </row>
    <row r="259" spans="1:15" ht="13.15" x14ac:dyDescent="0.4">
      <c r="A259" s="22">
        <v>2</v>
      </c>
      <c r="B259">
        <v>1</v>
      </c>
      <c r="C259">
        <v>3</v>
      </c>
      <c r="D259">
        <v>1</v>
      </c>
      <c r="G259" t="s">
        <v>3</v>
      </c>
      <c r="H259">
        <f>IF(H252&gt;0,H264,0)</f>
        <v>0</v>
      </c>
      <c r="I259">
        <f>IF(I252&gt;0,I264,0)</f>
        <v>1</v>
      </c>
      <c r="K259">
        <f>IF(K252&gt;0,K264,0)</f>
        <v>0</v>
      </c>
      <c r="M259" s="143" t="s">
        <v>3</v>
      </c>
      <c r="N259" s="142">
        <f>Techniques!$F$3*(Techniques!$D$3*H259+Techniques!$E$3*I259+Techniques!$G$3*K259)</f>
        <v>1</v>
      </c>
    </row>
    <row r="260" spans="1:15" ht="13.15" x14ac:dyDescent="0.4">
      <c r="A260" s="22">
        <v>1</v>
      </c>
      <c r="B260">
        <v>3</v>
      </c>
      <c r="C260">
        <v>1</v>
      </c>
      <c r="D260">
        <v>2</v>
      </c>
      <c r="G260" t="s">
        <v>4</v>
      </c>
      <c r="H260">
        <f>IF(H253&gt;0,H265,0)</f>
        <v>0</v>
      </c>
      <c r="I260">
        <f>IF(I253&gt;0,I265,0)</f>
        <v>1</v>
      </c>
      <c r="J260">
        <f>IF(J253&gt;0,J265,0)</f>
        <v>0</v>
      </c>
      <c r="M260" s="143" t="s">
        <v>4</v>
      </c>
      <c r="N260" s="142">
        <f>Techniques!$G$3*(Techniques!$D$3*H260+Techniques!$E$3*I260+Techniques!$F$3*J260)</f>
        <v>1</v>
      </c>
    </row>
    <row r="261" spans="1:15" ht="13.15" x14ac:dyDescent="0.4">
      <c r="A261" s="22">
        <v>1</v>
      </c>
      <c r="B261">
        <v>4</v>
      </c>
      <c r="C261">
        <v>1</v>
      </c>
      <c r="D261">
        <v>1</v>
      </c>
      <c r="F261" s="38"/>
      <c r="M261" s="143" t="s">
        <v>94</v>
      </c>
      <c r="N261" s="142" t="b">
        <f>SUM(N257:N260)&gt;0</f>
        <v>1</v>
      </c>
    </row>
    <row r="262" spans="1:15" ht="13.5" thickBot="1" x14ac:dyDescent="0.45">
      <c r="A262" s="22"/>
      <c r="G262" t="s">
        <v>1</v>
      </c>
      <c r="I262">
        <v>1</v>
      </c>
      <c r="J262">
        <v>0</v>
      </c>
      <c r="K262">
        <v>0</v>
      </c>
      <c r="M262" s="140" t="s">
        <v>103</v>
      </c>
      <c r="N262" s="273">
        <v>1.3586995821579821E-4</v>
      </c>
    </row>
    <row r="263" spans="1:15" x14ac:dyDescent="0.35">
      <c r="A263" s="22">
        <f>AVERAGE(A250:A261)</f>
        <v>1.4166666666666667</v>
      </c>
      <c r="B263">
        <f>AVERAGE(B250:B261)</f>
        <v>2.9166666666666665</v>
      </c>
      <c r="C263">
        <f>AVERAGE(C250:C261)</f>
        <v>1.5</v>
      </c>
      <c r="D263">
        <f>AVERAGE(D250:D261)</f>
        <v>1.1666666666666667</v>
      </c>
      <c r="E263" s="13" t="s">
        <v>237</v>
      </c>
      <c r="G263" t="s">
        <v>2</v>
      </c>
      <c r="H263">
        <v>1</v>
      </c>
      <c r="J263">
        <v>1</v>
      </c>
      <c r="K263">
        <v>1</v>
      </c>
    </row>
    <row r="264" spans="1:15" x14ac:dyDescent="0.35">
      <c r="A264">
        <f>STDEV(A250:A261)</f>
        <v>0.51492865054443737</v>
      </c>
      <c r="B264">
        <f>STDEV(B250:B261)</f>
        <v>0.9962049198956221</v>
      </c>
      <c r="C264">
        <f>STDEV(C250:C261)</f>
        <v>1</v>
      </c>
      <c r="D264">
        <f>STDEV(D250:D261)</f>
        <v>0.38924947208076166</v>
      </c>
      <c r="E264" s="13" t="s">
        <v>238</v>
      </c>
      <c r="G264" t="s">
        <v>3</v>
      </c>
      <c r="H264">
        <v>0</v>
      </c>
      <c r="I264">
        <v>1</v>
      </c>
      <c r="K264">
        <v>0</v>
      </c>
    </row>
    <row r="265" spans="1:15" x14ac:dyDescent="0.35">
      <c r="A265" s="22"/>
      <c r="G265" t="s">
        <v>4</v>
      </c>
      <c r="H265">
        <v>0</v>
      </c>
      <c r="I265">
        <v>1</v>
      </c>
      <c r="J265">
        <v>0</v>
      </c>
    </row>
    <row r="266" spans="1:15" s="5" customFormat="1" ht="13.15" thickBot="1" x14ac:dyDescent="0.4">
      <c r="A266" s="23"/>
      <c r="O266" s="24"/>
    </row>
    <row r="267" spans="1:15" s="26" customFormat="1" x14ac:dyDescent="0.35">
      <c r="A267" s="25" t="str">
        <f>Directions!A16</f>
        <v>36) The level of functionality (control) provided by the interface was appropriate for the task</v>
      </c>
      <c r="E267" s="115" t="s">
        <v>226</v>
      </c>
      <c r="F267" s="66">
        <f>Directions!B16</f>
        <v>1</v>
      </c>
      <c r="O267" s="28"/>
    </row>
    <row r="268" spans="1:15" ht="13.15" x14ac:dyDescent="0.4">
      <c r="A268" s="22" t="s">
        <v>1</v>
      </c>
      <c r="B268" t="s">
        <v>2</v>
      </c>
      <c r="C268" t="s">
        <v>3</v>
      </c>
      <c r="D268" t="s">
        <v>4</v>
      </c>
      <c r="G268" s="3" t="s">
        <v>220</v>
      </c>
      <c r="H268" t="s">
        <v>1</v>
      </c>
      <c r="I268" t="s">
        <v>2</v>
      </c>
      <c r="J268" t="s">
        <v>3</v>
      </c>
      <c r="K268" t="s">
        <v>4</v>
      </c>
    </row>
    <row r="269" spans="1:15" ht="13.15" x14ac:dyDescent="0.4">
      <c r="A269" s="22">
        <v>5</v>
      </c>
      <c r="B269">
        <v>4</v>
      </c>
      <c r="C269">
        <v>4</v>
      </c>
      <c r="D269">
        <v>4</v>
      </c>
      <c r="G269" t="s">
        <v>1</v>
      </c>
      <c r="H269" s="3">
        <f>A282</f>
        <v>4.5</v>
      </c>
      <c r="I269">
        <f>F267*(H269-I270)</f>
        <v>0.75</v>
      </c>
      <c r="J269">
        <f>F267*(H269-J271)</f>
        <v>1.0833333333333335</v>
      </c>
      <c r="K269">
        <f>F267*(H269-K272)</f>
        <v>0.16666666666666696</v>
      </c>
    </row>
    <row r="270" spans="1:15" ht="13.15" x14ac:dyDescent="0.4">
      <c r="A270" s="22">
        <v>5</v>
      </c>
      <c r="B270">
        <v>2</v>
      </c>
      <c r="C270">
        <v>4</v>
      </c>
      <c r="D270">
        <v>5</v>
      </c>
      <c r="G270" t="s">
        <v>2</v>
      </c>
      <c r="H270">
        <f>F267*(I270-H269)</f>
        <v>-0.75</v>
      </c>
      <c r="I270" s="3">
        <f>B282</f>
        <v>3.75</v>
      </c>
      <c r="J270">
        <f>F267*(I270-J271)</f>
        <v>0.33333333333333348</v>
      </c>
      <c r="K270">
        <f>F267*(I270-K272)</f>
        <v>-0.58333333333333304</v>
      </c>
    </row>
    <row r="271" spans="1:15" ht="13.15" x14ac:dyDescent="0.4">
      <c r="A271" s="22">
        <v>4</v>
      </c>
      <c r="B271">
        <v>4</v>
      </c>
      <c r="C271">
        <v>4</v>
      </c>
      <c r="D271">
        <v>4</v>
      </c>
      <c r="G271" t="s">
        <v>3</v>
      </c>
      <c r="H271">
        <f>F267*(J271-H269)</f>
        <v>-1.0833333333333335</v>
      </c>
      <c r="I271">
        <f>F267*(J271-I270)</f>
        <v>-0.33333333333333348</v>
      </c>
      <c r="J271" s="3">
        <f>C282</f>
        <v>3.4166666666666665</v>
      </c>
      <c r="K271">
        <f>F267*(J271-K272)</f>
        <v>-0.91666666666666652</v>
      </c>
    </row>
    <row r="272" spans="1:15" ht="13.15" x14ac:dyDescent="0.4">
      <c r="A272" s="22">
        <v>4</v>
      </c>
      <c r="B272">
        <v>3</v>
      </c>
      <c r="C272">
        <v>3</v>
      </c>
      <c r="D272">
        <v>5</v>
      </c>
      <c r="G272" t="s">
        <v>4</v>
      </c>
      <c r="H272">
        <f>F267*(K272-H269)</f>
        <v>-0.16666666666666696</v>
      </c>
      <c r="I272">
        <f>F267*(K272-I270)</f>
        <v>0.58333333333333304</v>
      </c>
      <c r="J272">
        <f>F267*(K272-J271)</f>
        <v>0.91666666666666652</v>
      </c>
      <c r="K272" s="3">
        <f>D282</f>
        <v>4.333333333333333</v>
      </c>
    </row>
    <row r="273" spans="1:15" x14ac:dyDescent="0.35">
      <c r="A273" s="22">
        <v>5</v>
      </c>
      <c r="B273">
        <v>3</v>
      </c>
      <c r="C273">
        <v>3</v>
      </c>
      <c r="D273">
        <v>5</v>
      </c>
    </row>
    <row r="274" spans="1:15" ht="13.15" thickBot="1" x14ac:dyDescent="0.4">
      <c r="A274" s="22">
        <v>4</v>
      </c>
      <c r="B274">
        <v>3</v>
      </c>
      <c r="C274">
        <v>2</v>
      </c>
      <c r="D274">
        <v>4</v>
      </c>
    </row>
    <row r="275" spans="1:15" ht="13.5" thickBot="1" x14ac:dyDescent="0.45">
      <c r="A275" s="22">
        <v>4</v>
      </c>
      <c r="B275">
        <v>5</v>
      </c>
      <c r="C275">
        <v>3</v>
      </c>
      <c r="D275">
        <v>4</v>
      </c>
      <c r="H275" t="s">
        <v>1</v>
      </c>
      <c r="I275" t="s">
        <v>2</v>
      </c>
      <c r="J275" t="s">
        <v>3</v>
      </c>
      <c r="K275" t="s">
        <v>4</v>
      </c>
      <c r="M275" s="116"/>
      <c r="N275" s="141" t="s">
        <v>10</v>
      </c>
    </row>
    <row r="276" spans="1:15" ht="13.15" x14ac:dyDescent="0.4">
      <c r="A276" s="22">
        <v>5</v>
      </c>
      <c r="B276">
        <v>3</v>
      </c>
      <c r="C276">
        <v>4</v>
      </c>
      <c r="D276">
        <v>3</v>
      </c>
      <c r="G276" t="s">
        <v>1</v>
      </c>
      <c r="I276">
        <f>IF(I269&gt;0,I281,0)</f>
        <v>0</v>
      </c>
      <c r="J276">
        <f>IF(J269&gt;0,J281,0)</f>
        <v>1</v>
      </c>
      <c r="K276">
        <f>IF(K269&gt;0,K281,0)</f>
        <v>0</v>
      </c>
      <c r="M276" s="143" t="s">
        <v>1</v>
      </c>
      <c r="N276" s="142">
        <f>Techniques!$D$3*(Techniques!$E$3*I276+Techniques!$F$3*J276+Techniques!$G$3*K276)</f>
        <v>1</v>
      </c>
    </row>
    <row r="277" spans="1:15" ht="13.15" x14ac:dyDescent="0.4">
      <c r="A277" s="22">
        <v>3</v>
      </c>
      <c r="B277">
        <v>4</v>
      </c>
      <c r="C277">
        <v>2</v>
      </c>
      <c r="D277">
        <v>5</v>
      </c>
      <c r="G277" t="s">
        <v>2</v>
      </c>
      <c r="H277">
        <f>IF(H270&gt;0,H282,0)</f>
        <v>0</v>
      </c>
      <c r="J277">
        <f>IF(J270&gt;0,J282,0)</f>
        <v>0</v>
      </c>
      <c r="K277">
        <f>IF(K270&gt;0,K282,0)</f>
        <v>0</v>
      </c>
      <c r="M277" s="143" t="s">
        <v>2</v>
      </c>
      <c r="N277" s="142">
        <f>Techniques!$E$3*(Techniques!$D$3*H277+Techniques!$F$3*J277+Techniques!$G$3*K277)</f>
        <v>0</v>
      </c>
    </row>
    <row r="278" spans="1:15" ht="13.15" x14ac:dyDescent="0.4">
      <c r="A278" s="22">
        <v>5</v>
      </c>
      <c r="B278">
        <v>4</v>
      </c>
      <c r="C278">
        <v>5</v>
      </c>
      <c r="D278">
        <v>4</v>
      </c>
      <c r="G278" t="s">
        <v>3</v>
      </c>
      <c r="H278">
        <f>IF(H271&gt;0,H283,0)</f>
        <v>0</v>
      </c>
      <c r="I278">
        <f>IF(I271&gt;0,I283,0)</f>
        <v>0</v>
      </c>
      <c r="K278">
        <f>IF(K271&gt;0,K283,0)</f>
        <v>0</v>
      </c>
      <c r="M278" s="143" t="s">
        <v>3</v>
      </c>
      <c r="N278" s="142">
        <f>Techniques!$F$3*(Techniques!$D$3*H278+Techniques!$E$3*I278+Techniques!$G$3*K278)</f>
        <v>0</v>
      </c>
    </row>
    <row r="279" spans="1:15" ht="13.15" x14ac:dyDescent="0.4">
      <c r="A279" s="22">
        <v>5</v>
      </c>
      <c r="B279">
        <v>5</v>
      </c>
      <c r="C279">
        <v>4</v>
      </c>
      <c r="D279">
        <v>5</v>
      </c>
      <c r="G279" t="s">
        <v>4</v>
      </c>
      <c r="H279">
        <f>IF(H272&gt;0,H284,0)</f>
        <v>0</v>
      </c>
      <c r="I279">
        <f>IF(I272&gt;0,I284,0)</f>
        <v>0</v>
      </c>
      <c r="J279">
        <f>IF(J272&gt;0,J284,0)</f>
        <v>0</v>
      </c>
      <c r="M279" s="143" t="s">
        <v>4</v>
      </c>
      <c r="N279" s="142">
        <f>Techniques!$G$3*(Techniques!$D$3*H279+Techniques!$E$3*I279+Techniques!$F$3*J279)</f>
        <v>0</v>
      </c>
    </row>
    <row r="280" spans="1:15" ht="13.15" x14ac:dyDescent="0.4">
      <c r="A280" s="22">
        <v>5</v>
      </c>
      <c r="B280">
        <v>5</v>
      </c>
      <c r="C280">
        <v>3</v>
      </c>
      <c r="D280">
        <v>4</v>
      </c>
      <c r="F280" s="38"/>
      <c r="M280" s="143" t="s">
        <v>94</v>
      </c>
      <c r="N280" s="142" t="b">
        <f>SUM(N276:N279)&gt;0</f>
        <v>1</v>
      </c>
    </row>
    <row r="281" spans="1:15" ht="13.5" thickBot="1" x14ac:dyDescent="0.45">
      <c r="A281" s="22"/>
      <c r="G281" t="s">
        <v>1</v>
      </c>
      <c r="I281">
        <v>0</v>
      </c>
      <c r="J281">
        <v>1</v>
      </c>
      <c r="K281">
        <v>0</v>
      </c>
      <c r="M281" s="140" t="s">
        <v>103</v>
      </c>
      <c r="N281" s="273">
        <v>1.1404115866532536E-2</v>
      </c>
    </row>
    <row r="282" spans="1:15" x14ac:dyDescent="0.35">
      <c r="A282" s="22">
        <f>AVERAGE(A269:A280)</f>
        <v>4.5</v>
      </c>
      <c r="B282">
        <f>AVERAGE(B269:B280)</f>
        <v>3.75</v>
      </c>
      <c r="C282">
        <f>AVERAGE(C269:C280)</f>
        <v>3.4166666666666665</v>
      </c>
      <c r="D282">
        <f>AVERAGE(D269:D280)</f>
        <v>4.333333333333333</v>
      </c>
      <c r="E282" s="13" t="s">
        <v>237</v>
      </c>
      <c r="G282" t="s">
        <v>2</v>
      </c>
      <c r="H282">
        <v>0</v>
      </c>
      <c r="J282">
        <v>0</v>
      </c>
      <c r="K282">
        <v>0</v>
      </c>
    </row>
    <row r="283" spans="1:15" x14ac:dyDescent="0.35">
      <c r="A283">
        <f>STDEV(A269:A280)</f>
        <v>0.67419986246324204</v>
      </c>
      <c r="B283">
        <f>STDEV(B269:B280)</f>
        <v>0.96530729916342273</v>
      </c>
      <c r="C283">
        <f>STDEV(C269:C280)</f>
        <v>0.90033663737851954</v>
      </c>
      <c r="D283">
        <f>STDEV(D269:D280)</f>
        <v>0.65133894727892894</v>
      </c>
      <c r="E283" s="13" t="s">
        <v>238</v>
      </c>
      <c r="G283" t="s">
        <v>3</v>
      </c>
      <c r="H283">
        <v>1</v>
      </c>
      <c r="I283">
        <v>0</v>
      </c>
      <c r="K283">
        <v>0</v>
      </c>
    </row>
    <row r="284" spans="1:15" x14ac:dyDescent="0.35">
      <c r="A284" s="22"/>
      <c r="G284" t="s">
        <v>4</v>
      </c>
      <c r="H284">
        <v>0</v>
      </c>
      <c r="I284">
        <v>0</v>
      </c>
      <c r="J284">
        <v>0</v>
      </c>
    </row>
    <row r="285" spans="1:15" s="5" customFormat="1" ht="13.15" thickBot="1" x14ac:dyDescent="0.4">
      <c r="A285" s="23"/>
      <c r="O285" s="24"/>
    </row>
    <row r="286" spans="1:15" s="26" customFormat="1" x14ac:dyDescent="0.35">
      <c r="A286" s="25" t="str">
        <f>Directions!A17</f>
        <v>37) The functionality provided by the interface was ambiguous</v>
      </c>
      <c r="E286" s="115" t="s">
        <v>226</v>
      </c>
      <c r="F286" s="66">
        <f>Directions!B17</f>
        <v>-1</v>
      </c>
      <c r="O286" s="28"/>
    </row>
    <row r="287" spans="1:15" ht="13.15" x14ac:dyDescent="0.4">
      <c r="A287" s="22" t="s">
        <v>1</v>
      </c>
      <c r="B287" t="s">
        <v>2</v>
      </c>
      <c r="C287" t="s">
        <v>3</v>
      </c>
      <c r="D287" t="s">
        <v>4</v>
      </c>
      <c r="G287" s="3" t="s">
        <v>220</v>
      </c>
      <c r="H287" t="s">
        <v>1</v>
      </c>
      <c r="I287" t="s">
        <v>2</v>
      </c>
      <c r="J287" t="s">
        <v>3</v>
      </c>
      <c r="K287" t="s">
        <v>4</v>
      </c>
    </row>
    <row r="288" spans="1:15" ht="13.15" x14ac:dyDescent="0.4">
      <c r="A288" s="22">
        <v>1</v>
      </c>
      <c r="B288">
        <v>1</v>
      </c>
      <c r="C288">
        <v>1</v>
      </c>
      <c r="D288">
        <v>1</v>
      </c>
      <c r="G288" t="s">
        <v>1</v>
      </c>
      <c r="H288" s="3">
        <f>A301</f>
        <v>1.3333333333333333</v>
      </c>
      <c r="I288">
        <f>F286*(H288-I289)</f>
        <v>0.33333333333333348</v>
      </c>
      <c r="J288">
        <f>F286*(H288-J290)</f>
        <v>8.3333333333333481E-2</v>
      </c>
      <c r="K288">
        <f>F286*(H288-K291)</f>
        <v>0.25</v>
      </c>
    </row>
    <row r="289" spans="1:15" ht="13.15" x14ac:dyDescent="0.4">
      <c r="A289" s="22">
        <v>1</v>
      </c>
      <c r="B289">
        <v>4</v>
      </c>
      <c r="C289">
        <v>1</v>
      </c>
      <c r="D289">
        <v>1</v>
      </c>
      <c r="G289" t="s">
        <v>2</v>
      </c>
      <c r="H289">
        <f>F286*(I289-H288)</f>
        <v>-0.33333333333333348</v>
      </c>
      <c r="I289" s="3">
        <f>B301</f>
        <v>1.6666666666666667</v>
      </c>
      <c r="J289">
        <f>F286*(I289-J290)</f>
        <v>-0.25</v>
      </c>
      <c r="K289">
        <f>F286*(I289-K291)</f>
        <v>-8.3333333333333481E-2</v>
      </c>
    </row>
    <row r="290" spans="1:15" ht="13.15" x14ac:dyDescent="0.4">
      <c r="A290" s="22">
        <v>2</v>
      </c>
      <c r="B290">
        <v>1</v>
      </c>
      <c r="C290">
        <v>3</v>
      </c>
      <c r="D290">
        <v>3</v>
      </c>
      <c r="G290" t="s">
        <v>3</v>
      </c>
      <c r="H290">
        <f>F286*(J290-H288)</f>
        <v>-8.3333333333333481E-2</v>
      </c>
      <c r="I290">
        <f>F286*(J290-I289)</f>
        <v>0.25</v>
      </c>
      <c r="J290" s="3">
        <f>C301</f>
        <v>1.4166666666666667</v>
      </c>
      <c r="K290">
        <f>F286*(J290-K291)</f>
        <v>0.16666666666666652</v>
      </c>
    </row>
    <row r="291" spans="1:15" ht="13.15" x14ac:dyDescent="0.4">
      <c r="A291" s="22">
        <v>1</v>
      </c>
      <c r="B291">
        <v>1</v>
      </c>
      <c r="C291">
        <v>1</v>
      </c>
      <c r="D291">
        <v>1</v>
      </c>
      <c r="G291" t="s">
        <v>4</v>
      </c>
      <c r="H291">
        <f>F286*(K291-H288)</f>
        <v>-0.25</v>
      </c>
      <c r="I291">
        <f>F286*(K291-I289)</f>
        <v>8.3333333333333481E-2</v>
      </c>
      <c r="J291">
        <f>F286*(K291-J290)</f>
        <v>-0.16666666666666652</v>
      </c>
      <c r="K291" s="3">
        <f>D301</f>
        <v>1.5833333333333333</v>
      </c>
    </row>
    <row r="292" spans="1:15" x14ac:dyDescent="0.35">
      <c r="A292" s="22">
        <v>1</v>
      </c>
      <c r="B292">
        <v>3</v>
      </c>
      <c r="C292">
        <v>1</v>
      </c>
      <c r="D292">
        <v>1</v>
      </c>
    </row>
    <row r="293" spans="1:15" ht="13.15" thickBot="1" x14ac:dyDescent="0.4">
      <c r="A293" s="22">
        <v>1</v>
      </c>
      <c r="B293">
        <v>1</v>
      </c>
      <c r="C293">
        <v>1</v>
      </c>
      <c r="D293">
        <v>2</v>
      </c>
    </row>
    <row r="294" spans="1:15" ht="13.5" thickBot="1" x14ac:dyDescent="0.45">
      <c r="A294" s="22">
        <v>1</v>
      </c>
      <c r="B294">
        <v>1</v>
      </c>
      <c r="C294">
        <v>2</v>
      </c>
      <c r="D294">
        <v>3</v>
      </c>
      <c r="H294" t="s">
        <v>1</v>
      </c>
      <c r="I294" t="s">
        <v>2</v>
      </c>
      <c r="J294" t="s">
        <v>3</v>
      </c>
      <c r="K294" t="s">
        <v>4</v>
      </c>
      <c r="M294" s="116"/>
      <c r="N294" s="141" t="s">
        <v>10</v>
      </c>
    </row>
    <row r="295" spans="1:15" ht="13.15" x14ac:dyDescent="0.4">
      <c r="A295" s="22">
        <v>1</v>
      </c>
      <c r="B295">
        <v>2</v>
      </c>
      <c r="C295">
        <v>1</v>
      </c>
      <c r="D295">
        <v>1</v>
      </c>
      <c r="G295" t="s">
        <v>1</v>
      </c>
      <c r="I295">
        <f>IF(I288&gt;0,I300,0)</f>
        <v>0</v>
      </c>
      <c r="J295">
        <f>IF(J288&gt;0,J300,0)</f>
        <v>0</v>
      </c>
      <c r="K295">
        <f>IF(K288&gt;0,K300,0)</f>
        <v>0</v>
      </c>
      <c r="M295" s="143" t="s">
        <v>1</v>
      </c>
      <c r="N295" s="142">
        <f>Techniques!$D$3*(Techniques!$E$3*I295+Techniques!$F$3*J295+Techniques!$G$3*K295)</f>
        <v>0</v>
      </c>
    </row>
    <row r="296" spans="1:15" ht="13.15" x14ac:dyDescent="0.4">
      <c r="A296" s="22">
        <v>3</v>
      </c>
      <c r="B296">
        <v>2</v>
      </c>
      <c r="C296">
        <v>2</v>
      </c>
      <c r="D296">
        <v>2</v>
      </c>
      <c r="G296" t="s">
        <v>2</v>
      </c>
      <c r="H296">
        <f>IF(H289&gt;0,H301,0)</f>
        <v>0</v>
      </c>
      <c r="J296">
        <f>IF(J289&gt;0,J301,0)</f>
        <v>0</v>
      </c>
      <c r="K296">
        <f>IF(K289&gt;0,K301,0)</f>
        <v>0</v>
      </c>
      <c r="M296" s="143" t="s">
        <v>2</v>
      </c>
      <c r="N296" s="142">
        <f>Techniques!$E$3*(Techniques!$D$3*H296+Techniques!$F$3*J296+Techniques!$G$3*K296)</f>
        <v>0</v>
      </c>
    </row>
    <row r="297" spans="1:15" ht="13.15" x14ac:dyDescent="0.4">
      <c r="A297" s="22">
        <v>2</v>
      </c>
      <c r="B297">
        <v>1</v>
      </c>
      <c r="C297">
        <v>1</v>
      </c>
      <c r="D297">
        <v>2</v>
      </c>
      <c r="G297" t="s">
        <v>3</v>
      </c>
      <c r="H297">
        <f>IF(H290&gt;0,H302,0)</f>
        <v>0</v>
      </c>
      <c r="I297">
        <f>IF(I290&gt;0,I302,0)</f>
        <v>0</v>
      </c>
      <c r="K297">
        <f>IF(K290&gt;0,K302,0)</f>
        <v>0</v>
      </c>
      <c r="M297" s="143" t="s">
        <v>3</v>
      </c>
      <c r="N297" s="142">
        <f>Techniques!$F$3*(Techniques!$D$3*H297+Techniques!$E$3*I297+Techniques!$G$3*K297)</f>
        <v>0</v>
      </c>
    </row>
    <row r="298" spans="1:15" ht="13.15" x14ac:dyDescent="0.4">
      <c r="A298" s="22">
        <v>1</v>
      </c>
      <c r="B298">
        <v>2</v>
      </c>
      <c r="C298">
        <v>2</v>
      </c>
      <c r="D298">
        <v>1</v>
      </c>
      <c r="G298" t="s">
        <v>4</v>
      </c>
      <c r="H298">
        <f>IF(H291&gt;0,H303,0)</f>
        <v>0</v>
      </c>
      <c r="I298">
        <f>IF(I291&gt;0,I303,0)</f>
        <v>0</v>
      </c>
      <c r="J298">
        <f>IF(J291&gt;0,J303,0)</f>
        <v>0</v>
      </c>
      <c r="M298" s="143" t="s">
        <v>4</v>
      </c>
      <c r="N298" s="142">
        <f>Techniques!$G$3*(Techniques!$D$3*H298+Techniques!$E$3*I298+Techniques!$F$3*J298)</f>
        <v>0</v>
      </c>
    </row>
    <row r="299" spans="1:15" ht="13.15" x14ac:dyDescent="0.4">
      <c r="A299" s="22">
        <v>1</v>
      </c>
      <c r="B299">
        <v>1</v>
      </c>
      <c r="C299">
        <v>1</v>
      </c>
      <c r="D299">
        <v>1</v>
      </c>
      <c r="F299" s="38"/>
      <c r="M299" s="143" t="s">
        <v>94</v>
      </c>
      <c r="N299" s="142" t="b">
        <f>SUM(N295:N298)&gt;0</f>
        <v>0</v>
      </c>
    </row>
    <row r="300" spans="1:15" ht="13.5" thickBot="1" x14ac:dyDescent="0.45">
      <c r="A300" s="22"/>
      <c r="G300" t="s">
        <v>1</v>
      </c>
      <c r="I300">
        <v>0</v>
      </c>
      <c r="J300">
        <v>0</v>
      </c>
      <c r="K300">
        <v>0</v>
      </c>
      <c r="M300" s="140" t="s">
        <v>103</v>
      </c>
      <c r="N300" s="273">
        <v>0.77007040817039196</v>
      </c>
    </row>
    <row r="301" spans="1:15" x14ac:dyDescent="0.35">
      <c r="A301" s="22">
        <f>AVERAGE(A288:A299)</f>
        <v>1.3333333333333333</v>
      </c>
      <c r="B301">
        <f>AVERAGE(B288:B299)</f>
        <v>1.6666666666666667</v>
      </c>
      <c r="C301">
        <f>AVERAGE(C288:C299)</f>
        <v>1.4166666666666667</v>
      </c>
      <c r="D301">
        <f>AVERAGE(D288:D299)</f>
        <v>1.5833333333333333</v>
      </c>
      <c r="E301" s="13" t="s">
        <v>237</v>
      </c>
      <c r="G301" t="s">
        <v>2</v>
      </c>
      <c r="H301">
        <v>0</v>
      </c>
      <c r="J301">
        <v>0</v>
      </c>
      <c r="K301">
        <v>0</v>
      </c>
    </row>
    <row r="302" spans="1:15" x14ac:dyDescent="0.35">
      <c r="A302">
        <f>STDEV(A288:A299)</f>
        <v>0.65133894727892971</v>
      </c>
      <c r="B302">
        <f>STDEV(B288:B299)</f>
        <v>0.98473192783466179</v>
      </c>
      <c r="C302">
        <f>STDEV(C288:C299)</f>
        <v>0.66855792342152154</v>
      </c>
      <c r="D302">
        <f>STDEV(D288:D299)</f>
        <v>0.79296146109875909</v>
      </c>
      <c r="E302" s="13" t="s">
        <v>238</v>
      </c>
      <c r="G302" t="s">
        <v>3</v>
      </c>
      <c r="H302">
        <v>0</v>
      </c>
      <c r="I302">
        <v>0</v>
      </c>
      <c r="K302">
        <v>0</v>
      </c>
    </row>
    <row r="303" spans="1:15" x14ac:dyDescent="0.35">
      <c r="A303" s="22"/>
      <c r="G303" t="s">
        <v>4</v>
      </c>
      <c r="H303">
        <v>0</v>
      </c>
      <c r="I303">
        <v>0</v>
      </c>
      <c r="J303">
        <v>0</v>
      </c>
    </row>
    <row r="304" spans="1:15" s="5" customFormat="1" ht="13.15" thickBot="1" x14ac:dyDescent="0.4">
      <c r="A304" s="23"/>
      <c r="O304" s="24"/>
    </row>
    <row r="305" spans="1:15" s="26" customFormat="1" x14ac:dyDescent="0.35">
      <c r="A305" s="25" t="str">
        <f>Directions!A18</f>
        <v>38) I would have preferred an alternative interface to carry out the task</v>
      </c>
      <c r="E305" s="115" t="s">
        <v>226</v>
      </c>
      <c r="F305" s="66">
        <f>Directions!B19</f>
        <v>1</v>
      </c>
      <c r="O305" s="28"/>
    </row>
    <row r="306" spans="1:15" ht="13.15" x14ac:dyDescent="0.4">
      <c r="A306" s="22" t="s">
        <v>1</v>
      </c>
      <c r="B306" t="s">
        <v>2</v>
      </c>
      <c r="C306" t="s">
        <v>3</v>
      </c>
      <c r="D306" t="s">
        <v>4</v>
      </c>
      <c r="G306" s="3" t="s">
        <v>220</v>
      </c>
      <c r="H306" t="s">
        <v>1</v>
      </c>
      <c r="I306" t="s">
        <v>2</v>
      </c>
      <c r="J306" t="s">
        <v>3</v>
      </c>
      <c r="K306" t="s">
        <v>4</v>
      </c>
    </row>
    <row r="307" spans="1:15" ht="13.15" x14ac:dyDescent="0.4">
      <c r="A307" s="22">
        <v>3</v>
      </c>
      <c r="B307">
        <v>3</v>
      </c>
      <c r="C307">
        <v>3</v>
      </c>
      <c r="D307">
        <v>3</v>
      </c>
      <c r="G307" t="s">
        <v>1</v>
      </c>
      <c r="H307" s="3">
        <f>A320</f>
        <v>2.1666666666666665</v>
      </c>
      <c r="I307">
        <f>F305*(H307-I308)</f>
        <v>-0.16666666666666696</v>
      </c>
      <c r="J307">
        <f>F305*(H307-J309)</f>
        <v>0.24999999999999978</v>
      </c>
      <c r="K307">
        <f>F305*(H307-K310)</f>
        <v>-0.16666666666666696</v>
      </c>
    </row>
    <row r="308" spans="1:15" ht="13.15" x14ac:dyDescent="0.4">
      <c r="A308" s="22">
        <v>3</v>
      </c>
      <c r="B308">
        <v>4</v>
      </c>
      <c r="C308">
        <v>1</v>
      </c>
      <c r="D308">
        <v>4</v>
      </c>
      <c r="G308" t="s">
        <v>2</v>
      </c>
      <c r="H308">
        <f>F305*(I308-H307)</f>
        <v>0.16666666666666696</v>
      </c>
      <c r="I308" s="3">
        <f>B320</f>
        <v>2.3333333333333335</v>
      </c>
      <c r="J308">
        <f>F305*(I308-J309)</f>
        <v>0.41666666666666674</v>
      </c>
      <c r="K308">
        <f>F305*(I308-K310)</f>
        <v>0</v>
      </c>
    </row>
    <row r="309" spans="1:15" ht="13.15" x14ac:dyDescent="0.4">
      <c r="A309" s="22">
        <v>2</v>
      </c>
      <c r="B309">
        <v>1</v>
      </c>
      <c r="C309">
        <v>3</v>
      </c>
      <c r="D309">
        <v>2</v>
      </c>
      <c r="G309" t="s">
        <v>3</v>
      </c>
      <c r="H309">
        <f>F305*(J309-H307)</f>
        <v>-0.24999999999999978</v>
      </c>
      <c r="I309">
        <f>F305*(J309-I308)</f>
        <v>-0.41666666666666674</v>
      </c>
      <c r="J309" s="3">
        <f>C320</f>
        <v>1.9166666666666667</v>
      </c>
      <c r="K309">
        <f>F305*(J309-K310)</f>
        <v>-0.41666666666666674</v>
      </c>
    </row>
    <row r="310" spans="1:15" ht="13.15" x14ac:dyDescent="0.4">
      <c r="A310" s="22">
        <v>1</v>
      </c>
      <c r="B310">
        <v>3</v>
      </c>
      <c r="C310">
        <v>1</v>
      </c>
      <c r="D310">
        <v>1</v>
      </c>
      <c r="G310" t="s">
        <v>4</v>
      </c>
      <c r="H310">
        <f>F305*(K310-H307)</f>
        <v>0.16666666666666696</v>
      </c>
      <c r="I310">
        <f>F305*(K310-I308)</f>
        <v>0</v>
      </c>
      <c r="J310">
        <f>F305*(K310-J309)</f>
        <v>0.41666666666666674</v>
      </c>
      <c r="K310" s="3">
        <f>D320</f>
        <v>2.3333333333333335</v>
      </c>
    </row>
    <row r="311" spans="1:15" x14ac:dyDescent="0.35">
      <c r="A311" s="22">
        <v>2</v>
      </c>
      <c r="B311">
        <v>4</v>
      </c>
      <c r="C311">
        <v>1</v>
      </c>
      <c r="D311">
        <v>2</v>
      </c>
    </row>
    <row r="312" spans="1:15" ht="13.15" thickBot="1" x14ac:dyDescent="0.4">
      <c r="A312" s="22">
        <v>2</v>
      </c>
      <c r="B312">
        <v>1</v>
      </c>
      <c r="C312">
        <v>2</v>
      </c>
      <c r="D312">
        <v>4</v>
      </c>
    </row>
    <row r="313" spans="1:15" ht="13.5" thickBot="1" x14ac:dyDescent="0.45">
      <c r="A313" s="22">
        <v>2</v>
      </c>
      <c r="B313">
        <v>3</v>
      </c>
      <c r="C313">
        <v>2</v>
      </c>
      <c r="D313">
        <v>2</v>
      </c>
      <c r="H313" t="s">
        <v>1</v>
      </c>
      <c r="I313" t="s">
        <v>2</v>
      </c>
      <c r="J313" t="s">
        <v>3</v>
      </c>
      <c r="K313" t="s">
        <v>4</v>
      </c>
      <c r="M313" s="116"/>
      <c r="N313" s="141" t="s">
        <v>10</v>
      </c>
    </row>
    <row r="314" spans="1:15" ht="13.15" x14ac:dyDescent="0.4">
      <c r="A314" s="22">
        <v>3</v>
      </c>
      <c r="B314">
        <v>3</v>
      </c>
      <c r="C314">
        <v>1</v>
      </c>
      <c r="D314">
        <v>3</v>
      </c>
      <c r="G314" t="s">
        <v>1</v>
      </c>
      <c r="I314">
        <f>IF(I307&gt;0,I319,0)</f>
        <v>0</v>
      </c>
      <c r="J314">
        <f>IF(J307&gt;0,J319,0)</f>
        <v>0</v>
      </c>
      <c r="K314">
        <f>IF(K307&gt;0,K319,0)</f>
        <v>0</v>
      </c>
      <c r="M314" s="143" t="s">
        <v>1</v>
      </c>
      <c r="N314" s="142">
        <f>Techniques!$D$3*(Techniques!$E$3*I314+Techniques!$F$3*J314+Techniques!$G$3*K314)</f>
        <v>0</v>
      </c>
    </row>
    <row r="315" spans="1:15" ht="13.15" x14ac:dyDescent="0.4">
      <c r="A315" s="22">
        <v>3</v>
      </c>
      <c r="B315">
        <v>3</v>
      </c>
      <c r="C315">
        <v>5</v>
      </c>
      <c r="D315">
        <v>2</v>
      </c>
      <c r="G315" t="s">
        <v>2</v>
      </c>
      <c r="H315">
        <f>IF(H308&gt;0,H320,0)</f>
        <v>0</v>
      </c>
      <c r="J315">
        <f>IF(J308&gt;0,J320,0)</f>
        <v>0</v>
      </c>
      <c r="K315">
        <f>IF(K308&gt;0,K320,0)</f>
        <v>0</v>
      </c>
      <c r="M315" s="143" t="s">
        <v>2</v>
      </c>
      <c r="N315" s="142">
        <f>Techniques!$E$3*(Techniques!$D$3*H315+Techniques!$F$3*J315+Techniques!$G$3*K315)</f>
        <v>0</v>
      </c>
    </row>
    <row r="316" spans="1:15" ht="13.15" x14ac:dyDescent="0.4">
      <c r="A316" s="22">
        <v>2</v>
      </c>
      <c r="B316">
        <v>1</v>
      </c>
      <c r="C316">
        <v>1</v>
      </c>
      <c r="D316">
        <v>2</v>
      </c>
      <c r="G316" t="s">
        <v>3</v>
      </c>
      <c r="H316">
        <f>IF(H309&gt;0,H321,0)</f>
        <v>0</v>
      </c>
      <c r="I316">
        <f>IF(I309&gt;0,I321,0)</f>
        <v>0</v>
      </c>
      <c r="K316">
        <f>IF(K309&gt;0,K321,0)</f>
        <v>0</v>
      </c>
      <c r="M316" s="143" t="s">
        <v>3</v>
      </c>
      <c r="N316" s="142">
        <f>Techniques!$F$3*(Techniques!$D$3*H316+Techniques!$E$3*I316+Techniques!$G$3*K316)</f>
        <v>0</v>
      </c>
    </row>
    <row r="317" spans="1:15" ht="13.15" x14ac:dyDescent="0.4">
      <c r="A317" s="22">
        <v>2</v>
      </c>
      <c r="B317">
        <v>1</v>
      </c>
      <c r="C317">
        <v>1</v>
      </c>
      <c r="D317">
        <v>1</v>
      </c>
      <c r="G317" t="s">
        <v>4</v>
      </c>
      <c r="H317">
        <f>IF(H310&gt;0,H322,0)</f>
        <v>0</v>
      </c>
      <c r="I317">
        <f>IF(I310&gt;0,I322,0)</f>
        <v>0</v>
      </c>
      <c r="J317">
        <f>IF(J310&gt;0,J322,0)</f>
        <v>0</v>
      </c>
      <c r="M317" s="143" t="s">
        <v>4</v>
      </c>
      <c r="N317" s="142">
        <f>Techniques!$G$3*(Techniques!$D$3*H317+Techniques!$E$3*I317+Techniques!$F$3*J317)</f>
        <v>0</v>
      </c>
    </row>
    <row r="318" spans="1:15" ht="13.15" x14ac:dyDescent="0.4">
      <c r="A318" s="22">
        <v>1</v>
      </c>
      <c r="B318">
        <v>1</v>
      </c>
      <c r="C318">
        <v>2</v>
      </c>
      <c r="D318">
        <v>2</v>
      </c>
      <c r="F318" s="38"/>
      <c r="M318" s="143" t="s">
        <v>94</v>
      </c>
      <c r="N318" s="142" t="b">
        <f>SUM(N314:N317)&gt;0</f>
        <v>0</v>
      </c>
    </row>
    <row r="319" spans="1:15" ht="13.5" thickBot="1" x14ac:dyDescent="0.45">
      <c r="A319" s="22"/>
      <c r="G319" t="s">
        <v>1</v>
      </c>
      <c r="I319">
        <v>0</v>
      </c>
      <c r="J319">
        <v>0</v>
      </c>
      <c r="K319">
        <v>0</v>
      </c>
      <c r="M319" s="140" t="s">
        <v>103</v>
      </c>
      <c r="N319" s="273">
        <v>0.58445364503646591</v>
      </c>
    </row>
    <row r="320" spans="1:15" x14ac:dyDescent="0.35">
      <c r="A320" s="22">
        <f>AVERAGE(A307:A318)</f>
        <v>2.1666666666666665</v>
      </c>
      <c r="B320">
        <f>AVERAGE(B307:B318)</f>
        <v>2.3333333333333335</v>
      </c>
      <c r="C320">
        <f>AVERAGE(C307:C318)</f>
        <v>1.9166666666666667</v>
      </c>
      <c r="D320">
        <f>AVERAGE(D307:D318)</f>
        <v>2.3333333333333335</v>
      </c>
      <c r="E320" s="13" t="s">
        <v>237</v>
      </c>
      <c r="G320" t="s">
        <v>2</v>
      </c>
      <c r="H320">
        <v>0</v>
      </c>
      <c r="J320">
        <v>0</v>
      </c>
      <c r="K320">
        <v>0</v>
      </c>
    </row>
    <row r="321" spans="1:15" x14ac:dyDescent="0.35">
      <c r="A321">
        <f>STDEV(A307:A318)</f>
        <v>0.7177405625652733</v>
      </c>
      <c r="B321">
        <f>STDEV(B307:B318)</f>
        <v>1.2309149097933274</v>
      </c>
      <c r="C321">
        <f>STDEV(C307:C318)</f>
        <v>1.2401124093721454</v>
      </c>
      <c r="D321">
        <f>STDEV(D307:D318)</f>
        <v>0.98473192783466212</v>
      </c>
      <c r="E321" s="13" t="s">
        <v>238</v>
      </c>
      <c r="G321" t="s">
        <v>3</v>
      </c>
      <c r="H321">
        <v>0</v>
      </c>
      <c r="I321">
        <v>0</v>
      </c>
      <c r="K321">
        <v>0</v>
      </c>
    </row>
    <row r="322" spans="1:15" x14ac:dyDescent="0.35">
      <c r="A322" s="22"/>
      <c r="G322" t="s">
        <v>4</v>
      </c>
      <c r="H322">
        <v>0</v>
      </c>
      <c r="I322">
        <v>0</v>
      </c>
      <c r="J322">
        <v>0</v>
      </c>
    </row>
    <row r="323" spans="1:15" s="5" customFormat="1" ht="13.15" thickBot="1" x14ac:dyDescent="0.4">
      <c r="A323" s="23"/>
      <c r="O323" s="24"/>
    </row>
    <row r="324" spans="1:15" s="26" customFormat="1" x14ac:dyDescent="0.35">
      <c r="A324" s="25" t="str">
        <f>Directions!A19</f>
        <v>39) The interface was ideal for interacting with a virtual environment</v>
      </c>
      <c r="E324" s="115" t="s">
        <v>226</v>
      </c>
      <c r="F324" s="66">
        <f>Directions!B19</f>
        <v>1</v>
      </c>
      <c r="O324" s="28"/>
    </row>
    <row r="325" spans="1:15" ht="13.15" x14ac:dyDescent="0.4">
      <c r="A325" s="22" t="s">
        <v>1</v>
      </c>
      <c r="B325" t="s">
        <v>2</v>
      </c>
      <c r="C325" t="s">
        <v>3</v>
      </c>
      <c r="D325" t="s">
        <v>4</v>
      </c>
      <c r="G325" s="3" t="s">
        <v>220</v>
      </c>
      <c r="H325" t="s">
        <v>1</v>
      </c>
      <c r="I325" t="s">
        <v>2</v>
      </c>
      <c r="J325" t="s">
        <v>3</v>
      </c>
      <c r="K325" t="s">
        <v>4</v>
      </c>
    </row>
    <row r="326" spans="1:15" ht="13.15" x14ac:dyDescent="0.4">
      <c r="A326" s="22">
        <v>5</v>
      </c>
      <c r="B326">
        <v>5</v>
      </c>
      <c r="C326">
        <v>4</v>
      </c>
      <c r="D326">
        <v>3</v>
      </c>
      <c r="G326" t="s">
        <v>1</v>
      </c>
      <c r="H326" s="3">
        <f>A339</f>
        <v>4.166666666666667</v>
      </c>
      <c r="I326">
        <f>F324*(H326-I327)</f>
        <v>0.33333333333333348</v>
      </c>
      <c r="J326">
        <f>F324*(H326-J328)</f>
        <v>0.25000000000000044</v>
      </c>
      <c r="K326">
        <f>F324*(H326-K329)</f>
        <v>0.50000000000000044</v>
      </c>
    </row>
    <row r="327" spans="1:15" ht="13.15" x14ac:dyDescent="0.4">
      <c r="A327" s="22">
        <v>5</v>
      </c>
      <c r="B327">
        <v>3</v>
      </c>
      <c r="C327">
        <v>4</v>
      </c>
      <c r="D327">
        <v>3</v>
      </c>
      <c r="G327" t="s">
        <v>2</v>
      </c>
      <c r="H327">
        <f>F324*(I327-H326)</f>
        <v>-0.33333333333333348</v>
      </c>
      <c r="I327" s="3">
        <f>B339</f>
        <v>3.8333333333333335</v>
      </c>
      <c r="J327">
        <f>F324*(I327-J328)</f>
        <v>-8.3333333333333037E-2</v>
      </c>
      <c r="K327">
        <f>F324*(I327-K329)</f>
        <v>0.16666666666666696</v>
      </c>
    </row>
    <row r="328" spans="1:15" ht="13.15" x14ac:dyDescent="0.4">
      <c r="A328" s="22">
        <v>4</v>
      </c>
      <c r="B328">
        <v>5</v>
      </c>
      <c r="C328">
        <v>4</v>
      </c>
      <c r="D328">
        <v>4</v>
      </c>
      <c r="G328" t="s">
        <v>3</v>
      </c>
      <c r="H328">
        <f>F324*(J328-H326)</f>
        <v>-0.25000000000000044</v>
      </c>
      <c r="I328">
        <f>F324*(J328-I327)</f>
        <v>8.3333333333333037E-2</v>
      </c>
      <c r="J328" s="3">
        <f>C339</f>
        <v>3.9166666666666665</v>
      </c>
      <c r="K328">
        <f>F324*(J328-K329)</f>
        <v>0.25</v>
      </c>
    </row>
    <row r="329" spans="1:15" ht="13.15" x14ac:dyDescent="0.4">
      <c r="A329" s="22">
        <v>5</v>
      </c>
      <c r="B329">
        <v>3</v>
      </c>
      <c r="C329">
        <v>4</v>
      </c>
      <c r="D329">
        <v>5</v>
      </c>
      <c r="G329" t="s">
        <v>4</v>
      </c>
      <c r="H329">
        <f>F324*(K329-H326)</f>
        <v>-0.50000000000000044</v>
      </c>
      <c r="I329">
        <f>F324*(K329-I327)</f>
        <v>-0.16666666666666696</v>
      </c>
      <c r="J329">
        <f>F324*(K329-J328)</f>
        <v>-0.25</v>
      </c>
      <c r="K329" s="3">
        <f>D339</f>
        <v>3.6666666666666665</v>
      </c>
    </row>
    <row r="330" spans="1:15" x14ac:dyDescent="0.35">
      <c r="A330" s="22">
        <v>4</v>
      </c>
      <c r="B330">
        <v>3</v>
      </c>
      <c r="C330">
        <v>5</v>
      </c>
      <c r="D330">
        <v>4</v>
      </c>
    </row>
    <row r="331" spans="1:15" ht="13.15" thickBot="1" x14ac:dyDescent="0.4">
      <c r="A331" s="22">
        <v>4</v>
      </c>
      <c r="B331">
        <v>5</v>
      </c>
      <c r="C331">
        <v>3</v>
      </c>
      <c r="D331">
        <v>4</v>
      </c>
    </row>
    <row r="332" spans="1:15" ht="13.5" thickBot="1" x14ac:dyDescent="0.45">
      <c r="A332" s="22">
        <v>4</v>
      </c>
      <c r="B332">
        <v>3</v>
      </c>
      <c r="C332">
        <v>4</v>
      </c>
      <c r="D332">
        <v>3</v>
      </c>
      <c r="H332" t="s">
        <v>1</v>
      </c>
      <c r="I332" t="s">
        <v>2</v>
      </c>
      <c r="J332" t="s">
        <v>3</v>
      </c>
      <c r="K332" t="s">
        <v>4</v>
      </c>
      <c r="M332" s="116"/>
      <c r="N332" s="141" t="s">
        <v>10</v>
      </c>
    </row>
    <row r="333" spans="1:15" ht="13.15" x14ac:dyDescent="0.4">
      <c r="A333" s="22">
        <v>5</v>
      </c>
      <c r="B333">
        <v>3</v>
      </c>
      <c r="C333">
        <v>5</v>
      </c>
      <c r="D333">
        <v>3</v>
      </c>
      <c r="G333" t="s">
        <v>1</v>
      </c>
      <c r="I333">
        <f>IF(I326&gt;0,I338,0)</f>
        <v>0</v>
      </c>
      <c r="J333">
        <f>IF(J326&gt;0,J338,0)</f>
        <v>0</v>
      </c>
      <c r="K333">
        <f>IF(K326&gt;0,K338,0)</f>
        <v>0</v>
      </c>
      <c r="M333" s="143" t="s">
        <v>1</v>
      </c>
      <c r="N333" s="142">
        <f>Techniques!$D$3*(Techniques!$E$3*I333+Techniques!$F$3*J333+Techniques!$G$3*K333)</f>
        <v>0</v>
      </c>
    </row>
    <row r="334" spans="1:15" ht="13.15" x14ac:dyDescent="0.4">
      <c r="A334" s="22">
        <v>4</v>
      </c>
      <c r="B334">
        <v>4</v>
      </c>
      <c r="C334">
        <v>2</v>
      </c>
      <c r="D334">
        <v>3</v>
      </c>
      <c r="G334" t="s">
        <v>2</v>
      </c>
      <c r="H334">
        <f>IF(H327&gt;0,H339,0)</f>
        <v>0</v>
      </c>
      <c r="J334">
        <f>IF(J327&gt;0,J339,0)</f>
        <v>0</v>
      </c>
      <c r="K334">
        <f>IF(K327&gt;0,K339,0)</f>
        <v>0</v>
      </c>
      <c r="M334" s="143" t="s">
        <v>2</v>
      </c>
      <c r="N334" s="142">
        <f>Techniques!$E$3*(Techniques!$D$3*H334+Techniques!$F$3*J334+Techniques!$G$3*K334)</f>
        <v>0</v>
      </c>
    </row>
    <row r="335" spans="1:15" ht="13.15" x14ac:dyDescent="0.4">
      <c r="A335" s="22">
        <v>3</v>
      </c>
      <c r="B335">
        <v>4</v>
      </c>
      <c r="C335">
        <v>4</v>
      </c>
      <c r="D335">
        <v>3</v>
      </c>
      <c r="G335" t="s">
        <v>3</v>
      </c>
      <c r="H335">
        <f>IF(H328&gt;0,H340,0)</f>
        <v>0</v>
      </c>
      <c r="I335">
        <f>IF(I328&gt;0,I340,0)</f>
        <v>0</v>
      </c>
      <c r="K335">
        <f>IF(K328&gt;0,K340,0)</f>
        <v>0</v>
      </c>
      <c r="M335" s="143" t="s">
        <v>3</v>
      </c>
      <c r="N335" s="142">
        <f>Techniques!$F$3*(Techniques!$D$3*H335+Techniques!$E$3*I335+Techniques!$G$3*K335)</f>
        <v>0</v>
      </c>
    </row>
    <row r="336" spans="1:15" ht="13.15" x14ac:dyDescent="0.4">
      <c r="A336" s="22">
        <v>4</v>
      </c>
      <c r="B336">
        <v>4</v>
      </c>
      <c r="C336">
        <v>4</v>
      </c>
      <c r="D336">
        <v>5</v>
      </c>
      <c r="G336" t="s">
        <v>4</v>
      </c>
      <c r="H336">
        <f>IF(H329&gt;0,H341,0)</f>
        <v>0</v>
      </c>
      <c r="I336">
        <f>IF(I329&gt;0,I341,0)</f>
        <v>0</v>
      </c>
      <c r="J336">
        <f>IF(J329&gt;0,J341,0)</f>
        <v>0</v>
      </c>
      <c r="M336" s="143" t="s">
        <v>4</v>
      </c>
      <c r="N336" s="142">
        <f>Techniques!$G$3*(Techniques!$D$3*H336+Techniques!$E$3*I336+Techniques!$F$3*J336)</f>
        <v>0</v>
      </c>
    </row>
    <row r="337" spans="1:15" ht="13.15" x14ac:dyDescent="0.4">
      <c r="A337" s="22">
        <v>3</v>
      </c>
      <c r="B337">
        <v>4</v>
      </c>
      <c r="C337">
        <v>4</v>
      </c>
      <c r="D337">
        <v>4</v>
      </c>
      <c r="F337" s="38"/>
      <c r="M337" s="143" t="s">
        <v>94</v>
      </c>
      <c r="N337" s="142" t="b">
        <f>SUM(N333:N336)&gt;0</f>
        <v>0</v>
      </c>
    </row>
    <row r="338" spans="1:15" ht="13.5" thickBot="1" x14ac:dyDescent="0.45">
      <c r="A338" s="22"/>
      <c r="G338" t="s">
        <v>1</v>
      </c>
      <c r="I338">
        <v>0</v>
      </c>
      <c r="J338">
        <v>0</v>
      </c>
      <c r="K338">
        <v>0</v>
      </c>
      <c r="M338" s="140" t="s">
        <v>103</v>
      </c>
      <c r="N338" s="273">
        <v>0.40292743646288465</v>
      </c>
    </row>
    <row r="339" spans="1:15" x14ac:dyDescent="0.35">
      <c r="A339" s="22">
        <f>AVERAGE(A326:A337)</f>
        <v>4.166666666666667</v>
      </c>
      <c r="B339">
        <f>AVERAGE(B326:B337)</f>
        <v>3.8333333333333335</v>
      </c>
      <c r="C339">
        <f>AVERAGE(C326:C337)</f>
        <v>3.9166666666666665</v>
      </c>
      <c r="D339">
        <f>AVERAGE(D326:D337)</f>
        <v>3.6666666666666665</v>
      </c>
      <c r="E339" s="13" t="s">
        <v>237</v>
      </c>
      <c r="G339" t="s">
        <v>2</v>
      </c>
      <c r="H339">
        <v>0</v>
      </c>
      <c r="J339">
        <v>0</v>
      </c>
      <c r="K339">
        <v>0</v>
      </c>
    </row>
    <row r="340" spans="1:15" x14ac:dyDescent="0.35">
      <c r="A340">
        <f>STDEV(A326:A337)</f>
        <v>0.71774056256527274</v>
      </c>
      <c r="B340">
        <f>STDEV(B326:B337)</f>
        <v>0.8348471099367214</v>
      </c>
      <c r="C340">
        <f>STDEV(C326:C337)</f>
        <v>0.79296146109875854</v>
      </c>
      <c r="D340">
        <f>STDEV(D326:D337)</f>
        <v>0.77849894416152243</v>
      </c>
      <c r="E340" s="13" t="s">
        <v>238</v>
      </c>
      <c r="G340" t="s">
        <v>3</v>
      </c>
      <c r="H340">
        <v>0</v>
      </c>
      <c r="I340">
        <v>0</v>
      </c>
      <c r="K340">
        <v>0</v>
      </c>
    </row>
    <row r="341" spans="1:15" x14ac:dyDescent="0.35">
      <c r="A341" s="22"/>
      <c r="G341" t="s">
        <v>4</v>
      </c>
      <c r="H341">
        <v>0</v>
      </c>
      <c r="I341">
        <v>0</v>
      </c>
      <c r="J341">
        <v>0</v>
      </c>
    </row>
    <row r="342" spans="1:15" s="5" customFormat="1" ht="13.15" thickBot="1" x14ac:dyDescent="0.4">
      <c r="A342" s="23"/>
      <c r="O342" s="24"/>
    </row>
    <row r="343" spans="1:15" s="26" customFormat="1" x14ac:dyDescent="0.35">
      <c r="A343" s="25" t="str">
        <f>Directions!A20</f>
        <v>40) I had the right level of control over what I wanted to do</v>
      </c>
      <c r="E343" s="115" t="s">
        <v>226</v>
      </c>
      <c r="F343" s="66">
        <f>Directions!B20</f>
        <v>1</v>
      </c>
      <c r="O343" s="28"/>
    </row>
    <row r="344" spans="1:15" ht="13.15" x14ac:dyDescent="0.4">
      <c r="A344" s="22" t="s">
        <v>1</v>
      </c>
      <c r="B344" t="s">
        <v>2</v>
      </c>
      <c r="C344" t="s">
        <v>3</v>
      </c>
      <c r="D344" t="s">
        <v>4</v>
      </c>
      <c r="G344" s="3" t="s">
        <v>220</v>
      </c>
      <c r="H344" t="s">
        <v>1</v>
      </c>
      <c r="I344" t="s">
        <v>2</v>
      </c>
      <c r="J344" t="s">
        <v>3</v>
      </c>
      <c r="K344" t="s">
        <v>4</v>
      </c>
    </row>
    <row r="345" spans="1:15" ht="13.15" x14ac:dyDescent="0.4">
      <c r="A345" s="22">
        <v>5</v>
      </c>
      <c r="B345">
        <v>4</v>
      </c>
      <c r="C345">
        <v>4</v>
      </c>
      <c r="D345">
        <v>4</v>
      </c>
      <c r="G345" t="s">
        <v>1</v>
      </c>
      <c r="H345" s="3">
        <f>A358</f>
        <v>4.166666666666667</v>
      </c>
      <c r="I345">
        <f>F343*(H345-I346)</f>
        <v>1.0833333333333335</v>
      </c>
      <c r="J345">
        <f>F343*(H345-J347)</f>
        <v>0.83333333333333348</v>
      </c>
      <c r="K345">
        <f>F343*(H345-K348)</f>
        <v>0.33333333333333348</v>
      </c>
    </row>
    <row r="346" spans="1:15" ht="13.15" x14ac:dyDescent="0.4">
      <c r="A346" s="22">
        <v>5</v>
      </c>
      <c r="B346">
        <v>2</v>
      </c>
      <c r="C346">
        <v>4</v>
      </c>
      <c r="D346">
        <v>5</v>
      </c>
      <c r="G346" t="s">
        <v>2</v>
      </c>
      <c r="H346">
        <f>F343*(I346-H345)</f>
        <v>-1.0833333333333335</v>
      </c>
      <c r="I346" s="3">
        <f>B358</f>
        <v>3.0833333333333335</v>
      </c>
      <c r="J346">
        <f>F343*(I346-J347)</f>
        <v>-0.25</v>
      </c>
      <c r="K346">
        <f>F343*(I346-K348)</f>
        <v>-0.75</v>
      </c>
    </row>
    <row r="347" spans="1:15" ht="13.15" x14ac:dyDescent="0.4">
      <c r="A347" s="22">
        <v>4</v>
      </c>
      <c r="B347">
        <v>4</v>
      </c>
      <c r="C347">
        <v>2</v>
      </c>
      <c r="D347">
        <v>4</v>
      </c>
      <c r="G347" t="s">
        <v>3</v>
      </c>
      <c r="H347">
        <f>F343*(J347-H345)</f>
        <v>-0.83333333333333348</v>
      </c>
      <c r="I347">
        <f>F343*(J347-I346)</f>
        <v>0.25</v>
      </c>
      <c r="J347" s="3">
        <f>C358</f>
        <v>3.3333333333333335</v>
      </c>
      <c r="K347">
        <f>F343*(J347-K348)</f>
        <v>-0.5</v>
      </c>
    </row>
    <row r="348" spans="1:15" ht="13.15" x14ac:dyDescent="0.4">
      <c r="A348" s="22">
        <v>3</v>
      </c>
      <c r="B348">
        <v>3</v>
      </c>
      <c r="C348">
        <v>3</v>
      </c>
      <c r="D348">
        <v>4</v>
      </c>
      <c r="G348" t="s">
        <v>4</v>
      </c>
      <c r="H348">
        <f>F343*(K348-H345)</f>
        <v>-0.33333333333333348</v>
      </c>
      <c r="I348">
        <f>F343*(K348-I346)</f>
        <v>0.75</v>
      </c>
      <c r="J348">
        <f>F343*(K348-J347)</f>
        <v>0.5</v>
      </c>
      <c r="K348" s="3">
        <f>D358</f>
        <v>3.8333333333333335</v>
      </c>
    </row>
    <row r="349" spans="1:15" x14ac:dyDescent="0.35">
      <c r="A349" s="22">
        <v>3</v>
      </c>
      <c r="B349">
        <v>2</v>
      </c>
      <c r="C349">
        <v>2</v>
      </c>
      <c r="D349">
        <v>4</v>
      </c>
    </row>
    <row r="350" spans="1:15" ht="13.15" thickBot="1" x14ac:dyDescent="0.4">
      <c r="A350" s="22">
        <v>4</v>
      </c>
      <c r="B350">
        <v>2</v>
      </c>
      <c r="C350">
        <v>3</v>
      </c>
      <c r="D350">
        <v>4</v>
      </c>
    </row>
    <row r="351" spans="1:15" ht="13.5" thickBot="1" x14ac:dyDescent="0.45">
      <c r="A351" s="22">
        <v>5</v>
      </c>
      <c r="B351">
        <v>2</v>
      </c>
      <c r="C351">
        <v>4</v>
      </c>
      <c r="D351">
        <v>3</v>
      </c>
      <c r="H351" t="s">
        <v>1</v>
      </c>
      <c r="I351" t="s">
        <v>2</v>
      </c>
      <c r="J351" t="s">
        <v>3</v>
      </c>
      <c r="K351" t="s">
        <v>4</v>
      </c>
      <c r="M351" s="116"/>
      <c r="N351" s="141" t="s">
        <v>10</v>
      </c>
    </row>
    <row r="352" spans="1:15" ht="13.15" x14ac:dyDescent="0.4">
      <c r="A352" s="22">
        <v>4</v>
      </c>
      <c r="B352">
        <v>2</v>
      </c>
      <c r="C352">
        <v>3</v>
      </c>
      <c r="D352">
        <v>3</v>
      </c>
      <c r="G352" t="s">
        <v>1</v>
      </c>
      <c r="I352">
        <f>IF(I345&gt;0,I357,0)</f>
        <v>1</v>
      </c>
      <c r="J352">
        <f>IF(J345&gt;0,J357,0)</f>
        <v>0</v>
      </c>
      <c r="K352">
        <f>IF(K345&gt;0,K357,0)</f>
        <v>0</v>
      </c>
      <c r="M352" s="143" t="s">
        <v>1</v>
      </c>
      <c r="N352" s="142">
        <f>Techniques!$D$3*(Techniques!$E$3*I352+Techniques!$F$3*J352+Techniques!$G$3*K352)</f>
        <v>1</v>
      </c>
    </row>
    <row r="353" spans="1:15" ht="13.15" x14ac:dyDescent="0.4">
      <c r="A353" s="22">
        <v>4</v>
      </c>
      <c r="B353">
        <v>3</v>
      </c>
      <c r="C353">
        <v>3</v>
      </c>
      <c r="D353">
        <v>5</v>
      </c>
      <c r="G353" t="s">
        <v>2</v>
      </c>
      <c r="H353">
        <f>IF(H346&gt;0,H358,0)</f>
        <v>0</v>
      </c>
      <c r="J353">
        <f>IF(J346&gt;0,J358,0)</f>
        <v>0</v>
      </c>
      <c r="K353">
        <f>IF(K346&gt;0,K358,0)</f>
        <v>0</v>
      </c>
      <c r="M353" s="143" t="s">
        <v>2</v>
      </c>
      <c r="N353" s="142">
        <f>Techniques!$E$3*(Techniques!$D$3*H353+Techniques!$F$3*J353+Techniques!$G$3*K353)</f>
        <v>0</v>
      </c>
    </row>
    <row r="354" spans="1:15" ht="13.15" x14ac:dyDescent="0.4">
      <c r="A354" s="22">
        <v>4</v>
      </c>
      <c r="B354">
        <v>4</v>
      </c>
      <c r="C354">
        <v>4</v>
      </c>
      <c r="D354">
        <v>2</v>
      </c>
      <c r="G354" t="s">
        <v>3</v>
      </c>
      <c r="H354">
        <f>IF(H347&gt;0,H359,0)</f>
        <v>0</v>
      </c>
      <c r="I354">
        <f>IF(I347&gt;0,I359,0)</f>
        <v>0</v>
      </c>
      <c r="K354">
        <f>IF(K347&gt;0,K359,0)</f>
        <v>0</v>
      </c>
      <c r="M354" s="143" t="s">
        <v>3</v>
      </c>
      <c r="N354" s="142">
        <f>Techniques!$F$3*(Techniques!$D$3*H354+Techniques!$E$3*I354+Techniques!$G$3*K354)</f>
        <v>0</v>
      </c>
    </row>
    <row r="355" spans="1:15" ht="13.15" x14ac:dyDescent="0.4">
      <c r="A355" s="22">
        <v>5</v>
      </c>
      <c r="B355">
        <v>4</v>
      </c>
      <c r="C355">
        <v>4</v>
      </c>
      <c r="D355">
        <v>4</v>
      </c>
      <c r="G355" t="s">
        <v>4</v>
      </c>
      <c r="H355">
        <f>IF(H348&gt;0,H360,0)</f>
        <v>0</v>
      </c>
      <c r="I355">
        <f>IF(I348&gt;0,I360,0)</f>
        <v>0</v>
      </c>
      <c r="J355">
        <f>IF(J348&gt;0,J360,0)</f>
        <v>0</v>
      </c>
      <c r="M355" s="143" t="s">
        <v>4</v>
      </c>
      <c r="N355" s="142">
        <f>Techniques!$G$3*(Techniques!$D$3*H355+Techniques!$E$3*I355+Techniques!$F$3*J355)</f>
        <v>0</v>
      </c>
    </row>
    <row r="356" spans="1:15" ht="13.15" x14ac:dyDescent="0.4">
      <c r="A356" s="22">
        <v>4</v>
      </c>
      <c r="B356">
        <v>5</v>
      </c>
      <c r="C356">
        <v>4</v>
      </c>
      <c r="D356">
        <v>4</v>
      </c>
      <c r="F356" s="38"/>
      <c r="M356" s="143" t="s">
        <v>94</v>
      </c>
      <c r="N356" s="142" t="b">
        <f>SUM(N352:N355)&gt;0</f>
        <v>1</v>
      </c>
    </row>
    <row r="357" spans="1:15" ht="13.5" thickBot="1" x14ac:dyDescent="0.45">
      <c r="A357" s="22"/>
      <c r="G357" t="s">
        <v>1</v>
      </c>
      <c r="I357">
        <v>1</v>
      </c>
      <c r="J357">
        <v>0</v>
      </c>
      <c r="K357">
        <v>0</v>
      </c>
      <c r="M357" s="140" t="s">
        <v>103</v>
      </c>
      <c r="N357" s="273">
        <v>2.6315355115658322E-2</v>
      </c>
    </row>
    <row r="358" spans="1:15" x14ac:dyDescent="0.35">
      <c r="A358" s="22">
        <f>AVERAGE(A345:A356)</f>
        <v>4.166666666666667</v>
      </c>
      <c r="B358">
        <f>AVERAGE(B345:B356)</f>
        <v>3.0833333333333335</v>
      </c>
      <c r="C358">
        <f>AVERAGE(C345:C356)</f>
        <v>3.3333333333333335</v>
      </c>
      <c r="D358">
        <f>AVERAGE(D345:D356)</f>
        <v>3.8333333333333335</v>
      </c>
      <c r="E358" s="13" t="s">
        <v>237</v>
      </c>
      <c r="G358" t="s">
        <v>2</v>
      </c>
      <c r="H358">
        <v>1</v>
      </c>
      <c r="J358">
        <v>0</v>
      </c>
      <c r="K358">
        <v>0</v>
      </c>
    </row>
    <row r="359" spans="1:15" x14ac:dyDescent="0.35">
      <c r="A359">
        <f>STDEV(A345:A356)</f>
        <v>0.71774056256527274</v>
      </c>
      <c r="B359">
        <f>STDEV(B345:B356)</f>
        <v>1.083624669450832</v>
      </c>
      <c r="C359">
        <f>STDEV(C345:C356)</f>
        <v>0.77849894416152243</v>
      </c>
      <c r="D359">
        <f>STDEV(D345:D356)</f>
        <v>0.8348471099367214</v>
      </c>
      <c r="E359" s="13" t="s">
        <v>238</v>
      </c>
      <c r="G359" t="s">
        <v>3</v>
      </c>
      <c r="H359">
        <v>0</v>
      </c>
      <c r="I359">
        <v>0</v>
      </c>
      <c r="K359">
        <v>0</v>
      </c>
    </row>
    <row r="360" spans="1:15" x14ac:dyDescent="0.35">
      <c r="A360" s="22"/>
      <c r="G360" t="s">
        <v>4</v>
      </c>
      <c r="H360">
        <v>0</v>
      </c>
      <c r="I360">
        <v>0</v>
      </c>
      <c r="J360">
        <v>0</v>
      </c>
    </row>
    <row r="361" spans="1:15" s="5" customFormat="1" ht="13.15" thickBot="1" x14ac:dyDescent="0.4">
      <c r="A361" s="23"/>
      <c r="O361" s="24"/>
    </row>
    <row r="362" spans="1:15" s="26" customFormat="1" x14ac:dyDescent="0.35">
      <c r="A362" s="25" t="str">
        <f>Directions!A21</f>
        <v>41) I could not achieve what I wanted to do</v>
      </c>
      <c r="E362" s="115" t="s">
        <v>226</v>
      </c>
      <c r="F362" s="66">
        <f>Directions!B21</f>
        <v>-1</v>
      </c>
      <c r="O362" s="28"/>
    </row>
    <row r="363" spans="1:15" ht="13.15" x14ac:dyDescent="0.4">
      <c r="A363" s="22" t="s">
        <v>1</v>
      </c>
      <c r="B363" t="s">
        <v>2</v>
      </c>
      <c r="C363" t="s">
        <v>3</v>
      </c>
      <c r="D363" t="s">
        <v>4</v>
      </c>
      <c r="G363" s="3" t="s">
        <v>220</v>
      </c>
      <c r="H363" t="s">
        <v>1</v>
      </c>
      <c r="I363" t="s">
        <v>2</v>
      </c>
      <c r="J363" t="s">
        <v>3</v>
      </c>
      <c r="K363" t="s">
        <v>4</v>
      </c>
    </row>
    <row r="364" spans="1:15" ht="13.15" x14ac:dyDescent="0.4">
      <c r="A364" s="22">
        <v>1</v>
      </c>
      <c r="B364">
        <v>2</v>
      </c>
      <c r="C364">
        <v>3</v>
      </c>
      <c r="D364">
        <v>2</v>
      </c>
      <c r="G364" t="s">
        <v>1</v>
      </c>
      <c r="H364" s="3">
        <f>A377</f>
        <v>1.5</v>
      </c>
      <c r="I364">
        <f>F362*(H364-I365)</f>
        <v>0.83333333333333348</v>
      </c>
      <c r="J364">
        <f>F362*(H364-J366)</f>
        <v>1.25</v>
      </c>
      <c r="K364">
        <f>F362*(H364-K367)</f>
        <v>0.5</v>
      </c>
    </row>
    <row r="365" spans="1:15" ht="13.15" x14ac:dyDescent="0.4">
      <c r="A365" s="22">
        <v>1</v>
      </c>
      <c r="B365">
        <v>4</v>
      </c>
      <c r="C365">
        <v>2</v>
      </c>
      <c r="D365">
        <v>1</v>
      </c>
      <c r="G365" t="s">
        <v>2</v>
      </c>
      <c r="H365">
        <f>F362*(I365-H364)</f>
        <v>-0.83333333333333348</v>
      </c>
      <c r="I365" s="3">
        <f>B377</f>
        <v>2.3333333333333335</v>
      </c>
      <c r="J365">
        <f>F362*(I365-J366)</f>
        <v>0.41666666666666652</v>
      </c>
      <c r="K365">
        <f>F362*(I365-K367)</f>
        <v>-0.33333333333333348</v>
      </c>
    </row>
    <row r="366" spans="1:15" ht="13.15" x14ac:dyDescent="0.4">
      <c r="A366" s="22">
        <v>2</v>
      </c>
      <c r="B366">
        <v>5</v>
      </c>
      <c r="C366">
        <v>2</v>
      </c>
      <c r="D366">
        <v>3</v>
      </c>
      <c r="G366" t="s">
        <v>3</v>
      </c>
      <c r="H366">
        <f>F362*(J366-H364)</f>
        <v>-1.25</v>
      </c>
      <c r="I366">
        <f>F362*(J366-I365)</f>
        <v>-0.41666666666666652</v>
      </c>
      <c r="J366" s="3">
        <f>C377</f>
        <v>2.75</v>
      </c>
      <c r="K366">
        <f>F362*(J366-K367)</f>
        <v>-0.75</v>
      </c>
    </row>
    <row r="367" spans="1:15" ht="13.15" x14ac:dyDescent="0.4">
      <c r="A367" s="22">
        <v>4</v>
      </c>
      <c r="B367">
        <v>3</v>
      </c>
      <c r="C367">
        <v>3</v>
      </c>
      <c r="D367">
        <v>1</v>
      </c>
      <c r="G367" t="s">
        <v>4</v>
      </c>
      <c r="H367">
        <f>F362*(K367-H364)</f>
        <v>-0.5</v>
      </c>
      <c r="I367">
        <f>F362*(K367-I365)</f>
        <v>0.33333333333333348</v>
      </c>
      <c r="J367">
        <f>F362*(K367-J366)</f>
        <v>0.75</v>
      </c>
      <c r="K367" s="3">
        <f>D377</f>
        <v>2</v>
      </c>
    </row>
    <row r="368" spans="1:15" x14ac:dyDescent="0.35">
      <c r="A368" s="22">
        <v>2</v>
      </c>
      <c r="B368">
        <v>2</v>
      </c>
      <c r="C368">
        <v>4</v>
      </c>
      <c r="D368">
        <v>2</v>
      </c>
    </row>
    <row r="369" spans="1:15" ht="13.15" thickBot="1" x14ac:dyDescent="0.4">
      <c r="A369" s="22">
        <v>1</v>
      </c>
      <c r="B369">
        <v>1</v>
      </c>
      <c r="C369">
        <v>3</v>
      </c>
      <c r="D369">
        <v>2</v>
      </c>
    </row>
    <row r="370" spans="1:15" ht="13.5" thickBot="1" x14ac:dyDescent="0.45">
      <c r="A370" s="22">
        <v>1</v>
      </c>
      <c r="B370">
        <v>1</v>
      </c>
      <c r="C370">
        <v>2</v>
      </c>
      <c r="D370">
        <v>2</v>
      </c>
      <c r="H370" t="s">
        <v>1</v>
      </c>
      <c r="I370" t="s">
        <v>2</v>
      </c>
      <c r="J370" t="s">
        <v>3</v>
      </c>
      <c r="K370" t="s">
        <v>4</v>
      </c>
      <c r="M370" s="116"/>
      <c r="N370" s="141" t="s">
        <v>10</v>
      </c>
    </row>
    <row r="371" spans="1:15" ht="13.15" x14ac:dyDescent="0.4">
      <c r="A371" s="22">
        <v>1</v>
      </c>
      <c r="B371">
        <v>3</v>
      </c>
      <c r="C371">
        <v>3</v>
      </c>
      <c r="D371">
        <v>4</v>
      </c>
      <c r="G371" t="s">
        <v>1</v>
      </c>
      <c r="I371">
        <f>IF(I364&gt;0,I376,0)</f>
        <v>0</v>
      </c>
      <c r="J371">
        <f>IF(J364&gt;0,J376,0)</f>
        <v>1</v>
      </c>
      <c r="K371">
        <f>IF(K364&gt;0,K376,0)</f>
        <v>0</v>
      </c>
      <c r="M371" s="143" t="s">
        <v>1</v>
      </c>
      <c r="N371" s="142">
        <f>Techniques!$D$3*(Techniques!$E$3*I371+Techniques!$F$3*J371+Techniques!$G$3*K371)</f>
        <v>1</v>
      </c>
    </row>
    <row r="372" spans="1:15" ht="13.15" x14ac:dyDescent="0.4">
      <c r="A372" s="22">
        <v>2</v>
      </c>
      <c r="B372">
        <v>2</v>
      </c>
      <c r="C372">
        <v>4</v>
      </c>
      <c r="D372">
        <v>3</v>
      </c>
      <c r="G372" t="s">
        <v>2</v>
      </c>
      <c r="H372">
        <f>IF(H365&gt;0,H377,0)</f>
        <v>0</v>
      </c>
      <c r="J372">
        <f>IF(J365&gt;0,J377,0)</f>
        <v>0</v>
      </c>
      <c r="K372">
        <f>IF(K365&gt;0,K377,0)</f>
        <v>0</v>
      </c>
      <c r="M372" s="143" t="s">
        <v>2</v>
      </c>
      <c r="N372" s="142">
        <f>Techniques!$E$3*(Techniques!$D$3*H372+Techniques!$F$3*J372+Techniques!$G$3*K372)</f>
        <v>0</v>
      </c>
    </row>
    <row r="373" spans="1:15" ht="13.15" x14ac:dyDescent="0.4">
      <c r="A373" s="22">
        <v>1</v>
      </c>
      <c r="B373">
        <v>2</v>
      </c>
      <c r="C373">
        <v>2</v>
      </c>
      <c r="D373">
        <v>1</v>
      </c>
      <c r="G373" t="s">
        <v>3</v>
      </c>
      <c r="H373">
        <f>IF(H366&gt;0,H378,0)</f>
        <v>0</v>
      </c>
      <c r="I373">
        <f>IF(I366&gt;0,I378,0)</f>
        <v>0</v>
      </c>
      <c r="K373">
        <f>IF(K366&gt;0,K378,0)</f>
        <v>0</v>
      </c>
      <c r="M373" s="143" t="s">
        <v>3</v>
      </c>
      <c r="N373" s="142">
        <f>Techniques!$F$3*(Techniques!$D$3*H373+Techniques!$E$3*I373+Techniques!$G$3*K373)</f>
        <v>0</v>
      </c>
    </row>
    <row r="374" spans="1:15" ht="13.15" x14ac:dyDescent="0.4">
      <c r="A374" s="22">
        <v>1</v>
      </c>
      <c r="B374">
        <v>2</v>
      </c>
      <c r="C374">
        <v>3</v>
      </c>
      <c r="D374">
        <v>1</v>
      </c>
      <c r="G374" t="s">
        <v>4</v>
      </c>
      <c r="H374">
        <f>IF(H367&gt;0,H379,0)</f>
        <v>0</v>
      </c>
      <c r="I374">
        <f>IF(I367&gt;0,I379,0)</f>
        <v>0</v>
      </c>
      <c r="J374">
        <f>IF(J367&gt;0,J379,0)</f>
        <v>0</v>
      </c>
      <c r="M374" s="143" t="s">
        <v>4</v>
      </c>
      <c r="N374" s="142">
        <f>Techniques!$G$3*(Techniques!$D$3*H374+Techniques!$E$3*I374+Techniques!$F$3*J374)</f>
        <v>0</v>
      </c>
    </row>
    <row r="375" spans="1:15" ht="13.15" x14ac:dyDescent="0.4">
      <c r="A375" s="22">
        <v>1</v>
      </c>
      <c r="B375">
        <v>1</v>
      </c>
      <c r="C375">
        <v>2</v>
      </c>
      <c r="D375">
        <v>2</v>
      </c>
      <c r="F375" s="38"/>
      <c r="M375" s="143" t="s">
        <v>94</v>
      </c>
      <c r="N375" s="142" t="b">
        <f>SUM(N371:N374)&gt;0</f>
        <v>1</v>
      </c>
    </row>
    <row r="376" spans="1:15" ht="13.5" thickBot="1" x14ac:dyDescent="0.45">
      <c r="A376" s="22"/>
      <c r="G376" t="s">
        <v>1</v>
      </c>
      <c r="I376">
        <v>0</v>
      </c>
      <c r="J376">
        <v>1</v>
      </c>
      <c r="K376">
        <v>0</v>
      </c>
      <c r="M376" s="140" t="s">
        <v>103</v>
      </c>
      <c r="N376" s="273">
        <v>8.5152460848267435E-3</v>
      </c>
    </row>
    <row r="377" spans="1:15" x14ac:dyDescent="0.35">
      <c r="A377" s="22">
        <f>AVERAGE(A364:A375)</f>
        <v>1.5</v>
      </c>
      <c r="B377">
        <f>AVERAGE(B364:B375)</f>
        <v>2.3333333333333335</v>
      </c>
      <c r="C377">
        <f>AVERAGE(C364:C375)</f>
        <v>2.75</v>
      </c>
      <c r="D377">
        <f>AVERAGE(D364:D375)</f>
        <v>2</v>
      </c>
      <c r="E377" s="13" t="s">
        <v>237</v>
      </c>
      <c r="G377" t="s">
        <v>2</v>
      </c>
      <c r="H377">
        <v>0</v>
      </c>
      <c r="J377">
        <v>0</v>
      </c>
      <c r="K377">
        <v>0</v>
      </c>
    </row>
    <row r="378" spans="1:15" x14ac:dyDescent="0.35">
      <c r="A378">
        <f>STDEV(A364:A375)</f>
        <v>0.90453403373329089</v>
      </c>
      <c r="B378">
        <f>STDEV(B364:B375)</f>
        <v>1.2309149097933274</v>
      </c>
      <c r="C378">
        <f>STDEV(C364:C375)</f>
        <v>0.75377836144440913</v>
      </c>
      <c r="D378">
        <f>STDEV(D364:D375)</f>
        <v>0.95346258924559235</v>
      </c>
      <c r="E378" s="13" t="s">
        <v>238</v>
      </c>
      <c r="G378" t="s">
        <v>3</v>
      </c>
      <c r="H378">
        <v>1</v>
      </c>
      <c r="I378">
        <v>0</v>
      </c>
      <c r="K378">
        <v>0</v>
      </c>
    </row>
    <row r="379" spans="1:15" x14ac:dyDescent="0.35">
      <c r="A379" s="22"/>
      <c r="G379" t="s">
        <v>4</v>
      </c>
      <c r="H379">
        <v>0</v>
      </c>
      <c r="I379">
        <v>0</v>
      </c>
      <c r="J379">
        <v>0</v>
      </c>
    </row>
    <row r="380" spans="1:15" s="5" customFormat="1" ht="13.15" thickBot="1" x14ac:dyDescent="0.4">
      <c r="A380" s="23"/>
      <c r="O380" s="24"/>
    </row>
    <row r="381" spans="1:15" s="26" customFormat="1" x14ac:dyDescent="0.35">
      <c r="A381" s="25" t="str">
        <f>Directions!A22</f>
        <v>42) I found the interface too sensitive to use</v>
      </c>
      <c r="E381" s="115" t="s">
        <v>226</v>
      </c>
      <c r="F381" s="66">
        <f>Directions!B22</f>
        <v>-1</v>
      </c>
      <c r="O381" s="28"/>
    </row>
    <row r="382" spans="1:15" ht="13.15" x14ac:dyDescent="0.4">
      <c r="A382" s="22" t="s">
        <v>1</v>
      </c>
      <c r="B382" t="s">
        <v>2</v>
      </c>
      <c r="C382" t="s">
        <v>3</v>
      </c>
      <c r="D382" t="s">
        <v>4</v>
      </c>
      <c r="G382" s="3" t="s">
        <v>220</v>
      </c>
      <c r="H382" t="s">
        <v>1</v>
      </c>
      <c r="I382" t="s">
        <v>2</v>
      </c>
      <c r="J382" t="s">
        <v>3</v>
      </c>
      <c r="K382" t="s">
        <v>4</v>
      </c>
    </row>
    <row r="383" spans="1:15" ht="13.15" x14ac:dyDescent="0.4">
      <c r="A383" s="22">
        <v>1</v>
      </c>
      <c r="B383">
        <v>2</v>
      </c>
      <c r="C383">
        <v>2</v>
      </c>
      <c r="D383">
        <v>2</v>
      </c>
      <c r="G383" t="s">
        <v>1</v>
      </c>
      <c r="H383" s="3">
        <f>A396</f>
        <v>1.5</v>
      </c>
      <c r="I383">
        <f>F381*(H383-I384)</f>
        <v>0.66666666666666652</v>
      </c>
      <c r="J383">
        <f>F381*(H383-J385)</f>
        <v>0.16666666666666674</v>
      </c>
      <c r="K383">
        <f>F381*(H383-K386)</f>
        <v>0.16666666666666674</v>
      </c>
    </row>
    <row r="384" spans="1:15" ht="13.15" x14ac:dyDescent="0.4">
      <c r="A384" s="22">
        <v>2</v>
      </c>
      <c r="B384">
        <v>3</v>
      </c>
      <c r="C384">
        <v>1</v>
      </c>
      <c r="D384">
        <v>1</v>
      </c>
      <c r="G384" t="s">
        <v>2</v>
      </c>
      <c r="H384">
        <f>F381*(I384-H383)</f>
        <v>-0.66666666666666652</v>
      </c>
      <c r="I384" s="3">
        <f>B396</f>
        <v>2.1666666666666665</v>
      </c>
      <c r="J384">
        <f>F381*(I384-J385)</f>
        <v>-0.49999999999999978</v>
      </c>
      <c r="K384">
        <f>F381*(I384-K386)</f>
        <v>-0.49999999999999978</v>
      </c>
    </row>
    <row r="385" spans="1:15" ht="13.15" x14ac:dyDescent="0.4">
      <c r="A385" s="22">
        <v>1</v>
      </c>
      <c r="B385">
        <v>1</v>
      </c>
      <c r="C385">
        <v>3</v>
      </c>
      <c r="D385">
        <v>1</v>
      </c>
      <c r="G385" t="s">
        <v>3</v>
      </c>
      <c r="H385">
        <f>F381*(J385-H383)</f>
        <v>-0.16666666666666674</v>
      </c>
      <c r="I385">
        <f>F381*(J385-I384)</f>
        <v>0.49999999999999978</v>
      </c>
      <c r="J385" s="3">
        <f>C396</f>
        <v>1.6666666666666667</v>
      </c>
      <c r="K385">
        <f>F381*(J385-K386)</f>
        <v>0</v>
      </c>
    </row>
    <row r="386" spans="1:15" ht="13.15" x14ac:dyDescent="0.4">
      <c r="A386" s="22">
        <v>1</v>
      </c>
      <c r="B386">
        <v>1</v>
      </c>
      <c r="C386">
        <v>1</v>
      </c>
      <c r="D386">
        <v>1</v>
      </c>
      <c r="G386" t="s">
        <v>4</v>
      </c>
      <c r="H386">
        <f>F381*(K386-H383)</f>
        <v>-0.16666666666666674</v>
      </c>
      <c r="I386">
        <f>F381*(K386-I384)</f>
        <v>0.49999999999999978</v>
      </c>
      <c r="J386">
        <f>F381*(K386-J385)</f>
        <v>0</v>
      </c>
      <c r="K386" s="3">
        <f>D396</f>
        <v>1.6666666666666667</v>
      </c>
    </row>
    <row r="387" spans="1:15" x14ac:dyDescent="0.35">
      <c r="A387" s="22">
        <v>2</v>
      </c>
      <c r="B387">
        <v>2</v>
      </c>
      <c r="C387">
        <v>1</v>
      </c>
      <c r="D387">
        <v>1</v>
      </c>
    </row>
    <row r="388" spans="1:15" ht="13.15" thickBot="1" x14ac:dyDescent="0.4">
      <c r="A388" s="22">
        <v>2</v>
      </c>
      <c r="B388">
        <v>2</v>
      </c>
      <c r="C388">
        <v>1</v>
      </c>
      <c r="D388">
        <v>1</v>
      </c>
    </row>
    <row r="389" spans="1:15" ht="13.5" thickBot="1" x14ac:dyDescent="0.45">
      <c r="A389" s="22">
        <v>2</v>
      </c>
      <c r="B389">
        <v>4</v>
      </c>
      <c r="C389">
        <v>1</v>
      </c>
      <c r="D389">
        <v>3</v>
      </c>
      <c r="H389" t="s">
        <v>1</v>
      </c>
      <c r="I389" t="s">
        <v>2</v>
      </c>
      <c r="J389" t="s">
        <v>3</v>
      </c>
      <c r="K389" t="s">
        <v>4</v>
      </c>
      <c r="M389" s="116"/>
      <c r="N389" s="141" t="s">
        <v>10</v>
      </c>
    </row>
    <row r="390" spans="1:15" ht="13.15" x14ac:dyDescent="0.4">
      <c r="A390" s="22">
        <v>1</v>
      </c>
      <c r="B390">
        <v>3</v>
      </c>
      <c r="C390">
        <v>2</v>
      </c>
      <c r="D390">
        <v>3</v>
      </c>
      <c r="G390" t="s">
        <v>1</v>
      </c>
      <c r="I390">
        <f>IF(I383&gt;0,I395,0)</f>
        <v>0</v>
      </c>
      <c r="J390">
        <f>IF(J383&gt;0,J395,0)</f>
        <v>0</v>
      </c>
      <c r="K390">
        <f>IF(K383&gt;0,K395,0)</f>
        <v>0</v>
      </c>
      <c r="M390" s="143" t="s">
        <v>1</v>
      </c>
      <c r="N390" s="142">
        <f>Techniques!$D$3*(Techniques!$E$3*I390+Techniques!$F$3*J390+Techniques!$G$3*K390)</f>
        <v>0</v>
      </c>
    </row>
    <row r="391" spans="1:15" ht="13.15" x14ac:dyDescent="0.4">
      <c r="A391" s="22">
        <v>1</v>
      </c>
      <c r="B391">
        <v>2</v>
      </c>
      <c r="C391">
        <v>2</v>
      </c>
      <c r="D391">
        <v>1</v>
      </c>
      <c r="G391" t="s">
        <v>2</v>
      </c>
      <c r="H391">
        <f>IF(H384&gt;0,H396,0)</f>
        <v>0</v>
      </c>
      <c r="J391">
        <f>IF(J384&gt;0,J396,0)</f>
        <v>0</v>
      </c>
      <c r="K391">
        <f>IF(K384&gt;0,K396,0)</f>
        <v>0</v>
      </c>
      <c r="M391" s="143" t="s">
        <v>2</v>
      </c>
      <c r="N391" s="142">
        <f>Techniques!$E$3*(Techniques!$D$3*H391+Techniques!$F$3*J391+Techniques!$G$3*K391)</f>
        <v>0</v>
      </c>
    </row>
    <row r="392" spans="1:15" ht="13.15" x14ac:dyDescent="0.4">
      <c r="A392" s="22">
        <v>3</v>
      </c>
      <c r="B392">
        <v>1</v>
      </c>
      <c r="C392">
        <v>1</v>
      </c>
      <c r="D392">
        <v>2</v>
      </c>
      <c r="G392" t="s">
        <v>3</v>
      </c>
      <c r="H392">
        <f>IF(H385&gt;0,H397,0)</f>
        <v>0</v>
      </c>
      <c r="I392">
        <f>IF(I385&gt;0,I397,0)</f>
        <v>0</v>
      </c>
      <c r="K392">
        <f>IF(K385&gt;0,K397,0)</f>
        <v>0</v>
      </c>
      <c r="M392" s="143" t="s">
        <v>3</v>
      </c>
      <c r="N392" s="142">
        <f>Techniques!$F$3*(Techniques!$D$3*H392+Techniques!$E$3*I392+Techniques!$G$3*K392)</f>
        <v>0</v>
      </c>
    </row>
    <row r="393" spans="1:15" ht="13.15" x14ac:dyDescent="0.4">
      <c r="A393" s="22">
        <v>1</v>
      </c>
      <c r="B393">
        <v>4</v>
      </c>
      <c r="C393">
        <v>4</v>
      </c>
      <c r="D393">
        <v>2</v>
      </c>
      <c r="G393" t="s">
        <v>4</v>
      </c>
      <c r="H393">
        <f>IF(H386&gt;0,H398,0)</f>
        <v>0</v>
      </c>
      <c r="I393">
        <f>IF(I386&gt;0,I398,0)</f>
        <v>0</v>
      </c>
      <c r="J393">
        <f>IF(J386&gt;0,J398,0)</f>
        <v>0</v>
      </c>
      <c r="M393" s="143" t="s">
        <v>4</v>
      </c>
      <c r="N393" s="142">
        <f>Techniques!$G$3*(Techniques!$D$3*H393+Techniques!$E$3*I393+Techniques!$F$3*J393)</f>
        <v>0</v>
      </c>
    </row>
    <row r="394" spans="1:15" ht="13.15" x14ac:dyDescent="0.4">
      <c r="A394" s="22">
        <v>1</v>
      </c>
      <c r="B394">
        <v>1</v>
      </c>
      <c r="C394">
        <v>1</v>
      </c>
      <c r="D394">
        <v>2</v>
      </c>
      <c r="F394" s="38"/>
      <c r="M394" s="143" t="s">
        <v>94</v>
      </c>
      <c r="N394" s="142" t="b">
        <f>SUM(N390:N393)&gt;0</f>
        <v>0</v>
      </c>
    </row>
    <row r="395" spans="1:15" ht="13.5" thickBot="1" x14ac:dyDescent="0.45">
      <c r="A395" s="22"/>
      <c r="G395" t="s">
        <v>1</v>
      </c>
      <c r="I395">
        <v>0</v>
      </c>
      <c r="J395">
        <v>0</v>
      </c>
      <c r="K395">
        <v>0</v>
      </c>
      <c r="M395" s="140" t="s">
        <v>103</v>
      </c>
      <c r="N395" s="273">
        <v>0.40774829075216579</v>
      </c>
    </row>
    <row r="396" spans="1:15" x14ac:dyDescent="0.35">
      <c r="A396" s="22">
        <f>AVERAGE(A383:A394)</f>
        <v>1.5</v>
      </c>
      <c r="B396">
        <f>AVERAGE(B383:B394)</f>
        <v>2.1666666666666665</v>
      </c>
      <c r="C396">
        <f>AVERAGE(C383:C394)</f>
        <v>1.6666666666666667</v>
      </c>
      <c r="D396">
        <f>AVERAGE(D383:D394)</f>
        <v>1.6666666666666667</v>
      </c>
      <c r="E396" s="13" t="s">
        <v>237</v>
      </c>
      <c r="G396" t="s">
        <v>2</v>
      </c>
      <c r="H396">
        <v>0</v>
      </c>
      <c r="J396">
        <v>0</v>
      </c>
      <c r="K396">
        <v>0</v>
      </c>
    </row>
    <row r="397" spans="1:15" x14ac:dyDescent="0.35">
      <c r="A397">
        <f>STDEV(A383:A394)</f>
        <v>0.67419986246324204</v>
      </c>
      <c r="B397">
        <f>STDEV(B383:B394)</f>
        <v>1.1146408580454255</v>
      </c>
      <c r="C397">
        <f>STDEV(C383:C394)</f>
        <v>0.98473192783466179</v>
      </c>
      <c r="D397">
        <f>STDEV(D383:D394)</f>
        <v>0.77849894416152288</v>
      </c>
      <c r="E397" s="13" t="s">
        <v>238</v>
      </c>
      <c r="G397" t="s">
        <v>3</v>
      </c>
      <c r="H397">
        <v>0</v>
      </c>
      <c r="I397">
        <v>0</v>
      </c>
      <c r="K397">
        <v>0</v>
      </c>
    </row>
    <row r="398" spans="1:15" x14ac:dyDescent="0.35">
      <c r="A398" s="22"/>
      <c r="G398" t="s">
        <v>4</v>
      </c>
      <c r="H398">
        <v>0</v>
      </c>
      <c r="I398">
        <v>0</v>
      </c>
      <c r="J398">
        <v>0</v>
      </c>
    </row>
    <row r="399" spans="1:15" s="5" customFormat="1" ht="13.15" thickBot="1" x14ac:dyDescent="0.4">
      <c r="A399" s="23"/>
      <c r="O399" s="24"/>
    </row>
    <row r="400" spans="1:15" s="26" customFormat="1" x14ac:dyDescent="0.35">
      <c r="A400" s="25" t="str">
        <f>Directions!A23</f>
        <v>43) The response to user input was acceptable</v>
      </c>
      <c r="E400" s="115" t="s">
        <v>226</v>
      </c>
      <c r="F400" s="66">
        <f>Directions!B23</f>
        <v>1</v>
      </c>
      <c r="O400" s="28"/>
    </row>
    <row r="401" spans="1:14" ht="13.15" x14ac:dyDescent="0.4">
      <c r="A401" s="22" t="s">
        <v>1</v>
      </c>
      <c r="B401" t="s">
        <v>2</v>
      </c>
      <c r="C401" t="s">
        <v>3</v>
      </c>
      <c r="D401" t="s">
        <v>4</v>
      </c>
      <c r="G401" s="3" t="s">
        <v>220</v>
      </c>
      <c r="H401" t="s">
        <v>1</v>
      </c>
      <c r="I401" t="s">
        <v>2</v>
      </c>
      <c r="J401" t="s">
        <v>3</v>
      </c>
      <c r="K401" t="s">
        <v>4</v>
      </c>
    </row>
    <row r="402" spans="1:14" ht="13.15" x14ac:dyDescent="0.4">
      <c r="A402" s="22">
        <v>5</v>
      </c>
      <c r="B402">
        <v>5</v>
      </c>
      <c r="C402">
        <v>4</v>
      </c>
      <c r="D402">
        <v>5</v>
      </c>
      <c r="G402" t="s">
        <v>1</v>
      </c>
      <c r="H402" s="3">
        <f>A415</f>
        <v>4.666666666666667</v>
      </c>
      <c r="I402">
        <f>F400*(H402-I403)</f>
        <v>0.33333333333333393</v>
      </c>
      <c r="J402">
        <f>F400*(H402-J404)</f>
        <v>0.75000000000000044</v>
      </c>
      <c r="K402">
        <f>F400*(H402-K405)</f>
        <v>-0.16666666666666607</v>
      </c>
    </row>
    <row r="403" spans="1:14" ht="13.15" x14ac:dyDescent="0.4">
      <c r="A403" s="22">
        <v>4</v>
      </c>
      <c r="B403">
        <v>3</v>
      </c>
      <c r="C403">
        <v>4</v>
      </c>
      <c r="D403">
        <v>5</v>
      </c>
      <c r="G403" t="s">
        <v>2</v>
      </c>
      <c r="H403">
        <f>F400*(I403-H402)</f>
        <v>-0.33333333333333393</v>
      </c>
      <c r="I403" s="3">
        <f>B415</f>
        <v>4.333333333333333</v>
      </c>
      <c r="J403">
        <f>F400*(I403-J404)</f>
        <v>0.41666666666666652</v>
      </c>
      <c r="K403">
        <f>F400*(I403-K405)</f>
        <v>-0.5</v>
      </c>
    </row>
    <row r="404" spans="1:14" ht="13.15" x14ac:dyDescent="0.4">
      <c r="A404" s="22">
        <v>5</v>
      </c>
      <c r="B404">
        <v>4</v>
      </c>
      <c r="C404">
        <v>3</v>
      </c>
      <c r="D404">
        <v>4</v>
      </c>
      <c r="G404" t="s">
        <v>3</v>
      </c>
      <c r="H404">
        <f>F400*(J404-H402)</f>
        <v>-0.75000000000000044</v>
      </c>
      <c r="I404">
        <f>F400*(J404-I403)</f>
        <v>-0.41666666666666652</v>
      </c>
      <c r="J404" s="3">
        <f>C415</f>
        <v>3.9166666666666665</v>
      </c>
      <c r="K404">
        <f>F400*(J404-K405)</f>
        <v>-0.91666666666666652</v>
      </c>
    </row>
    <row r="405" spans="1:14" ht="13.15" x14ac:dyDescent="0.4">
      <c r="A405" s="22">
        <v>5</v>
      </c>
      <c r="B405">
        <v>5</v>
      </c>
      <c r="C405">
        <v>4</v>
      </c>
      <c r="D405">
        <v>5</v>
      </c>
      <c r="G405" t="s">
        <v>4</v>
      </c>
      <c r="H405">
        <f>F400*(K405-H402)</f>
        <v>0.16666666666666607</v>
      </c>
      <c r="I405">
        <f>F400*(K405-I403)</f>
        <v>0.5</v>
      </c>
      <c r="J405">
        <f>F400*(K405-J404)</f>
        <v>0.91666666666666652</v>
      </c>
      <c r="K405" s="3">
        <f>D415</f>
        <v>4.833333333333333</v>
      </c>
    </row>
    <row r="406" spans="1:14" x14ac:dyDescent="0.35">
      <c r="A406" s="22">
        <v>5</v>
      </c>
      <c r="B406">
        <v>4</v>
      </c>
      <c r="C406">
        <v>2</v>
      </c>
      <c r="D406">
        <v>5</v>
      </c>
    </row>
    <row r="407" spans="1:14" ht="13.15" thickBot="1" x14ac:dyDescent="0.4">
      <c r="A407" s="22">
        <v>4</v>
      </c>
      <c r="B407">
        <v>5</v>
      </c>
      <c r="C407">
        <v>5</v>
      </c>
      <c r="D407">
        <v>5</v>
      </c>
    </row>
    <row r="408" spans="1:14" ht="13.5" thickBot="1" x14ac:dyDescent="0.45">
      <c r="A408" s="22">
        <v>4</v>
      </c>
      <c r="B408">
        <v>4</v>
      </c>
      <c r="C408">
        <v>4</v>
      </c>
      <c r="D408">
        <v>5</v>
      </c>
      <c r="H408" t="s">
        <v>1</v>
      </c>
      <c r="I408" t="s">
        <v>2</v>
      </c>
      <c r="J408" t="s">
        <v>3</v>
      </c>
      <c r="K408" t="s">
        <v>4</v>
      </c>
      <c r="M408" s="116"/>
      <c r="N408" s="141" t="s">
        <v>10</v>
      </c>
    </row>
    <row r="409" spans="1:14" ht="13.15" x14ac:dyDescent="0.4">
      <c r="A409" s="22">
        <v>5</v>
      </c>
      <c r="B409">
        <v>4</v>
      </c>
      <c r="C409">
        <v>5</v>
      </c>
      <c r="D409">
        <v>4</v>
      </c>
      <c r="G409" t="s">
        <v>1</v>
      </c>
      <c r="I409">
        <f>IF(I402&gt;0,I414,0)</f>
        <v>0</v>
      </c>
      <c r="J409">
        <f>IF(J402&gt;0,J414,0)</f>
        <v>0</v>
      </c>
      <c r="K409">
        <f>IF(K402&gt;0,K414,0)</f>
        <v>0</v>
      </c>
      <c r="M409" s="143" t="s">
        <v>1</v>
      </c>
      <c r="N409" s="142">
        <f>Techniques!$D$3*(Techniques!$E$3*I409+Techniques!$F$3*J409+Techniques!$G$3*K409)</f>
        <v>0</v>
      </c>
    </row>
    <row r="410" spans="1:14" ht="13.15" x14ac:dyDescent="0.4">
      <c r="A410" s="22">
        <v>4</v>
      </c>
      <c r="B410">
        <v>4</v>
      </c>
      <c r="C410">
        <v>2</v>
      </c>
      <c r="D410">
        <v>5</v>
      </c>
      <c r="G410" t="s">
        <v>2</v>
      </c>
      <c r="H410">
        <f>IF(H403&gt;0,H415,0)</f>
        <v>0</v>
      </c>
      <c r="J410">
        <f>IF(J403&gt;0,J415,0)</f>
        <v>0</v>
      </c>
      <c r="K410">
        <f>IF(K403&gt;0,K415,0)</f>
        <v>0</v>
      </c>
      <c r="M410" s="143" t="s">
        <v>2</v>
      </c>
      <c r="N410" s="142">
        <f>Techniques!$E$3*(Techniques!$D$3*H410+Techniques!$F$3*J410+Techniques!$G$3*K410)</f>
        <v>0</v>
      </c>
    </row>
    <row r="411" spans="1:14" ht="13.15" x14ac:dyDescent="0.4">
      <c r="A411" s="22">
        <v>5</v>
      </c>
      <c r="B411">
        <v>4</v>
      </c>
      <c r="C411">
        <v>5</v>
      </c>
      <c r="D411">
        <v>5</v>
      </c>
      <c r="G411" t="s">
        <v>3</v>
      </c>
      <c r="H411">
        <f>IF(H404&gt;0,H416,0)</f>
        <v>0</v>
      </c>
      <c r="I411">
        <f>IF(I404&gt;0,I416,0)</f>
        <v>0</v>
      </c>
      <c r="K411">
        <f>IF(K404&gt;0,K416,0)</f>
        <v>0</v>
      </c>
      <c r="M411" s="143" t="s">
        <v>3</v>
      </c>
      <c r="N411" s="142">
        <f>Techniques!$F$3*(Techniques!$D$3*H411+Techniques!$E$3*I411+Techniques!$G$3*K411)</f>
        <v>0</v>
      </c>
    </row>
    <row r="412" spans="1:14" ht="13.15" x14ac:dyDescent="0.4">
      <c r="A412" s="22">
        <v>5</v>
      </c>
      <c r="B412">
        <v>5</v>
      </c>
      <c r="C412">
        <v>4</v>
      </c>
      <c r="D412">
        <v>5</v>
      </c>
      <c r="G412" t="s">
        <v>4</v>
      </c>
      <c r="H412">
        <f>IF(H405&gt;0,H417,0)</f>
        <v>0</v>
      </c>
      <c r="I412">
        <f>IF(I405&gt;0,I417,0)</f>
        <v>0</v>
      </c>
      <c r="J412">
        <f>IF(J405&gt;0,J417,0)</f>
        <v>1</v>
      </c>
      <c r="M412" s="143" t="s">
        <v>4</v>
      </c>
      <c r="N412" s="142">
        <f>Techniques!$G$3*(Techniques!$D$3*H412+Techniques!$E$3*I412+Techniques!$F$3*J412)</f>
        <v>1</v>
      </c>
    </row>
    <row r="413" spans="1:14" ht="13.15" x14ac:dyDescent="0.4">
      <c r="A413" s="22">
        <v>5</v>
      </c>
      <c r="B413">
        <v>5</v>
      </c>
      <c r="C413">
        <v>5</v>
      </c>
      <c r="D413">
        <v>5</v>
      </c>
      <c r="F413" s="38"/>
      <c r="M413" s="143" t="s">
        <v>94</v>
      </c>
      <c r="N413" s="142" t="b">
        <f>SUM(N409:N412)&gt;0</f>
        <v>1</v>
      </c>
    </row>
    <row r="414" spans="1:14" ht="13.5" thickBot="1" x14ac:dyDescent="0.45">
      <c r="A414" s="22"/>
      <c r="G414" t="s">
        <v>1</v>
      </c>
      <c r="I414">
        <v>0</v>
      </c>
      <c r="J414">
        <v>0</v>
      </c>
      <c r="K414">
        <v>0</v>
      </c>
      <c r="M414" s="140" t="s">
        <v>103</v>
      </c>
      <c r="N414" s="273">
        <v>2.9905842636639427E-2</v>
      </c>
    </row>
    <row r="415" spans="1:14" x14ac:dyDescent="0.35">
      <c r="A415" s="22">
        <f>AVERAGE(A402:A413)</f>
        <v>4.666666666666667</v>
      </c>
      <c r="B415">
        <f>AVERAGE(B402:B413)</f>
        <v>4.333333333333333</v>
      </c>
      <c r="C415">
        <f>AVERAGE(C402:C413)</f>
        <v>3.9166666666666665</v>
      </c>
      <c r="D415">
        <f>AVERAGE(D402:D413)</f>
        <v>4.833333333333333</v>
      </c>
      <c r="E415" s="13" t="s">
        <v>237</v>
      </c>
      <c r="G415" t="s">
        <v>2</v>
      </c>
      <c r="H415">
        <v>0</v>
      </c>
      <c r="J415">
        <v>0</v>
      </c>
      <c r="K415">
        <v>0</v>
      </c>
    </row>
    <row r="416" spans="1:14" x14ac:dyDescent="0.35">
      <c r="A416">
        <f>STDEV(A402:A413)</f>
        <v>0.49236596391733267</v>
      </c>
      <c r="B416">
        <f>STDEV(B402:B413)</f>
        <v>0.65133894727892894</v>
      </c>
      <c r="C416">
        <f>STDEV(C402:C413)</f>
        <v>1.0836246694508314</v>
      </c>
      <c r="D416">
        <f>STDEV(D402:D413)</f>
        <v>0.38924947208076155</v>
      </c>
      <c r="E416" s="13" t="s">
        <v>238</v>
      </c>
      <c r="G416" t="s">
        <v>3</v>
      </c>
      <c r="H416">
        <v>0</v>
      </c>
      <c r="I416">
        <v>0</v>
      </c>
      <c r="K416">
        <v>1</v>
      </c>
    </row>
    <row r="417" spans="1:15" x14ac:dyDescent="0.35">
      <c r="A417" s="22"/>
      <c r="G417" t="s">
        <v>4</v>
      </c>
      <c r="H417">
        <v>0</v>
      </c>
      <c r="I417">
        <v>0</v>
      </c>
      <c r="J417">
        <v>1</v>
      </c>
    </row>
    <row r="418" spans="1:15" s="5" customFormat="1" ht="13.15" thickBot="1" x14ac:dyDescent="0.4">
      <c r="A418" s="23"/>
      <c r="O418" s="24"/>
    </row>
    <row r="419" spans="1:15" s="26" customFormat="1" x14ac:dyDescent="0.35">
      <c r="A419" s="25" t="str">
        <f>Directions!A24</f>
        <v>44) The response time did not affect my performance</v>
      </c>
      <c r="E419" s="115" t="s">
        <v>226</v>
      </c>
      <c r="F419" s="66">
        <f>Directions!B24</f>
        <v>1</v>
      </c>
      <c r="N419"/>
      <c r="O419" s="28"/>
    </row>
    <row r="420" spans="1:15" ht="13.15" x14ac:dyDescent="0.4">
      <c r="A420" s="22" t="s">
        <v>1</v>
      </c>
      <c r="B420" t="s">
        <v>2</v>
      </c>
      <c r="C420" t="s">
        <v>3</v>
      </c>
      <c r="D420" t="s">
        <v>4</v>
      </c>
      <c r="G420" s="3" t="s">
        <v>220</v>
      </c>
      <c r="H420" t="s">
        <v>1</v>
      </c>
      <c r="I420" t="s">
        <v>2</v>
      </c>
      <c r="J420" t="s">
        <v>3</v>
      </c>
      <c r="K420" t="s">
        <v>4</v>
      </c>
    </row>
    <row r="421" spans="1:15" ht="13.15" x14ac:dyDescent="0.4">
      <c r="A421" s="22">
        <v>5</v>
      </c>
      <c r="B421">
        <v>5</v>
      </c>
      <c r="C421">
        <v>4</v>
      </c>
      <c r="D421">
        <v>4</v>
      </c>
      <c r="G421" t="s">
        <v>1</v>
      </c>
      <c r="H421" s="3">
        <f>A434</f>
        <v>4.5</v>
      </c>
      <c r="I421">
        <f>F419*(H421-I422)</f>
        <v>0.41666666666666696</v>
      </c>
      <c r="J421">
        <f>F419*(H421-J423)</f>
        <v>0.83333333333333348</v>
      </c>
      <c r="K421">
        <f>F419*(H421-K424)</f>
        <v>-8.3333333333333037E-2</v>
      </c>
    </row>
    <row r="422" spans="1:15" ht="13.15" x14ac:dyDescent="0.4">
      <c r="A422" s="22">
        <v>3</v>
      </c>
      <c r="B422">
        <v>3</v>
      </c>
      <c r="C422">
        <v>4</v>
      </c>
      <c r="D422">
        <v>5</v>
      </c>
      <c r="G422" t="s">
        <v>2</v>
      </c>
      <c r="H422">
        <f>F419*(I422-H421)</f>
        <v>-0.41666666666666696</v>
      </c>
      <c r="I422" s="3">
        <f>B434</f>
        <v>4.083333333333333</v>
      </c>
      <c r="J422">
        <f>F419*(I422-J423)</f>
        <v>0.41666666666666652</v>
      </c>
      <c r="K422">
        <f>F419*(I422-K424)</f>
        <v>-0.5</v>
      </c>
    </row>
    <row r="423" spans="1:15" ht="13.15" x14ac:dyDescent="0.4">
      <c r="A423" s="22">
        <v>5</v>
      </c>
      <c r="B423">
        <v>5</v>
      </c>
      <c r="C423">
        <v>4</v>
      </c>
      <c r="D423">
        <v>4</v>
      </c>
      <c r="G423" t="s">
        <v>3</v>
      </c>
      <c r="H423">
        <f>F419*(J423-H421)</f>
        <v>-0.83333333333333348</v>
      </c>
      <c r="I423">
        <f>F419*(J423-I422)</f>
        <v>-0.41666666666666652</v>
      </c>
      <c r="J423" s="3">
        <f>C434</f>
        <v>3.6666666666666665</v>
      </c>
      <c r="K423">
        <f>F419*(J423-K424)</f>
        <v>-0.91666666666666652</v>
      </c>
    </row>
    <row r="424" spans="1:15" ht="13.15" x14ac:dyDescent="0.4">
      <c r="A424" s="22">
        <v>5</v>
      </c>
      <c r="B424">
        <v>5</v>
      </c>
      <c r="C424">
        <v>5</v>
      </c>
      <c r="D424">
        <v>5</v>
      </c>
      <c r="G424" t="s">
        <v>4</v>
      </c>
      <c r="H424">
        <f>F419*(K424-H421)</f>
        <v>8.3333333333333037E-2</v>
      </c>
      <c r="I424">
        <f>F419*(K424-I422)</f>
        <v>0.5</v>
      </c>
      <c r="J424">
        <f>F419*(K424-J423)</f>
        <v>0.91666666666666652</v>
      </c>
      <c r="K424" s="3">
        <f>D434</f>
        <v>4.583333333333333</v>
      </c>
    </row>
    <row r="425" spans="1:15" x14ac:dyDescent="0.35">
      <c r="A425" s="22">
        <v>4</v>
      </c>
      <c r="B425">
        <v>3</v>
      </c>
      <c r="C425">
        <v>2</v>
      </c>
      <c r="D425">
        <v>4</v>
      </c>
    </row>
    <row r="426" spans="1:15" ht="13.15" thickBot="1" x14ac:dyDescent="0.4">
      <c r="A426" s="22">
        <v>4</v>
      </c>
      <c r="B426">
        <v>5</v>
      </c>
      <c r="C426">
        <v>4</v>
      </c>
      <c r="D426">
        <v>4</v>
      </c>
    </row>
    <row r="427" spans="1:15" ht="13.5" thickBot="1" x14ac:dyDescent="0.45">
      <c r="A427" s="22">
        <v>4</v>
      </c>
      <c r="B427">
        <v>4</v>
      </c>
      <c r="C427">
        <v>3</v>
      </c>
      <c r="D427">
        <v>5</v>
      </c>
      <c r="H427" t="s">
        <v>1</v>
      </c>
      <c r="I427" t="s">
        <v>2</v>
      </c>
      <c r="J427" t="s">
        <v>3</v>
      </c>
      <c r="K427" t="s">
        <v>4</v>
      </c>
      <c r="M427" s="116"/>
      <c r="N427" s="141" t="s">
        <v>10</v>
      </c>
    </row>
    <row r="428" spans="1:15" ht="13.15" x14ac:dyDescent="0.4">
      <c r="A428" s="22">
        <v>4</v>
      </c>
      <c r="B428">
        <v>3</v>
      </c>
      <c r="C428">
        <v>4</v>
      </c>
      <c r="D428">
        <v>5</v>
      </c>
      <c r="G428" t="s">
        <v>1</v>
      </c>
      <c r="I428">
        <f>IF(I421&gt;0,I433,0)</f>
        <v>0</v>
      </c>
      <c r="J428">
        <f>IF(J421&gt;0,J433,0)</f>
        <v>0</v>
      </c>
      <c r="K428">
        <f>IF(K421&gt;0,K433,0)</f>
        <v>0</v>
      </c>
      <c r="M428" s="143" t="s">
        <v>1</v>
      </c>
      <c r="N428" s="142">
        <f>Techniques!$D$3*(Techniques!$E$3*I428+Techniques!$F$3*J428+Techniques!$G$3*K428)</f>
        <v>0</v>
      </c>
    </row>
    <row r="429" spans="1:15" ht="13.15" x14ac:dyDescent="0.4">
      <c r="A429" s="22">
        <v>5</v>
      </c>
      <c r="B429">
        <v>2</v>
      </c>
      <c r="C429">
        <v>4</v>
      </c>
      <c r="D429">
        <v>4</v>
      </c>
      <c r="G429" t="s">
        <v>2</v>
      </c>
      <c r="H429">
        <f>IF(H422&gt;0,H434,0)</f>
        <v>0</v>
      </c>
      <c r="J429">
        <f>IF(J422&gt;0,J434,0)</f>
        <v>0</v>
      </c>
      <c r="K429">
        <f>IF(K422&gt;0,K434,0)</f>
        <v>0</v>
      </c>
      <c r="M429" s="143" t="s">
        <v>2</v>
      </c>
      <c r="N429" s="142">
        <f>Techniques!$E$3*(Techniques!$D$3*H429+Techniques!$F$3*J429+Techniques!$G$3*K429)</f>
        <v>0</v>
      </c>
    </row>
    <row r="430" spans="1:15" ht="13.15" x14ac:dyDescent="0.4">
      <c r="A430" s="22">
        <v>5</v>
      </c>
      <c r="B430">
        <v>4</v>
      </c>
      <c r="C430">
        <v>4</v>
      </c>
      <c r="D430">
        <v>5</v>
      </c>
      <c r="G430" t="s">
        <v>3</v>
      </c>
      <c r="H430">
        <f>IF(H423&gt;0,H435,0)</f>
        <v>0</v>
      </c>
      <c r="I430">
        <f>IF(I423&gt;0,I435,0)</f>
        <v>0</v>
      </c>
      <c r="K430">
        <f>IF(K423&gt;0,K435,0)</f>
        <v>0</v>
      </c>
      <c r="M430" s="143" t="s">
        <v>3</v>
      </c>
      <c r="N430" s="142">
        <f>Techniques!$F$3*(Techniques!$D$3*H430+Techniques!$E$3*I430+Techniques!$G$3*K430)</f>
        <v>0</v>
      </c>
    </row>
    <row r="431" spans="1:15" ht="13.15" x14ac:dyDescent="0.4">
      <c r="A431" s="22">
        <v>5</v>
      </c>
      <c r="B431">
        <v>5</v>
      </c>
      <c r="C431">
        <v>3</v>
      </c>
      <c r="D431">
        <v>5</v>
      </c>
      <c r="G431" t="s">
        <v>4</v>
      </c>
      <c r="H431">
        <f>IF(H424&gt;0,H436,0)</f>
        <v>0</v>
      </c>
      <c r="I431">
        <f>IF(I424&gt;0,I436,0)</f>
        <v>0</v>
      </c>
      <c r="J431">
        <f>IF(J424&gt;0,J436,0)</f>
        <v>1</v>
      </c>
      <c r="M431" s="143" t="s">
        <v>4</v>
      </c>
      <c r="N431" s="142">
        <f>Techniques!$G$3*(Techniques!$D$3*H431+Techniques!$E$3*I431+Techniques!$F$3*J431)</f>
        <v>1</v>
      </c>
    </row>
    <row r="432" spans="1:15" ht="13.15" x14ac:dyDescent="0.4">
      <c r="A432" s="22">
        <v>5</v>
      </c>
      <c r="B432">
        <v>5</v>
      </c>
      <c r="C432">
        <v>3</v>
      </c>
      <c r="D432">
        <v>5</v>
      </c>
      <c r="F432" s="38"/>
      <c r="M432" s="143" t="s">
        <v>94</v>
      </c>
      <c r="N432" s="142" t="b">
        <f>SUM(N428:N431)&gt;0</f>
        <v>1</v>
      </c>
    </row>
    <row r="433" spans="1:15" ht="13.5" thickBot="1" x14ac:dyDescent="0.45">
      <c r="A433" s="22"/>
      <c r="G433" t="s">
        <v>1</v>
      </c>
      <c r="I433">
        <v>0</v>
      </c>
      <c r="J433">
        <v>0</v>
      </c>
      <c r="K433">
        <v>0</v>
      </c>
      <c r="M433" s="140" t="s">
        <v>103</v>
      </c>
      <c r="N433" s="273">
        <v>2.8108627028156478E-2</v>
      </c>
    </row>
    <row r="434" spans="1:15" x14ac:dyDescent="0.35">
      <c r="A434" s="22">
        <f>AVERAGE(A421:A432)</f>
        <v>4.5</v>
      </c>
      <c r="B434">
        <f>AVERAGE(B421:B432)</f>
        <v>4.083333333333333</v>
      </c>
      <c r="C434">
        <f>AVERAGE(C421:C432)</f>
        <v>3.6666666666666665</v>
      </c>
      <c r="D434">
        <f>AVERAGE(D421:D432)</f>
        <v>4.583333333333333</v>
      </c>
      <c r="E434" s="13" t="s">
        <v>237</v>
      </c>
      <c r="G434" t="s">
        <v>2</v>
      </c>
      <c r="H434">
        <v>0</v>
      </c>
      <c r="J434">
        <v>0</v>
      </c>
      <c r="K434">
        <v>0</v>
      </c>
    </row>
    <row r="435" spans="1:15" x14ac:dyDescent="0.35">
      <c r="A435">
        <f>STDEV(A421:A432)</f>
        <v>0.67419986246324204</v>
      </c>
      <c r="B435">
        <f>STDEV(B421:B432)</f>
        <v>1.0836246694508314</v>
      </c>
      <c r="C435">
        <f>STDEV(C421:C432)</f>
        <v>0.77849894416152243</v>
      </c>
      <c r="D435">
        <f>STDEV(D421:D432)</f>
        <v>0.51492865054443637</v>
      </c>
      <c r="E435" s="13" t="s">
        <v>238</v>
      </c>
      <c r="G435" t="s">
        <v>3</v>
      </c>
      <c r="H435">
        <v>0</v>
      </c>
      <c r="I435">
        <v>0</v>
      </c>
      <c r="K435">
        <v>1</v>
      </c>
    </row>
    <row r="436" spans="1:15" x14ac:dyDescent="0.35">
      <c r="A436" s="22"/>
      <c r="G436" t="s">
        <v>4</v>
      </c>
      <c r="H436">
        <v>0</v>
      </c>
      <c r="I436">
        <v>0</v>
      </c>
      <c r="J436">
        <v>1</v>
      </c>
    </row>
    <row r="437" spans="1:15" s="5" customFormat="1" ht="13.15" thickBot="1" x14ac:dyDescent="0.4">
      <c r="A437" s="23"/>
      <c r="O437" s="24"/>
    </row>
    <row r="438" spans="1:15" s="26" customFormat="1" x14ac:dyDescent="0.35">
      <c r="A438" s="25" t="str">
        <f>Directions!A25</f>
        <v>45) Rate how natural you found the experience of walking and interacting in the virtual environment</v>
      </c>
      <c r="E438" s="115" t="s">
        <v>226</v>
      </c>
      <c r="F438" s="66">
        <f>Directions!B25</f>
        <v>1</v>
      </c>
      <c r="O438" s="28"/>
    </row>
    <row r="439" spans="1:15" ht="13.15" x14ac:dyDescent="0.4">
      <c r="A439" s="22" t="s">
        <v>1</v>
      </c>
      <c r="B439" t="s">
        <v>2</v>
      </c>
      <c r="C439" t="s">
        <v>3</v>
      </c>
      <c r="D439" t="s">
        <v>4</v>
      </c>
      <c r="G439" s="3" t="s">
        <v>220</v>
      </c>
      <c r="H439" t="s">
        <v>1</v>
      </c>
      <c r="I439" t="s">
        <v>2</v>
      </c>
      <c r="J439" t="s">
        <v>3</v>
      </c>
      <c r="K439" t="s">
        <v>4</v>
      </c>
    </row>
    <row r="440" spans="1:15" ht="13.15" x14ac:dyDescent="0.4">
      <c r="A440" s="22">
        <v>3</v>
      </c>
      <c r="B440">
        <v>4</v>
      </c>
      <c r="C440">
        <v>3</v>
      </c>
      <c r="D440">
        <v>3</v>
      </c>
      <c r="G440" t="s">
        <v>1</v>
      </c>
      <c r="H440" s="3">
        <f>A453</f>
        <v>3.5833333333333335</v>
      </c>
      <c r="I440">
        <f>F438*(H440-I441)</f>
        <v>8.3333333333333481E-2</v>
      </c>
      <c r="J440">
        <f>F438*(H440-J442)</f>
        <v>-0.16666666666666652</v>
      </c>
      <c r="K440">
        <f>F438*(H440-K443)</f>
        <v>1.0833333333333335</v>
      </c>
    </row>
    <row r="441" spans="1:15" ht="13.15" x14ac:dyDescent="0.4">
      <c r="A441" s="22">
        <v>4</v>
      </c>
      <c r="B441">
        <v>2</v>
      </c>
      <c r="C441">
        <v>4</v>
      </c>
      <c r="D441">
        <v>1</v>
      </c>
      <c r="G441" t="s">
        <v>2</v>
      </c>
      <c r="H441">
        <f>F438*(I441-H440)</f>
        <v>-8.3333333333333481E-2</v>
      </c>
      <c r="I441" s="3">
        <f>B453</f>
        <v>3.5</v>
      </c>
      <c r="J441">
        <f>F438*(I441-J442)</f>
        <v>-0.25</v>
      </c>
      <c r="K441">
        <f>F438*(I441-K443)</f>
        <v>1</v>
      </c>
    </row>
    <row r="442" spans="1:15" ht="13.15" x14ac:dyDescent="0.4">
      <c r="A442" s="22">
        <v>4</v>
      </c>
      <c r="B442">
        <v>4</v>
      </c>
      <c r="C442">
        <v>3</v>
      </c>
      <c r="D442">
        <v>2</v>
      </c>
      <c r="G442" t="s">
        <v>3</v>
      </c>
      <c r="H442">
        <f>F438*(J442-H440)</f>
        <v>0.16666666666666652</v>
      </c>
      <c r="I442">
        <f>F438*(J442-I441)</f>
        <v>0.25</v>
      </c>
      <c r="J442" s="3">
        <f>C453</f>
        <v>3.75</v>
      </c>
      <c r="K442">
        <f>F438*(J442-K443)</f>
        <v>1.25</v>
      </c>
    </row>
    <row r="443" spans="1:15" ht="13.15" x14ac:dyDescent="0.4">
      <c r="A443" s="22">
        <v>3</v>
      </c>
      <c r="B443">
        <v>3</v>
      </c>
      <c r="C443">
        <v>4</v>
      </c>
      <c r="D443">
        <v>3</v>
      </c>
      <c r="G443" t="s">
        <v>4</v>
      </c>
      <c r="H443">
        <f>F438*(K443-H440)</f>
        <v>-1.0833333333333335</v>
      </c>
      <c r="I443">
        <f>F438*(K443-I441)</f>
        <v>-1</v>
      </c>
      <c r="J443">
        <f>F438*(K443-J442)</f>
        <v>-1.25</v>
      </c>
      <c r="K443" s="3">
        <f>D453</f>
        <v>2.5</v>
      </c>
    </row>
    <row r="444" spans="1:15" x14ac:dyDescent="0.35">
      <c r="A444" s="22">
        <v>5</v>
      </c>
      <c r="B444">
        <v>4</v>
      </c>
      <c r="C444">
        <v>4</v>
      </c>
      <c r="D444">
        <v>2</v>
      </c>
    </row>
    <row r="445" spans="1:15" ht="13.15" thickBot="1" x14ac:dyDescent="0.4">
      <c r="A445" s="22">
        <v>4</v>
      </c>
      <c r="B445">
        <v>2</v>
      </c>
      <c r="C445">
        <v>4</v>
      </c>
      <c r="D445">
        <v>2</v>
      </c>
    </row>
    <row r="446" spans="1:15" ht="13.5" thickBot="1" x14ac:dyDescent="0.45">
      <c r="A446" s="22">
        <v>4</v>
      </c>
      <c r="B446">
        <v>4</v>
      </c>
      <c r="C446">
        <v>4</v>
      </c>
      <c r="D446">
        <v>3</v>
      </c>
      <c r="H446" t="s">
        <v>1</v>
      </c>
      <c r="I446" t="s">
        <v>2</v>
      </c>
      <c r="J446" t="s">
        <v>3</v>
      </c>
      <c r="K446" t="s">
        <v>4</v>
      </c>
      <c r="M446" s="116"/>
      <c r="N446" s="141" t="s">
        <v>10</v>
      </c>
    </row>
    <row r="447" spans="1:15" ht="13.15" x14ac:dyDescent="0.4">
      <c r="A447" s="22">
        <v>4</v>
      </c>
      <c r="B447">
        <v>3</v>
      </c>
      <c r="C447">
        <v>4</v>
      </c>
      <c r="D447">
        <v>3</v>
      </c>
      <c r="G447" t="s">
        <v>1</v>
      </c>
      <c r="I447">
        <f>IF(I440&gt;0,I452,0)</f>
        <v>0</v>
      </c>
      <c r="J447">
        <f>IF(J440&gt;0,J452,0)</f>
        <v>0</v>
      </c>
      <c r="K447">
        <f>IF(K440&gt;0,K452,0)</f>
        <v>1</v>
      </c>
      <c r="M447" s="143" t="s">
        <v>1</v>
      </c>
      <c r="N447" s="142">
        <f>Techniques!$D$3*(Techniques!$E$3*I447+Techniques!$F$3*J447+Techniques!$G$3*K447)</f>
        <v>1</v>
      </c>
    </row>
    <row r="448" spans="1:15" ht="13.15" x14ac:dyDescent="0.4">
      <c r="A448" s="22">
        <v>3</v>
      </c>
      <c r="B448">
        <v>3</v>
      </c>
      <c r="C448">
        <v>2</v>
      </c>
      <c r="D448">
        <v>2</v>
      </c>
      <c r="G448" t="s">
        <v>2</v>
      </c>
      <c r="H448">
        <f>IF(H441&gt;0,H453,0)</f>
        <v>0</v>
      </c>
      <c r="J448">
        <f>IF(J441&gt;0,J453,0)</f>
        <v>0</v>
      </c>
      <c r="K448">
        <f>IF(K441&gt;0,K453,0)</f>
        <v>0</v>
      </c>
      <c r="M448" s="143" t="s">
        <v>2</v>
      </c>
      <c r="N448" s="142">
        <f>Techniques!$E$3*(Techniques!$D$3*H448+Techniques!$F$3*J448+Techniques!$G$3*K448)</f>
        <v>0</v>
      </c>
    </row>
    <row r="449" spans="1:15" ht="13.15" x14ac:dyDescent="0.4">
      <c r="A449" s="22">
        <v>2</v>
      </c>
      <c r="B449">
        <v>3</v>
      </c>
      <c r="C449">
        <v>4</v>
      </c>
      <c r="D449">
        <v>3</v>
      </c>
      <c r="G449" t="s">
        <v>3</v>
      </c>
      <c r="H449">
        <f>IF(H442&gt;0,H454,0)</f>
        <v>0</v>
      </c>
      <c r="I449">
        <f>IF(I442&gt;0,I454,0)</f>
        <v>0</v>
      </c>
      <c r="K449">
        <f>IF(K442&gt;0,K454,0)</f>
        <v>1</v>
      </c>
      <c r="M449" s="143" t="s">
        <v>3</v>
      </c>
      <c r="N449" s="142">
        <f>Techniques!$F$3*(Techniques!$D$3*H449+Techniques!$E$3*I449+Techniques!$G$3*K449)</f>
        <v>1</v>
      </c>
    </row>
    <row r="450" spans="1:15" ht="13.15" x14ac:dyDescent="0.4">
      <c r="A450" s="22">
        <v>3</v>
      </c>
      <c r="B450">
        <v>5</v>
      </c>
      <c r="C450">
        <v>4</v>
      </c>
      <c r="D450">
        <v>3</v>
      </c>
      <c r="G450" t="s">
        <v>4</v>
      </c>
      <c r="H450">
        <f>IF(H443&gt;0,H455,0)</f>
        <v>0</v>
      </c>
      <c r="I450">
        <f>IF(I443&gt;0,I455,0)</f>
        <v>0</v>
      </c>
      <c r="J450">
        <f>IF(J443&gt;0,J455,0)</f>
        <v>0</v>
      </c>
      <c r="M450" s="143" t="s">
        <v>4</v>
      </c>
      <c r="N450" s="142">
        <f>Techniques!$G$3*(Techniques!$D$3*H450+Techniques!$E$3*I450+Techniques!$F$3*J450)</f>
        <v>0</v>
      </c>
    </row>
    <row r="451" spans="1:15" ht="13.15" x14ac:dyDescent="0.4">
      <c r="A451" s="22">
        <v>4</v>
      </c>
      <c r="B451">
        <v>5</v>
      </c>
      <c r="C451">
        <v>5</v>
      </c>
      <c r="D451">
        <v>3</v>
      </c>
      <c r="F451" s="38"/>
      <c r="M451" s="143" t="s">
        <v>94</v>
      </c>
      <c r="N451" s="142" t="b">
        <f>SUM(N447:N450)&gt;0</f>
        <v>1</v>
      </c>
    </row>
    <row r="452" spans="1:15" ht="13.5" thickBot="1" x14ac:dyDescent="0.45">
      <c r="A452" s="22"/>
      <c r="G452" t="s">
        <v>1</v>
      </c>
      <c r="I452">
        <v>0</v>
      </c>
      <c r="J452">
        <v>0</v>
      </c>
      <c r="K452">
        <v>1</v>
      </c>
      <c r="M452" s="140" t="s">
        <v>103</v>
      </c>
      <c r="N452" s="273">
        <v>2.9283069849990614E-3</v>
      </c>
    </row>
    <row r="453" spans="1:15" x14ac:dyDescent="0.35">
      <c r="A453" s="22">
        <f>AVERAGE(A440:A451)</f>
        <v>3.5833333333333335</v>
      </c>
      <c r="B453">
        <f>AVERAGE(B440:B451)</f>
        <v>3.5</v>
      </c>
      <c r="C453">
        <f>AVERAGE(C440:C451)</f>
        <v>3.75</v>
      </c>
      <c r="D453">
        <f>AVERAGE(D440:D451)</f>
        <v>2.5</v>
      </c>
      <c r="E453" s="13" t="s">
        <v>237</v>
      </c>
      <c r="G453" t="s">
        <v>2</v>
      </c>
      <c r="H453">
        <v>0</v>
      </c>
      <c r="J453">
        <v>0</v>
      </c>
      <c r="K453">
        <v>0</v>
      </c>
    </row>
    <row r="454" spans="1:15" x14ac:dyDescent="0.35">
      <c r="A454">
        <f>STDEV(A440:A451)</f>
        <v>0.79296146109875854</v>
      </c>
      <c r="B454">
        <f>STDEV(B440:B451)</f>
        <v>1</v>
      </c>
      <c r="C454">
        <f>STDEV(C440:C451)</f>
        <v>0.75377836144440913</v>
      </c>
      <c r="D454">
        <f>STDEV(D440:D451)</f>
        <v>0.67419986246324204</v>
      </c>
      <c r="E454" s="13" t="s">
        <v>238</v>
      </c>
      <c r="G454" t="s">
        <v>3</v>
      </c>
      <c r="H454">
        <v>0</v>
      </c>
      <c r="I454">
        <v>0</v>
      </c>
      <c r="K454">
        <v>1</v>
      </c>
    </row>
    <row r="455" spans="1:15" x14ac:dyDescent="0.35">
      <c r="A455" s="22"/>
      <c r="G455" t="s">
        <v>4</v>
      </c>
      <c r="H455">
        <v>1</v>
      </c>
      <c r="I455">
        <v>0</v>
      </c>
      <c r="J455">
        <v>1</v>
      </c>
    </row>
    <row r="456" spans="1:15" s="5" customFormat="1" ht="13.15" thickBot="1" x14ac:dyDescent="0.4">
      <c r="A456" s="23"/>
      <c r="O456" s="24"/>
    </row>
    <row r="457" spans="1:15" s="26" customFormat="1" x14ac:dyDescent="0.35">
      <c r="A457" s="25" t="str">
        <f>Directions!A26</f>
        <v>46) Rate how different the physical strain of the input methods were, overall, compared to the actions they were serving as a proxy for</v>
      </c>
      <c r="E457" s="115" t="s">
        <v>226</v>
      </c>
      <c r="F457" s="66">
        <f>Directions!B26</f>
        <v>-1</v>
      </c>
      <c r="O457" s="28"/>
    </row>
    <row r="458" spans="1:15" ht="13.15" x14ac:dyDescent="0.4">
      <c r="A458" s="22" t="s">
        <v>1</v>
      </c>
      <c r="B458" t="s">
        <v>2</v>
      </c>
      <c r="C458" t="s">
        <v>3</v>
      </c>
      <c r="D458" t="s">
        <v>4</v>
      </c>
      <c r="G458" s="3" t="s">
        <v>220</v>
      </c>
      <c r="H458" t="s">
        <v>1</v>
      </c>
      <c r="I458" t="s">
        <v>2</v>
      </c>
      <c r="J458" t="s">
        <v>3</v>
      </c>
      <c r="K458" t="s">
        <v>4</v>
      </c>
    </row>
    <row r="459" spans="1:15" ht="13.15" x14ac:dyDescent="0.4">
      <c r="A459" s="22">
        <v>5</v>
      </c>
      <c r="B459">
        <v>1</v>
      </c>
      <c r="C459">
        <v>4</v>
      </c>
      <c r="D459">
        <v>4</v>
      </c>
      <c r="G459" t="s">
        <v>1</v>
      </c>
      <c r="H459" s="3">
        <f>A472</f>
        <v>3.5833333333333335</v>
      </c>
      <c r="I459">
        <f>F457*(H459-I460)</f>
        <v>-1</v>
      </c>
      <c r="J459">
        <f>F457*(H459-J461)</f>
        <v>-0.5</v>
      </c>
      <c r="K459">
        <f>F457*(H459-K462)</f>
        <v>0.33333333333333304</v>
      </c>
    </row>
    <row r="460" spans="1:15" ht="13.15" x14ac:dyDescent="0.4">
      <c r="A460" s="22">
        <v>4</v>
      </c>
      <c r="B460">
        <v>4</v>
      </c>
      <c r="C460">
        <v>4</v>
      </c>
      <c r="D460">
        <v>5</v>
      </c>
      <c r="G460" t="s">
        <v>2</v>
      </c>
      <c r="H460">
        <f>F457*(I460-H459)</f>
        <v>1</v>
      </c>
      <c r="I460" s="3">
        <f>B472</f>
        <v>2.5833333333333335</v>
      </c>
      <c r="J460">
        <f>F457*(I460-J461)</f>
        <v>0.5</v>
      </c>
      <c r="K460">
        <f>F457*(I460-K462)</f>
        <v>1.333333333333333</v>
      </c>
    </row>
    <row r="461" spans="1:15" ht="13.15" x14ac:dyDescent="0.4">
      <c r="A461" s="22">
        <v>2</v>
      </c>
      <c r="B461">
        <v>1</v>
      </c>
      <c r="C461">
        <v>3</v>
      </c>
      <c r="D461">
        <v>4</v>
      </c>
      <c r="G461" t="s">
        <v>3</v>
      </c>
      <c r="H461">
        <f>F457*(J461-H459)</f>
        <v>0.5</v>
      </c>
      <c r="I461">
        <f>F457*(J461-I460)</f>
        <v>-0.5</v>
      </c>
      <c r="J461" s="3">
        <f>C472</f>
        <v>3.0833333333333335</v>
      </c>
      <c r="K461">
        <f>F457*(J461-K462)</f>
        <v>0.83333333333333304</v>
      </c>
    </row>
    <row r="462" spans="1:15" ht="13.15" x14ac:dyDescent="0.4">
      <c r="A462" s="22">
        <v>4</v>
      </c>
      <c r="B462">
        <v>3</v>
      </c>
      <c r="C462">
        <v>3</v>
      </c>
      <c r="D462">
        <v>2</v>
      </c>
      <c r="G462" t="s">
        <v>4</v>
      </c>
      <c r="H462">
        <f>F457*(K462-H459)</f>
        <v>-0.33333333333333304</v>
      </c>
      <c r="I462">
        <f>F457*(K462-I460)</f>
        <v>-1.333333333333333</v>
      </c>
      <c r="J462">
        <f>F457*(K462-J461)</f>
        <v>-0.83333333333333304</v>
      </c>
      <c r="K462" s="3">
        <f>D472</f>
        <v>3.9166666666666665</v>
      </c>
    </row>
    <row r="463" spans="1:15" x14ac:dyDescent="0.35">
      <c r="A463" s="22">
        <v>4</v>
      </c>
      <c r="B463">
        <v>4</v>
      </c>
      <c r="C463">
        <v>2</v>
      </c>
      <c r="D463">
        <v>5</v>
      </c>
    </row>
    <row r="464" spans="1:15" ht="13.15" thickBot="1" x14ac:dyDescent="0.4">
      <c r="A464" s="22">
        <v>3</v>
      </c>
      <c r="B464">
        <v>3</v>
      </c>
      <c r="C464">
        <v>2</v>
      </c>
      <c r="D464">
        <v>4</v>
      </c>
    </row>
    <row r="465" spans="1:15" ht="13.5" thickBot="1" x14ac:dyDescent="0.45">
      <c r="A465" s="22">
        <v>2</v>
      </c>
      <c r="B465">
        <v>2</v>
      </c>
      <c r="C465">
        <v>2</v>
      </c>
      <c r="D465">
        <v>3</v>
      </c>
      <c r="H465" t="s">
        <v>1</v>
      </c>
      <c r="I465" t="s">
        <v>2</v>
      </c>
      <c r="J465" t="s">
        <v>3</v>
      </c>
      <c r="K465" t="s">
        <v>4</v>
      </c>
      <c r="M465" s="116"/>
      <c r="N465" s="141" t="s">
        <v>10</v>
      </c>
    </row>
    <row r="466" spans="1:15" ht="13.15" x14ac:dyDescent="0.4">
      <c r="A466" s="22">
        <v>4</v>
      </c>
      <c r="B466">
        <v>3</v>
      </c>
      <c r="C466">
        <v>3</v>
      </c>
      <c r="D466">
        <v>4</v>
      </c>
      <c r="G466" t="s">
        <v>1</v>
      </c>
      <c r="I466">
        <f>IF(I459&gt;0,I471,0)</f>
        <v>0</v>
      </c>
      <c r="J466">
        <f>IF(J459&gt;0,J471,0)</f>
        <v>0</v>
      </c>
      <c r="K466">
        <f>IF(K459&gt;0,K471,0)</f>
        <v>0</v>
      </c>
      <c r="M466" s="143" t="s">
        <v>1</v>
      </c>
      <c r="N466" s="142">
        <f>Techniques!$D$3*(Techniques!$E$3*I466+Techniques!$F$3*J466+Techniques!$G$3*K466)</f>
        <v>0</v>
      </c>
    </row>
    <row r="467" spans="1:15" ht="13.15" x14ac:dyDescent="0.4">
      <c r="A467" s="22">
        <v>3</v>
      </c>
      <c r="B467">
        <v>3</v>
      </c>
      <c r="C467">
        <v>4</v>
      </c>
      <c r="D467">
        <v>5</v>
      </c>
      <c r="G467" t="s">
        <v>2</v>
      </c>
      <c r="H467">
        <f>IF(H460&gt;0,H472,0)</f>
        <v>0</v>
      </c>
      <c r="J467">
        <f>IF(J460&gt;0,J472,0)</f>
        <v>0</v>
      </c>
      <c r="K467">
        <f>IF(K460&gt;0,K472,0)</f>
        <v>1</v>
      </c>
      <c r="M467" s="143" t="s">
        <v>2</v>
      </c>
      <c r="N467" s="142">
        <f>Techniques!$E$3*(Techniques!$D$3*H467+Techniques!$F$3*J467+Techniques!$G$3*K467)</f>
        <v>1</v>
      </c>
    </row>
    <row r="468" spans="1:15" ht="13.15" x14ac:dyDescent="0.4">
      <c r="A468" s="22">
        <v>5</v>
      </c>
      <c r="B468">
        <v>2</v>
      </c>
      <c r="C468">
        <v>3</v>
      </c>
      <c r="D468">
        <v>3</v>
      </c>
      <c r="G468" t="s">
        <v>3</v>
      </c>
      <c r="H468">
        <f>IF(H461&gt;0,H473,0)</f>
        <v>0</v>
      </c>
      <c r="I468">
        <f>IF(I461&gt;0,I473,0)</f>
        <v>0</v>
      </c>
      <c r="K468">
        <f>IF(K461&gt;0,K473,0)</f>
        <v>0</v>
      </c>
      <c r="M468" s="143" t="s">
        <v>3</v>
      </c>
      <c r="N468" s="142">
        <f>Techniques!$F$3*(Techniques!$D$3*H468+Techniques!$E$3*I468+Techniques!$G$3*K468)</f>
        <v>0</v>
      </c>
    </row>
    <row r="469" spans="1:15" ht="13.15" x14ac:dyDescent="0.4">
      <c r="A469" s="22">
        <v>2</v>
      </c>
      <c r="B469">
        <v>3</v>
      </c>
      <c r="C469">
        <v>4</v>
      </c>
      <c r="D469">
        <v>5</v>
      </c>
      <c r="G469" t="s">
        <v>4</v>
      </c>
      <c r="H469">
        <f>IF(H462&gt;0,H474,0)</f>
        <v>0</v>
      </c>
      <c r="I469">
        <f>IF(I462&gt;0,I474,0)</f>
        <v>0</v>
      </c>
      <c r="J469">
        <f>IF(J462&gt;0,J474,0)</f>
        <v>0</v>
      </c>
      <c r="M469" s="143" t="s">
        <v>4</v>
      </c>
      <c r="N469" s="142">
        <f>Techniques!$G$3*(Techniques!$D$3*H469+Techniques!$E$3*I469+Techniques!$F$3*J469)</f>
        <v>0</v>
      </c>
    </row>
    <row r="470" spans="1:15" ht="13.15" x14ac:dyDescent="0.4">
      <c r="A470" s="22">
        <v>5</v>
      </c>
      <c r="B470">
        <v>2</v>
      </c>
      <c r="C470">
        <v>3</v>
      </c>
      <c r="D470">
        <v>3</v>
      </c>
      <c r="F470" s="38"/>
      <c r="M470" s="143" t="s">
        <v>94</v>
      </c>
      <c r="N470" s="142" t="b">
        <f>SUM(N466:N469)&gt;0</f>
        <v>1</v>
      </c>
    </row>
    <row r="471" spans="1:15" ht="13.5" thickBot="1" x14ac:dyDescent="0.45">
      <c r="A471" s="22"/>
      <c r="G471" t="s">
        <v>1</v>
      </c>
      <c r="I471">
        <v>0</v>
      </c>
      <c r="J471">
        <v>0</v>
      </c>
      <c r="K471">
        <v>0</v>
      </c>
      <c r="M471" s="140" t="s">
        <v>103</v>
      </c>
      <c r="N471" s="273">
        <v>2.2042989058496134E-2</v>
      </c>
    </row>
    <row r="472" spans="1:15" x14ac:dyDescent="0.35">
      <c r="A472" s="22">
        <f>AVERAGE(A459:A470)</f>
        <v>3.5833333333333335</v>
      </c>
      <c r="B472">
        <f>AVERAGE(B459:B470)</f>
        <v>2.5833333333333335</v>
      </c>
      <c r="C472">
        <f>AVERAGE(C459:C470)</f>
        <v>3.0833333333333335</v>
      </c>
      <c r="D472">
        <f>AVERAGE(D459:D470)</f>
        <v>3.9166666666666665</v>
      </c>
      <c r="E472" s="13" t="s">
        <v>237</v>
      </c>
      <c r="G472" t="s">
        <v>2</v>
      </c>
      <c r="H472">
        <v>0</v>
      </c>
      <c r="J472">
        <v>0</v>
      </c>
      <c r="K472">
        <v>1</v>
      </c>
    </row>
    <row r="473" spans="1:15" x14ac:dyDescent="0.35">
      <c r="A473">
        <f>STDEV(A459:A470)</f>
        <v>1.1645001528813146</v>
      </c>
      <c r="B473">
        <f>STDEV(B459:B470)</f>
        <v>0.9962049198956221</v>
      </c>
      <c r="C473">
        <f>STDEV(C459:C470)</f>
        <v>0.79296146109875931</v>
      </c>
      <c r="D473">
        <f>STDEV(D459:D470)</f>
        <v>0.99620491989562143</v>
      </c>
      <c r="E473" s="13" t="s">
        <v>238</v>
      </c>
      <c r="G473" t="s">
        <v>3</v>
      </c>
      <c r="H473">
        <v>0</v>
      </c>
      <c r="I473">
        <v>0</v>
      </c>
      <c r="K473">
        <v>0</v>
      </c>
    </row>
    <row r="474" spans="1:15" x14ac:dyDescent="0.35">
      <c r="A474" s="22"/>
      <c r="G474" t="s">
        <v>4</v>
      </c>
      <c r="H474">
        <v>0</v>
      </c>
      <c r="I474">
        <v>1</v>
      </c>
      <c r="J474">
        <v>0</v>
      </c>
    </row>
    <row r="475" spans="1:15" s="5" customFormat="1" ht="13.15" thickBot="1" x14ac:dyDescent="0.4">
      <c r="A475" s="23"/>
      <c r="O475" s="24"/>
    </row>
    <row r="476" spans="1:15" s="26" customFormat="1" x14ac:dyDescent="0.35">
      <c r="A476" s="25" t="str">
        <f>Directions!A27</f>
        <v>47) How mentally demanding was the task considering the interface used to perform it?</v>
      </c>
      <c r="E476" s="115" t="s">
        <v>226</v>
      </c>
      <c r="F476" s="66">
        <f>Directions!B27</f>
        <v>-1</v>
      </c>
      <c r="O476" s="28"/>
    </row>
    <row r="477" spans="1:15" ht="13.15" x14ac:dyDescent="0.4">
      <c r="A477" s="22" t="s">
        <v>1</v>
      </c>
      <c r="B477" t="s">
        <v>2</v>
      </c>
      <c r="C477" t="s">
        <v>3</v>
      </c>
      <c r="D477" t="s">
        <v>4</v>
      </c>
      <c r="G477" s="3" t="s">
        <v>220</v>
      </c>
      <c r="H477" t="s">
        <v>1</v>
      </c>
      <c r="I477" t="s">
        <v>2</v>
      </c>
      <c r="J477" t="s">
        <v>3</v>
      </c>
      <c r="K477" t="s">
        <v>4</v>
      </c>
    </row>
    <row r="478" spans="1:15" ht="13.15" x14ac:dyDescent="0.4">
      <c r="A478" s="22">
        <v>5</v>
      </c>
      <c r="B478">
        <v>2</v>
      </c>
      <c r="C478">
        <v>3</v>
      </c>
      <c r="D478">
        <v>5</v>
      </c>
      <c r="G478" t="s">
        <v>1</v>
      </c>
      <c r="H478" s="3">
        <f>A491</f>
        <v>2.5833333333333335</v>
      </c>
      <c r="I478">
        <f>F476*(H478-I479)</f>
        <v>0.33333333333333304</v>
      </c>
      <c r="J478">
        <f>F476*(H478-J480)</f>
        <v>-0.66666666666666674</v>
      </c>
      <c r="K478">
        <f>F476*(H478-K481)</f>
        <v>0.41666666666666652</v>
      </c>
    </row>
    <row r="479" spans="1:15" ht="13.15" x14ac:dyDescent="0.4">
      <c r="A479" s="22">
        <v>2</v>
      </c>
      <c r="B479">
        <v>3</v>
      </c>
      <c r="C479">
        <v>1</v>
      </c>
      <c r="D479">
        <v>3</v>
      </c>
      <c r="G479" t="s">
        <v>2</v>
      </c>
      <c r="H479">
        <f>F476*(I479-H478)</f>
        <v>-0.33333333333333304</v>
      </c>
      <c r="I479" s="3">
        <f>B491</f>
        <v>2.9166666666666665</v>
      </c>
      <c r="J479">
        <f>F476*(I479-J480)</f>
        <v>-0.99999999999999978</v>
      </c>
      <c r="K479">
        <f>F476*(I479-K481)</f>
        <v>8.3333333333333481E-2</v>
      </c>
    </row>
    <row r="480" spans="1:15" ht="13.15" x14ac:dyDescent="0.4">
      <c r="A480" s="22">
        <v>2</v>
      </c>
      <c r="B480">
        <v>1</v>
      </c>
      <c r="C480">
        <v>2</v>
      </c>
      <c r="D480">
        <v>3</v>
      </c>
      <c r="G480" t="s">
        <v>3</v>
      </c>
      <c r="H480">
        <f>F476*(J480-H478)</f>
        <v>0.66666666666666674</v>
      </c>
      <c r="I480">
        <f>F476*(J480-I479)</f>
        <v>0.99999999999999978</v>
      </c>
      <c r="J480" s="3">
        <f>C491</f>
        <v>1.9166666666666667</v>
      </c>
      <c r="K480">
        <f>F476*(J480-K481)</f>
        <v>1.0833333333333333</v>
      </c>
    </row>
    <row r="481" spans="1:15" ht="13.15" x14ac:dyDescent="0.4">
      <c r="A481" s="22">
        <v>3</v>
      </c>
      <c r="B481">
        <v>4</v>
      </c>
      <c r="C481">
        <v>2</v>
      </c>
      <c r="D481">
        <v>1</v>
      </c>
      <c r="G481" t="s">
        <v>4</v>
      </c>
      <c r="H481">
        <f>F476*(K481-H478)</f>
        <v>-0.41666666666666652</v>
      </c>
      <c r="I481">
        <f>F476*(K481-I479)</f>
        <v>-8.3333333333333481E-2</v>
      </c>
      <c r="J481">
        <f>F476*(K481-J480)</f>
        <v>-1.0833333333333333</v>
      </c>
      <c r="K481" s="3">
        <f>D491</f>
        <v>3</v>
      </c>
    </row>
    <row r="482" spans="1:15" x14ac:dyDescent="0.35">
      <c r="A482" s="22">
        <v>3</v>
      </c>
      <c r="B482">
        <v>3</v>
      </c>
      <c r="C482">
        <v>3</v>
      </c>
      <c r="D482">
        <v>2</v>
      </c>
    </row>
    <row r="483" spans="1:15" ht="13.15" thickBot="1" x14ac:dyDescent="0.4">
      <c r="A483" s="22">
        <v>2</v>
      </c>
      <c r="B483">
        <v>5</v>
      </c>
      <c r="C483">
        <v>3</v>
      </c>
      <c r="D483">
        <v>2</v>
      </c>
    </row>
    <row r="484" spans="1:15" ht="13.5" thickBot="1" x14ac:dyDescent="0.45">
      <c r="A484" s="22">
        <v>2</v>
      </c>
      <c r="B484">
        <v>3</v>
      </c>
      <c r="C484">
        <v>3</v>
      </c>
      <c r="D484">
        <v>2</v>
      </c>
      <c r="H484" t="s">
        <v>1</v>
      </c>
      <c r="I484" t="s">
        <v>2</v>
      </c>
      <c r="J484" t="s">
        <v>3</v>
      </c>
      <c r="K484" t="s">
        <v>4</v>
      </c>
      <c r="M484" s="116"/>
      <c r="N484" s="141" t="s">
        <v>10</v>
      </c>
    </row>
    <row r="485" spans="1:15" ht="13.15" x14ac:dyDescent="0.4">
      <c r="A485" s="22">
        <v>2</v>
      </c>
      <c r="B485">
        <v>2</v>
      </c>
      <c r="C485">
        <v>1</v>
      </c>
      <c r="D485">
        <v>5</v>
      </c>
      <c r="G485" t="s">
        <v>1</v>
      </c>
      <c r="I485">
        <f>IF(I478&gt;0,I490,0)</f>
        <v>0</v>
      </c>
      <c r="J485">
        <f>IF(J478&gt;0,J490,0)</f>
        <v>0</v>
      </c>
      <c r="K485">
        <f>IF(K478&gt;0,K490,0)</f>
        <v>0</v>
      </c>
      <c r="M485" s="143" t="s">
        <v>1</v>
      </c>
      <c r="N485" s="142">
        <f>Techniques!$D$3*(Techniques!$E$3*I485+Techniques!$F$3*J485+Techniques!$G$3*K485)</f>
        <v>0</v>
      </c>
    </row>
    <row r="486" spans="1:15" ht="13.15" x14ac:dyDescent="0.4">
      <c r="A486" s="22">
        <v>3</v>
      </c>
      <c r="B486">
        <v>2</v>
      </c>
      <c r="C486">
        <v>1</v>
      </c>
      <c r="D486">
        <v>2</v>
      </c>
      <c r="G486" t="s">
        <v>2</v>
      </c>
      <c r="H486">
        <f>IF(H479&gt;0,H491,0)</f>
        <v>0</v>
      </c>
      <c r="J486">
        <f>IF(J479&gt;0,J491,0)</f>
        <v>0</v>
      </c>
      <c r="K486">
        <f>IF(K479&gt;0,K491,0)</f>
        <v>0</v>
      </c>
      <c r="M486" s="143" t="s">
        <v>2</v>
      </c>
      <c r="N486" s="142">
        <f>Techniques!$E$3*(Techniques!$D$3*H486+Techniques!$F$3*J486+Techniques!$G$3*K486)</f>
        <v>0</v>
      </c>
    </row>
    <row r="487" spans="1:15" ht="13.15" x14ac:dyDescent="0.4">
      <c r="A487" s="22">
        <v>4</v>
      </c>
      <c r="B487">
        <v>4</v>
      </c>
      <c r="C487">
        <v>1</v>
      </c>
      <c r="D487">
        <v>4</v>
      </c>
      <c r="G487" t="s">
        <v>3</v>
      </c>
      <c r="H487">
        <f>IF(H480&gt;0,H492,0)</f>
        <v>0</v>
      </c>
      <c r="I487">
        <f>IF(I480&gt;0,I492,0)</f>
        <v>0</v>
      </c>
      <c r="K487">
        <f>IF(K480&gt;0,K492,0)</f>
        <v>0</v>
      </c>
      <c r="M487" s="143" t="s">
        <v>3</v>
      </c>
      <c r="N487" s="142">
        <f>Techniques!$F$3*(Techniques!$D$3*H487+Techniques!$E$3*I487+Techniques!$G$3*K487)</f>
        <v>0</v>
      </c>
    </row>
    <row r="488" spans="1:15" ht="13.15" x14ac:dyDescent="0.4">
      <c r="A488" s="22">
        <v>1</v>
      </c>
      <c r="B488">
        <v>4</v>
      </c>
      <c r="C488">
        <v>1</v>
      </c>
      <c r="D488">
        <v>4</v>
      </c>
      <c r="G488" t="s">
        <v>4</v>
      </c>
      <c r="H488">
        <f>IF(H481&gt;0,H493,0)</f>
        <v>0</v>
      </c>
      <c r="I488">
        <f>IF(I481&gt;0,I493,0)</f>
        <v>0</v>
      </c>
      <c r="J488">
        <f>IF(J481&gt;0,J493,0)</f>
        <v>0</v>
      </c>
      <c r="M488" s="143" t="s">
        <v>4</v>
      </c>
      <c r="N488" s="142">
        <f>Techniques!$G$3*(Techniques!$D$3*H488+Techniques!$E$3*I488+Techniques!$F$3*J488)</f>
        <v>0</v>
      </c>
    </row>
    <row r="489" spans="1:15" ht="13.15" x14ac:dyDescent="0.4">
      <c r="A489" s="22">
        <v>2</v>
      </c>
      <c r="B489">
        <v>2</v>
      </c>
      <c r="C489">
        <v>2</v>
      </c>
      <c r="D489">
        <v>3</v>
      </c>
      <c r="F489" s="38"/>
      <c r="M489" s="143" t="s">
        <v>94</v>
      </c>
      <c r="N489" s="142" t="b">
        <f>SUM(N485:N488)&gt;0</f>
        <v>0</v>
      </c>
    </row>
    <row r="490" spans="1:15" ht="13.5" thickBot="1" x14ac:dyDescent="0.45">
      <c r="A490" s="22"/>
      <c r="G490" t="s">
        <v>1</v>
      </c>
      <c r="I490">
        <v>0</v>
      </c>
      <c r="J490">
        <v>0</v>
      </c>
      <c r="K490">
        <v>0</v>
      </c>
      <c r="M490" s="140" t="s">
        <v>103</v>
      </c>
      <c r="N490" s="273">
        <v>0.10985028094281275</v>
      </c>
    </row>
    <row r="491" spans="1:15" x14ac:dyDescent="0.35">
      <c r="A491" s="22">
        <f>AVERAGE(A478:A489)</f>
        <v>2.5833333333333335</v>
      </c>
      <c r="B491">
        <f>AVERAGE(B478:B489)</f>
        <v>2.9166666666666665</v>
      </c>
      <c r="C491">
        <f>AVERAGE(C478:C489)</f>
        <v>1.9166666666666667</v>
      </c>
      <c r="D491">
        <f>AVERAGE(D478:D489)</f>
        <v>3</v>
      </c>
      <c r="E491" s="13" t="s">
        <v>237</v>
      </c>
      <c r="G491" t="s">
        <v>2</v>
      </c>
      <c r="H491">
        <v>0</v>
      </c>
      <c r="J491">
        <v>0</v>
      </c>
      <c r="K491">
        <v>0</v>
      </c>
    </row>
    <row r="492" spans="1:15" x14ac:dyDescent="0.35">
      <c r="A492">
        <f>STDEV(A478:A489)</f>
        <v>1.083624669450832</v>
      </c>
      <c r="B492">
        <f>STDEV(B478:B489)</f>
        <v>1.1645001528813153</v>
      </c>
      <c r="C492">
        <f>STDEV(C478:C489)</f>
        <v>0.90033663737851988</v>
      </c>
      <c r="D492">
        <f>STDEV(D478:D489)</f>
        <v>1.2792042981336627</v>
      </c>
      <c r="E492" s="13" t="s">
        <v>238</v>
      </c>
      <c r="G492" t="s">
        <v>3</v>
      </c>
      <c r="H492">
        <v>0</v>
      </c>
      <c r="I492">
        <v>0</v>
      </c>
      <c r="K492">
        <v>0</v>
      </c>
    </row>
    <row r="493" spans="1:15" x14ac:dyDescent="0.35">
      <c r="A493" s="22"/>
      <c r="G493" t="s">
        <v>4</v>
      </c>
      <c r="H493">
        <v>0</v>
      </c>
      <c r="I493">
        <v>0</v>
      </c>
      <c r="J493">
        <v>0</v>
      </c>
    </row>
    <row r="494" spans="1:15" s="5" customFormat="1" ht="13.15" thickBot="1" x14ac:dyDescent="0.4">
      <c r="A494" s="23"/>
      <c r="O494" s="24"/>
    </row>
    <row r="495" spans="1:15" s="26" customFormat="1" x14ac:dyDescent="0.35">
      <c r="A495" s="25" t="str">
        <f>Directions!A28</f>
        <v>48) How physically demanding was the task considering the interface used to perform it?</v>
      </c>
      <c r="E495" s="115" t="s">
        <v>226</v>
      </c>
      <c r="F495" s="66">
        <f>Directions!B28</f>
        <v>-1</v>
      </c>
      <c r="O495" s="28"/>
    </row>
    <row r="496" spans="1:15" ht="13.15" x14ac:dyDescent="0.4">
      <c r="A496" s="22" t="s">
        <v>1</v>
      </c>
      <c r="B496" t="s">
        <v>2</v>
      </c>
      <c r="C496" t="s">
        <v>3</v>
      </c>
      <c r="D496" t="s">
        <v>4</v>
      </c>
      <c r="G496" s="3" t="s">
        <v>220</v>
      </c>
      <c r="H496" t="s">
        <v>1</v>
      </c>
      <c r="I496" t="s">
        <v>2</v>
      </c>
      <c r="J496" t="s">
        <v>3</v>
      </c>
      <c r="K496" t="s">
        <v>4</v>
      </c>
    </row>
    <row r="497" spans="1:14" ht="13.15" x14ac:dyDescent="0.4">
      <c r="A497" s="22">
        <v>1</v>
      </c>
      <c r="B497">
        <v>2</v>
      </c>
      <c r="C497">
        <v>5</v>
      </c>
      <c r="D497">
        <v>3</v>
      </c>
      <c r="G497" t="s">
        <v>1</v>
      </c>
      <c r="H497" s="3">
        <f>A510</f>
        <v>1.6666666666666667</v>
      </c>
      <c r="I497">
        <f>F495*(H497-I498)</f>
        <v>0.83333333333333326</v>
      </c>
      <c r="J497">
        <f>F495*(H497-J499)</f>
        <v>1.4999999999999998</v>
      </c>
      <c r="K497">
        <f>F495*(H497-K500)</f>
        <v>0</v>
      </c>
    </row>
    <row r="498" spans="1:14" ht="13.15" x14ac:dyDescent="0.4">
      <c r="A498" s="22">
        <v>3</v>
      </c>
      <c r="B498">
        <v>4</v>
      </c>
      <c r="C498">
        <v>2</v>
      </c>
      <c r="D498">
        <v>1</v>
      </c>
      <c r="G498" t="s">
        <v>2</v>
      </c>
      <c r="H498">
        <f>F495*(I498-H497)</f>
        <v>-0.83333333333333326</v>
      </c>
      <c r="I498" s="3">
        <f>B510</f>
        <v>2.5</v>
      </c>
      <c r="J498">
        <f>F495*(I498-J499)</f>
        <v>0.66666666666666652</v>
      </c>
      <c r="K498">
        <f>F495*(I498-K500)</f>
        <v>-0.83333333333333326</v>
      </c>
    </row>
    <row r="499" spans="1:14" ht="13.15" x14ac:dyDescent="0.4">
      <c r="A499" s="22">
        <v>2</v>
      </c>
      <c r="B499">
        <v>2</v>
      </c>
      <c r="C499">
        <v>3</v>
      </c>
      <c r="D499">
        <v>3</v>
      </c>
      <c r="G499" t="s">
        <v>3</v>
      </c>
      <c r="H499">
        <f>F495*(J499-H497)</f>
        <v>-1.4999999999999998</v>
      </c>
      <c r="I499">
        <f>F495*(J499-I498)</f>
        <v>-0.66666666666666652</v>
      </c>
      <c r="J499" s="3">
        <f>C510</f>
        <v>3.1666666666666665</v>
      </c>
      <c r="K499">
        <f>F495*(J499-K500)</f>
        <v>-1.4999999999999998</v>
      </c>
    </row>
    <row r="500" spans="1:14" ht="13.15" x14ac:dyDescent="0.4">
      <c r="A500" s="22">
        <v>2</v>
      </c>
      <c r="B500">
        <v>2</v>
      </c>
      <c r="C500">
        <v>3</v>
      </c>
      <c r="D500">
        <v>1</v>
      </c>
      <c r="G500" t="s">
        <v>4</v>
      </c>
      <c r="H500">
        <f>F495*(K500-H497)</f>
        <v>0</v>
      </c>
      <c r="I500">
        <f>F495*(K500-I498)</f>
        <v>0.83333333333333326</v>
      </c>
      <c r="J500">
        <f>F495*(K500-J499)</f>
        <v>1.4999999999999998</v>
      </c>
      <c r="K500" s="3">
        <f>D510</f>
        <v>1.6666666666666667</v>
      </c>
    </row>
    <row r="501" spans="1:14" x14ac:dyDescent="0.35">
      <c r="A501" s="22">
        <v>1</v>
      </c>
      <c r="B501">
        <v>2</v>
      </c>
      <c r="C501">
        <v>5</v>
      </c>
      <c r="D501">
        <v>1</v>
      </c>
    </row>
    <row r="502" spans="1:14" ht="13.15" thickBot="1" x14ac:dyDescent="0.4">
      <c r="A502" s="22">
        <v>2</v>
      </c>
      <c r="B502">
        <v>3</v>
      </c>
      <c r="C502">
        <v>5</v>
      </c>
      <c r="D502">
        <v>1</v>
      </c>
    </row>
    <row r="503" spans="1:14" ht="13.5" thickBot="1" x14ac:dyDescent="0.45">
      <c r="A503" s="22">
        <v>3</v>
      </c>
      <c r="B503">
        <v>2</v>
      </c>
      <c r="C503">
        <v>2</v>
      </c>
      <c r="D503">
        <v>2</v>
      </c>
      <c r="H503" t="s">
        <v>1</v>
      </c>
      <c r="I503" t="s">
        <v>2</v>
      </c>
      <c r="J503" t="s">
        <v>3</v>
      </c>
      <c r="K503" t="s">
        <v>4</v>
      </c>
      <c r="M503" s="116"/>
      <c r="N503" s="141" t="s">
        <v>10</v>
      </c>
    </row>
    <row r="504" spans="1:14" ht="13.15" x14ac:dyDescent="0.4">
      <c r="A504" s="22">
        <v>1</v>
      </c>
      <c r="B504">
        <v>2</v>
      </c>
      <c r="C504">
        <v>1</v>
      </c>
      <c r="D504">
        <v>3</v>
      </c>
      <c r="G504" t="s">
        <v>1</v>
      </c>
      <c r="I504">
        <f>IF(I497&gt;0,I509,0)</f>
        <v>0</v>
      </c>
      <c r="J504">
        <f>IF(J497&gt;0,J509,0)</f>
        <v>1</v>
      </c>
      <c r="K504">
        <f>IF(K497&gt;0,K509,0)</f>
        <v>0</v>
      </c>
      <c r="M504" s="143" t="s">
        <v>1</v>
      </c>
      <c r="N504" s="142">
        <f>Techniques!$D$3*(Techniques!$E$3*I504+Techniques!$F$3*J504+Techniques!$G$3*K504)</f>
        <v>1</v>
      </c>
    </row>
    <row r="505" spans="1:14" ht="13.15" x14ac:dyDescent="0.4">
      <c r="A505" s="22">
        <v>1</v>
      </c>
      <c r="B505">
        <v>1</v>
      </c>
      <c r="C505">
        <v>4</v>
      </c>
      <c r="D505">
        <v>1</v>
      </c>
      <c r="G505" t="s">
        <v>2</v>
      </c>
      <c r="H505">
        <f>IF(H498&gt;0,H510,0)</f>
        <v>0</v>
      </c>
      <c r="J505">
        <f>IF(J498&gt;0,J510,0)</f>
        <v>0</v>
      </c>
      <c r="K505">
        <f>IF(K498&gt;0,K510,0)</f>
        <v>0</v>
      </c>
      <c r="M505" s="143" t="s">
        <v>2</v>
      </c>
      <c r="N505" s="142">
        <f>Techniques!$E$3*(Techniques!$D$3*H505+Techniques!$F$3*J505+Techniques!$G$3*K505)</f>
        <v>0</v>
      </c>
    </row>
    <row r="506" spans="1:14" ht="13.15" x14ac:dyDescent="0.4">
      <c r="A506" s="22">
        <v>1</v>
      </c>
      <c r="B506">
        <v>4</v>
      </c>
      <c r="C506">
        <v>3</v>
      </c>
      <c r="D506">
        <v>2</v>
      </c>
      <c r="G506" t="s">
        <v>3</v>
      </c>
      <c r="H506">
        <f>IF(H499&gt;0,H511,0)</f>
        <v>0</v>
      </c>
      <c r="I506">
        <f>IF(I499&gt;0,I511,0)</f>
        <v>0</v>
      </c>
      <c r="K506">
        <f>IF(K499&gt;0,K511,0)</f>
        <v>0</v>
      </c>
      <c r="M506" s="143" t="s">
        <v>3</v>
      </c>
      <c r="N506" s="142">
        <f>Techniques!$F$3*(Techniques!$D$3*H506+Techniques!$E$3*I506+Techniques!$G$3*K506)</f>
        <v>0</v>
      </c>
    </row>
    <row r="507" spans="1:14" ht="13.15" x14ac:dyDescent="0.4">
      <c r="A507" s="22">
        <v>1</v>
      </c>
      <c r="B507">
        <v>5</v>
      </c>
      <c r="C507">
        <v>2</v>
      </c>
      <c r="D507">
        <v>1</v>
      </c>
      <c r="G507" t="s">
        <v>4</v>
      </c>
      <c r="H507">
        <f>IF(H500&gt;0,H512,0)</f>
        <v>0</v>
      </c>
      <c r="I507">
        <f>IF(I500&gt;0,I512,0)</f>
        <v>0</v>
      </c>
      <c r="J507">
        <f>IF(J500&gt;0,J512,0)</f>
        <v>1</v>
      </c>
      <c r="M507" s="143" t="s">
        <v>4</v>
      </c>
      <c r="N507" s="142">
        <f>Techniques!$G$3*(Techniques!$D$3*H507+Techniques!$E$3*I507+Techniques!$F$3*J507)</f>
        <v>1</v>
      </c>
    </row>
    <row r="508" spans="1:14" ht="13.15" x14ac:dyDescent="0.4">
      <c r="A508" s="22">
        <v>2</v>
      </c>
      <c r="B508">
        <v>1</v>
      </c>
      <c r="C508">
        <v>3</v>
      </c>
      <c r="D508">
        <v>1</v>
      </c>
      <c r="F508" s="38"/>
      <c r="M508" s="143" t="s">
        <v>94</v>
      </c>
      <c r="N508" s="142" t="b">
        <f>SUM(N504:N507)&gt;0</f>
        <v>1</v>
      </c>
    </row>
    <row r="509" spans="1:14" ht="13.5" thickBot="1" x14ac:dyDescent="0.45">
      <c r="A509" s="22"/>
      <c r="G509" t="s">
        <v>1</v>
      </c>
      <c r="I509">
        <v>0</v>
      </c>
      <c r="J509">
        <v>1</v>
      </c>
      <c r="K509">
        <v>0</v>
      </c>
      <c r="M509" s="140" t="s">
        <v>103</v>
      </c>
      <c r="N509" s="273">
        <v>7.581759173248665E-3</v>
      </c>
    </row>
    <row r="510" spans="1:14" x14ac:dyDescent="0.35">
      <c r="A510" s="22">
        <f>AVERAGE(A497:A508)</f>
        <v>1.6666666666666667</v>
      </c>
      <c r="B510">
        <f>AVERAGE(B497:B508)</f>
        <v>2.5</v>
      </c>
      <c r="C510">
        <f>AVERAGE(C497:C508)</f>
        <v>3.1666666666666665</v>
      </c>
      <c r="D510">
        <f>AVERAGE(D497:D508)</f>
        <v>1.6666666666666667</v>
      </c>
      <c r="E510" s="13" t="s">
        <v>237</v>
      </c>
      <c r="G510" t="s">
        <v>2</v>
      </c>
      <c r="H510">
        <v>0</v>
      </c>
      <c r="J510">
        <v>0</v>
      </c>
      <c r="K510">
        <v>0</v>
      </c>
    </row>
    <row r="511" spans="1:14" x14ac:dyDescent="0.35">
      <c r="A511">
        <f>STDEV(A497:A508)</f>
        <v>0.77849894416152288</v>
      </c>
      <c r="B511">
        <f>STDEV(B497:B508)</f>
        <v>1.243163121016122</v>
      </c>
      <c r="C511">
        <f>STDEV(C497:C508)</f>
        <v>1.3371158468430431</v>
      </c>
      <c r="D511">
        <f>STDEV(D497:D508)</f>
        <v>0.88762536459859442</v>
      </c>
      <c r="E511" s="13" t="s">
        <v>238</v>
      </c>
      <c r="G511" t="s">
        <v>3</v>
      </c>
      <c r="H511">
        <v>1</v>
      </c>
      <c r="I511">
        <v>0</v>
      </c>
      <c r="K511">
        <v>1</v>
      </c>
    </row>
    <row r="512" spans="1:14" x14ac:dyDescent="0.35">
      <c r="A512" s="22"/>
      <c r="G512" t="s">
        <v>4</v>
      </c>
      <c r="H512">
        <v>0</v>
      </c>
      <c r="I512">
        <v>0</v>
      </c>
      <c r="J512">
        <v>1</v>
      </c>
    </row>
    <row r="513" spans="1:15" s="5" customFormat="1" ht="13.15" thickBot="1" x14ac:dyDescent="0.4">
      <c r="A513" s="23"/>
      <c r="O513" s="24"/>
    </row>
    <row r="514" spans="1:15" s="26" customFormat="1" x14ac:dyDescent="0.35">
      <c r="A514" s="25" t="str">
        <f>Directions!A29</f>
        <v>49) The interface used to perform the specific task was satisfying</v>
      </c>
      <c r="E514" s="115" t="s">
        <v>226</v>
      </c>
      <c r="F514" s="66">
        <f>Directions!B29</f>
        <v>1</v>
      </c>
      <c r="O514" s="28"/>
    </row>
    <row r="515" spans="1:15" ht="13.15" x14ac:dyDescent="0.4">
      <c r="A515" s="22" t="s">
        <v>1</v>
      </c>
      <c r="B515" t="s">
        <v>2</v>
      </c>
      <c r="C515" t="s">
        <v>3</v>
      </c>
      <c r="D515" t="s">
        <v>4</v>
      </c>
      <c r="G515" s="3" t="s">
        <v>220</v>
      </c>
      <c r="H515" t="s">
        <v>1</v>
      </c>
      <c r="I515" t="s">
        <v>2</v>
      </c>
      <c r="J515" t="s">
        <v>3</v>
      </c>
      <c r="K515" t="s">
        <v>4</v>
      </c>
    </row>
    <row r="516" spans="1:15" ht="13.15" x14ac:dyDescent="0.4">
      <c r="A516" s="22">
        <v>4</v>
      </c>
      <c r="B516">
        <v>4</v>
      </c>
      <c r="C516">
        <v>5</v>
      </c>
      <c r="D516">
        <v>4</v>
      </c>
      <c r="G516" t="s">
        <v>1</v>
      </c>
      <c r="H516" s="3">
        <f>A529</f>
        <v>4</v>
      </c>
      <c r="I516">
        <f>F514*(H516-I517)</f>
        <v>0</v>
      </c>
      <c r="J516">
        <f>F514*(H516-J518)</f>
        <v>0.33333333333333348</v>
      </c>
      <c r="K516">
        <f>F514*(H516-K519)</f>
        <v>0.16666666666666652</v>
      </c>
    </row>
    <row r="517" spans="1:15" ht="13.15" x14ac:dyDescent="0.4">
      <c r="A517" s="22">
        <v>4</v>
      </c>
      <c r="B517">
        <v>3</v>
      </c>
      <c r="C517">
        <v>5</v>
      </c>
      <c r="D517">
        <v>3</v>
      </c>
      <c r="G517" t="s">
        <v>2</v>
      </c>
      <c r="H517">
        <f>F514*(I517-H516)</f>
        <v>0</v>
      </c>
      <c r="I517" s="3">
        <f>B529</f>
        <v>4</v>
      </c>
      <c r="J517">
        <f>F514*(I517-J518)</f>
        <v>0.33333333333333348</v>
      </c>
      <c r="K517">
        <f>F514*(I517-K519)</f>
        <v>0.16666666666666652</v>
      </c>
    </row>
    <row r="518" spans="1:15" ht="13.15" x14ac:dyDescent="0.4">
      <c r="A518" s="22">
        <v>4</v>
      </c>
      <c r="B518">
        <v>4</v>
      </c>
      <c r="C518">
        <v>4</v>
      </c>
      <c r="D518">
        <v>3</v>
      </c>
      <c r="G518" t="s">
        <v>3</v>
      </c>
      <c r="H518">
        <f>F514*(J518-H516)</f>
        <v>-0.33333333333333348</v>
      </c>
      <c r="I518">
        <f>F514*(J518-I517)</f>
        <v>-0.33333333333333348</v>
      </c>
      <c r="J518" s="3">
        <f>C529</f>
        <v>3.6666666666666665</v>
      </c>
      <c r="K518">
        <f>F514*(J518-K519)</f>
        <v>-0.16666666666666696</v>
      </c>
    </row>
    <row r="519" spans="1:15" ht="13.15" x14ac:dyDescent="0.4">
      <c r="A519" s="22">
        <v>4</v>
      </c>
      <c r="B519">
        <v>3</v>
      </c>
      <c r="C519">
        <v>4</v>
      </c>
      <c r="D519">
        <v>5</v>
      </c>
      <c r="G519" t="s">
        <v>4</v>
      </c>
      <c r="H519">
        <f>F514*(K519-H516)</f>
        <v>-0.16666666666666652</v>
      </c>
      <c r="I519">
        <f>F514*(K519-I517)</f>
        <v>-0.16666666666666652</v>
      </c>
      <c r="J519">
        <f>F514*(K519-J518)</f>
        <v>0.16666666666666696</v>
      </c>
      <c r="K519" s="3">
        <f>D529</f>
        <v>3.8333333333333335</v>
      </c>
    </row>
    <row r="520" spans="1:15" x14ac:dyDescent="0.35">
      <c r="A520" s="22">
        <v>3</v>
      </c>
      <c r="B520">
        <v>4</v>
      </c>
      <c r="C520">
        <v>3</v>
      </c>
      <c r="D520">
        <v>4</v>
      </c>
    </row>
    <row r="521" spans="1:15" ht="13.15" thickBot="1" x14ac:dyDescent="0.4">
      <c r="A521" s="22">
        <v>4</v>
      </c>
      <c r="B521">
        <v>5</v>
      </c>
      <c r="C521">
        <v>3</v>
      </c>
      <c r="D521">
        <v>4</v>
      </c>
    </row>
    <row r="522" spans="1:15" ht="13.5" thickBot="1" x14ac:dyDescent="0.45">
      <c r="A522" s="22">
        <v>5</v>
      </c>
      <c r="B522">
        <v>3</v>
      </c>
      <c r="C522">
        <v>4</v>
      </c>
      <c r="D522">
        <v>4</v>
      </c>
      <c r="H522" t="s">
        <v>1</v>
      </c>
      <c r="I522" t="s">
        <v>2</v>
      </c>
      <c r="J522" t="s">
        <v>3</v>
      </c>
      <c r="K522" t="s">
        <v>4</v>
      </c>
      <c r="M522" s="116"/>
      <c r="N522" s="141" t="s">
        <v>10</v>
      </c>
    </row>
    <row r="523" spans="1:15" ht="13.15" x14ac:dyDescent="0.4">
      <c r="A523" s="22">
        <v>4</v>
      </c>
      <c r="B523">
        <v>4</v>
      </c>
      <c r="C523">
        <v>1</v>
      </c>
      <c r="D523">
        <v>3</v>
      </c>
      <c r="G523" t="s">
        <v>1</v>
      </c>
      <c r="I523">
        <f>IF(I516&gt;0,I528,0)</f>
        <v>0</v>
      </c>
      <c r="J523">
        <f>IF(J516&gt;0,J528,0)</f>
        <v>0</v>
      </c>
      <c r="K523">
        <f>IF(K516&gt;0,K528,0)</f>
        <v>0</v>
      </c>
      <c r="M523" s="143" t="s">
        <v>1</v>
      </c>
      <c r="N523" s="142">
        <f>Techniques!$D$3*(Techniques!$E$3*I523+Techniques!$F$3*J523+Techniques!$G$3*K523)</f>
        <v>0</v>
      </c>
    </row>
    <row r="524" spans="1:15" ht="13.15" x14ac:dyDescent="0.4">
      <c r="A524" s="22">
        <v>3</v>
      </c>
      <c r="B524">
        <v>3</v>
      </c>
      <c r="C524">
        <v>3</v>
      </c>
      <c r="D524">
        <v>4</v>
      </c>
      <c r="G524" t="s">
        <v>2</v>
      </c>
      <c r="H524">
        <f>IF(H517&gt;0,H529,0)</f>
        <v>0</v>
      </c>
      <c r="J524">
        <f>IF(J517&gt;0,J529,0)</f>
        <v>0</v>
      </c>
      <c r="K524">
        <f>IF(K517&gt;0,K529,0)</f>
        <v>0</v>
      </c>
      <c r="M524" s="143" t="s">
        <v>2</v>
      </c>
      <c r="N524" s="142">
        <f>Techniques!$E$3*(Techniques!$D$3*H524+Techniques!$F$3*J524+Techniques!$G$3*K524)</f>
        <v>0</v>
      </c>
    </row>
    <row r="525" spans="1:15" ht="13.15" x14ac:dyDescent="0.4">
      <c r="A525" s="22">
        <v>4</v>
      </c>
      <c r="B525">
        <v>5</v>
      </c>
      <c r="C525">
        <v>4</v>
      </c>
      <c r="D525">
        <v>4</v>
      </c>
      <c r="G525" t="s">
        <v>3</v>
      </c>
      <c r="H525">
        <f>IF(H518&gt;0,H530,0)</f>
        <v>0</v>
      </c>
      <c r="I525">
        <f>IF(I518&gt;0,I530,0)</f>
        <v>0</v>
      </c>
      <c r="K525">
        <f>IF(K518&gt;0,K530,0)</f>
        <v>0</v>
      </c>
      <c r="M525" s="143" t="s">
        <v>3</v>
      </c>
      <c r="N525" s="142">
        <f>Techniques!$F$3*(Techniques!$D$3*H525+Techniques!$E$3*I525+Techniques!$G$3*K525)</f>
        <v>0</v>
      </c>
    </row>
    <row r="526" spans="1:15" ht="13.15" x14ac:dyDescent="0.4">
      <c r="A526" s="22">
        <v>5</v>
      </c>
      <c r="B526">
        <v>5</v>
      </c>
      <c r="C526">
        <v>4</v>
      </c>
      <c r="D526">
        <v>4</v>
      </c>
      <c r="G526" t="s">
        <v>4</v>
      </c>
      <c r="H526">
        <f>IF(H519&gt;0,H531,0)</f>
        <v>0</v>
      </c>
      <c r="I526">
        <f>IF(I519&gt;0,I531,0)</f>
        <v>0</v>
      </c>
      <c r="J526">
        <f>IF(J519&gt;0,J531,0)</f>
        <v>0</v>
      </c>
      <c r="M526" s="143" t="s">
        <v>4</v>
      </c>
      <c r="N526" s="142">
        <f>Techniques!$G$3*(Techniques!$D$3*H526+Techniques!$E$3*I526+Techniques!$F$3*J526)</f>
        <v>0</v>
      </c>
    </row>
    <row r="527" spans="1:15" ht="13.15" x14ac:dyDescent="0.4">
      <c r="A527" s="22">
        <v>4</v>
      </c>
      <c r="B527">
        <v>5</v>
      </c>
      <c r="C527">
        <v>4</v>
      </c>
      <c r="D527">
        <v>4</v>
      </c>
      <c r="F527" s="38"/>
      <c r="M527" s="143" t="s">
        <v>94</v>
      </c>
      <c r="N527" s="142" t="b">
        <f>SUM(N523:N526)&gt;0</f>
        <v>0</v>
      </c>
    </row>
    <row r="528" spans="1:15" ht="13.5" thickBot="1" x14ac:dyDescent="0.45">
      <c r="A528" s="22"/>
      <c r="G528" t="s">
        <v>1</v>
      </c>
      <c r="I528">
        <v>0</v>
      </c>
      <c r="J528">
        <v>0</v>
      </c>
      <c r="K528">
        <v>0</v>
      </c>
      <c r="M528" s="140" t="s">
        <v>103</v>
      </c>
      <c r="N528" s="273">
        <v>0.84746895552574375</v>
      </c>
    </row>
    <row r="529" spans="1:15" x14ac:dyDescent="0.35">
      <c r="A529" s="22">
        <f>AVERAGE(A516:A527)</f>
        <v>4</v>
      </c>
      <c r="B529">
        <f>AVERAGE(B516:B527)</f>
        <v>4</v>
      </c>
      <c r="C529">
        <f>AVERAGE(C516:C527)</f>
        <v>3.6666666666666665</v>
      </c>
      <c r="D529">
        <f>AVERAGE(D516:D527)</f>
        <v>3.8333333333333335</v>
      </c>
      <c r="E529" s="13" t="s">
        <v>237</v>
      </c>
      <c r="G529" t="s">
        <v>2</v>
      </c>
      <c r="H529">
        <v>0</v>
      </c>
      <c r="J529">
        <v>0</v>
      </c>
      <c r="K529">
        <v>0</v>
      </c>
    </row>
    <row r="530" spans="1:15" x14ac:dyDescent="0.35">
      <c r="A530">
        <f>STDEV(A516:A527)</f>
        <v>0.60302268915552726</v>
      </c>
      <c r="B530">
        <f>STDEV(B516:B527)</f>
        <v>0.85280286542244177</v>
      </c>
      <c r="C530">
        <f>STDEV(C516:C527)</f>
        <v>1.0730867399773192</v>
      </c>
      <c r="D530">
        <f>STDEV(D516:D527)</f>
        <v>0.57735026918962506</v>
      </c>
      <c r="E530" s="13" t="s">
        <v>238</v>
      </c>
      <c r="G530" t="s">
        <v>3</v>
      </c>
      <c r="H530">
        <v>0</v>
      </c>
      <c r="I530">
        <v>0</v>
      </c>
      <c r="K530">
        <v>0</v>
      </c>
    </row>
    <row r="531" spans="1:15" x14ac:dyDescent="0.35">
      <c r="A531" s="22"/>
      <c r="G531" t="s">
        <v>4</v>
      </c>
      <c r="H531">
        <v>0</v>
      </c>
      <c r="I531">
        <v>0</v>
      </c>
      <c r="J531">
        <v>0</v>
      </c>
    </row>
    <row r="532" spans="1:15" ht="13.15" thickBot="1" x14ac:dyDescent="0.4">
      <c r="A532" s="22"/>
    </row>
    <row r="533" spans="1:15" s="26" customFormat="1" x14ac:dyDescent="0.35">
      <c r="A533" s="25" t="str">
        <f>Directions!A30</f>
        <v>50) The interface behaved in a manner that I expected</v>
      </c>
      <c r="E533" s="115" t="s">
        <v>226</v>
      </c>
      <c r="F533" s="66">
        <f>Directions!B30</f>
        <v>1</v>
      </c>
      <c r="O533" s="28"/>
    </row>
    <row r="534" spans="1:15" ht="13.15" x14ac:dyDescent="0.4">
      <c r="A534" s="22" t="s">
        <v>1</v>
      </c>
      <c r="B534" t="s">
        <v>2</v>
      </c>
      <c r="C534" t="s">
        <v>3</v>
      </c>
      <c r="D534" t="s">
        <v>4</v>
      </c>
      <c r="G534" s="3" t="s">
        <v>220</v>
      </c>
      <c r="H534" t="s">
        <v>1</v>
      </c>
      <c r="I534" t="s">
        <v>2</v>
      </c>
      <c r="J534" t="s">
        <v>3</v>
      </c>
      <c r="K534" t="s">
        <v>4</v>
      </c>
    </row>
    <row r="535" spans="1:15" ht="13.15" x14ac:dyDescent="0.4">
      <c r="A535" s="22">
        <v>5</v>
      </c>
      <c r="B535">
        <v>4</v>
      </c>
      <c r="C535">
        <v>4</v>
      </c>
      <c r="D535">
        <v>5</v>
      </c>
      <c r="G535" t="s">
        <v>1</v>
      </c>
      <c r="H535" s="3">
        <f>A548</f>
        <v>4.666666666666667</v>
      </c>
      <c r="I535">
        <f>F533*(H535-I536)</f>
        <v>1.0000000000000004</v>
      </c>
      <c r="J535">
        <f>F533*(H535-J537)</f>
        <v>0.66666666666666696</v>
      </c>
      <c r="K535">
        <f>F533*(H535-K538)</f>
        <v>0</v>
      </c>
    </row>
    <row r="536" spans="1:15" ht="13.15" x14ac:dyDescent="0.4">
      <c r="A536" s="22">
        <v>4</v>
      </c>
      <c r="B536">
        <v>3</v>
      </c>
      <c r="C536">
        <v>4</v>
      </c>
      <c r="D536">
        <v>5</v>
      </c>
      <c r="G536" t="s">
        <v>2</v>
      </c>
      <c r="H536">
        <f>F533*(I536-H535)</f>
        <v>-1.0000000000000004</v>
      </c>
      <c r="I536" s="3">
        <f>B548</f>
        <v>3.6666666666666665</v>
      </c>
      <c r="J536">
        <f>F533*(I536-J537)</f>
        <v>-0.33333333333333348</v>
      </c>
      <c r="K536">
        <f>F533*(I536-K538)</f>
        <v>-1.0000000000000004</v>
      </c>
    </row>
    <row r="537" spans="1:15" ht="13.15" x14ac:dyDescent="0.4">
      <c r="A537" s="22">
        <v>5</v>
      </c>
      <c r="B537">
        <v>3</v>
      </c>
      <c r="C537">
        <v>3</v>
      </c>
      <c r="D537">
        <v>4</v>
      </c>
      <c r="G537" t="s">
        <v>3</v>
      </c>
      <c r="H537">
        <f>F533*(J537-H535)</f>
        <v>-0.66666666666666696</v>
      </c>
      <c r="I537">
        <f>F533*(J537-I536)</f>
        <v>0.33333333333333348</v>
      </c>
      <c r="J537" s="3">
        <f>C548</f>
        <v>4</v>
      </c>
      <c r="K537">
        <f>F533*(J537-K538)</f>
        <v>-0.66666666666666696</v>
      </c>
    </row>
    <row r="538" spans="1:15" ht="13.15" x14ac:dyDescent="0.4">
      <c r="A538" s="22">
        <v>4</v>
      </c>
      <c r="B538">
        <v>5</v>
      </c>
      <c r="C538">
        <v>5</v>
      </c>
      <c r="D538">
        <v>5</v>
      </c>
      <c r="G538" t="s">
        <v>4</v>
      </c>
      <c r="H538">
        <f>F533*(K538-H535)</f>
        <v>0</v>
      </c>
      <c r="I538">
        <f>F533*(K538-I536)</f>
        <v>1.0000000000000004</v>
      </c>
      <c r="J538">
        <f>F533*(K538-J537)</f>
        <v>0.66666666666666696</v>
      </c>
      <c r="K538" s="3">
        <f>D548</f>
        <v>4.666666666666667</v>
      </c>
    </row>
    <row r="539" spans="1:15" x14ac:dyDescent="0.35">
      <c r="A539" s="22">
        <v>4</v>
      </c>
      <c r="B539">
        <v>4</v>
      </c>
      <c r="C539">
        <v>2</v>
      </c>
      <c r="D539">
        <v>5</v>
      </c>
    </row>
    <row r="540" spans="1:15" ht="13.15" thickBot="1" x14ac:dyDescent="0.4">
      <c r="A540" s="22">
        <v>4</v>
      </c>
      <c r="B540">
        <v>4</v>
      </c>
      <c r="C540">
        <v>5</v>
      </c>
      <c r="D540">
        <v>5</v>
      </c>
    </row>
    <row r="541" spans="1:15" ht="13.5" thickBot="1" x14ac:dyDescent="0.45">
      <c r="A541" s="22">
        <v>5</v>
      </c>
      <c r="B541">
        <v>2</v>
      </c>
      <c r="C541">
        <v>4</v>
      </c>
      <c r="D541">
        <v>4</v>
      </c>
      <c r="H541" t="s">
        <v>1</v>
      </c>
      <c r="I541" t="s">
        <v>2</v>
      </c>
      <c r="J541" t="s">
        <v>3</v>
      </c>
      <c r="K541" t="s">
        <v>4</v>
      </c>
      <c r="M541" s="116"/>
      <c r="N541" s="141" t="s">
        <v>10</v>
      </c>
    </row>
    <row r="542" spans="1:15" ht="13.15" x14ac:dyDescent="0.4">
      <c r="A542" s="22">
        <v>5</v>
      </c>
      <c r="B542">
        <v>4</v>
      </c>
      <c r="C542">
        <v>5</v>
      </c>
      <c r="D542">
        <v>5</v>
      </c>
      <c r="G542" t="s">
        <v>1</v>
      </c>
      <c r="I542">
        <f>IF(I535&gt;0,I547,0)</f>
        <v>1</v>
      </c>
      <c r="J542">
        <f>IF(J535&gt;0,J547,0)</f>
        <v>0</v>
      </c>
      <c r="K542">
        <f>IF(K535&gt;0,K547,0)</f>
        <v>0</v>
      </c>
      <c r="M542" s="143" t="s">
        <v>1</v>
      </c>
      <c r="N542" s="142">
        <f>Techniques!$D$3*(Techniques!$E$3*I542+Techniques!$F$3*J542+Techniques!$G$3*K542)</f>
        <v>1</v>
      </c>
    </row>
    <row r="543" spans="1:15" ht="13.15" x14ac:dyDescent="0.4">
      <c r="A543" s="22">
        <v>5</v>
      </c>
      <c r="B543">
        <v>3</v>
      </c>
      <c r="C543">
        <v>2</v>
      </c>
      <c r="D543">
        <v>5</v>
      </c>
      <c r="G543" t="s">
        <v>2</v>
      </c>
      <c r="H543">
        <f>IF(H536&gt;0,H548,0)</f>
        <v>0</v>
      </c>
      <c r="J543">
        <f>IF(J536&gt;0,J548,0)</f>
        <v>0</v>
      </c>
      <c r="K543">
        <f>IF(K536&gt;0,K548,0)</f>
        <v>0</v>
      </c>
      <c r="M543" s="143" t="s">
        <v>2</v>
      </c>
      <c r="N543" s="142">
        <f>Techniques!$E$3*(Techniques!$D$3*H543+Techniques!$F$3*J543+Techniques!$G$3*K543)</f>
        <v>0</v>
      </c>
    </row>
    <row r="544" spans="1:15" ht="13.15" x14ac:dyDescent="0.4">
      <c r="A544" s="22">
        <v>5</v>
      </c>
      <c r="B544">
        <v>4</v>
      </c>
      <c r="C544">
        <v>5</v>
      </c>
      <c r="D544">
        <v>4</v>
      </c>
      <c r="G544" t="s">
        <v>3</v>
      </c>
      <c r="H544">
        <f>IF(H537&gt;0,H549,0)</f>
        <v>0</v>
      </c>
      <c r="I544">
        <f>IF(I537&gt;0,I549,0)</f>
        <v>0</v>
      </c>
      <c r="K544">
        <f>IF(K537&gt;0,K549,0)</f>
        <v>0</v>
      </c>
      <c r="M544" s="143" t="s">
        <v>3</v>
      </c>
      <c r="N544" s="142">
        <f>Techniques!$F$3*(Techniques!$D$3*H544+Techniques!$E$3*I544+Techniques!$G$3*K544)</f>
        <v>0</v>
      </c>
    </row>
    <row r="545" spans="1:15" ht="13.15" x14ac:dyDescent="0.4">
      <c r="A545" s="22">
        <v>5</v>
      </c>
      <c r="B545">
        <v>4</v>
      </c>
      <c r="C545">
        <v>4</v>
      </c>
      <c r="D545">
        <v>5</v>
      </c>
      <c r="G545" t="s">
        <v>4</v>
      </c>
      <c r="H545">
        <f>IF(H538&gt;0,H550,0)</f>
        <v>0</v>
      </c>
      <c r="I545">
        <f>IF(I538&gt;0,I550,0)</f>
        <v>1</v>
      </c>
      <c r="J545">
        <f>IF(J538&gt;0,J550,0)</f>
        <v>0</v>
      </c>
      <c r="M545" s="143" t="s">
        <v>4</v>
      </c>
      <c r="N545" s="142">
        <f>Techniques!$G$3*(Techniques!$D$3*H545+Techniques!$E$3*I545+Techniques!$F$3*J545)</f>
        <v>1</v>
      </c>
    </row>
    <row r="546" spans="1:15" ht="13.15" x14ac:dyDescent="0.4">
      <c r="A546" s="22">
        <v>5</v>
      </c>
      <c r="B546">
        <v>4</v>
      </c>
      <c r="C546">
        <v>5</v>
      </c>
      <c r="D546">
        <v>4</v>
      </c>
      <c r="F546" s="38"/>
      <c r="M546" s="143" t="s">
        <v>94</v>
      </c>
      <c r="N546" s="142" t="b">
        <f>SUM(N542:N545)&gt;0</f>
        <v>1</v>
      </c>
    </row>
    <row r="547" spans="1:15" ht="13.5" thickBot="1" x14ac:dyDescent="0.45">
      <c r="A547" s="22"/>
      <c r="G547" t="s">
        <v>1</v>
      </c>
      <c r="I547">
        <v>1</v>
      </c>
      <c r="J547">
        <v>0</v>
      </c>
      <c r="K547">
        <v>0</v>
      </c>
      <c r="M547" s="140" t="s">
        <v>103</v>
      </c>
      <c r="N547" s="273">
        <v>4.389511554849135E-3</v>
      </c>
    </row>
    <row r="548" spans="1:15" x14ac:dyDescent="0.35">
      <c r="A548" s="22">
        <f>AVERAGE(A535:A546)</f>
        <v>4.666666666666667</v>
      </c>
      <c r="B548">
        <f>AVERAGE(B535:B546)</f>
        <v>3.6666666666666665</v>
      </c>
      <c r="C548">
        <f>AVERAGE(C535:C546)</f>
        <v>4</v>
      </c>
      <c r="D548">
        <f>AVERAGE(D535:D546)</f>
        <v>4.666666666666667</v>
      </c>
      <c r="E548" s="13" t="s">
        <v>237</v>
      </c>
      <c r="G548" t="s">
        <v>2</v>
      </c>
      <c r="H548">
        <v>1</v>
      </c>
      <c r="J548">
        <v>0</v>
      </c>
      <c r="K548">
        <v>1</v>
      </c>
    </row>
    <row r="549" spans="1:15" x14ac:dyDescent="0.35">
      <c r="A549">
        <f>STDEV(A535:A546)</f>
        <v>0.49236596391733267</v>
      </c>
      <c r="B549">
        <f>STDEV(B535:B546)</f>
        <v>0.77849894416152243</v>
      </c>
      <c r="C549">
        <f>STDEV(C535:C546)</f>
        <v>1.1281521496355325</v>
      </c>
      <c r="D549">
        <f>STDEV(D535:D546)</f>
        <v>0.49236596391733267</v>
      </c>
      <c r="E549" s="13" t="s">
        <v>238</v>
      </c>
      <c r="G549" t="s">
        <v>3</v>
      </c>
      <c r="H549">
        <v>0</v>
      </c>
      <c r="I549">
        <v>0</v>
      </c>
      <c r="K549">
        <v>0</v>
      </c>
    </row>
    <row r="550" spans="1:15" x14ac:dyDescent="0.35">
      <c r="A550" s="22"/>
      <c r="G550" t="s">
        <v>4</v>
      </c>
      <c r="H550">
        <v>0</v>
      </c>
      <c r="I550">
        <v>1</v>
      </c>
      <c r="J550">
        <v>0</v>
      </c>
    </row>
    <row r="551" spans="1:15" s="65" customFormat="1" ht="13.15" thickBot="1" x14ac:dyDescent="0.4">
      <c r="A551" s="64"/>
      <c r="O551" s="241"/>
    </row>
    <row r="552" spans="1:15" s="26" customFormat="1" x14ac:dyDescent="0.35">
      <c r="A552" s="25" t="str">
        <f>Directions!R3</f>
        <v>ComplTime</v>
      </c>
      <c r="B552" t="s">
        <v>251</v>
      </c>
      <c r="E552" s="115" t="s">
        <v>226</v>
      </c>
      <c r="F552" s="66">
        <f>Directions!S3</f>
        <v>-1</v>
      </c>
      <c r="O552" s="28"/>
    </row>
    <row r="553" spans="1:15" ht="13.15" x14ac:dyDescent="0.4">
      <c r="A553" s="22" t="s">
        <v>1</v>
      </c>
      <c r="B553" t="s">
        <v>2</v>
      </c>
      <c r="C553" t="s">
        <v>3</v>
      </c>
      <c r="D553" t="s">
        <v>4</v>
      </c>
      <c r="G553" s="3" t="s">
        <v>220</v>
      </c>
      <c r="H553" t="s">
        <v>1</v>
      </c>
      <c r="I553" t="s">
        <v>2</v>
      </c>
      <c r="J553" t="s">
        <v>3</v>
      </c>
      <c r="K553" t="s">
        <v>4</v>
      </c>
    </row>
    <row r="554" spans="1:15" ht="13.15" x14ac:dyDescent="0.4">
      <c r="A554" s="22">
        <v>29.05491</v>
      </c>
      <c r="B554">
        <v>20.16666</v>
      </c>
      <c r="C554">
        <v>105.2333</v>
      </c>
      <c r="D554">
        <v>11.644439999999999</v>
      </c>
      <c r="G554" t="s">
        <v>1</v>
      </c>
      <c r="H554" s="3">
        <f>A567</f>
        <v>17.046224666666671</v>
      </c>
      <c r="I554">
        <f>F552*(H554-I555)</f>
        <v>17.961182749999995</v>
      </c>
      <c r="J554">
        <f>F552*(H554-J556)</f>
        <v>72.435254499999985</v>
      </c>
      <c r="K554">
        <f>F552*(H554-K557)</f>
        <v>3.7759976666666617</v>
      </c>
    </row>
    <row r="555" spans="1:15" ht="13.15" x14ac:dyDescent="0.4">
      <c r="A555" s="22">
        <v>9.9664459999999995</v>
      </c>
      <c r="B555">
        <v>34.411119999999997</v>
      </c>
      <c r="C555">
        <v>77.022220000000004</v>
      </c>
      <c r="D555">
        <v>14.51111</v>
      </c>
      <c r="G555" t="s">
        <v>2</v>
      </c>
      <c r="H555">
        <f>F552*(I555-H554)</f>
        <v>-17.961182749999995</v>
      </c>
      <c r="I555" s="3">
        <f>B567</f>
        <v>35.007407416666666</v>
      </c>
      <c r="J555">
        <f>F552*(I555-J556)</f>
        <v>54.474071749999993</v>
      </c>
      <c r="K555">
        <f>F552*(I555-K557)</f>
        <v>-14.185185083333334</v>
      </c>
    </row>
    <row r="556" spans="1:15" ht="13.15" x14ac:dyDescent="0.4">
      <c r="A556" s="22">
        <v>10.966670000000001</v>
      </c>
      <c r="B556">
        <v>18.677779999999998</v>
      </c>
      <c r="C556">
        <v>157.82220000000001</v>
      </c>
      <c r="D556">
        <v>87.000010000000003</v>
      </c>
      <c r="G556" t="s">
        <v>3</v>
      </c>
      <c r="H556">
        <f>F552*(J556-H554)</f>
        <v>-72.435254499999985</v>
      </c>
      <c r="I556">
        <f>F552*(J556-I555)</f>
        <v>-54.474071749999993</v>
      </c>
      <c r="J556" s="3">
        <f>C567</f>
        <v>89.481479166666659</v>
      </c>
      <c r="K556">
        <f>F552*(J556-K557)</f>
        <v>-68.65925683333333</v>
      </c>
    </row>
    <row r="557" spans="1:15" ht="13.15" x14ac:dyDescent="0.4">
      <c r="A557" s="22">
        <v>19.72223</v>
      </c>
      <c r="B557">
        <v>22.933330000000002</v>
      </c>
      <c r="C557">
        <v>33.866669999999999</v>
      </c>
      <c r="D557">
        <v>14.28889</v>
      </c>
      <c r="G557" t="s">
        <v>4</v>
      </c>
      <c r="H557">
        <f>F552*(K557-H554)</f>
        <v>-3.7759976666666617</v>
      </c>
      <c r="I557">
        <f>F552*(K557-I555)</f>
        <v>14.185185083333334</v>
      </c>
      <c r="J557">
        <f>F552*(K557-J556)</f>
        <v>68.65925683333333</v>
      </c>
      <c r="K557" s="3">
        <f>D567</f>
        <v>20.822222333333333</v>
      </c>
    </row>
    <row r="558" spans="1:15" x14ac:dyDescent="0.35">
      <c r="A558" s="22">
        <v>14.355560000000001</v>
      </c>
      <c r="B558">
        <v>19.94444</v>
      </c>
      <c r="C558">
        <v>350.77780000000001</v>
      </c>
      <c r="D558">
        <v>18.711110000000001</v>
      </c>
    </row>
    <row r="559" spans="1:15" ht="13.15" thickBot="1" x14ac:dyDescent="0.4">
      <c r="A559" s="22">
        <v>8.4222199999999994</v>
      </c>
      <c r="B559">
        <v>46.733330000000002</v>
      </c>
      <c r="C559">
        <v>38.477780000000003</v>
      </c>
      <c r="D559">
        <v>8.0999979999999994</v>
      </c>
    </row>
    <row r="560" spans="1:15" ht="13.5" thickBot="1" x14ac:dyDescent="0.45">
      <c r="A560" s="22">
        <v>20.27778</v>
      </c>
      <c r="B560">
        <v>55.9</v>
      </c>
      <c r="C560">
        <v>108.11109999999999</v>
      </c>
      <c r="D560">
        <v>16.577780000000001</v>
      </c>
      <c r="H560" t="s">
        <v>1</v>
      </c>
      <c r="I560" t="s">
        <v>2</v>
      </c>
      <c r="J560" t="s">
        <v>3</v>
      </c>
      <c r="K560" t="s">
        <v>4</v>
      </c>
      <c r="M560" s="116"/>
      <c r="N560" s="141" t="s">
        <v>10</v>
      </c>
    </row>
    <row r="561" spans="1:15" ht="13.15" x14ac:dyDescent="0.4">
      <c r="A561" s="22">
        <v>11.411110000000001</v>
      </c>
      <c r="B561">
        <v>9.699999</v>
      </c>
      <c r="C561">
        <v>43.922229999999999</v>
      </c>
      <c r="D561">
        <v>12.411110000000001</v>
      </c>
      <c r="G561" t="s">
        <v>1</v>
      </c>
      <c r="I561">
        <f>IF(I554&gt;0,I566,0)</f>
        <v>0</v>
      </c>
      <c r="J561">
        <f>IF(J554&gt;0,J566,0)</f>
        <v>1</v>
      </c>
      <c r="K561">
        <f>IF(K554&gt;0,K566,0)</f>
        <v>0</v>
      </c>
      <c r="M561" s="143" t="s">
        <v>1</v>
      </c>
      <c r="N561" s="142">
        <f>Techniques!$D$3*(Techniques!$E$3*I561+Techniques!$F$3*J561+Techniques!$G$3*K561)</f>
        <v>1</v>
      </c>
    </row>
    <row r="562" spans="1:15" ht="13.15" x14ac:dyDescent="0.4">
      <c r="A562" s="22">
        <v>24.522220000000001</v>
      </c>
      <c r="B562">
        <v>55.9</v>
      </c>
      <c r="C562">
        <v>67.333340000000007</v>
      </c>
      <c r="D562">
        <v>15.411110000000001</v>
      </c>
      <c r="G562" t="s">
        <v>2</v>
      </c>
      <c r="H562">
        <f>IF(H555&gt;0,H567,0)</f>
        <v>0</v>
      </c>
      <c r="J562">
        <f>IF(J555&gt;0,J567,0)</f>
        <v>0</v>
      </c>
      <c r="K562">
        <f>IF(K555&gt;0,K567,0)</f>
        <v>0</v>
      </c>
      <c r="M562" s="143" t="s">
        <v>2</v>
      </c>
      <c r="N562" s="142">
        <f>Techniques!$E$3*(Techniques!$D$3*H562+Techniques!$F$3*J562+Techniques!$G$3*K562)</f>
        <v>0</v>
      </c>
    </row>
    <row r="563" spans="1:15" ht="13.15" x14ac:dyDescent="0.4">
      <c r="A563" s="22">
        <v>12.922219999999999</v>
      </c>
      <c r="B563">
        <v>43.888890000000004</v>
      </c>
      <c r="C563">
        <v>31.5</v>
      </c>
      <c r="D563">
        <v>11.1</v>
      </c>
      <c r="G563" t="s">
        <v>3</v>
      </c>
      <c r="H563">
        <f>IF(H556&gt;0,H568,0)</f>
        <v>0</v>
      </c>
      <c r="I563">
        <f>IF(I556&gt;0,I568,0)</f>
        <v>0</v>
      </c>
      <c r="K563">
        <f>IF(K556&gt;0,K568,0)</f>
        <v>0</v>
      </c>
      <c r="M563" s="143" t="s">
        <v>3</v>
      </c>
      <c r="N563" s="142">
        <f>Techniques!$F$3*(Techniques!$D$3*H563+Techniques!$E$3*I563+Techniques!$G$3*K563)</f>
        <v>0</v>
      </c>
    </row>
    <row r="564" spans="1:15" ht="13.15" x14ac:dyDescent="0.4">
      <c r="A564" s="22">
        <v>22.633330000000001</v>
      </c>
      <c r="B564">
        <v>48.822220000000002</v>
      </c>
      <c r="C564">
        <v>17.788889999999999</v>
      </c>
      <c r="D564">
        <v>12.32222</v>
      </c>
      <c r="G564" t="s">
        <v>4</v>
      </c>
      <c r="H564">
        <f>IF(H557&gt;0,H569,0)</f>
        <v>0</v>
      </c>
      <c r="I564">
        <f>IF(I557&gt;0,I569,0)</f>
        <v>0</v>
      </c>
      <c r="J564">
        <f>IF(J557&gt;0,J569,0)</f>
        <v>1</v>
      </c>
      <c r="M564" s="143" t="s">
        <v>4</v>
      </c>
      <c r="N564" s="142">
        <f>Techniques!$G$3*(Techniques!$D$3*H564+Techniques!$E$3*I564+Techniques!$F$3*J564)</f>
        <v>1</v>
      </c>
    </row>
    <row r="565" spans="1:15" ht="13.15" x14ac:dyDescent="0.4">
      <c r="A565" s="22">
        <v>20.3</v>
      </c>
      <c r="B565">
        <v>43.011119999999998</v>
      </c>
      <c r="C565">
        <v>41.922220000000003</v>
      </c>
      <c r="D565">
        <v>27.788889999999999</v>
      </c>
      <c r="F565" s="38"/>
      <c r="M565" s="143" t="s">
        <v>94</v>
      </c>
      <c r="N565" s="142" t="b">
        <f>SUM(N561:N564)&gt;0</f>
        <v>1</v>
      </c>
    </row>
    <row r="566" spans="1:15" ht="13.5" thickBot="1" x14ac:dyDescent="0.45">
      <c r="A566" s="22"/>
      <c r="G566" t="s">
        <v>1</v>
      </c>
      <c r="I566">
        <v>0</v>
      </c>
      <c r="J566">
        <v>1</v>
      </c>
      <c r="K566">
        <v>0</v>
      </c>
      <c r="M566" s="140" t="s">
        <v>103</v>
      </c>
      <c r="N566" s="273">
        <v>6.328327482603309E-5</v>
      </c>
    </row>
    <row r="567" spans="1:15" x14ac:dyDescent="0.35">
      <c r="A567" s="22">
        <f>AVERAGE(A554:A565)</f>
        <v>17.046224666666671</v>
      </c>
      <c r="B567">
        <f>AVERAGE(B554:B565)</f>
        <v>35.007407416666666</v>
      </c>
      <c r="C567">
        <f>AVERAGE(C554:C565)</f>
        <v>89.481479166666659</v>
      </c>
      <c r="D567">
        <f>AVERAGE(D554:D565)</f>
        <v>20.822222333333333</v>
      </c>
      <c r="E567" s="13" t="s">
        <v>237</v>
      </c>
      <c r="G567" t="s">
        <v>2</v>
      </c>
      <c r="H567">
        <v>0</v>
      </c>
      <c r="J567">
        <v>0</v>
      </c>
      <c r="K567">
        <v>0</v>
      </c>
    </row>
    <row r="568" spans="1:15" x14ac:dyDescent="0.35">
      <c r="A568">
        <f>STDEV(A554:A565)</f>
        <v>6.5848662549496018</v>
      </c>
      <c r="B568">
        <f>STDEV(B554:B565)</f>
        <v>16.081295268407736</v>
      </c>
      <c r="C568">
        <f>STDEV(C554:C565)</f>
        <v>91.81046145419748</v>
      </c>
      <c r="D568">
        <f>STDEV(D554:D565)</f>
        <v>21.417719872228819</v>
      </c>
      <c r="E568" s="13" t="s">
        <v>238</v>
      </c>
      <c r="G568" t="s">
        <v>3</v>
      </c>
      <c r="H568">
        <v>1</v>
      </c>
      <c r="I568">
        <v>0</v>
      </c>
      <c r="K568">
        <v>1</v>
      </c>
    </row>
    <row r="569" spans="1:15" x14ac:dyDescent="0.35">
      <c r="A569" s="22"/>
      <c r="G569" t="s">
        <v>4</v>
      </c>
      <c r="H569">
        <v>0</v>
      </c>
      <c r="I569">
        <v>0</v>
      </c>
      <c r="J569">
        <v>1</v>
      </c>
    </row>
    <row r="570" spans="1:15" s="5" customFormat="1" ht="13.15" thickBot="1" x14ac:dyDescent="0.4">
      <c r="A570" s="23"/>
      <c r="O570" s="24"/>
    </row>
    <row r="571" spans="1:15" s="26" customFormat="1" x14ac:dyDescent="0.35">
      <c r="A571" s="25" t="str">
        <f>Directions!R4</f>
        <v>NumObsColl</v>
      </c>
      <c r="B571" t="s">
        <v>251</v>
      </c>
      <c r="E571" s="115" t="s">
        <v>226</v>
      </c>
      <c r="F571" s="66">
        <f>Directions!S4</f>
        <v>-1</v>
      </c>
      <c r="O571" s="28"/>
    </row>
    <row r="572" spans="1:15" ht="13.15" x14ac:dyDescent="0.4">
      <c r="A572" s="22" t="s">
        <v>1</v>
      </c>
      <c r="B572" t="s">
        <v>2</v>
      </c>
      <c r="C572" t="s">
        <v>3</v>
      </c>
      <c r="D572" t="s">
        <v>4</v>
      </c>
      <c r="G572" s="3" t="s">
        <v>220</v>
      </c>
      <c r="H572" t="s">
        <v>1</v>
      </c>
      <c r="I572" t="s">
        <v>2</v>
      </c>
      <c r="J572" t="s">
        <v>3</v>
      </c>
      <c r="K572" t="s">
        <v>4</v>
      </c>
    </row>
    <row r="573" spans="1:15" ht="13.15" x14ac:dyDescent="0.4">
      <c r="A573" s="22">
        <v>1</v>
      </c>
      <c r="B573">
        <v>2</v>
      </c>
      <c r="C573">
        <v>3</v>
      </c>
      <c r="D573">
        <v>2</v>
      </c>
      <c r="G573" t="s">
        <v>1</v>
      </c>
      <c r="H573" s="3">
        <f>A586</f>
        <v>1.0833333333333333</v>
      </c>
      <c r="I573">
        <f>F571*(H573-I574)</f>
        <v>1.1666666666666667</v>
      </c>
      <c r="J573">
        <f>F571*(H573-J575)</f>
        <v>3.416666666666667</v>
      </c>
      <c r="K573">
        <f>F571*(H573-K576)</f>
        <v>-0.49999999999999989</v>
      </c>
    </row>
    <row r="574" spans="1:15" ht="13.15" x14ac:dyDescent="0.4">
      <c r="A574" s="22">
        <v>0</v>
      </c>
      <c r="B574">
        <v>3</v>
      </c>
      <c r="C574">
        <v>2</v>
      </c>
      <c r="D574">
        <v>0</v>
      </c>
      <c r="G574" t="s">
        <v>2</v>
      </c>
      <c r="H574">
        <f>F571*(I574-H573)</f>
        <v>-1.1666666666666667</v>
      </c>
      <c r="I574" s="3">
        <f>B586</f>
        <v>2.25</v>
      </c>
      <c r="J574">
        <f>F571*(I574-J575)</f>
        <v>2.25</v>
      </c>
      <c r="K574">
        <f>F571*(I574-K576)</f>
        <v>-1.6666666666666665</v>
      </c>
    </row>
    <row r="575" spans="1:15" ht="13.15" x14ac:dyDescent="0.4">
      <c r="A575" s="22">
        <v>1</v>
      </c>
      <c r="B575">
        <v>1</v>
      </c>
      <c r="C575">
        <v>17</v>
      </c>
      <c r="D575">
        <v>0</v>
      </c>
      <c r="G575" t="s">
        <v>3</v>
      </c>
      <c r="H575">
        <f>F571*(J575-H573)</f>
        <v>-3.416666666666667</v>
      </c>
      <c r="I575">
        <f>F571*(J575-I574)</f>
        <v>-2.25</v>
      </c>
      <c r="J575" s="3">
        <f>C586</f>
        <v>4.5</v>
      </c>
      <c r="K575">
        <f>F571*(J575-K576)</f>
        <v>-3.9166666666666665</v>
      </c>
    </row>
    <row r="576" spans="1:15" ht="13.15" x14ac:dyDescent="0.4">
      <c r="A576" s="22">
        <v>0</v>
      </c>
      <c r="B576">
        <v>3</v>
      </c>
      <c r="C576">
        <v>0</v>
      </c>
      <c r="D576">
        <v>0</v>
      </c>
      <c r="G576" t="s">
        <v>4</v>
      </c>
      <c r="H576">
        <f>F571*(K576-H573)</f>
        <v>0.49999999999999989</v>
      </c>
      <c r="I576">
        <f>F571*(K576-I574)</f>
        <v>1.6666666666666665</v>
      </c>
      <c r="J576">
        <f>F571*(K576-J575)</f>
        <v>3.9166666666666665</v>
      </c>
      <c r="K576" s="3">
        <f>D586</f>
        <v>0.58333333333333337</v>
      </c>
    </row>
    <row r="577" spans="1:15" x14ac:dyDescent="0.35">
      <c r="A577" s="22">
        <v>1</v>
      </c>
      <c r="B577">
        <v>1</v>
      </c>
      <c r="C577">
        <v>12</v>
      </c>
      <c r="D577">
        <v>0</v>
      </c>
    </row>
    <row r="578" spans="1:15" ht="13.15" thickBot="1" x14ac:dyDescent="0.4">
      <c r="A578" s="22">
        <v>1</v>
      </c>
      <c r="B578">
        <v>1</v>
      </c>
      <c r="C578">
        <v>1</v>
      </c>
      <c r="D578">
        <v>0</v>
      </c>
    </row>
    <row r="579" spans="1:15" ht="13.5" thickBot="1" x14ac:dyDescent="0.45">
      <c r="A579" s="22">
        <v>2</v>
      </c>
      <c r="B579">
        <v>3</v>
      </c>
      <c r="C579">
        <v>10</v>
      </c>
      <c r="D579">
        <v>1</v>
      </c>
      <c r="H579" t="s">
        <v>1</v>
      </c>
      <c r="I579" t="s">
        <v>2</v>
      </c>
      <c r="J579" t="s">
        <v>3</v>
      </c>
      <c r="K579" t="s">
        <v>4</v>
      </c>
      <c r="M579" s="116"/>
      <c r="N579" s="141" t="s">
        <v>10</v>
      </c>
    </row>
    <row r="580" spans="1:15" ht="13.15" x14ac:dyDescent="0.4">
      <c r="A580" s="22">
        <v>1</v>
      </c>
      <c r="B580">
        <v>1</v>
      </c>
      <c r="C580">
        <v>0</v>
      </c>
      <c r="D580">
        <v>1</v>
      </c>
      <c r="G580" t="s">
        <v>1</v>
      </c>
      <c r="I580">
        <f>IF(I573&gt;0,I585,0)</f>
        <v>0</v>
      </c>
      <c r="J580">
        <f>IF(J573&gt;0,J585,0)</f>
        <v>0</v>
      </c>
      <c r="K580">
        <f>IF(K573&gt;0,K585,0)</f>
        <v>0</v>
      </c>
      <c r="M580" s="143" t="s">
        <v>1</v>
      </c>
      <c r="N580" s="142">
        <f>Techniques!$D$3*(Techniques!$E$3*I580+Techniques!$F$3*J580+Techniques!$G$3*K580)</f>
        <v>0</v>
      </c>
    </row>
    <row r="581" spans="1:15" ht="13.15" x14ac:dyDescent="0.4">
      <c r="A581" s="22">
        <v>1</v>
      </c>
      <c r="B581">
        <v>3</v>
      </c>
      <c r="C581">
        <v>2</v>
      </c>
      <c r="D581">
        <v>1</v>
      </c>
      <c r="G581" t="s">
        <v>2</v>
      </c>
      <c r="H581">
        <f>IF(H574&gt;0,H586,0)</f>
        <v>0</v>
      </c>
      <c r="J581">
        <f>IF(J574&gt;0,J586,0)</f>
        <v>0</v>
      </c>
      <c r="K581">
        <f>IF(K574&gt;0,K586,0)</f>
        <v>0</v>
      </c>
      <c r="M581" s="143" t="s">
        <v>2</v>
      </c>
      <c r="N581" s="142">
        <f>Techniques!$E$3*(Techniques!$D$3*H581+Techniques!$F$3*J581+Techniques!$G$3*K581)</f>
        <v>0</v>
      </c>
    </row>
    <row r="582" spans="1:15" ht="13.15" x14ac:dyDescent="0.4">
      <c r="A582" s="22">
        <v>0</v>
      </c>
      <c r="B582">
        <v>2</v>
      </c>
      <c r="C582">
        <v>5</v>
      </c>
      <c r="D582">
        <v>0</v>
      </c>
      <c r="G582" t="s">
        <v>3</v>
      </c>
      <c r="H582">
        <f>IF(H575&gt;0,H587,0)</f>
        <v>0</v>
      </c>
      <c r="I582">
        <f>IF(I575&gt;0,I587,0)</f>
        <v>0</v>
      </c>
      <c r="K582">
        <f>IF(K575&gt;0,K587,0)</f>
        <v>0</v>
      </c>
      <c r="M582" s="143" t="s">
        <v>3</v>
      </c>
      <c r="N582" s="142">
        <f>Techniques!$F$3*(Techniques!$D$3*H582+Techniques!$E$3*I582+Techniques!$G$3*K582)</f>
        <v>0</v>
      </c>
    </row>
    <row r="583" spans="1:15" ht="13.15" x14ac:dyDescent="0.4">
      <c r="A583" s="22">
        <v>2</v>
      </c>
      <c r="B583">
        <v>1</v>
      </c>
      <c r="C583">
        <v>1</v>
      </c>
      <c r="D583">
        <v>1</v>
      </c>
      <c r="G583" t="s">
        <v>4</v>
      </c>
      <c r="H583">
        <f>IF(H576&gt;0,H588,0)</f>
        <v>0</v>
      </c>
      <c r="I583">
        <f>IF(I576&gt;0,I588,0)</f>
        <v>1</v>
      </c>
      <c r="J583">
        <f>IF(J576&gt;0,J588,0)</f>
        <v>1</v>
      </c>
      <c r="M583" s="143" t="s">
        <v>4</v>
      </c>
      <c r="N583" s="142">
        <f>Techniques!$G$3*(Techniques!$D$3*H583+Techniques!$E$3*I583+Techniques!$F$3*J583)</f>
        <v>2</v>
      </c>
    </row>
    <row r="584" spans="1:15" ht="13.15" x14ac:dyDescent="0.4">
      <c r="A584" s="22">
        <v>3</v>
      </c>
      <c r="B584">
        <v>6</v>
      </c>
      <c r="C584">
        <v>1</v>
      </c>
      <c r="D584">
        <v>1</v>
      </c>
      <c r="F584" s="38"/>
      <c r="M584" s="143" t="s">
        <v>94</v>
      </c>
      <c r="N584" s="142" t="b">
        <f>SUM(N580:N583)&gt;0</f>
        <v>1</v>
      </c>
    </row>
    <row r="585" spans="1:15" ht="13.5" thickBot="1" x14ac:dyDescent="0.45">
      <c r="A585" s="22"/>
      <c r="G585" t="s">
        <v>1</v>
      </c>
      <c r="I585">
        <v>0</v>
      </c>
      <c r="J585">
        <v>0</v>
      </c>
      <c r="K585">
        <v>0</v>
      </c>
      <c r="M585" s="140" t="s">
        <v>103</v>
      </c>
      <c r="N585" s="273">
        <v>4.0207843503382796E-3</v>
      </c>
    </row>
    <row r="586" spans="1:15" x14ac:dyDescent="0.35">
      <c r="A586" s="22">
        <f>AVERAGE(A573:A584)</f>
        <v>1.0833333333333333</v>
      </c>
      <c r="B586">
        <f>AVERAGE(B573:B584)</f>
        <v>2.25</v>
      </c>
      <c r="C586">
        <f>AVERAGE(C573:C584)</f>
        <v>4.5</v>
      </c>
      <c r="D586">
        <f>AVERAGE(D573:D584)</f>
        <v>0.58333333333333337</v>
      </c>
      <c r="E586" s="13" t="s">
        <v>237</v>
      </c>
      <c r="G586" t="s">
        <v>2</v>
      </c>
      <c r="H586">
        <v>0</v>
      </c>
      <c r="J586">
        <v>0</v>
      </c>
      <c r="K586">
        <v>1</v>
      </c>
    </row>
    <row r="587" spans="1:15" x14ac:dyDescent="0.35">
      <c r="A587">
        <f>STDEV(A573:A584)</f>
        <v>0.90033663737851999</v>
      </c>
      <c r="B587">
        <f>STDEV(B573:B584)</f>
        <v>1.4847711791873706</v>
      </c>
      <c r="C587">
        <f>STDEV(C573:C584)</f>
        <v>5.5185637130095229</v>
      </c>
      <c r="D587">
        <f>STDEV(D573:D584)</f>
        <v>0.66855792342152154</v>
      </c>
      <c r="E587" s="13" t="s">
        <v>238</v>
      </c>
      <c r="G587" t="s">
        <v>3</v>
      </c>
      <c r="H587">
        <v>0</v>
      </c>
      <c r="I587">
        <v>0</v>
      </c>
      <c r="K587">
        <v>1</v>
      </c>
    </row>
    <row r="588" spans="1:15" x14ac:dyDescent="0.35">
      <c r="A588" s="22"/>
      <c r="G588" t="s">
        <v>4</v>
      </c>
      <c r="H588">
        <v>0</v>
      </c>
      <c r="I588">
        <v>1</v>
      </c>
      <c r="J588">
        <v>1</v>
      </c>
    </row>
    <row r="589" spans="1:15" s="5" customFormat="1" ht="13.15" thickBot="1" x14ac:dyDescent="0.4">
      <c r="A589" s="23"/>
      <c r="O589" s="24"/>
    </row>
    <row r="590" spans="1:15" s="26" customFormat="1" x14ac:dyDescent="0.35">
      <c r="A590" s="25" t="str">
        <f>Directions!R6</f>
        <v>NumHits</v>
      </c>
      <c r="B590" t="s">
        <v>250</v>
      </c>
      <c r="E590" s="115" t="s">
        <v>226</v>
      </c>
      <c r="F590" s="66">
        <f>Directions!S6</f>
        <v>-1</v>
      </c>
      <c r="O590" s="28"/>
    </row>
    <row r="591" spans="1:15" ht="13.15" x14ac:dyDescent="0.4">
      <c r="A591" s="22" t="s">
        <v>1</v>
      </c>
      <c r="B591" t="s">
        <v>2</v>
      </c>
      <c r="C591" t="s">
        <v>3</v>
      </c>
      <c r="D591" t="s">
        <v>4</v>
      </c>
      <c r="G591" s="3" t="s">
        <v>220</v>
      </c>
      <c r="H591" t="s">
        <v>1</v>
      </c>
      <c r="I591" t="s">
        <v>2</v>
      </c>
      <c r="J591" t="s">
        <v>3</v>
      </c>
      <c r="K591" t="s">
        <v>4</v>
      </c>
    </row>
    <row r="592" spans="1:15" ht="13.15" x14ac:dyDescent="0.4">
      <c r="A592" s="22">
        <v>4</v>
      </c>
      <c r="B592">
        <v>4</v>
      </c>
      <c r="C592">
        <v>3</v>
      </c>
      <c r="D592">
        <v>5</v>
      </c>
      <c r="G592" t="s">
        <v>1</v>
      </c>
      <c r="H592" s="3">
        <f>A605</f>
        <v>2.3333333333333335</v>
      </c>
      <c r="I592">
        <f>F590*(H592-I593)</f>
        <v>0.33333333333333304</v>
      </c>
      <c r="J592">
        <f>F590*(H592-J594)</f>
        <v>0.16666666666666652</v>
      </c>
      <c r="K592">
        <f>F590*(H592-K595)</f>
        <v>0.25</v>
      </c>
    </row>
    <row r="593" spans="1:15" ht="13.15" x14ac:dyDescent="0.4">
      <c r="A593" s="22">
        <v>1</v>
      </c>
      <c r="B593">
        <v>1</v>
      </c>
      <c r="C593">
        <v>1</v>
      </c>
      <c r="D593">
        <v>1</v>
      </c>
      <c r="G593" t="s">
        <v>2</v>
      </c>
      <c r="H593">
        <f>F590*(I593-H592)</f>
        <v>-0.33333333333333304</v>
      </c>
      <c r="I593" s="3">
        <f>B605</f>
        <v>2.6666666666666665</v>
      </c>
      <c r="J593">
        <f>F590*(I593-J594)</f>
        <v>-0.16666666666666652</v>
      </c>
      <c r="K593">
        <f>F590*(I593-K595)</f>
        <v>-8.3333333333333037E-2</v>
      </c>
    </row>
    <row r="594" spans="1:15" ht="13.15" x14ac:dyDescent="0.4">
      <c r="A594" s="22">
        <v>3</v>
      </c>
      <c r="B594">
        <v>2</v>
      </c>
      <c r="C594">
        <v>2</v>
      </c>
      <c r="D594">
        <v>2</v>
      </c>
      <c r="G594" t="s">
        <v>3</v>
      </c>
      <c r="H594">
        <f>F590*(J594-H592)</f>
        <v>-0.16666666666666652</v>
      </c>
      <c r="I594">
        <f>F590*(J594-I593)</f>
        <v>0.16666666666666652</v>
      </c>
      <c r="J594" s="3">
        <f>C605</f>
        <v>2.5</v>
      </c>
      <c r="K594">
        <f>F590*(J594-K595)</f>
        <v>8.3333333333333481E-2</v>
      </c>
    </row>
    <row r="595" spans="1:15" ht="13.15" x14ac:dyDescent="0.4">
      <c r="A595" s="22">
        <v>3</v>
      </c>
      <c r="B595">
        <v>5</v>
      </c>
      <c r="C595">
        <v>1</v>
      </c>
      <c r="D595">
        <v>2</v>
      </c>
      <c r="G595" t="s">
        <v>4</v>
      </c>
      <c r="H595">
        <f>F590*(K595-H592)</f>
        <v>-0.25</v>
      </c>
      <c r="I595">
        <f>F590*(K595-I593)</f>
        <v>8.3333333333333037E-2</v>
      </c>
      <c r="J595">
        <f>F590*(K595-J594)</f>
        <v>-8.3333333333333481E-2</v>
      </c>
      <c r="K595" s="3">
        <f>D605</f>
        <v>2.5833333333333335</v>
      </c>
    </row>
    <row r="596" spans="1:15" x14ac:dyDescent="0.35">
      <c r="A596" s="22">
        <v>3</v>
      </c>
      <c r="B596">
        <v>3</v>
      </c>
      <c r="C596">
        <v>1</v>
      </c>
      <c r="D596">
        <v>3</v>
      </c>
    </row>
    <row r="597" spans="1:15" ht="13.15" thickBot="1" x14ac:dyDescent="0.4">
      <c r="A597" s="22">
        <v>2</v>
      </c>
      <c r="B597">
        <v>2</v>
      </c>
      <c r="C597">
        <v>2</v>
      </c>
      <c r="D597">
        <v>3</v>
      </c>
    </row>
    <row r="598" spans="1:15" ht="13.5" thickBot="1" x14ac:dyDescent="0.45">
      <c r="A598" s="22">
        <v>3</v>
      </c>
      <c r="B598">
        <v>2</v>
      </c>
      <c r="C598">
        <v>2</v>
      </c>
      <c r="D598">
        <v>5</v>
      </c>
      <c r="H598" t="s">
        <v>1</v>
      </c>
      <c r="I598" t="s">
        <v>2</v>
      </c>
      <c r="J598" t="s">
        <v>3</v>
      </c>
      <c r="K598" t="s">
        <v>4</v>
      </c>
      <c r="M598" s="116"/>
      <c r="N598" s="141" t="s">
        <v>10</v>
      </c>
    </row>
    <row r="599" spans="1:15" ht="13.15" x14ac:dyDescent="0.4">
      <c r="A599" s="22">
        <v>4</v>
      </c>
      <c r="B599">
        <v>3</v>
      </c>
      <c r="C599">
        <v>4</v>
      </c>
      <c r="D599">
        <v>2</v>
      </c>
      <c r="G599" t="s">
        <v>1</v>
      </c>
      <c r="I599">
        <f>IF(I592&gt;0,I604,0)</f>
        <v>0</v>
      </c>
      <c r="J599">
        <f>IF(J592&gt;0,J604,0)</f>
        <v>0</v>
      </c>
      <c r="K599">
        <f>IF(K592&gt;0,K604,0)</f>
        <v>0</v>
      </c>
      <c r="M599" s="143" t="s">
        <v>1</v>
      </c>
      <c r="N599" s="142">
        <f>Techniques!$D$3*(Techniques!$E$3*I599+Techniques!$F$3*J599+Techniques!$G$3*K599)</f>
        <v>0</v>
      </c>
    </row>
    <row r="600" spans="1:15" ht="13.15" x14ac:dyDescent="0.4">
      <c r="A600" s="22">
        <v>2</v>
      </c>
      <c r="B600">
        <v>2</v>
      </c>
      <c r="C600">
        <v>3</v>
      </c>
      <c r="D600">
        <v>3</v>
      </c>
      <c r="G600" t="s">
        <v>2</v>
      </c>
      <c r="H600">
        <f>IF(H593&gt;0,H605,0)</f>
        <v>0</v>
      </c>
      <c r="J600">
        <f>IF(J593&gt;0,J605,0)</f>
        <v>0</v>
      </c>
      <c r="K600">
        <f>IF(K593&gt;0,K605,0)</f>
        <v>0</v>
      </c>
      <c r="M600" s="143" t="s">
        <v>2</v>
      </c>
      <c r="N600" s="142">
        <f>Techniques!$E$3*(Techniques!$D$3*H600+Techniques!$F$3*J600+Techniques!$G$3*K600)</f>
        <v>0</v>
      </c>
    </row>
    <row r="601" spans="1:15" ht="13.15" x14ac:dyDescent="0.4">
      <c r="A601" s="22">
        <v>1</v>
      </c>
      <c r="B601">
        <v>3</v>
      </c>
      <c r="C601">
        <v>5</v>
      </c>
      <c r="D601">
        <v>1</v>
      </c>
      <c r="G601" t="s">
        <v>3</v>
      </c>
      <c r="H601">
        <f>IF(H594&gt;0,H606,0)</f>
        <v>0</v>
      </c>
      <c r="I601">
        <f>IF(I594&gt;0,I606,0)</f>
        <v>0</v>
      </c>
      <c r="K601">
        <f>IF(K594&gt;0,K606,0)</f>
        <v>0</v>
      </c>
      <c r="M601" s="143" t="s">
        <v>3</v>
      </c>
      <c r="N601" s="142">
        <f>Techniques!$F$3*(Techniques!$D$3*H601+Techniques!$E$3*I601+Techniques!$G$3*K601)</f>
        <v>0</v>
      </c>
    </row>
    <row r="602" spans="1:15" ht="13.15" x14ac:dyDescent="0.4">
      <c r="A602" s="22">
        <v>1</v>
      </c>
      <c r="B602">
        <v>2</v>
      </c>
      <c r="C602">
        <v>4</v>
      </c>
      <c r="D602">
        <v>2</v>
      </c>
      <c r="G602" t="s">
        <v>4</v>
      </c>
      <c r="H602">
        <f>IF(H595&gt;0,H607,0)</f>
        <v>0</v>
      </c>
      <c r="I602">
        <f>IF(I595&gt;0,I607,0)</f>
        <v>0</v>
      </c>
      <c r="J602">
        <f>IF(J595&gt;0,J607,0)</f>
        <v>0</v>
      </c>
      <c r="M602" s="143" t="s">
        <v>4</v>
      </c>
      <c r="N602" s="142">
        <f>Techniques!$G$3*(Techniques!$D$3*H602+Techniques!$E$3*I602+Techniques!$F$3*J602)</f>
        <v>0</v>
      </c>
    </row>
    <row r="603" spans="1:15" ht="13.15" x14ac:dyDescent="0.4">
      <c r="A603" s="22">
        <v>1</v>
      </c>
      <c r="B603">
        <v>3</v>
      </c>
      <c r="C603">
        <v>2</v>
      </c>
      <c r="D603">
        <v>2</v>
      </c>
      <c r="F603" s="38"/>
      <c r="M603" s="143" t="s">
        <v>94</v>
      </c>
      <c r="N603" s="142" t="b">
        <f>SUM(N599:N602)&gt;0</f>
        <v>0</v>
      </c>
    </row>
    <row r="604" spans="1:15" ht="13.5" thickBot="1" x14ac:dyDescent="0.45">
      <c r="A604" s="22"/>
      <c r="G604" t="s">
        <v>1</v>
      </c>
      <c r="I604">
        <v>0</v>
      </c>
      <c r="J604">
        <v>0</v>
      </c>
      <c r="K604">
        <v>0</v>
      </c>
      <c r="M604" s="140" t="s">
        <v>103</v>
      </c>
      <c r="N604" s="273">
        <v>0.92725985547980594</v>
      </c>
    </row>
    <row r="605" spans="1:15" x14ac:dyDescent="0.35">
      <c r="A605" s="22">
        <f>AVERAGE(A592:A603)</f>
        <v>2.3333333333333335</v>
      </c>
      <c r="B605">
        <f>AVERAGE(B592:B603)</f>
        <v>2.6666666666666665</v>
      </c>
      <c r="C605">
        <f>AVERAGE(C592:C603)</f>
        <v>2.5</v>
      </c>
      <c r="D605">
        <f>AVERAGE(D592:D603)</f>
        <v>2.5833333333333335</v>
      </c>
      <c r="E605" s="13" t="s">
        <v>237</v>
      </c>
      <c r="G605" t="s">
        <v>2</v>
      </c>
      <c r="H605">
        <v>0</v>
      </c>
      <c r="J605">
        <v>0</v>
      </c>
      <c r="K605">
        <v>0</v>
      </c>
    </row>
    <row r="606" spans="1:15" x14ac:dyDescent="0.35">
      <c r="A606">
        <f>STDEV(A592:A603)</f>
        <v>1.1547005383792517</v>
      </c>
      <c r="B606">
        <f>STDEV(B592:B603)</f>
        <v>1.0730867399773198</v>
      </c>
      <c r="C606">
        <f>STDEV(C592:C603)</f>
        <v>1.3142574813455419</v>
      </c>
      <c r="D606">
        <f>STDEV(D592:D603)</f>
        <v>1.3113721705515067</v>
      </c>
      <c r="E606" s="13" t="s">
        <v>238</v>
      </c>
      <c r="G606" t="s">
        <v>3</v>
      </c>
      <c r="H606">
        <v>0</v>
      </c>
      <c r="I606">
        <v>0</v>
      </c>
      <c r="K606">
        <v>0</v>
      </c>
    </row>
    <row r="607" spans="1:15" x14ac:dyDescent="0.35">
      <c r="A607" s="22"/>
      <c r="G607" t="s">
        <v>4</v>
      </c>
      <c r="H607">
        <v>0</v>
      </c>
      <c r="I607">
        <v>0</v>
      </c>
      <c r="J607">
        <v>0</v>
      </c>
    </row>
    <row r="608" spans="1:15" s="5" customFormat="1" ht="13.15" thickBot="1" x14ac:dyDescent="0.4">
      <c r="A608" s="23"/>
      <c r="O608" s="24"/>
    </row>
    <row r="609" spans="1:15" s="26" customFormat="1" x14ac:dyDescent="0.35">
      <c r="A609" s="25" t="str">
        <f>Directions!R8</f>
        <v>NumHits</v>
      </c>
      <c r="B609" t="s">
        <v>235</v>
      </c>
      <c r="E609" s="115" t="s">
        <v>226</v>
      </c>
      <c r="F609" s="66">
        <f>Directions!S8</f>
        <v>-1</v>
      </c>
      <c r="O609" s="28"/>
    </row>
    <row r="610" spans="1:15" ht="13.15" x14ac:dyDescent="0.4">
      <c r="A610" s="22" t="s">
        <v>1</v>
      </c>
      <c r="B610" t="s">
        <v>2</v>
      </c>
      <c r="C610" t="s">
        <v>3</v>
      </c>
      <c r="D610" t="s">
        <v>4</v>
      </c>
      <c r="G610" s="3" t="s">
        <v>220</v>
      </c>
      <c r="H610" t="s">
        <v>1</v>
      </c>
      <c r="I610" t="s">
        <v>2</v>
      </c>
      <c r="J610" t="s">
        <v>3</v>
      </c>
      <c r="K610" t="s">
        <v>4</v>
      </c>
    </row>
    <row r="611" spans="1:15" ht="13.15" x14ac:dyDescent="0.4">
      <c r="A611" s="22">
        <v>5</v>
      </c>
      <c r="B611">
        <v>8</v>
      </c>
      <c r="C611">
        <v>4</v>
      </c>
      <c r="D611">
        <v>3</v>
      </c>
      <c r="G611" t="s">
        <v>1</v>
      </c>
      <c r="H611" s="3">
        <f>A624</f>
        <v>2.75</v>
      </c>
      <c r="I611">
        <f>F609*(H611-I612)</f>
        <v>5.083333333333333</v>
      </c>
      <c r="J611">
        <f>F609*(H611-J613)</f>
        <v>6.4166666666666661</v>
      </c>
      <c r="K611">
        <f>F609*(H611-K614)</f>
        <v>0.33333333333333348</v>
      </c>
    </row>
    <row r="612" spans="1:15" ht="13.15" x14ac:dyDescent="0.4">
      <c r="A612" s="22">
        <v>3</v>
      </c>
      <c r="B612">
        <v>8</v>
      </c>
      <c r="C612">
        <v>12</v>
      </c>
      <c r="D612">
        <v>3</v>
      </c>
      <c r="G612" t="s">
        <v>2</v>
      </c>
      <c r="H612">
        <f>F609*(I612-H611)</f>
        <v>-5.083333333333333</v>
      </c>
      <c r="I612" s="3">
        <f>B624</f>
        <v>7.833333333333333</v>
      </c>
      <c r="J612">
        <f>F609*(I612-J613)</f>
        <v>1.333333333333333</v>
      </c>
      <c r="K612">
        <f>F609*(I612-K614)</f>
        <v>-4.75</v>
      </c>
    </row>
    <row r="613" spans="1:15" ht="13.15" x14ac:dyDescent="0.4">
      <c r="A613" s="22">
        <v>1</v>
      </c>
      <c r="B613">
        <v>7</v>
      </c>
      <c r="C613">
        <v>10</v>
      </c>
      <c r="D613">
        <v>3</v>
      </c>
      <c r="G613" t="s">
        <v>3</v>
      </c>
      <c r="H613">
        <f>F609*(J613-H611)</f>
        <v>-6.4166666666666661</v>
      </c>
      <c r="I613">
        <f>F609*(J613-I612)</f>
        <v>-1.333333333333333</v>
      </c>
      <c r="J613" s="3">
        <f>C624</f>
        <v>9.1666666666666661</v>
      </c>
      <c r="K613">
        <f>F609*(J613-K614)</f>
        <v>-6.0833333333333321</v>
      </c>
    </row>
    <row r="614" spans="1:15" ht="13.15" x14ac:dyDescent="0.4">
      <c r="A614" s="22">
        <v>3</v>
      </c>
      <c r="B614">
        <v>11</v>
      </c>
      <c r="C614">
        <v>8</v>
      </c>
      <c r="D614">
        <v>3</v>
      </c>
      <c r="G614" t="s">
        <v>4</v>
      </c>
      <c r="H614">
        <f>F609*(K614-H611)</f>
        <v>-0.33333333333333348</v>
      </c>
      <c r="I614">
        <f>F609*(K614-I612)</f>
        <v>4.75</v>
      </c>
      <c r="J614">
        <f>F609*(K614-J613)</f>
        <v>6.0833333333333321</v>
      </c>
      <c r="K614" s="3">
        <f>D624</f>
        <v>3.0833333333333335</v>
      </c>
    </row>
    <row r="615" spans="1:15" x14ac:dyDescent="0.35">
      <c r="A615" s="22">
        <v>3</v>
      </c>
      <c r="B615">
        <v>2</v>
      </c>
      <c r="C615">
        <v>13</v>
      </c>
      <c r="D615">
        <v>3</v>
      </c>
    </row>
    <row r="616" spans="1:15" ht="13.15" thickBot="1" x14ac:dyDescent="0.4">
      <c r="A616" s="22">
        <v>1</v>
      </c>
      <c r="B616">
        <v>11</v>
      </c>
      <c r="C616">
        <v>4</v>
      </c>
      <c r="D616">
        <v>3</v>
      </c>
    </row>
    <row r="617" spans="1:15" ht="13.5" thickBot="1" x14ac:dyDescent="0.45">
      <c r="A617" s="22">
        <v>3</v>
      </c>
      <c r="B617">
        <v>8</v>
      </c>
      <c r="C617">
        <v>12</v>
      </c>
      <c r="D617">
        <v>5</v>
      </c>
      <c r="H617" t="s">
        <v>1</v>
      </c>
      <c r="I617" t="s">
        <v>2</v>
      </c>
      <c r="J617" t="s">
        <v>3</v>
      </c>
      <c r="K617" t="s">
        <v>4</v>
      </c>
      <c r="M617" s="116"/>
      <c r="N617" s="141" t="s">
        <v>10</v>
      </c>
    </row>
    <row r="618" spans="1:15" ht="13.15" x14ac:dyDescent="0.4">
      <c r="A618" s="22">
        <v>2</v>
      </c>
      <c r="B618">
        <v>8</v>
      </c>
      <c r="C618">
        <v>10</v>
      </c>
      <c r="D618">
        <v>2</v>
      </c>
      <c r="G618" t="s">
        <v>1</v>
      </c>
      <c r="I618">
        <f>IF(I611&gt;0,I623,0)</f>
        <v>1</v>
      </c>
      <c r="J618">
        <f>IF(J611&gt;0,J623,0)</f>
        <v>1</v>
      </c>
      <c r="K618">
        <f>IF(K611&gt;0,K623,0)</f>
        <v>0</v>
      </c>
      <c r="M618" s="143" t="s">
        <v>1</v>
      </c>
      <c r="N618" s="142">
        <f>Techniques!$D$3*(Techniques!$E$3*I618+Techniques!$F$3*J618+Techniques!$G$3*K618)</f>
        <v>2</v>
      </c>
    </row>
    <row r="619" spans="1:15" ht="13.15" x14ac:dyDescent="0.4">
      <c r="A619" s="22">
        <v>5</v>
      </c>
      <c r="B619">
        <v>7</v>
      </c>
      <c r="C619">
        <v>8</v>
      </c>
      <c r="D619">
        <v>4</v>
      </c>
      <c r="G619" t="s">
        <v>2</v>
      </c>
      <c r="H619">
        <f>IF(H612&gt;0,H624,0)</f>
        <v>0</v>
      </c>
      <c r="J619">
        <f>IF(J612&gt;0,J624,0)</f>
        <v>0</v>
      </c>
      <c r="K619">
        <f>IF(K612&gt;0,K624,0)</f>
        <v>0</v>
      </c>
      <c r="M619" s="143" t="s">
        <v>2</v>
      </c>
      <c r="N619" s="142">
        <f>Techniques!$E$3*(Techniques!$D$3*H619+Techniques!$F$3*J619+Techniques!$G$3*K619)</f>
        <v>0</v>
      </c>
    </row>
    <row r="620" spans="1:15" ht="13.15" x14ac:dyDescent="0.4">
      <c r="A620" s="22">
        <v>3</v>
      </c>
      <c r="B620">
        <v>11</v>
      </c>
      <c r="C620">
        <v>13</v>
      </c>
      <c r="D620">
        <v>1</v>
      </c>
      <c r="G620" t="s">
        <v>3</v>
      </c>
      <c r="H620">
        <f>IF(H613&gt;0,H625,0)</f>
        <v>0</v>
      </c>
      <c r="I620">
        <f>IF(I613&gt;0,I625,0)</f>
        <v>0</v>
      </c>
      <c r="K620">
        <f>IF(K613&gt;0,K625,0)</f>
        <v>0</v>
      </c>
      <c r="M620" s="143" t="s">
        <v>3</v>
      </c>
      <c r="N620" s="142">
        <f>Techniques!$F$3*(Techniques!$D$3*H620+Techniques!$E$3*I620+Techniques!$G$3*K620)</f>
        <v>0</v>
      </c>
    </row>
    <row r="621" spans="1:15" ht="13.15" x14ac:dyDescent="0.4">
      <c r="A621" s="22">
        <v>1</v>
      </c>
      <c r="B621">
        <v>2</v>
      </c>
      <c r="C621">
        <v>4</v>
      </c>
      <c r="D621">
        <v>5</v>
      </c>
      <c r="G621" t="s">
        <v>4</v>
      </c>
      <c r="H621">
        <f>IF(H614&gt;0,H626,0)</f>
        <v>0</v>
      </c>
      <c r="I621">
        <f>IF(I614&gt;0,I626,0)</f>
        <v>1</v>
      </c>
      <c r="J621">
        <f>IF(J614&gt;0,J626,0)</f>
        <v>1</v>
      </c>
      <c r="M621" s="143" t="s">
        <v>4</v>
      </c>
      <c r="N621" s="142">
        <f>Techniques!$G$3*(Techniques!$D$3*H621+Techniques!$E$3*I621+Techniques!$F$3*J621)</f>
        <v>2</v>
      </c>
    </row>
    <row r="622" spans="1:15" ht="13.15" x14ac:dyDescent="0.4">
      <c r="A622" s="22">
        <v>3</v>
      </c>
      <c r="B622">
        <v>11</v>
      </c>
      <c r="C622">
        <v>12</v>
      </c>
      <c r="D622">
        <v>2</v>
      </c>
      <c r="F622" s="38"/>
      <c r="M622" s="143" t="s">
        <v>94</v>
      </c>
      <c r="N622" s="142" t="b">
        <f>SUM(N618:N621)&gt;0</f>
        <v>1</v>
      </c>
    </row>
    <row r="623" spans="1:15" ht="13.5" thickBot="1" x14ac:dyDescent="0.45">
      <c r="A623" s="22"/>
      <c r="G623" t="s">
        <v>1</v>
      </c>
      <c r="I623">
        <v>1</v>
      </c>
      <c r="J623">
        <v>1</v>
      </c>
      <c r="K623">
        <v>0</v>
      </c>
      <c r="M623" s="140" t="s">
        <v>103</v>
      </c>
      <c r="N623" s="273">
        <v>1.140591071540415E-5</v>
      </c>
    </row>
    <row r="624" spans="1:15" x14ac:dyDescent="0.35">
      <c r="A624" s="22">
        <f>AVERAGE(A611:A622)</f>
        <v>2.75</v>
      </c>
      <c r="B624">
        <f>AVERAGE(B611:B622)</f>
        <v>7.833333333333333</v>
      </c>
      <c r="C624">
        <f>AVERAGE(C611:C622)</f>
        <v>9.1666666666666661</v>
      </c>
      <c r="D624">
        <f>AVERAGE(D611:D622)</f>
        <v>3.0833333333333335</v>
      </c>
      <c r="E624" s="13" t="s">
        <v>237</v>
      </c>
      <c r="G624" t="s">
        <v>2</v>
      </c>
      <c r="H624">
        <v>1</v>
      </c>
      <c r="J624">
        <v>0</v>
      </c>
      <c r="K624">
        <v>1</v>
      </c>
    </row>
    <row r="625" spans="1:15" x14ac:dyDescent="0.35">
      <c r="A625">
        <f>STDEV(A611:A622)</f>
        <v>1.3568010505999362</v>
      </c>
      <c r="B625">
        <f>STDEV(B611:B622)</f>
        <v>3.1574826950748229</v>
      </c>
      <c r="C625">
        <f>STDEV(C611:C622)</f>
        <v>3.5376760048302209</v>
      </c>
      <c r="D625">
        <f>STDEV(D611:D622)</f>
        <v>1.1645001528813153</v>
      </c>
      <c r="E625" s="13" t="s">
        <v>238</v>
      </c>
      <c r="G625" t="s">
        <v>3</v>
      </c>
      <c r="H625">
        <v>1</v>
      </c>
      <c r="I625">
        <v>0</v>
      </c>
      <c r="K625">
        <v>1</v>
      </c>
    </row>
    <row r="626" spans="1:15" x14ac:dyDescent="0.35">
      <c r="A626" s="22"/>
      <c r="G626" t="s">
        <v>4</v>
      </c>
      <c r="H626">
        <v>0</v>
      </c>
      <c r="I626">
        <v>1</v>
      </c>
      <c r="J626">
        <v>1</v>
      </c>
    </row>
    <row r="627" spans="1:15" s="5" customFormat="1" ht="13.15" thickBot="1" x14ac:dyDescent="0.4">
      <c r="A627" s="23"/>
      <c r="O627" s="24"/>
    </row>
    <row r="628" spans="1:15" s="26" customFormat="1" x14ac:dyDescent="0.35">
      <c r="A628" t="s">
        <v>219</v>
      </c>
      <c r="E628" s="115" t="s">
        <v>226</v>
      </c>
      <c r="F628" s="66">
        <v>-1</v>
      </c>
      <c r="O628" s="28"/>
    </row>
    <row r="629" spans="1:15" ht="13.15" x14ac:dyDescent="0.4">
      <c r="A629" s="22" t="s">
        <v>1</v>
      </c>
      <c r="B629" t="s">
        <v>2</v>
      </c>
      <c r="C629" t="s">
        <v>3</v>
      </c>
      <c r="D629" t="s">
        <v>4</v>
      </c>
      <c r="G629" s="3" t="s">
        <v>220</v>
      </c>
      <c r="H629" t="s">
        <v>1</v>
      </c>
      <c r="I629" t="s">
        <v>2</v>
      </c>
      <c r="J629" t="s">
        <v>3</v>
      </c>
      <c r="K629" t="s">
        <v>4</v>
      </c>
    </row>
    <row r="630" spans="1:15" ht="13.15" x14ac:dyDescent="0.4">
      <c r="A630" s="22">
        <v>3</v>
      </c>
      <c r="B630">
        <v>15</v>
      </c>
      <c r="C630">
        <v>39</v>
      </c>
      <c r="D630">
        <v>15</v>
      </c>
      <c r="G630" t="s">
        <v>1</v>
      </c>
      <c r="H630" s="3">
        <f>A643</f>
        <v>6.583333333333333</v>
      </c>
      <c r="I630">
        <f>F628*(H630-I631)</f>
        <v>14.25</v>
      </c>
      <c r="J630">
        <f>F628*(H630-J632)</f>
        <v>20.416666666666668</v>
      </c>
      <c r="K630">
        <f>F628*(H630-K633)</f>
        <v>0.5</v>
      </c>
    </row>
    <row r="631" spans="1:15" ht="13.15" x14ac:dyDescent="0.4">
      <c r="A631" s="22">
        <v>5</v>
      </c>
      <c r="B631">
        <v>26</v>
      </c>
      <c r="C631">
        <v>25</v>
      </c>
      <c r="D631">
        <v>18</v>
      </c>
      <c r="G631" t="s">
        <v>2</v>
      </c>
      <c r="H631">
        <f>F628*(I631-H630)</f>
        <v>-14.25</v>
      </c>
      <c r="I631" s="3">
        <f>B643</f>
        <v>20.833333333333332</v>
      </c>
      <c r="J631">
        <f>F628*(I631-J632)</f>
        <v>6.1666666666666679</v>
      </c>
      <c r="K631">
        <f>F628*(I631-K633)</f>
        <v>-13.75</v>
      </c>
    </row>
    <row r="632" spans="1:15" ht="13.15" x14ac:dyDescent="0.4">
      <c r="A632" s="22">
        <v>28</v>
      </c>
      <c r="B632">
        <v>7</v>
      </c>
      <c r="C632">
        <v>53</v>
      </c>
      <c r="D632">
        <v>5</v>
      </c>
      <c r="G632" t="s">
        <v>3</v>
      </c>
      <c r="H632">
        <f>F628*(J632-H630)</f>
        <v>-20.416666666666668</v>
      </c>
      <c r="I632">
        <f>F628*(J632-I631)</f>
        <v>-6.1666666666666679</v>
      </c>
      <c r="J632" s="3">
        <f>C643</f>
        <v>27</v>
      </c>
      <c r="K632">
        <f>F628*(J632-K633)</f>
        <v>-19.916666666666668</v>
      </c>
    </row>
    <row r="633" spans="1:15" ht="13.15" x14ac:dyDescent="0.4">
      <c r="A633" s="22">
        <v>8</v>
      </c>
      <c r="B633">
        <v>11</v>
      </c>
      <c r="C633">
        <v>6</v>
      </c>
      <c r="D633">
        <v>6</v>
      </c>
      <c r="G633" t="s">
        <v>4</v>
      </c>
      <c r="H633">
        <f>F628*(K633-H630)</f>
        <v>-0.5</v>
      </c>
      <c r="I633">
        <f>F628*(K633-I631)</f>
        <v>13.75</v>
      </c>
      <c r="J633">
        <f>F628*(K633-J632)</f>
        <v>19.916666666666668</v>
      </c>
      <c r="K633" s="3">
        <f>D643</f>
        <v>7.083333333333333</v>
      </c>
    </row>
    <row r="634" spans="1:15" x14ac:dyDescent="0.35">
      <c r="A634" s="22">
        <v>0</v>
      </c>
      <c r="B634">
        <v>36</v>
      </c>
      <c r="C634">
        <v>49</v>
      </c>
      <c r="D634">
        <v>4</v>
      </c>
    </row>
    <row r="635" spans="1:15" ht="13.15" thickBot="1" x14ac:dyDescent="0.4">
      <c r="A635" s="22">
        <v>2</v>
      </c>
      <c r="B635">
        <v>18</v>
      </c>
      <c r="C635">
        <v>31</v>
      </c>
      <c r="D635">
        <v>8</v>
      </c>
    </row>
    <row r="636" spans="1:15" ht="13.5" thickBot="1" x14ac:dyDescent="0.45">
      <c r="A636" s="22">
        <v>4</v>
      </c>
      <c r="B636">
        <v>26</v>
      </c>
      <c r="C636">
        <v>49</v>
      </c>
      <c r="D636">
        <v>2</v>
      </c>
      <c r="H636" t="s">
        <v>1</v>
      </c>
      <c r="I636" t="s">
        <v>2</v>
      </c>
      <c r="J636" t="s">
        <v>3</v>
      </c>
      <c r="K636" t="s">
        <v>4</v>
      </c>
      <c r="M636" s="116"/>
      <c r="N636" s="141" t="s">
        <v>10</v>
      </c>
    </row>
    <row r="637" spans="1:15" ht="13.15" x14ac:dyDescent="0.4">
      <c r="A637" s="22">
        <v>4</v>
      </c>
      <c r="B637">
        <v>33</v>
      </c>
      <c r="C637">
        <v>9</v>
      </c>
      <c r="D637">
        <v>6</v>
      </c>
      <c r="G637" t="s">
        <v>1</v>
      </c>
      <c r="I637">
        <f>IF(I630&gt;0,I642,0)</f>
        <v>1</v>
      </c>
      <c r="J637">
        <f>IF(J630&gt;0,J642,0)</f>
        <v>1</v>
      </c>
      <c r="K637">
        <f>IF(K630&gt;0,K642,0)</f>
        <v>0</v>
      </c>
      <c r="M637" s="143" t="s">
        <v>1</v>
      </c>
      <c r="N637" s="142">
        <f>Techniques!$D$3*(Techniques!$E$3*I637+Techniques!$F$3*J637+Techniques!$G$3*K637)</f>
        <v>2</v>
      </c>
    </row>
    <row r="638" spans="1:15" ht="13.15" x14ac:dyDescent="0.4">
      <c r="A638" s="22">
        <v>5</v>
      </c>
      <c r="B638">
        <v>10</v>
      </c>
      <c r="C638">
        <v>10</v>
      </c>
      <c r="D638">
        <v>12</v>
      </c>
      <c r="G638" t="s">
        <v>2</v>
      </c>
      <c r="H638">
        <f>IF(H631&gt;0,H643,0)</f>
        <v>0</v>
      </c>
      <c r="J638">
        <f>IF(J631&gt;0,J643,0)</f>
        <v>0</v>
      </c>
      <c r="K638">
        <f>IF(K631&gt;0,K643,0)</f>
        <v>0</v>
      </c>
      <c r="M638" s="143" t="s">
        <v>2</v>
      </c>
      <c r="N638" s="142">
        <f>Techniques!$E$3*(Techniques!$D$3*H638+Techniques!$F$3*J638+Techniques!$G$3*K638)</f>
        <v>0</v>
      </c>
    </row>
    <row r="639" spans="1:15" ht="13.15" x14ac:dyDescent="0.4">
      <c r="A639" s="22">
        <v>0</v>
      </c>
      <c r="B639">
        <v>19</v>
      </c>
      <c r="C639">
        <v>30</v>
      </c>
      <c r="D639">
        <v>1</v>
      </c>
      <c r="G639" t="s">
        <v>3</v>
      </c>
      <c r="H639">
        <f>IF(H632&gt;0,H644,0)</f>
        <v>0</v>
      </c>
      <c r="I639">
        <f>IF(I632&gt;0,I644,0)</f>
        <v>0</v>
      </c>
      <c r="K639">
        <f>IF(K632&gt;0,K644,0)</f>
        <v>0</v>
      </c>
      <c r="M639" s="143" t="s">
        <v>3</v>
      </c>
      <c r="N639" s="142">
        <f>Techniques!$F$3*(Techniques!$D$3*H639+Techniques!$E$3*I639+Techniques!$G$3*K639)</f>
        <v>0</v>
      </c>
    </row>
    <row r="640" spans="1:15" ht="13.15" x14ac:dyDescent="0.4">
      <c r="A640" s="22">
        <v>8</v>
      </c>
      <c r="B640">
        <v>21</v>
      </c>
      <c r="C640">
        <v>17</v>
      </c>
      <c r="D640">
        <v>2</v>
      </c>
      <c r="G640" t="s">
        <v>4</v>
      </c>
      <c r="H640">
        <f>IF(H633&gt;0,H645,0)</f>
        <v>0</v>
      </c>
      <c r="I640">
        <f>IF(I633&gt;0,I645,0)</f>
        <v>1</v>
      </c>
      <c r="J640">
        <f>IF(J633&gt;0,J645,0)</f>
        <v>1</v>
      </c>
      <c r="M640" s="143" t="s">
        <v>4</v>
      </c>
      <c r="N640" s="142">
        <f>Techniques!$G$3*(Techniques!$D$3*H640+Techniques!$E$3*I640+Techniques!$F$3*J640)</f>
        <v>2</v>
      </c>
    </row>
    <row r="641" spans="1:15" ht="13.15" x14ac:dyDescent="0.4">
      <c r="A641" s="22">
        <v>12</v>
      </c>
      <c r="B641">
        <v>28</v>
      </c>
      <c r="C641">
        <v>6</v>
      </c>
      <c r="D641">
        <v>6</v>
      </c>
      <c r="M641" s="143" t="s">
        <v>94</v>
      </c>
      <c r="N641" s="142" t="b">
        <f>SUM(N637:N640)&gt;0</f>
        <v>1</v>
      </c>
    </row>
    <row r="642" spans="1:15" ht="13.5" thickBot="1" x14ac:dyDescent="0.45">
      <c r="A642" s="22"/>
      <c r="G642" t="s">
        <v>1</v>
      </c>
      <c r="I642">
        <v>1</v>
      </c>
      <c r="J642">
        <v>1</v>
      </c>
      <c r="K642">
        <v>0</v>
      </c>
      <c r="M642" s="140" t="s">
        <v>103</v>
      </c>
      <c r="N642" s="273">
        <v>4.8091250693013702E-5</v>
      </c>
    </row>
    <row r="643" spans="1:15" x14ac:dyDescent="0.35">
      <c r="A643" s="22">
        <f>AVERAGE(A630:A641)</f>
        <v>6.583333333333333</v>
      </c>
      <c r="B643">
        <f>AVERAGE(B630:B641)</f>
        <v>20.833333333333332</v>
      </c>
      <c r="C643">
        <f>AVERAGE(C630:C641)</f>
        <v>27</v>
      </c>
      <c r="D643">
        <f>AVERAGE(D630:D641)</f>
        <v>7.083333333333333</v>
      </c>
      <c r="E643" s="13" t="s">
        <v>237</v>
      </c>
      <c r="G643" t="s">
        <v>2</v>
      </c>
      <c r="H643">
        <v>1</v>
      </c>
      <c r="J643">
        <v>0</v>
      </c>
      <c r="K643">
        <v>1</v>
      </c>
    </row>
    <row r="644" spans="1:15" x14ac:dyDescent="0.35">
      <c r="A644">
        <f>STDEV(A630:A641)</f>
        <v>7.5733784142917751</v>
      </c>
      <c r="B644">
        <f>STDEV(B630:B641)</f>
        <v>9.2129684618361694</v>
      </c>
      <c r="C644">
        <f>STDEV(C630:C641)</f>
        <v>17.611979394202635</v>
      </c>
      <c r="D644">
        <f>STDEV(D630:D641)</f>
        <v>5.3335700705034048</v>
      </c>
      <c r="E644" s="13" t="s">
        <v>238</v>
      </c>
      <c r="G644" t="s">
        <v>3</v>
      </c>
      <c r="H644">
        <v>1</v>
      </c>
      <c r="I644">
        <v>0</v>
      </c>
      <c r="K644">
        <v>1</v>
      </c>
    </row>
    <row r="645" spans="1:15" x14ac:dyDescent="0.35">
      <c r="A645" s="22"/>
      <c r="G645" t="s">
        <v>4</v>
      </c>
      <c r="H645">
        <v>0</v>
      </c>
      <c r="I645">
        <v>1</v>
      </c>
      <c r="J645">
        <v>1</v>
      </c>
    </row>
    <row r="646" spans="1:15" s="5" customFormat="1" ht="13.15" thickBot="1" x14ac:dyDescent="0.4">
      <c r="A646" s="23"/>
      <c r="O646" s="24"/>
    </row>
  </sheetData>
  <conditionalFormatting sqref="M6:M8 M19 M25:M27 M38 M44:M46 M57 M63:M65 M76 M82:M84 M95 M101:M103 M114 M120:M122 M133 M139:M141 M177:M179 M190 M196:M198 M272:M274 M285 M291:M293 M304 M310:M312 M323 M329:M331 M342 M348:M350 M361 M367:M369 M405:M407 M418 M424:M426 M538:M540 M152:M165 M380:M393 M557:M559 M570 M576:M578 M589 M595:M597 M608 M614:M616 M627 M633:M635 M209:M222 M437:M450 M551 M171 M228:M241 M247:M260 M266 M399 M456:M469 M475:M488 M494:M507 M513:M526 M532">
    <cfRule type="cellIs" dxfId="164" priority="1133" operator="equal">
      <formula>"NORMAL"</formula>
    </cfRule>
  </conditionalFormatting>
  <conditionalFormatting sqref="M513 M646:M1048576">
    <cfRule type="cellIs" dxfId="163" priority="1061" operator="equal">
      <formula>"NORMAL"</formula>
    </cfRule>
  </conditionalFormatting>
  <conditionalFormatting sqref="M16:M18">
    <cfRule type="cellIs" dxfId="162" priority="544" operator="equal">
      <formula>"NORMAL"</formula>
    </cfRule>
  </conditionalFormatting>
  <conditionalFormatting sqref="M35:M37">
    <cfRule type="cellIs" dxfId="161" priority="543" operator="equal">
      <formula>"NORMAL"</formula>
    </cfRule>
  </conditionalFormatting>
  <conditionalFormatting sqref="M54:M56">
    <cfRule type="cellIs" dxfId="160" priority="542" operator="equal">
      <formula>"NORMAL"</formula>
    </cfRule>
  </conditionalFormatting>
  <conditionalFormatting sqref="M73:M75">
    <cfRule type="cellIs" dxfId="159" priority="541" operator="equal">
      <formula>"NORMAL"</formula>
    </cfRule>
  </conditionalFormatting>
  <conditionalFormatting sqref="M92:M94">
    <cfRule type="cellIs" dxfId="158" priority="540" operator="equal">
      <formula>"NORMAL"</formula>
    </cfRule>
  </conditionalFormatting>
  <conditionalFormatting sqref="M111:M113">
    <cfRule type="cellIs" dxfId="157" priority="539" operator="equal">
      <formula>"NORMAL"</formula>
    </cfRule>
  </conditionalFormatting>
  <conditionalFormatting sqref="M130:M132">
    <cfRule type="cellIs" dxfId="156" priority="538" operator="equal">
      <formula>"NORMAL"</formula>
    </cfRule>
  </conditionalFormatting>
  <conditionalFormatting sqref="M149:M151">
    <cfRule type="cellIs" dxfId="155" priority="537" operator="equal">
      <formula>"NORMAL"</formula>
    </cfRule>
  </conditionalFormatting>
  <conditionalFormatting sqref="M168:M170">
    <cfRule type="cellIs" dxfId="154" priority="536" operator="equal">
      <formula>"NORMAL"</formula>
    </cfRule>
  </conditionalFormatting>
  <conditionalFormatting sqref="M187:M189">
    <cfRule type="cellIs" dxfId="153" priority="535" operator="equal">
      <formula>"NORMAL"</formula>
    </cfRule>
  </conditionalFormatting>
  <conditionalFormatting sqref="M206:M208">
    <cfRule type="cellIs" dxfId="152" priority="534" operator="equal">
      <formula>"NORMAL"</formula>
    </cfRule>
  </conditionalFormatting>
  <conditionalFormatting sqref="M225:M227">
    <cfRule type="cellIs" dxfId="151" priority="533" operator="equal">
      <formula>"NORMAL"</formula>
    </cfRule>
  </conditionalFormatting>
  <conditionalFormatting sqref="M244:M246">
    <cfRule type="cellIs" dxfId="150" priority="532" operator="equal">
      <formula>"NORMAL"</formula>
    </cfRule>
  </conditionalFormatting>
  <conditionalFormatting sqref="M263:M265">
    <cfRule type="cellIs" dxfId="149" priority="531" operator="equal">
      <formula>"NORMAL"</formula>
    </cfRule>
  </conditionalFormatting>
  <conditionalFormatting sqref="M282:M284">
    <cfRule type="cellIs" dxfId="148" priority="530" operator="equal">
      <formula>"NORMAL"</formula>
    </cfRule>
  </conditionalFormatting>
  <conditionalFormatting sqref="M301:M303">
    <cfRule type="cellIs" dxfId="147" priority="529" operator="equal">
      <formula>"NORMAL"</formula>
    </cfRule>
  </conditionalFormatting>
  <conditionalFormatting sqref="M320:M322">
    <cfRule type="cellIs" dxfId="146" priority="528" operator="equal">
      <formula>"NORMAL"</formula>
    </cfRule>
  </conditionalFormatting>
  <conditionalFormatting sqref="M339:M341">
    <cfRule type="cellIs" dxfId="145" priority="527" operator="equal">
      <formula>"NORMAL"</formula>
    </cfRule>
  </conditionalFormatting>
  <conditionalFormatting sqref="M358:M360">
    <cfRule type="cellIs" dxfId="144" priority="526" operator="equal">
      <formula>"NORMAL"</formula>
    </cfRule>
  </conditionalFormatting>
  <conditionalFormatting sqref="M377:M379">
    <cfRule type="cellIs" dxfId="143" priority="525" operator="equal">
      <formula>"NORMAL"</formula>
    </cfRule>
  </conditionalFormatting>
  <conditionalFormatting sqref="M396:M398">
    <cfRule type="cellIs" dxfId="142" priority="524" operator="equal">
      <formula>"NORMAL"</formula>
    </cfRule>
  </conditionalFormatting>
  <conditionalFormatting sqref="M415:M417">
    <cfRule type="cellIs" dxfId="141" priority="523" operator="equal">
      <formula>"NORMAL"</formula>
    </cfRule>
  </conditionalFormatting>
  <conditionalFormatting sqref="M434:M436">
    <cfRule type="cellIs" dxfId="140" priority="522" operator="equal">
      <formula>"NORMAL"</formula>
    </cfRule>
  </conditionalFormatting>
  <conditionalFormatting sqref="M453:M455">
    <cfRule type="cellIs" dxfId="139" priority="521" operator="equal">
      <formula>"NORMAL"</formula>
    </cfRule>
  </conditionalFormatting>
  <conditionalFormatting sqref="M472:M474">
    <cfRule type="cellIs" dxfId="138" priority="520" operator="equal">
      <formula>"NORMAL"</formula>
    </cfRule>
  </conditionalFormatting>
  <conditionalFormatting sqref="M491:M493">
    <cfRule type="cellIs" dxfId="137" priority="519" operator="equal">
      <formula>"NORMAL"</formula>
    </cfRule>
  </conditionalFormatting>
  <conditionalFormatting sqref="M510:M512">
    <cfRule type="cellIs" dxfId="136" priority="518" operator="equal">
      <formula>"NORMAL"</formula>
    </cfRule>
  </conditionalFormatting>
  <conditionalFormatting sqref="M529:M531">
    <cfRule type="cellIs" dxfId="135" priority="517" operator="equal">
      <formula>"NORMAL"</formula>
    </cfRule>
  </conditionalFormatting>
  <conditionalFormatting sqref="M548:M550">
    <cfRule type="cellIs" dxfId="134" priority="516" operator="equal">
      <formula>"NORMAL"</formula>
    </cfRule>
  </conditionalFormatting>
  <conditionalFormatting sqref="M567:M569">
    <cfRule type="cellIs" dxfId="133" priority="515" operator="equal">
      <formula>"NORMAL"</formula>
    </cfRule>
  </conditionalFormatting>
  <conditionalFormatting sqref="M586:M588">
    <cfRule type="cellIs" dxfId="132" priority="514" operator="equal">
      <formula>"NORMAL"</formula>
    </cfRule>
  </conditionalFormatting>
  <conditionalFormatting sqref="M605:M607">
    <cfRule type="cellIs" dxfId="131" priority="513" operator="equal">
      <formula>"NORMAL"</formula>
    </cfRule>
  </conditionalFormatting>
  <conditionalFormatting sqref="M624:M626">
    <cfRule type="cellIs" dxfId="130" priority="512" operator="equal">
      <formula>"NORMAL"</formula>
    </cfRule>
  </conditionalFormatting>
  <conditionalFormatting sqref="M643:M645">
    <cfRule type="cellIs" dxfId="129" priority="511" operator="equal">
      <formula>"NORMAL"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B769C-E8D2-47A5-9CBC-965CA9555ADC}">
  <sheetPr codeName="Foglio6">
    <tabColor theme="5" tint="0.39997558519241921"/>
  </sheetPr>
  <dimension ref="A1:AB1029"/>
  <sheetViews>
    <sheetView zoomScale="70" zoomScaleNormal="70" workbookViewId="0">
      <selection activeCell="A742" sqref="A742"/>
    </sheetView>
  </sheetViews>
  <sheetFormatPr defaultRowHeight="12.75" x14ac:dyDescent="0.35"/>
  <cols>
    <col min="1" max="1" width="10.86328125" customWidth="1"/>
    <col min="13" max="13" width="19.86328125" bestFit="1" customWidth="1"/>
    <col min="15" max="15" width="9.1328125" style="2"/>
  </cols>
  <sheetData>
    <row r="1" spans="1:15" s="26" customFormat="1" x14ac:dyDescent="0.35">
      <c r="A1" s="300" t="str">
        <f>Directions!A2</f>
        <v>22) I found the interface easy to use</v>
      </c>
      <c r="E1" s="115" t="s">
        <v>226</v>
      </c>
      <c r="F1" s="66">
        <f>Directions!B2</f>
        <v>1</v>
      </c>
      <c r="O1" s="28"/>
    </row>
    <row r="2" spans="1:15" ht="13.15" x14ac:dyDescent="0.4">
      <c r="A2" s="22" t="s">
        <v>1</v>
      </c>
      <c r="B2" t="s">
        <v>2</v>
      </c>
      <c r="C2" t="s">
        <v>3</v>
      </c>
      <c r="D2" t="s">
        <v>4</v>
      </c>
      <c r="G2" s="3" t="s">
        <v>220</v>
      </c>
      <c r="H2" t="s">
        <v>1</v>
      </c>
      <c r="I2" t="s">
        <v>2</v>
      </c>
      <c r="J2" t="s">
        <v>3</v>
      </c>
      <c r="K2" t="s">
        <v>4</v>
      </c>
    </row>
    <row r="3" spans="1:15" ht="13.15" x14ac:dyDescent="0.4">
      <c r="A3" s="22">
        <v>4</v>
      </c>
      <c r="B3">
        <v>4</v>
      </c>
      <c r="C3">
        <v>4</v>
      </c>
      <c r="D3">
        <v>3</v>
      </c>
      <c r="G3" t="s">
        <v>1</v>
      </c>
      <c r="H3" s="3">
        <f>A16</f>
        <v>3</v>
      </c>
      <c r="I3">
        <f>F1*(H3-I4)</f>
        <v>-0.83333333333333348</v>
      </c>
      <c r="J3">
        <f>F1*(H3-J5)</f>
        <v>-8.3333333333333481E-2</v>
      </c>
      <c r="K3">
        <f>F1*(H3-K6)</f>
        <v>-1.083333333333333</v>
      </c>
    </row>
    <row r="4" spans="1:15" ht="13.15" x14ac:dyDescent="0.4">
      <c r="A4" s="22">
        <v>3</v>
      </c>
      <c r="B4">
        <v>3</v>
      </c>
      <c r="C4">
        <v>3</v>
      </c>
      <c r="D4">
        <v>4</v>
      </c>
      <c r="G4" t="s">
        <v>2</v>
      </c>
      <c r="H4">
        <f>F1*(I4-H3)</f>
        <v>0.83333333333333348</v>
      </c>
      <c r="I4" s="3">
        <f>B16</f>
        <v>3.8333333333333335</v>
      </c>
      <c r="J4">
        <f>F1*(I4-J5)</f>
        <v>0.75</v>
      </c>
      <c r="K4">
        <f>F1*(I4-K6)</f>
        <v>-0.24999999999999956</v>
      </c>
    </row>
    <row r="5" spans="1:15" ht="13.15" x14ac:dyDescent="0.4">
      <c r="A5" s="22">
        <v>3</v>
      </c>
      <c r="B5">
        <v>5</v>
      </c>
      <c r="C5">
        <v>2</v>
      </c>
      <c r="D5">
        <v>3</v>
      </c>
      <c r="G5" t="s">
        <v>3</v>
      </c>
      <c r="H5">
        <f>F1*(J5-H3)</f>
        <v>8.3333333333333481E-2</v>
      </c>
      <c r="I5">
        <f>F1*(J5-I4)</f>
        <v>-0.75</v>
      </c>
      <c r="J5" s="3">
        <f>C16</f>
        <v>3.0833333333333335</v>
      </c>
      <c r="K5">
        <f>F1*(J5-K6)</f>
        <v>-0.99999999999999956</v>
      </c>
    </row>
    <row r="6" spans="1:15" ht="13.15" x14ac:dyDescent="0.4">
      <c r="A6" s="22">
        <v>2</v>
      </c>
      <c r="B6">
        <v>3</v>
      </c>
      <c r="C6">
        <v>2</v>
      </c>
      <c r="D6">
        <v>4</v>
      </c>
      <c r="G6" t="s">
        <v>4</v>
      </c>
      <c r="H6">
        <f>F1*(K6-H3)</f>
        <v>1.083333333333333</v>
      </c>
      <c r="I6">
        <f>F1*(K6-I4)</f>
        <v>0.24999999999999956</v>
      </c>
      <c r="J6">
        <f>F1*(K6-J5)</f>
        <v>0.99999999999999956</v>
      </c>
      <c r="K6" s="3">
        <f>D16</f>
        <v>4.083333333333333</v>
      </c>
    </row>
    <row r="7" spans="1:15" x14ac:dyDescent="0.35">
      <c r="A7" s="22">
        <v>3</v>
      </c>
      <c r="B7">
        <v>3</v>
      </c>
      <c r="C7">
        <v>3</v>
      </c>
      <c r="D7">
        <v>5</v>
      </c>
    </row>
    <row r="8" spans="1:15" ht="13.15" thickBot="1" x14ac:dyDescent="0.4">
      <c r="A8" s="22">
        <v>3</v>
      </c>
      <c r="B8">
        <v>3</v>
      </c>
      <c r="C8">
        <v>3</v>
      </c>
      <c r="D8">
        <v>4</v>
      </c>
    </row>
    <row r="9" spans="1:15" ht="13.5" thickBot="1" x14ac:dyDescent="0.45">
      <c r="A9" s="22">
        <v>2</v>
      </c>
      <c r="B9">
        <v>3</v>
      </c>
      <c r="C9">
        <v>3</v>
      </c>
      <c r="D9">
        <v>4</v>
      </c>
      <c r="H9" t="s">
        <v>1</v>
      </c>
      <c r="I9" t="s">
        <v>2</v>
      </c>
      <c r="J9" t="s">
        <v>3</v>
      </c>
      <c r="K9" t="s">
        <v>4</v>
      </c>
      <c r="M9" s="116"/>
      <c r="N9" s="141" t="s">
        <v>10</v>
      </c>
    </row>
    <row r="10" spans="1:15" ht="13.15" x14ac:dyDescent="0.4">
      <c r="A10" s="22">
        <v>4</v>
      </c>
      <c r="B10">
        <v>5</v>
      </c>
      <c r="C10">
        <v>3</v>
      </c>
      <c r="D10">
        <v>4</v>
      </c>
      <c r="G10" t="s">
        <v>1</v>
      </c>
      <c r="I10">
        <f>IF(I3&gt;0,I15,0)</f>
        <v>0</v>
      </c>
      <c r="J10">
        <f>IF(J3&gt;0,J15,0)</f>
        <v>0</v>
      </c>
      <c r="K10">
        <f>IF(K3&gt;0,K15,0)</f>
        <v>0</v>
      </c>
      <c r="M10" s="143" t="s">
        <v>1</v>
      </c>
      <c r="N10" s="142">
        <f>Techniques!$D$3*(Techniques!$E$3*I10+Techniques!$F$3*J10+Techniques!$G$3*K10)</f>
        <v>0</v>
      </c>
    </row>
    <row r="11" spans="1:15" ht="13.15" x14ac:dyDescent="0.4">
      <c r="A11" s="22">
        <v>3</v>
      </c>
      <c r="B11">
        <v>4</v>
      </c>
      <c r="C11">
        <v>3</v>
      </c>
      <c r="D11">
        <v>4</v>
      </c>
      <c r="G11" t="s">
        <v>2</v>
      </c>
      <c r="H11">
        <f>IF(H4&gt;0,H16,0)</f>
        <v>0</v>
      </c>
      <c r="J11">
        <f>IF(J4&gt;0,J16,0)</f>
        <v>0</v>
      </c>
      <c r="K11">
        <f>IF(K4&gt;0,K16,0)</f>
        <v>0</v>
      </c>
      <c r="M11" s="143" t="s">
        <v>2</v>
      </c>
      <c r="N11" s="142">
        <f>Techniques!$E$3*(Techniques!$D$3*H11+Techniques!$F$3*J11+Techniques!$G$3*K11)</f>
        <v>0</v>
      </c>
    </row>
    <row r="12" spans="1:15" ht="13.15" x14ac:dyDescent="0.4">
      <c r="A12" s="22">
        <v>4</v>
      </c>
      <c r="B12">
        <v>5</v>
      </c>
      <c r="C12">
        <v>4</v>
      </c>
      <c r="D12">
        <v>5</v>
      </c>
      <c r="G12" t="s">
        <v>3</v>
      </c>
      <c r="H12">
        <f>IF(H5&gt;0,H17,0)</f>
        <v>0</v>
      </c>
      <c r="I12">
        <f>IF(I5&gt;0,I17,0)</f>
        <v>0</v>
      </c>
      <c r="K12">
        <f>IF(K5&gt;0,K17,0)</f>
        <v>0</v>
      </c>
      <c r="M12" s="143" t="s">
        <v>3</v>
      </c>
      <c r="N12" s="142">
        <f>Techniques!$F$3*(Techniques!$D$3*H12+Techniques!$E$3*I12+Techniques!$G$3*K12)</f>
        <v>0</v>
      </c>
    </row>
    <row r="13" spans="1:15" ht="13.15" x14ac:dyDescent="0.4">
      <c r="A13" s="22">
        <v>2</v>
      </c>
      <c r="B13">
        <v>5</v>
      </c>
      <c r="C13">
        <v>4</v>
      </c>
      <c r="D13">
        <v>5</v>
      </c>
      <c r="G13" t="s">
        <v>4</v>
      </c>
      <c r="H13">
        <f>IF(H6&gt;0,H18,0)</f>
        <v>1</v>
      </c>
      <c r="I13">
        <f>IF(I6&gt;0,I18,0)</f>
        <v>0</v>
      </c>
      <c r="J13">
        <f>IF(J6&gt;0,J18,0)</f>
        <v>1</v>
      </c>
      <c r="M13" s="143" t="s">
        <v>4</v>
      </c>
      <c r="N13" s="142">
        <f>Techniques!$G$3*(Techniques!$D$3*H13+Techniques!$E$3*I13+Techniques!$F$3*J13)</f>
        <v>2</v>
      </c>
    </row>
    <row r="14" spans="1:15" ht="13.15" x14ac:dyDescent="0.4">
      <c r="A14" s="22">
        <v>3</v>
      </c>
      <c r="B14">
        <v>3</v>
      </c>
      <c r="C14">
        <v>3</v>
      </c>
      <c r="D14">
        <v>4</v>
      </c>
      <c r="F14" s="38"/>
      <c r="M14" s="143" t="s">
        <v>94</v>
      </c>
      <c r="N14" s="142" t="b">
        <f>SUM(N10:N13)&gt;0</f>
        <v>1</v>
      </c>
    </row>
    <row r="15" spans="1:15" ht="13.5" thickBot="1" x14ac:dyDescent="0.45">
      <c r="A15" s="22"/>
      <c r="G15" t="s">
        <v>1</v>
      </c>
      <c r="I15">
        <v>0</v>
      </c>
      <c r="J15">
        <v>0</v>
      </c>
      <c r="K15">
        <v>1</v>
      </c>
      <c r="M15" s="140" t="s">
        <v>103</v>
      </c>
      <c r="N15" s="273">
        <v>3.7852797360818976E-3</v>
      </c>
    </row>
    <row r="16" spans="1:15" x14ac:dyDescent="0.35">
      <c r="A16" s="22">
        <f>AVERAGE(A3:A14)</f>
        <v>3</v>
      </c>
      <c r="B16">
        <f>AVERAGE(B3:B14)</f>
        <v>3.8333333333333335</v>
      </c>
      <c r="C16">
        <f>AVERAGE(C3:C14)</f>
        <v>3.0833333333333335</v>
      </c>
      <c r="D16">
        <f>AVERAGE(D3:D14)</f>
        <v>4.083333333333333</v>
      </c>
      <c r="E16" s="13" t="s">
        <v>237</v>
      </c>
      <c r="G16" t="s">
        <v>2</v>
      </c>
      <c r="H16">
        <v>0</v>
      </c>
      <c r="J16">
        <v>0</v>
      </c>
      <c r="K16">
        <v>0</v>
      </c>
    </row>
    <row r="17" spans="1:15" x14ac:dyDescent="0.35">
      <c r="A17">
        <f>STDEV(A3:A14)</f>
        <v>0.7385489458759964</v>
      </c>
      <c r="B17">
        <f>STDEV(B3:B14)</f>
        <v>0.9374368665610916</v>
      </c>
      <c r="C17">
        <f>STDEV(C3:C14)</f>
        <v>0.66855792342152176</v>
      </c>
      <c r="D17">
        <f>STDEV(D3:D14)</f>
        <v>0.66855792342152087</v>
      </c>
      <c r="E17" s="13" t="s">
        <v>238</v>
      </c>
      <c r="G17" t="s">
        <v>3</v>
      </c>
      <c r="H17">
        <v>0</v>
      </c>
      <c r="I17">
        <v>0</v>
      </c>
      <c r="K17">
        <v>1</v>
      </c>
    </row>
    <row r="18" spans="1:15" x14ac:dyDescent="0.35">
      <c r="A18" s="22"/>
      <c r="G18" t="s">
        <v>4</v>
      </c>
      <c r="H18">
        <v>1</v>
      </c>
      <c r="I18">
        <v>0</v>
      </c>
      <c r="J18">
        <v>1</v>
      </c>
    </row>
    <row r="19" spans="1:15" s="5" customFormat="1" ht="13.15" thickBot="1" x14ac:dyDescent="0.4">
      <c r="A19" s="23"/>
      <c r="O19" s="24"/>
    </row>
    <row r="20" spans="1:15" s="26" customFormat="1" x14ac:dyDescent="0.35">
      <c r="A20" s="25" t="str">
        <f>Directions!A3</f>
        <v>23) It was easy to select and move objects in the virtual environment</v>
      </c>
      <c r="E20" s="115" t="s">
        <v>226</v>
      </c>
      <c r="F20" s="66">
        <f>Directions!B3</f>
        <v>1</v>
      </c>
      <c r="O20" s="28"/>
    </row>
    <row r="21" spans="1:15" ht="13.15" x14ac:dyDescent="0.4">
      <c r="A21" s="22" t="s">
        <v>1</v>
      </c>
      <c r="B21" t="s">
        <v>2</v>
      </c>
      <c r="C21" t="s">
        <v>3</v>
      </c>
      <c r="D21" t="s">
        <v>4</v>
      </c>
      <c r="G21" s="3" t="s">
        <v>220</v>
      </c>
      <c r="H21" t="s">
        <v>1</v>
      </c>
      <c r="I21" t="s">
        <v>2</v>
      </c>
      <c r="J21" t="s">
        <v>3</v>
      </c>
      <c r="K21" t="s">
        <v>4</v>
      </c>
    </row>
    <row r="22" spans="1:15" ht="13.15" x14ac:dyDescent="0.4">
      <c r="A22" s="22">
        <v>4</v>
      </c>
      <c r="B22" s="20">
        <v>5</v>
      </c>
      <c r="C22">
        <v>5</v>
      </c>
      <c r="D22">
        <v>5</v>
      </c>
      <c r="G22" t="s">
        <v>1</v>
      </c>
      <c r="H22" s="3">
        <f>A35</f>
        <v>3.1666666666666665</v>
      </c>
      <c r="I22">
        <f>F20*(H22-I23)</f>
        <v>-0.83333333333333348</v>
      </c>
      <c r="J22">
        <f>F20*(H22-J24)</f>
        <v>-0.91666666666666652</v>
      </c>
      <c r="K22">
        <f>F20*(H22-K25)</f>
        <v>-0.83333333333333348</v>
      </c>
    </row>
    <row r="23" spans="1:15" ht="13.15" x14ac:dyDescent="0.4">
      <c r="A23" s="22">
        <v>3</v>
      </c>
      <c r="B23" s="20">
        <v>4</v>
      </c>
      <c r="C23">
        <v>3</v>
      </c>
      <c r="D23">
        <v>5</v>
      </c>
      <c r="G23" t="s">
        <v>2</v>
      </c>
      <c r="H23">
        <f>F20*(I23-H22)</f>
        <v>0.83333333333333348</v>
      </c>
      <c r="I23" s="3">
        <f>B35</f>
        <v>4</v>
      </c>
      <c r="J23">
        <f>F20*(I23-J24)</f>
        <v>-8.3333333333333037E-2</v>
      </c>
      <c r="K23">
        <f>F20*(I23-K25)</f>
        <v>0</v>
      </c>
    </row>
    <row r="24" spans="1:15" ht="13.15" x14ac:dyDescent="0.4">
      <c r="A24" s="22">
        <v>3</v>
      </c>
      <c r="B24" s="20">
        <v>4</v>
      </c>
      <c r="C24">
        <v>4</v>
      </c>
      <c r="D24">
        <v>4</v>
      </c>
      <c r="G24" t="s">
        <v>3</v>
      </c>
      <c r="H24">
        <f>F20*(J24-H22)</f>
        <v>0.91666666666666652</v>
      </c>
      <c r="I24">
        <f>F20*(J24-I23)</f>
        <v>8.3333333333333037E-2</v>
      </c>
      <c r="J24" s="3">
        <f>C35</f>
        <v>4.083333333333333</v>
      </c>
      <c r="K24">
        <f>F20*(J24-K25)</f>
        <v>8.3333333333333037E-2</v>
      </c>
    </row>
    <row r="25" spans="1:15" ht="13.15" x14ac:dyDescent="0.4">
      <c r="A25" s="22">
        <v>2</v>
      </c>
      <c r="B25" s="20">
        <v>3</v>
      </c>
      <c r="C25">
        <v>3</v>
      </c>
      <c r="D25">
        <v>3</v>
      </c>
      <c r="G25" t="s">
        <v>4</v>
      </c>
      <c r="H25">
        <f>F20*(K25-H22)</f>
        <v>0.83333333333333348</v>
      </c>
      <c r="I25">
        <f>F20*(K25-I23)</f>
        <v>0</v>
      </c>
      <c r="J25">
        <f>F20*(K25-J24)</f>
        <v>-8.3333333333333037E-2</v>
      </c>
      <c r="K25" s="3">
        <f>D35</f>
        <v>4</v>
      </c>
    </row>
    <row r="26" spans="1:15" x14ac:dyDescent="0.35">
      <c r="A26" s="22">
        <v>2</v>
      </c>
      <c r="B26" s="20">
        <v>3</v>
      </c>
      <c r="C26">
        <v>2</v>
      </c>
      <c r="D26">
        <v>4</v>
      </c>
    </row>
    <row r="27" spans="1:15" ht="13.15" thickBot="1" x14ac:dyDescent="0.4">
      <c r="A27" s="22">
        <v>3</v>
      </c>
      <c r="B27" s="20">
        <v>3</v>
      </c>
      <c r="C27">
        <v>4</v>
      </c>
      <c r="D27">
        <v>4</v>
      </c>
    </row>
    <row r="28" spans="1:15" ht="13.5" thickBot="1" x14ac:dyDescent="0.45">
      <c r="A28" s="22">
        <v>3</v>
      </c>
      <c r="B28" s="20">
        <v>3</v>
      </c>
      <c r="C28">
        <v>5</v>
      </c>
      <c r="D28">
        <v>4</v>
      </c>
      <c r="H28" t="s">
        <v>1</v>
      </c>
      <c r="I28" t="s">
        <v>2</v>
      </c>
      <c r="J28" t="s">
        <v>3</v>
      </c>
      <c r="K28" t="s">
        <v>4</v>
      </c>
      <c r="M28" s="116"/>
      <c r="N28" s="141" t="s">
        <v>10</v>
      </c>
    </row>
    <row r="29" spans="1:15" ht="13.15" x14ac:dyDescent="0.4">
      <c r="A29" s="22">
        <v>4</v>
      </c>
      <c r="B29" s="20">
        <v>5</v>
      </c>
      <c r="C29">
        <v>5</v>
      </c>
      <c r="D29">
        <v>4</v>
      </c>
      <c r="G29" t="s">
        <v>1</v>
      </c>
      <c r="I29">
        <f>IF(I22&gt;0,I34,0)</f>
        <v>0</v>
      </c>
      <c r="J29">
        <f>IF(J22&gt;0,J34,0)</f>
        <v>0</v>
      </c>
      <c r="K29">
        <f>IF(K22&gt;0,K34,0)</f>
        <v>0</v>
      </c>
      <c r="M29" s="143" t="s">
        <v>1</v>
      </c>
      <c r="N29" s="142">
        <f>Techniques!$D$3*(Techniques!$E$3*I29+Techniques!$F$3*J29+Techniques!$G$3*K29)</f>
        <v>0</v>
      </c>
    </row>
    <row r="30" spans="1:15" ht="13.15" x14ac:dyDescent="0.4">
      <c r="A30" s="22">
        <v>3</v>
      </c>
      <c r="B30" s="20">
        <v>5</v>
      </c>
      <c r="C30">
        <v>4</v>
      </c>
      <c r="D30">
        <v>3</v>
      </c>
      <c r="G30" t="s">
        <v>2</v>
      </c>
      <c r="H30">
        <f>IF(H23&gt;0,H35,0)</f>
        <v>0</v>
      </c>
      <c r="J30">
        <f>IF(J23&gt;0,J35,0)</f>
        <v>0</v>
      </c>
      <c r="K30">
        <f>IF(K23&gt;0,K35,0)</f>
        <v>0</v>
      </c>
      <c r="M30" s="143" t="s">
        <v>2</v>
      </c>
      <c r="N30" s="142">
        <f>Techniques!$E$3*(Techniques!$D$3*H30+Techniques!$F$3*J30+Techniques!$G$3*K30)</f>
        <v>0</v>
      </c>
    </row>
    <row r="31" spans="1:15" ht="13.15" x14ac:dyDescent="0.4">
      <c r="A31" s="22">
        <v>3</v>
      </c>
      <c r="B31" s="20">
        <v>5</v>
      </c>
      <c r="C31">
        <v>5</v>
      </c>
      <c r="D31">
        <v>3</v>
      </c>
      <c r="G31" t="s">
        <v>3</v>
      </c>
      <c r="H31">
        <f>IF(H24&gt;0,H36,0)</f>
        <v>0</v>
      </c>
      <c r="I31">
        <f>IF(I24&gt;0,I36,0)</f>
        <v>0</v>
      </c>
      <c r="K31">
        <f>IF(K24&gt;0,K36,0)</f>
        <v>0</v>
      </c>
      <c r="M31" s="143" t="s">
        <v>3</v>
      </c>
      <c r="N31" s="142">
        <f>Techniques!$F$3*(Techniques!$D$3*H31+Techniques!$E$3*I31+Techniques!$G$3*K31)</f>
        <v>0</v>
      </c>
    </row>
    <row r="32" spans="1:15" ht="13.15" x14ac:dyDescent="0.4">
      <c r="A32" s="22">
        <v>4</v>
      </c>
      <c r="B32" s="20">
        <v>4</v>
      </c>
      <c r="C32">
        <v>4</v>
      </c>
      <c r="D32">
        <v>5</v>
      </c>
      <c r="G32" t="s">
        <v>4</v>
      </c>
      <c r="H32">
        <f>IF(H25&gt;0,H37,0)</f>
        <v>0</v>
      </c>
      <c r="I32">
        <f>IF(I25&gt;0,I37,0)</f>
        <v>0</v>
      </c>
      <c r="J32">
        <f>IF(J25&gt;0,J37,0)</f>
        <v>0</v>
      </c>
      <c r="M32" s="143" t="s">
        <v>4</v>
      </c>
      <c r="N32" s="142">
        <f>Techniques!$G$3*(Techniques!$D$3*H32+Techniques!$E$3*I32+Techniques!$F$3*J32)</f>
        <v>0</v>
      </c>
    </row>
    <row r="33" spans="1:15" ht="13.15" x14ac:dyDescent="0.4">
      <c r="A33" s="22">
        <v>4</v>
      </c>
      <c r="B33" s="20">
        <v>4</v>
      </c>
      <c r="C33">
        <v>5</v>
      </c>
      <c r="D33">
        <v>4</v>
      </c>
      <c r="F33" s="38"/>
      <c r="M33" s="143" t="s">
        <v>94</v>
      </c>
      <c r="N33" s="142" t="b">
        <f>SUM(N29:N32)&gt;0</f>
        <v>0</v>
      </c>
    </row>
    <row r="34" spans="1:15" ht="13.5" thickBot="1" x14ac:dyDescent="0.45">
      <c r="A34" s="22"/>
      <c r="F34" s="29"/>
      <c r="G34" t="s">
        <v>1</v>
      </c>
      <c r="I34">
        <v>0</v>
      </c>
      <c r="J34">
        <v>0</v>
      </c>
      <c r="K34">
        <v>0</v>
      </c>
      <c r="M34" s="140" t="s">
        <v>103</v>
      </c>
      <c r="N34" s="273">
        <v>3.9774494717474185E-2</v>
      </c>
    </row>
    <row r="35" spans="1:15" x14ac:dyDescent="0.35">
      <c r="A35" s="22">
        <f>AVERAGE(A22:A33)</f>
        <v>3.1666666666666665</v>
      </c>
      <c r="B35">
        <f>AVERAGE(B22:B33)</f>
        <v>4</v>
      </c>
      <c r="C35">
        <f>AVERAGE(C22:C33)</f>
        <v>4.083333333333333</v>
      </c>
      <c r="D35">
        <f>AVERAGE(D22:D33)</f>
        <v>4</v>
      </c>
      <c r="E35" s="13" t="s">
        <v>237</v>
      </c>
      <c r="F35" s="29"/>
      <c r="G35" t="s">
        <v>2</v>
      </c>
      <c r="H35">
        <v>0</v>
      </c>
      <c r="J35">
        <v>0</v>
      </c>
      <c r="K35">
        <v>0</v>
      </c>
    </row>
    <row r="36" spans="1:15" x14ac:dyDescent="0.35">
      <c r="A36">
        <f>STDEV(A22:A33)</f>
        <v>0.71774056256527374</v>
      </c>
      <c r="B36">
        <f>STDEV(B22:B33)</f>
        <v>0.85280286542244177</v>
      </c>
      <c r="C36">
        <f>STDEV(C22:C33)</f>
        <v>0.99620491989562143</v>
      </c>
      <c r="D36">
        <f>STDEV(D22:D33)</f>
        <v>0.7385489458759964</v>
      </c>
      <c r="E36" s="13" t="s">
        <v>238</v>
      </c>
      <c r="F36" s="29"/>
      <c r="G36" t="s">
        <v>3</v>
      </c>
      <c r="H36">
        <v>0</v>
      </c>
      <c r="I36">
        <v>0</v>
      </c>
      <c r="K36">
        <v>0</v>
      </c>
    </row>
    <row r="37" spans="1:15" x14ac:dyDescent="0.35">
      <c r="A37" s="22"/>
      <c r="F37" s="29"/>
      <c r="G37" t="s">
        <v>4</v>
      </c>
      <c r="H37">
        <v>0</v>
      </c>
      <c r="I37">
        <v>0</v>
      </c>
      <c r="J37">
        <v>0</v>
      </c>
    </row>
    <row r="38" spans="1:15" s="5" customFormat="1" ht="13.15" thickBot="1" x14ac:dyDescent="0.4">
      <c r="A38" s="23"/>
      <c r="F38" s="60"/>
      <c r="O38" s="24"/>
    </row>
    <row r="39" spans="1:15" s="26" customFormat="1" x14ac:dyDescent="0.35">
      <c r="A39" s="25" t="str">
        <f>Directions!A4</f>
        <v>24) The interface was too complicated to use effectively</v>
      </c>
      <c r="E39" s="115" t="s">
        <v>226</v>
      </c>
      <c r="F39" s="66">
        <f>Directions!B4</f>
        <v>-1</v>
      </c>
      <c r="O39" s="28"/>
    </row>
    <row r="40" spans="1:15" ht="13.15" x14ac:dyDescent="0.4">
      <c r="A40" s="22" t="s">
        <v>1</v>
      </c>
      <c r="B40" t="s">
        <v>2</v>
      </c>
      <c r="C40" t="s">
        <v>3</v>
      </c>
      <c r="D40" t="s">
        <v>4</v>
      </c>
      <c r="G40" s="3" t="s">
        <v>220</v>
      </c>
      <c r="H40" t="s">
        <v>1</v>
      </c>
      <c r="I40" t="s">
        <v>2</v>
      </c>
      <c r="J40" t="s">
        <v>3</v>
      </c>
      <c r="K40" t="s">
        <v>4</v>
      </c>
    </row>
    <row r="41" spans="1:15" ht="13.15" x14ac:dyDescent="0.4">
      <c r="A41" s="22">
        <v>5</v>
      </c>
      <c r="B41">
        <v>1</v>
      </c>
      <c r="C41">
        <v>1</v>
      </c>
      <c r="D41">
        <v>2</v>
      </c>
      <c r="G41" t="s">
        <v>1</v>
      </c>
      <c r="H41" s="3">
        <f>A54</f>
        <v>3.0833333333333335</v>
      </c>
      <c r="I41">
        <f>F39*(H41-I42)</f>
        <v>-1.2500000000000002</v>
      </c>
      <c r="J41">
        <f>F39*(H41-J43)</f>
        <v>-1.2500000000000002</v>
      </c>
      <c r="K41">
        <f>F39*(H41-K44)</f>
        <v>-0.75</v>
      </c>
    </row>
    <row r="42" spans="1:15" ht="13.15" x14ac:dyDescent="0.4">
      <c r="A42" s="22">
        <v>2</v>
      </c>
      <c r="B42">
        <v>2</v>
      </c>
      <c r="C42">
        <v>1</v>
      </c>
      <c r="D42">
        <v>3</v>
      </c>
      <c r="G42" t="s">
        <v>2</v>
      </c>
      <c r="H42">
        <f>F39*(I42-H41)</f>
        <v>1.2500000000000002</v>
      </c>
      <c r="I42" s="3">
        <f>B54</f>
        <v>1.8333333333333333</v>
      </c>
      <c r="J42">
        <f>F39*(I42-J43)</f>
        <v>0</v>
      </c>
      <c r="K42">
        <f>F39*(I42-K44)</f>
        <v>0.50000000000000022</v>
      </c>
    </row>
    <row r="43" spans="1:15" ht="13.15" x14ac:dyDescent="0.4">
      <c r="A43" s="22">
        <v>3</v>
      </c>
      <c r="B43">
        <v>1</v>
      </c>
      <c r="C43">
        <v>2</v>
      </c>
      <c r="D43">
        <v>3</v>
      </c>
      <c r="G43" t="s">
        <v>3</v>
      </c>
      <c r="H43">
        <f>F39*(J43-H41)</f>
        <v>1.2500000000000002</v>
      </c>
      <c r="I43">
        <f>F39*(J43-I42)</f>
        <v>0</v>
      </c>
      <c r="J43" s="3">
        <f>C54</f>
        <v>1.8333333333333333</v>
      </c>
      <c r="K43">
        <f>F39*(J43-K44)</f>
        <v>0.50000000000000022</v>
      </c>
    </row>
    <row r="44" spans="1:15" ht="13.15" x14ac:dyDescent="0.4">
      <c r="A44" s="22">
        <v>4</v>
      </c>
      <c r="B44">
        <v>3</v>
      </c>
      <c r="C44">
        <v>2</v>
      </c>
      <c r="D44">
        <v>2</v>
      </c>
      <c r="G44" t="s">
        <v>4</v>
      </c>
      <c r="H44">
        <f>F39*(K44-H41)</f>
        <v>0.75</v>
      </c>
      <c r="I44">
        <f>F39*(K44-I42)</f>
        <v>-0.50000000000000022</v>
      </c>
      <c r="J44">
        <f>F39*(K44-J43)</f>
        <v>-0.50000000000000022</v>
      </c>
      <c r="K44" s="3">
        <f>D54</f>
        <v>2.3333333333333335</v>
      </c>
    </row>
    <row r="45" spans="1:15" x14ac:dyDescent="0.35">
      <c r="A45" s="22">
        <v>3</v>
      </c>
      <c r="B45">
        <v>1</v>
      </c>
      <c r="C45">
        <v>2</v>
      </c>
      <c r="D45">
        <v>1</v>
      </c>
    </row>
    <row r="46" spans="1:15" ht="13.15" thickBot="1" x14ac:dyDescent="0.4">
      <c r="A46" s="22">
        <v>3</v>
      </c>
      <c r="B46">
        <v>3</v>
      </c>
      <c r="C46">
        <v>1</v>
      </c>
      <c r="D46">
        <v>2</v>
      </c>
    </row>
    <row r="47" spans="1:15" ht="13.5" thickBot="1" x14ac:dyDescent="0.45">
      <c r="A47" s="22">
        <v>2</v>
      </c>
      <c r="B47">
        <v>2</v>
      </c>
      <c r="C47">
        <v>2</v>
      </c>
      <c r="D47">
        <v>4</v>
      </c>
      <c r="H47" t="s">
        <v>1</v>
      </c>
      <c r="I47" t="s">
        <v>2</v>
      </c>
      <c r="J47" t="s">
        <v>3</v>
      </c>
      <c r="K47" t="s">
        <v>4</v>
      </c>
      <c r="M47" s="116"/>
      <c r="N47" s="141" t="s">
        <v>10</v>
      </c>
    </row>
    <row r="48" spans="1:15" ht="13.15" x14ac:dyDescent="0.4">
      <c r="A48" s="22">
        <v>2</v>
      </c>
      <c r="B48">
        <v>2</v>
      </c>
      <c r="C48">
        <v>1</v>
      </c>
      <c r="D48">
        <v>2</v>
      </c>
      <c r="G48" t="s">
        <v>1</v>
      </c>
      <c r="I48">
        <f>IF(I41&gt;0,I53,0)</f>
        <v>0</v>
      </c>
      <c r="J48">
        <f>IF(J41&gt;0,J53,0)</f>
        <v>0</v>
      </c>
      <c r="K48">
        <f>IF(K41&gt;0,K53,0)</f>
        <v>0</v>
      </c>
      <c r="M48" s="143" t="s">
        <v>1</v>
      </c>
      <c r="N48" s="142">
        <f>Techniques!$D$3*(Techniques!$E$3*I48+Techniques!$F$3*J48+Techniques!$G$3*K48)</f>
        <v>0</v>
      </c>
    </row>
    <row r="49" spans="1:15" ht="13.15" x14ac:dyDescent="0.4">
      <c r="A49" s="22">
        <v>4</v>
      </c>
      <c r="B49">
        <v>1</v>
      </c>
      <c r="C49">
        <v>4</v>
      </c>
      <c r="D49">
        <v>3</v>
      </c>
      <c r="G49" t="s">
        <v>2</v>
      </c>
      <c r="H49">
        <f>IF(H42&gt;0,H54,0)</f>
        <v>1</v>
      </c>
      <c r="J49">
        <f>IF(J42&gt;0,J54,0)</f>
        <v>0</v>
      </c>
      <c r="K49">
        <f>IF(K42&gt;0,K54,0)</f>
        <v>0</v>
      </c>
      <c r="M49" s="143" t="s">
        <v>2</v>
      </c>
      <c r="N49" s="142">
        <f>Techniques!$E$3*(Techniques!$D$3*H49+Techniques!$F$3*J49+Techniques!$G$3*K49)</f>
        <v>1</v>
      </c>
    </row>
    <row r="50" spans="1:15" ht="13.15" x14ac:dyDescent="0.4">
      <c r="A50" s="22">
        <v>4</v>
      </c>
      <c r="B50">
        <v>1</v>
      </c>
      <c r="C50">
        <v>1</v>
      </c>
      <c r="D50">
        <v>2</v>
      </c>
      <c r="G50" t="s">
        <v>3</v>
      </c>
      <c r="H50">
        <f>IF(H43&gt;0,H55,0)</f>
        <v>1</v>
      </c>
      <c r="I50">
        <f>IF(I43&gt;0,I55,0)</f>
        <v>0</v>
      </c>
      <c r="K50">
        <f>IF(K43&gt;0,K55,0)</f>
        <v>0</v>
      </c>
      <c r="M50" s="143" t="s">
        <v>3</v>
      </c>
      <c r="N50" s="142">
        <f>Techniques!$F$3*(Techniques!$D$3*H50+Techniques!$E$3*I50+Techniques!$G$3*K50)</f>
        <v>1</v>
      </c>
    </row>
    <row r="51" spans="1:15" ht="13.15" x14ac:dyDescent="0.4">
      <c r="A51" s="22">
        <v>2</v>
      </c>
      <c r="B51">
        <v>2</v>
      </c>
      <c r="C51">
        <v>4</v>
      </c>
      <c r="D51">
        <v>1</v>
      </c>
      <c r="G51" t="s">
        <v>4</v>
      </c>
      <c r="H51">
        <f>IF(H44&gt;0,H56,0)</f>
        <v>0</v>
      </c>
      <c r="I51">
        <f>IF(I44&gt;0,I56,0)</f>
        <v>0</v>
      </c>
      <c r="J51">
        <f>IF(J44&gt;0,J56,0)</f>
        <v>0</v>
      </c>
      <c r="M51" s="143" t="s">
        <v>4</v>
      </c>
      <c r="N51" s="142">
        <f>Techniques!$G$3*(Techniques!$D$3*H51+Techniques!$E$3*I51+Techniques!$F$3*J51)</f>
        <v>0</v>
      </c>
    </row>
    <row r="52" spans="1:15" ht="13.15" x14ac:dyDescent="0.4">
      <c r="A52" s="22">
        <v>3</v>
      </c>
      <c r="B52">
        <v>3</v>
      </c>
      <c r="C52">
        <v>1</v>
      </c>
      <c r="D52">
        <v>3</v>
      </c>
      <c r="F52" s="38"/>
      <c r="M52" s="143" t="s">
        <v>94</v>
      </c>
      <c r="N52" s="142" t="b">
        <f>SUM(N48:N51)&gt;0</f>
        <v>1</v>
      </c>
    </row>
    <row r="53" spans="1:15" ht="13.5" thickBot="1" x14ac:dyDescent="0.45">
      <c r="A53" s="22"/>
      <c r="G53" t="s">
        <v>1</v>
      </c>
      <c r="I53">
        <v>1</v>
      </c>
      <c r="J53">
        <v>1</v>
      </c>
      <c r="K53">
        <v>0</v>
      </c>
      <c r="M53" s="140" t="s">
        <v>103</v>
      </c>
      <c r="N53" s="273">
        <v>1.0862257165167104E-2</v>
      </c>
    </row>
    <row r="54" spans="1:15" x14ac:dyDescent="0.35">
      <c r="A54" s="22">
        <f>AVERAGE(A41:A52)</f>
        <v>3.0833333333333335</v>
      </c>
      <c r="B54">
        <f>AVERAGE(B41:B52)</f>
        <v>1.8333333333333333</v>
      </c>
      <c r="C54">
        <f>AVERAGE(C41:C52)</f>
        <v>1.8333333333333333</v>
      </c>
      <c r="D54">
        <f>AVERAGE(D41:D52)</f>
        <v>2.3333333333333335</v>
      </c>
      <c r="E54" s="13" t="s">
        <v>237</v>
      </c>
      <c r="G54" t="s">
        <v>2</v>
      </c>
      <c r="H54">
        <v>1</v>
      </c>
      <c r="J54">
        <v>0</v>
      </c>
      <c r="K54">
        <v>0</v>
      </c>
    </row>
    <row r="55" spans="1:15" x14ac:dyDescent="0.35">
      <c r="A55">
        <f>STDEV(A41:A52)</f>
        <v>0.9962049198956221</v>
      </c>
      <c r="B55">
        <f>STDEV(B41:B52)</f>
        <v>0.83484710993672173</v>
      </c>
      <c r="C55">
        <f>STDEV(C41:C52)</f>
        <v>1.1146408580454255</v>
      </c>
      <c r="D55">
        <f>STDEV(D41:D52)</f>
        <v>0.88762536459859476</v>
      </c>
      <c r="E55" s="13" t="s">
        <v>238</v>
      </c>
      <c r="G55" t="s">
        <v>3</v>
      </c>
      <c r="H55">
        <v>1</v>
      </c>
      <c r="I55">
        <v>0</v>
      </c>
      <c r="K55">
        <v>0</v>
      </c>
    </row>
    <row r="56" spans="1:15" x14ac:dyDescent="0.35">
      <c r="A56" s="22"/>
      <c r="G56" t="s">
        <v>4</v>
      </c>
      <c r="H56">
        <v>0</v>
      </c>
      <c r="I56">
        <v>0</v>
      </c>
      <c r="J56">
        <v>0</v>
      </c>
    </row>
    <row r="57" spans="1:15" s="5" customFormat="1" ht="13.15" thickBot="1" x14ac:dyDescent="0.4">
      <c r="A57" s="23"/>
      <c r="O57" s="24"/>
    </row>
    <row r="58" spans="1:15" s="26" customFormat="1" x14ac:dyDescent="0.35">
      <c r="A58" s="25" t="str">
        <f>Directions!A5</f>
        <v>25) I found it easy to move or reposition myself in the virtual environment</v>
      </c>
      <c r="E58" s="115" t="s">
        <v>226</v>
      </c>
      <c r="F58" s="66">
        <f>Directions!B5</f>
        <v>1</v>
      </c>
      <c r="O58" s="28"/>
    </row>
    <row r="59" spans="1:15" ht="13.15" x14ac:dyDescent="0.4">
      <c r="A59" s="22" t="s">
        <v>1</v>
      </c>
      <c r="B59" t="s">
        <v>2</v>
      </c>
      <c r="C59" t="s">
        <v>3</v>
      </c>
      <c r="D59" t="s">
        <v>4</v>
      </c>
      <c r="G59" s="3" t="s">
        <v>220</v>
      </c>
      <c r="H59" t="s">
        <v>1</v>
      </c>
      <c r="I59" t="s">
        <v>2</v>
      </c>
      <c r="J59" t="s">
        <v>3</v>
      </c>
      <c r="K59" t="s">
        <v>4</v>
      </c>
    </row>
    <row r="60" spans="1:15" ht="13.15" x14ac:dyDescent="0.4">
      <c r="A60" s="22">
        <v>4</v>
      </c>
      <c r="B60">
        <v>4</v>
      </c>
      <c r="C60">
        <v>4</v>
      </c>
      <c r="D60">
        <v>5</v>
      </c>
      <c r="G60" t="s">
        <v>1</v>
      </c>
      <c r="H60" s="3">
        <f>A73</f>
        <v>4</v>
      </c>
      <c r="I60">
        <f>F58*(H60-I61)</f>
        <v>0.91666666666666652</v>
      </c>
      <c r="J60">
        <f>F58*(H60-J62)</f>
        <v>0.16666666666666652</v>
      </c>
      <c r="K60">
        <f>F58*(H60-K63)</f>
        <v>-8.3333333333333037E-2</v>
      </c>
    </row>
    <row r="61" spans="1:15" ht="13.15" x14ac:dyDescent="0.4">
      <c r="A61" s="22">
        <v>5</v>
      </c>
      <c r="B61">
        <v>3</v>
      </c>
      <c r="C61">
        <v>4</v>
      </c>
      <c r="D61">
        <v>3</v>
      </c>
      <c r="G61" t="s">
        <v>2</v>
      </c>
      <c r="H61">
        <f>F58*(I61-H60)</f>
        <v>-0.91666666666666652</v>
      </c>
      <c r="I61" s="3">
        <f>B73</f>
        <v>3.0833333333333335</v>
      </c>
      <c r="J61">
        <f>F58*(I61-J62)</f>
        <v>-0.75</v>
      </c>
      <c r="K61">
        <f>F58*(I61-K63)</f>
        <v>-0.99999999999999956</v>
      </c>
    </row>
    <row r="62" spans="1:15" ht="13.15" x14ac:dyDescent="0.4">
      <c r="A62" s="22">
        <v>4</v>
      </c>
      <c r="B62">
        <v>2</v>
      </c>
      <c r="C62">
        <v>2</v>
      </c>
      <c r="D62">
        <v>4</v>
      </c>
      <c r="G62" t="s">
        <v>3</v>
      </c>
      <c r="H62">
        <f>F58*(J62-H60)</f>
        <v>-0.16666666666666652</v>
      </c>
      <c r="I62">
        <f>F58*(J62-I61)</f>
        <v>0.75</v>
      </c>
      <c r="J62" s="3">
        <f>C73</f>
        <v>3.8333333333333335</v>
      </c>
      <c r="K62">
        <f>F58*(J62-K63)</f>
        <v>-0.24999999999999956</v>
      </c>
    </row>
    <row r="63" spans="1:15" ht="13.15" x14ac:dyDescent="0.4">
      <c r="A63" s="22">
        <v>3</v>
      </c>
      <c r="B63">
        <v>2</v>
      </c>
      <c r="C63">
        <v>4</v>
      </c>
      <c r="D63">
        <v>4</v>
      </c>
      <c r="G63" t="s">
        <v>4</v>
      </c>
      <c r="H63">
        <f>F58*(K63-H60)</f>
        <v>8.3333333333333037E-2</v>
      </c>
      <c r="I63">
        <f>F58*(K63-I61)</f>
        <v>0.99999999999999956</v>
      </c>
      <c r="J63">
        <f>F58*(K63-J62)</f>
        <v>0.24999999999999956</v>
      </c>
      <c r="K63" s="3">
        <f>D73</f>
        <v>4.083333333333333</v>
      </c>
    </row>
    <row r="64" spans="1:15" x14ac:dyDescent="0.35">
      <c r="A64" s="22">
        <v>3</v>
      </c>
      <c r="B64">
        <v>4</v>
      </c>
      <c r="C64">
        <v>4</v>
      </c>
      <c r="D64">
        <v>4</v>
      </c>
    </row>
    <row r="65" spans="1:15" ht="13.15" thickBot="1" x14ac:dyDescent="0.4">
      <c r="A65" s="22">
        <v>4</v>
      </c>
      <c r="B65">
        <v>3</v>
      </c>
      <c r="C65">
        <v>5</v>
      </c>
      <c r="D65">
        <v>4</v>
      </c>
    </row>
    <row r="66" spans="1:15" ht="13.5" thickBot="1" x14ac:dyDescent="0.45">
      <c r="A66" s="22">
        <v>4</v>
      </c>
      <c r="B66">
        <v>2</v>
      </c>
      <c r="C66">
        <v>4</v>
      </c>
      <c r="D66">
        <v>4</v>
      </c>
      <c r="H66" t="s">
        <v>1</v>
      </c>
      <c r="I66" t="s">
        <v>2</v>
      </c>
      <c r="J66" t="s">
        <v>3</v>
      </c>
      <c r="K66" t="s">
        <v>4</v>
      </c>
      <c r="M66" s="116"/>
      <c r="N66" s="141" t="s">
        <v>10</v>
      </c>
    </row>
    <row r="67" spans="1:15" ht="13.15" x14ac:dyDescent="0.4">
      <c r="A67" s="22">
        <v>4</v>
      </c>
      <c r="B67">
        <v>4</v>
      </c>
      <c r="C67">
        <v>5</v>
      </c>
      <c r="D67">
        <v>4</v>
      </c>
      <c r="G67" t="s">
        <v>1</v>
      </c>
      <c r="I67">
        <f>IF(I60&gt;0,I72,0)</f>
        <v>0</v>
      </c>
      <c r="J67">
        <f>IF(J60&gt;0,J72,0)</f>
        <v>0</v>
      </c>
      <c r="K67">
        <f>IF(K60&gt;0,K72,0)</f>
        <v>0</v>
      </c>
      <c r="M67" s="143" t="s">
        <v>1</v>
      </c>
      <c r="N67" s="142">
        <f>Techniques!$D$3*(Techniques!$E$3*I67+Techniques!$F$3*J67+Techniques!$G$3*K67)</f>
        <v>0</v>
      </c>
    </row>
    <row r="68" spans="1:15" ht="13.15" x14ac:dyDescent="0.4">
      <c r="A68" s="22">
        <v>4</v>
      </c>
      <c r="B68">
        <v>2</v>
      </c>
      <c r="C68">
        <v>2</v>
      </c>
      <c r="D68">
        <v>5</v>
      </c>
      <c r="G68" t="s">
        <v>2</v>
      </c>
      <c r="H68">
        <f>IF(H61&gt;0,H73,0)</f>
        <v>0</v>
      </c>
      <c r="J68">
        <f>IF(J61&gt;0,J73,0)</f>
        <v>0</v>
      </c>
      <c r="K68">
        <f>IF(K61&gt;0,K73,0)</f>
        <v>0</v>
      </c>
      <c r="M68" s="143" t="s">
        <v>2</v>
      </c>
      <c r="N68" s="142">
        <f>Techniques!$E$3*(Techniques!$D$3*H68+Techniques!$F$3*J68+Techniques!$G$3*K68)</f>
        <v>0</v>
      </c>
    </row>
    <row r="69" spans="1:15" ht="13.15" x14ac:dyDescent="0.4">
      <c r="A69" s="22">
        <v>4</v>
      </c>
      <c r="B69">
        <v>4</v>
      </c>
      <c r="C69">
        <v>4</v>
      </c>
      <c r="D69">
        <v>4</v>
      </c>
      <c r="G69" t="s">
        <v>3</v>
      </c>
      <c r="H69">
        <f>IF(H62&gt;0,H74,0)</f>
        <v>0</v>
      </c>
      <c r="I69">
        <f>IF(I62&gt;0,I74,0)</f>
        <v>0</v>
      </c>
      <c r="K69">
        <f>IF(K62&gt;0,K74,0)</f>
        <v>0</v>
      </c>
      <c r="M69" s="143" t="s">
        <v>3</v>
      </c>
      <c r="N69" s="142">
        <f>Techniques!$F$3*(Techniques!$D$3*H69+Techniques!$E$3*I69+Techniques!$G$3*K69)</f>
        <v>0</v>
      </c>
    </row>
    <row r="70" spans="1:15" ht="13.15" x14ac:dyDescent="0.4">
      <c r="A70" s="22">
        <v>4</v>
      </c>
      <c r="B70">
        <v>4</v>
      </c>
      <c r="C70">
        <v>4</v>
      </c>
      <c r="D70">
        <v>5</v>
      </c>
      <c r="G70" t="s">
        <v>4</v>
      </c>
      <c r="H70">
        <f>IF(H63&gt;0,H75,0)</f>
        <v>0</v>
      </c>
      <c r="I70">
        <f>IF(I63&gt;0,I75,0)</f>
        <v>1</v>
      </c>
      <c r="J70">
        <f>IF(J63&gt;0,J75,0)</f>
        <v>0</v>
      </c>
      <c r="M70" s="143" t="s">
        <v>4</v>
      </c>
      <c r="N70" s="142">
        <f>Techniques!$G$3*(Techniques!$D$3*H70+Techniques!$E$3*I70+Techniques!$F$3*J70)</f>
        <v>1</v>
      </c>
    </row>
    <row r="71" spans="1:15" ht="13.15" x14ac:dyDescent="0.4">
      <c r="A71" s="22">
        <v>5</v>
      </c>
      <c r="B71">
        <v>3</v>
      </c>
      <c r="C71">
        <v>4</v>
      </c>
      <c r="D71">
        <v>3</v>
      </c>
      <c r="F71" s="38"/>
      <c r="M71" s="143" t="s">
        <v>94</v>
      </c>
      <c r="N71" s="142" t="b">
        <f>SUM(N67:N70)&gt;0</f>
        <v>1</v>
      </c>
    </row>
    <row r="72" spans="1:15" ht="13.5" thickBot="1" x14ac:dyDescent="0.45">
      <c r="A72" s="22"/>
      <c r="G72" t="s">
        <v>1</v>
      </c>
      <c r="I72">
        <v>0</v>
      </c>
      <c r="J72">
        <v>0</v>
      </c>
      <c r="K72">
        <v>0</v>
      </c>
      <c r="M72" s="140" t="s">
        <v>103</v>
      </c>
      <c r="N72" s="273">
        <v>2.5665828389382535E-2</v>
      </c>
    </row>
    <row r="73" spans="1:15" x14ac:dyDescent="0.35">
      <c r="A73" s="22">
        <f>AVERAGE(A60:A71)</f>
        <v>4</v>
      </c>
      <c r="B73">
        <f>AVERAGE(B60:B71)</f>
        <v>3.0833333333333335</v>
      </c>
      <c r="C73">
        <f>AVERAGE(C60:C71)</f>
        <v>3.8333333333333335</v>
      </c>
      <c r="D73">
        <f>AVERAGE(D60:D71)</f>
        <v>4.083333333333333</v>
      </c>
      <c r="E73" s="13" t="s">
        <v>237</v>
      </c>
      <c r="G73" t="s">
        <v>2</v>
      </c>
      <c r="H73">
        <v>0</v>
      </c>
      <c r="J73">
        <v>0</v>
      </c>
      <c r="K73">
        <v>1</v>
      </c>
    </row>
    <row r="74" spans="1:15" x14ac:dyDescent="0.35">
      <c r="A74">
        <f>STDEV(A60:A71)</f>
        <v>0.60302268915552726</v>
      </c>
      <c r="B74">
        <f>STDEV(B60:B71)</f>
        <v>0.90033663737852021</v>
      </c>
      <c r="C74">
        <f>STDEV(C60:C71)</f>
        <v>0.9374368665610916</v>
      </c>
      <c r="D74">
        <f>STDEV(D60:D71)</f>
        <v>0.66855792342152087</v>
      </c>
      <c r="E74" s="13" t="s">
        <v>238</v>
      </c>
      <c r="G74" t="s">
        <v>3</v>
      </c>
      <c r="H74">
        <v>0</v>
      </c>
      <c r="I74">
        <v>0</v>
      </c>
      <c r="K74">
        <v>0</v>
      </c>
    </row>
    <row r="75" spans="1:15" x14ac:dyDescent="0.35">
      <c r="A75" s="22"/>
      <c r="G75" t="s">
        <v>4</v>
      </c>
      <c r="H75">
        <v>0</v>
      </c>
      <c r="I75">
        <v>1</v>
      </c>
      <c r="J75">
        <v>0</v>
      </c>
    </row>
    <row r="76" spans="1:15" s="5" customFormat="1" ht="13.15" thickBot="1" x14ac:dyDescent="0.4">
      <c r="A76" s="23"/>
      <c r="O76" s="24"/>
    </row>
    <row r="77" spans="1:15" s="26" customFormat="1" x14ac:dyDescent="0.35">
      <c r="A77" s="25" t="str">
        <f>Directions!A6</f>
        <v>26) The lack of tactile/force feedback reduced my performance</v>
      </c>
      <c r="E77" s="115" t="s">
        <v>226</v>
      </c>
      <c r="F77" s="66">
        <f>Directions!B6</f>
        <v>-1</v>
      </c>
      <c r="O77" s="28"/>
    </row>
    <row r="78" spans="1:15" ht="13.15" x14ac:dyDescent="0.4">
      <c r="A78" s="22" t="s">
        <v>1</v>
      </c>
      <c r="B78" t="s">
        <v>2</v>
      </c>
      <c r="C78" t="s">
        <v>3</v>
      </c>
      <c r="D78" t="s">
        <v>4</v>
      </c>
      <c r="G78" s="3" t="s">
        <v>220</v>
      </c>
      <c r="H78" t="s">
        <v>1</v>
      </c>
      <c r="I78" t="s">
        <v>2</v>
      </c>
      <c r="J78" t="s">
        <v>3</v>
      </c>
      <c r="K78" t="s">
        <v>4</v>
      </c>
    </row>
    <row r="79" spans="1:15" ht="13.15" x14ac:dyDescent="0.4">
      <c r="A79" s="22">
        <v>5</v>
      </c>
      <c r="B79">
        <v>2</v>
      </c>
      <c r="C79">
        <v>1</v>
      </c>
      <c r="D79">
        <v>1</v>
      </c>
      <c r="G79" t="s">
        <v>1</v>
      </c>
      <c r="H79" s="3">
        <f>A92</f>
        <v>2.5</v>
      </c>
      <c r="I79">
        <f>F77*(H79-I80)</f>
        <v>-0.25</v>
      </c>
      <c r="J79">
        <f>F77*(H79-J81)</f>
        <v>-0.83333333333333326</v>
      </c>
      <c r="K79">
        <f>F77*(H79-K82)</f>
        <v>-0.58333333333333326</v>
      </c>
    </row>
    <row r="80" spans="1:15" ht="13.15" x14ac:dyDescent="0.4">
      <c r="A80" s="22">
        <v>1</v>
      </c>
      <c r="B80">
        <v>4</v>
      </c>
      <c r="C80">
        <v>1</v>
      </c>
      <c r="D80">
        <v>3</v>
      </c>
      <c r="G80" t="s">
        <v>2</v>
      </c>
      <c r="H80">
        <f>F77*(I80-H79)</f>
        <v>0.25</v>
      </c>
      <c r="I80" s="3">
        <f>B92</f>
        <v>2.25</v>
      </c>
      <c r="J80">
        <f>F77*(I80-J81)</f>
        <v>-0.58333333333333326</v>
      </c>
      <c r="K80">
        <f>F77*(I80-K82)</f>
        <v>-0.33333333333333326</v>
      </c>
    </row>
    <row r="81" spans="1:15" ht="13.15" x14ac:dyDescent="0.4">
      <c r="A81" s="22">
        <v>3</v>
      </c>
      <c r="B81">
        <v>1</v>
      </c>
      <c r="C81">
        <v>3</v>
      </c>
      <c r="D81">
        <v>2</v>
      </c>
      <c r="G81" t="s">
        <v>3</v>
      </c>
      <c r="H81">
        <f>F77*(J81-H79)</f>
        <v>0.83333333333333326</v>
      </c>
      <c r="I81">
        <f>F77*(J81-I80)</f>
        <v>0.58333333333333326</v>
      </c>
      <c r="J81" s="3">
        <f>C92</f>
        <v>1.6666666666666667</v>
      </c>
      <c r="K81">
        <f>F77*(J81-K82)</f>
        <v>0.25</v>
      </c>
    </row>
    <row r="82" spans="1:15" ht="13.15" x14ac:dyDescent="0.4">
      <c r="A82" s="22">
        <v>1</v>
      </c>
      <c r="B82">
        <v>1</v>
      </c>
      <c r="C82">
        <v>2</v>
      </c>
      <c r="D82">
        <v>1</v>
      </c>
      <c r="G82" t="s">
        <v>4</v>
      </c>
      <c r="H82">
        <f>F77*(K82-H79)</f>
        <v>0.58333333333333326</v>
      </c>
      <c r="I82">
        <f>F77*(K82-I80)</f>
        <v>0.33333333333333326</v>
      </c>
      <c r="J82">
        <f>F77*(K82-J81)</f>
        <v>-0.25</v>
      </c>
      <c r="K82" s="3">
        <f>D92</f>
        <v>1.9166666666666667</v>
      </c>
    </row>
    <row r="83" spans="1:15" x14ac:dyDescent="0.35">
      <c r="A83" s="22">
        <v>4</v>
      </c>
      <c r="B83">
        <v>4</v>
      </c>
      <c r="C83">
        <v>1</v>
      </c>
      <c r="D83">
        <v>1</v>
      </c>
    </row>
    <row r="84" spans="1:15" ht="13.15" thickBot="1" x14ac:dyDescent="0.4">
      <c r="A84" s="22">
        <v>3</v>
      </c>
      <c r="B84">
        <v>1</v>
      </c>
      <c r="C84">
        <v>1</v>
      </c>
      <c r="D84">
        <v>1</v>
      </c>
    </row>
    <row r="85" spans="1:15" ht="13.5" thickBot="1" x14ac:dyDescent="0.45">
      <c r="A85" s="22">
        <v>3</v>
      </c>
      <c r="B85">
        <v>3</v>
      </c>
      <c r="C85">
        <v>2</v>
      </c>
      <c r="D85">
        <v>1</v>
      </c>
      <c r="H85" t="s">
        <v>1</v>
      </c>
      <c r="I85" t="s">
        <v>2</v>
      </c>
      <c r="J85" t="s">
        <v>3</v>
      </c>
      <c r="K85" t="s">
        <v>4</v>
      </c>
      <c r="M85" s="116"/>
      <c r="N85" s="141" t="s">
        <v>10</v>
      </c>
    </row>
    <row r="86" spans="1:15" ht="13.15" x14ac:dyDescent="0.4">
      <c r="A86" s="22">
        <v>2</v>
      </c>
      <c r="B86">
        <v>3</v>
      </c>
      <c r="C86">
        <v>1</v>
      </c>
      <c r="D86">
        <v>3</v>
      </c>
      <c r="G86" t="s">
        <v>1</v>
      </c>
      <c r="I86">
        <f>IF(I79&gt;0,I91,0)</f>
        <v>0</v>
      </c>
      <c r="J86">
        <f>IF(J79&gt;0,J91,0)</f>
        <v>0</v>
      </c>
      <c r="K86">
        <f>IF(K79&gt;0,K91,0)</f>
        <v>0</v>
      </c>
      <c r="M86" s="143" t="s">
        <v>1</v>
      </c>
      <c r="N86" s="142">
        <f>Techniques!$D$3*(Techniques!$E$3*I86+Techniques!$F$3*J86+Techniques!$G$3*K86)</f>
        <v>0</v>
      </c>
    </row>
    <row r="87" spans="1:15" ht="13.15" x14ac:dyDescent="0.4">
      <c r="A87" s="22">
        <v>1</v>
      </c>
      <c r="B87">
        <v>1</v>
      </c>
      <c r="C87">
        <v>3</v>
      </c>
      <c r="D87">
        <v>1</v>
      </c>
      <c r="G87" t="s">
        <v>2</v>
      </c>
      <c r="H87">
        <f>IF(H80&gt;0,H92,0)</f>
        <v>0</v>
      </c>
      <c r="J87">
        <f>IF(J80&gt;0,J92,0)</f>
        <v>0</v>
      </c>
      <c r="K87">
        <f>IF(K80&gt;0,K92,0)</f>
        <v>0</v>
      </c>
      <c r="M87" s="143" t="s">
        <v>2</v>
      </c>
      <c r="N87" s="142">
        <f>Techniques!$E$3*(Techniques!$D$3*H87+Techniques!$F$3*J87+Techniques!$G$3*K87)</f>
        <v>0</v>
      </c>
    </row>
    <row r="88" spans="1:15" ht="13.15" x14ac:dyDescent="0.4">
      <c r="A88" s="22">
        <v>2</v>
      </c>
      <c r="B88">
        <v>1</v>
      </c>
      <c r="C88">
        <v>1</v>
      </c>
      <c r="D88">
        <v>1</v>
      </c>
      <c r="G88" t="s">
        <v>3</v>
      </c>
      <c r="H88">
        <f>IF(H81&gt;0,H93,0)</f>
        <v>0</v>
      </c>
      <c r="I88">
        <f>IF(I81&gt;0,I93,0)</f>
        <v>0</v>
      </c>
      <c r="K88">
        <f>IF(K81&gt;0,K93,0)</f>
        <v>0</v>
      </c>
      <c r="M88" s="143" t="s">
        <v>3</v>
      </c>
      <c r="N88" s="142">
        <f>Techniques!$F$3*(Techniques!$D$3*H88+Techniques!$E$3*I88+Techniques!$G$3*K88)</f>
        <v>0</v>
      </c>
    </row>
    <row r="89" spans="1:15" ht="13.15" x14ac:dyDescent="0.4">
      <c r="A89" s="22">
        <v>3</v>
      </c>
      <c r="B89">
        <v>2</v>
      </c>
      <c r="C89">
        <v>3</v>
      </c>
      <c r="D89">
        <v>4</v>
      </c>
      <c r="G89" t="s">
        <v>4</v>
      </c>
      <c r="H89">
        <f>IF(H82&gt;0,H94,0)</f>
        <v>0</v>
      </c>
      <c r="I89">
        <f>IF(I82&gt;0,I94,0)</f>
        <v>0</v>
      </c>
      <c r="J89">
        <f>IF(J82&gt;0,J94,0)</f>
        <v>0</v>
      </c>
      <c r="M89" s="143" t="s">
        <v>4</v>
      </c>
      <c r="N89" s="142">
        <f>Techniques!$G$3*(Techniques!$D$3*H89+Techniques!$E$3*I89+Techniques!$F$3*J89)</f>
        <v>0</v>
      </c>
    </row>
    <row r="90" spans="1:15" ht="13.15" x14ac:dyDescent="0.4">
      <c r="A90" s="22">
        <v>2</v>
      </c>
      <c r="B90">
        <v>4</v>
      </c>
      <c r="C90">
        <v>1</v>
      </c>
      <c r="D90">
        <v>4</v>
      </c>
      <c r="F90" s="38"/>
      <c r="M90" s="143" t="s">
        <v>94</v>
      </c>
      <c r="N90" s="142" t="b">
        <f>SUM(N86:N89)&gt;0</f>
        <v>0</v>
      </c>
    </row>
    <row r="91" spans="1:15" ht="13.5" thickBot="1" x14ac:dyDescent="0.45">
      <c r="A91" s="22"/>
      <c r="G91" t="s">
        <v>1</v>
      </c>
      <c r="I91">
        <v>0</v>
      </c>
      <c r="J91">
        <v>0</v>
      </c>
      <c r="K91">
        <v>0</v>
      </c>
      <c r="M91" s="140" t="s">
        <v>103</v>
      </c>
      <c r="N91" s="273">
        <v>0.33219300036062915</v>
      </c>
    </row>
    <row r="92" spans="1:15" x14ac:dyDescent="0.35">
      <c r="A92" s="22">
        <f>AVERAGE(A79:A90)</f>
        <v>2.5</v>
      </c>
      <c r="B92">
        <f>AVERAGE(B79:B90)</f>
        <v>2.25</v>
      </c>
      <c r="C92">
        <f>AVERAGE(C79:C90)</f>
        <v>1.6666666666666667</v>
      </c>
      <c r="D92">
        <f>AVERAGE(D79:D90)</f>
        <v>1.9166666666666667</v>
      </c>
      <c r="E92" s="13" t="s">
        <v>237</v>
      </c>
      <c r="G92" t="s">
        <v>2</v>
      </c>
      <c r="H92">
        <v>0</v>
      </c>
      <c r="J92">
        <v>0</v>
      </c>
      <c r="K92">
        <v>0</v>
      </c>
    </row>
    <row r="93" spans="1:15" x14ac:dyDescent="0.35">
      <c r="A93">
        <f>STDEV(A79:A90)</f>
        <v>1.243163121016122</v>
      </c>
      <c r="B93">
        <f>STDEV(B79:B90)</f>
        <v>1.2880570286640687</v>
      </c>
      <c r="C93">
        <f>STDEV(C79:C90)</f>
        <v>0.88762536459859442</v>
      </c>
      <c r="D93">
        <f>STDEV(D79:D90)</f>
        <v>1.2401124093721454</v>
      </c>
      <c r="E93" s="13" t="s">
        <v>238</v>
      </c>
      <c r="G93" t="s">
        <v>3</v>
      </c>
      <c r="H93">
        <v>0</v>
      </c>
      <c r="I93">
        <v>0</v>
      </c>
      <c r="K93">
        <v>0</v>
      </c>
    </row>
    <row r="94" spans="1:15" x14ac:dyDescent="0.35">
      <c r="A94" s="22"/>
      <c r="G94" t="s">
        <v>4</v>
      </c>
      <c r="H94">
        <v>0</v>
      </c>
      <c r="I94">
        <v>0</v>
      </c>
      <c r="J94">
        <v>0</v>
      </c>
    </row>
    <row r="95" spans="1:15" s="5" customFormat="1" ht="13.15" thickBot="1" x14ac:dyDescent="0.4">
      <c r="A95" s="23"/>
      <c r="O95" s="24"/>
    </row>
    <row r="96" spans="1:15" s="26" customFormat="1" x14ac:dyDescent="0.35">
      <c r="A96" s="25" t="str">
        <f>Directions!A7</f>
        <v>27) I did not need any further help</v>
      </c>
      <c r="E96" s="115" t="s">
        <v>226</v>
      </c>
      <c r="F96" s="66">
        <f>Directions!B7</f>
        <v>1</v>
      </c>
      <c r="O96" s="28"/>
    </row>
    <row r="97" spans="1:14" ht="13.15" x14ac:dyDescent="0.4">
      <c r="A97" s="22" t="s">
        <v>1</v>
      </c>
      <c r="B97" t="s">
        <v>2</v>
      </c>
      <c r="C97" t="s">
        <v>3</v>
      </c>
      <c r="D97" t="s">
        <v>4</v>
      </c>
      <c r="G97" s="3" t="s">
        <v>220</v>
      </c>
      <c r="H97" t="s">
        <v>1</v>
      </c>
      <c r="I97" t="s">
        <v>2</v>
      </c>
      <c r="J97" t="s">
        <v>3</v>
      </c>
      <c r="K97" t="s">
        <v>4</v>
      </c>
    </row>
    <row r="98" spans="1:14" ht="13.15" x14ac:dyDescent="0.4">
      <c r="A98" s="22">
        <v>5</v>
      </c>
      <c r="B98">
        <v>5</v>
      </c>
      <c r="C98">
        <v>3</v>
      </c>
      <c r="D98">
        <v>2</v>
      </c>
      <c r="G98" t="s">
        <v>1</v>
      </c>
      <c r="H98" s="3">
        <f>A111</f>
        <v>4.166666666666667</v>
      </c>
      <c r="I98">
        <f>F96*(H98-I99)</f>
        <v>-0.25</v>
      </c>
      <c r="J98">
        <f>F96*(H98-J100)</f>
        <v>0.58333333333333348</v>
      </c>
      <c r="K98">
        <f>F96*(H98-K101)</f>
        <v>0.91666666666666696</v>
      </c>
    </row>
    <row r="99" spans="1:14" ht="13.15" x14ac:dyDescent="0.4">
      <c r="A99" s="22">
        <v>1</v>
      </c>
      <c r="B99">
        <v>4</v>
      </c>
      <c r="C99">
        <v>5</v>
      </c>
      <c r="D99">
        <v>2</v>
      </c>
      <c r="G99" t="s">
        <v>2</v>
      </c>
      <c r="H99">
        <f>F96*(I99-H98)</f>
        <v>0.25</v>
      </c>
      <c r="I99" s="3">
        <f>B111</f>
        <v>4.416666666666667</v>
      </c>
      <c r="J99">
        <f>F96*(I99-J100)</f>
        <v>0.83333333333333348</v>
      </c>
      <c r="K99">
        <f>F96*(I99-K101)</f>
        <v>1.166666666666667</v>
      </c>
    </row>
    <row r="100" spans="1:14" ht="13.15" x14ac:dyDescent="0.4">
      <c r="A100" s="22">
        <v>5</v>
      </c>
      <c r="B100">
        <v>4</v>
      </c>
      <c r="C100">
        <v>3</v>
      </c>
      <c r="D100">
        <v>4</v>
      </c>
      <c r="G100" t="s">
        <v>3</v>
      </c>
      <c r="H100">
        <f>F96*(J100-H98)</f>
        <v>-0.58333333333333348</v>
      </c>
      <c r="I100">
        <f>F96*(J100-I99)</f>
        <v>-0.83333333333333348</v>
      </c>
      <c r="J100" s="3">
        <f>C111</f>
        <v>3.5833333333333335</v>
      </c>
      <c r="K100">
        <f>F96*(J100-K101)</f>
        <v>0.33333333333333348</v>
      </c>
    </row>
    <row r="101" spans="1:14" ht="13.15" x14ac:dyDescent="0.4">
      <c r="A101" s="22">
        <v>4</v>
      </c>
      <c r="B101">
        <v>5</v>
      </c>
      <c r="C101">
        <v>1</v>
      </c>
      <c r="D101">
        <v>3</v>
      </c>
      <c r="G101" t="s">
        <v>4</v>
      </c>
      <c r="H101">
        <f>F96*(K101-H98)</f>
        <v>-0.91666666666666696</v>
      </c>
      <c r="I101">
        <f>F96*(K101-I99)</f>
        <v>-1.166666666666667</v>
      </c>
      <c r="J101">
        <f>F96*(K101-J100)</f>
        <v>-0.33333333333333348</v>
      </c>
      <c r="K101" s="3">
        <f>D111</f>
        <v>3.25</v>
      </c>
    </row>
    <row r="102" spans="1:14" x14ac:dyDescent="0.35">
      <c r="A102" s="22">
        <v>4</v>
      </c>
      <c r="B102">
        <v>5</v>
      </c>
      <c r="C102">
        <v>2</v>
      </c>
      <c r="D102">
        <v>1</v>
      </c>
    </row>
    <row r="103" spans="1:14" ht="13.15" thickBot="1" x14ac:dyDescent="0.4">
      <c r="A103" s="22">
        <v>4</v>
      </c>
      <c r="B103">
        <v>4</v>
      </c>
      <c r="C103">
        <v>5</v>
      </c>
      <c r="D103">
        <v>4</v>
      </c>
    </row>
    <row r="104" spans="1:14" ht="13.5" thickBot="1" x14ac:dyDescent="0.45">
      <c r="A104" s="22">
        <v>4</v>
      </c>
      <c r="B104">
        <v>5</v>
      </c>
      <c r="C104">
        <v>4</v>
      </c>
      <c r="D104">
        <v>4</v>
      </c>
      <c r="H104" t="s">
        <v>1</v>
      </c>
      <c r="I104" t="s">
        <v>2</v>
      </c>
      <c r="J104" t="s">
        <v>3</v>
      </c>
      <c r="K104" t="s">
        <v>4</v>
      </c>
      <c r="M104" s="116"/>
      <c r="N104" s="141" t="s">
        <v>10</v>
      </c>
    </row>
    <row r="105" spans="1:14" ht="13.15" x14ac:dyDescent="0.4">
      <c r="A105" s="22">
        <v>4</v>
      </c>
      <c r="B105">
        <v>5</v>
      </c>
      <c r="C105">
        <v>1</v>
      </c>
      <c r="D105">
        <v>4</v>
      </c>
      <c r="G105" t="s">
        <v>1</v>
      </c>
      <c r="I105">
        <f>IF(I98&gt;0,I110,0)</f>
        <v>0</v>
      </c>
      <c r="J105">
        <f>IF(J98&gt;0,J110,0)</f>
        <v>0</v>
      </c>
      <c r="K105">
        <f>IF(K98&gt;0,K110,0)</f>
        <v>0</v>
      </c>
      <c r="M105" s="143" t="s">
        <v>1</v>
      </c>
      <c r="N105" s="142">
        <f>Techniques!$D$3*(Techniques!$E$3*I105+Techniques!$F$3*J105+Techniques!$G$3*K105)</f>
        <v>0</v>
      </c>
    </row>
    <row r="106" spans="1:14" ht="13.15" x14ac:dyDescent="0.4">
      <c r="A106" s="22">
        <v>5</v>
      </c>
      <c r="B106">
        <v>4</v>
      </c>
      <c r="C106">
        <v>5</v>
      </c>
      <c r="D106">
        <v>1</v>
      </c>
      <c r="G106" t="s">
        <v>2</v>
      </c>
      <c r="H106">
        <f>IF(H99&gt;0,H111,0)</f>
        <v>0</v>
      </c>
      <c r="J106">
        <f>IF(J99&gt;0,J111,0)</f>
        <v>0</v>
      </c>
      <c r="K106">
        <f>IF(K99&gt;0,K111,0)</f>
        <v>0</v>
      </c>
      <c r="M106" s="143" t="s">
        <v>2</v>
      </c>
      <c r="N106" s="142">
        <f>Techniques!$E$3*(Techniques!$D$3*H106+Techniques!$F$3*J106+Techniques!$G$3*K106)</f>
        <v>0</v>
      </c>
    </row>
    <row r="107" spans="1:14" ht="13.15" x14ac:dyDescent="0.4">
      <c r="A107" s="22">
        <v>5</v>
      </c>
      <c r="B107">
        <v>5</v>
      </c>
      <c r="C107">
        <v>5</v>
      </c>
      <c r="D107">
        <v>5</v>
      </c>
      <c r="G107" t="s">
        <v>3</v>
      </c>
      <c r="H107">
        <f>IF(H100&gt;0,H112,0)</f>
        <v>0</v>
      </c>
      <c r="I107">
        <f>IF(I100&gt;0,I112,0)</f>
        <v>0</v>
      </c>
      <c r="K107">
        <f>IF(K100&gt;0,K112,0)</f>
        <v>0</v>
      </c>
      <c r="M107" s="143" t="s">
        <v>3</v>
      </c>
      <c r="N107" s="142">
        <f>Techniques!$F$3*(Techniques!$D$3*H107+Techniques!$E$3*I107+Techniques!$G$3*K107)</f>
        <v>0</v>
      </c>
    </row>
    <row r="108" spans="1:14" ht="13.15" x14ac:dyDescent="0.4">
      <c r="A108" s="22">
        <v>5</v>
      </c>
      <c r="B108">
        <v>5</v>
      </c>
      <c r="C108">
        <v>4</v>
      </c>
      <c r="D108">
        <v>5</v>
      </c>
      <c r="G108" t="s">
        <v>4</v>
      </c>
      <c r="H108">
        <f>IF(H101&gt;0,H113,0)</f>
        <v>0</v>
      </c>
      <c r="I108">
        <f>IF(I101&gt;0,I113,0)</f>
        <v>0</v>
      </c>
      <c r="J108">
        <f>IF(J101&gt;0,J113,0)</f>
        <v>0</v>
      </c>
      <c r="M108" s="143" t="s">
        <v>4</v>
      </c>
      <c r="N108" s="142">
        <f>Techniques!$G$3*(Techniques!$D$3*H108+Techniques!$E$3*I108+Techniques!$F$3*J108)</f>
        <v>0</v>
      </c>
    </row>
    <row r="109" spans="1:14" ht="13.15" x14ac:dyDescent="0.4">
      <c r="A109" s="22">
        <v>4</v>
      </c>
      <c r="B109">
        <v>2</v>
      </c>
      <c r="C109">
        <v>5</v>
      </c>
      <c r="D109">
        <v>4</v>
      </c>
      <c r="F109" s="38"/>
      <c r="M109" s="143" t="s">
        <v>94</v>
      </c>
      <c r="N109" s="142" t="b">
        <f>SUM(N105:N108)&gt;0</f>
        <v>0</v>
      </c>
    </row>
    <row r="110" spans="1:14" ht="13.5" thickBot="1" x14ac:dyDescent="0.45">
      <c r="A110" s="22"/>
      <c r="G110" t="s">
        <v>1</v>
      </c>
      <c r="I110">
        <v>0</v>
      </c>
      <c r="J110">
        <v>0</v>
      </c>
      <c r="K110">
        <v>0</v>
      </c>
      <c r="M110" s="140" t="s">
        <v>103</v>
      </c>
      <c r="N110" s="273">
        <v>0.11194103059228859</v>
      </c>
    </row>
    <row r="111" spans="1:14" x14ac:dyDescent="0.35">
      <c r="A111" s="22">
        <f>AVERAGE(A98:A109)</f>
        <v>4.166666666666667</v>
      </c>
      <c r="B111">
        <f>AVERAGE(B98:B109)</f>
        <v>4.416666666666667</v>
      </c>
      <c r="C111">
        <f>AVERAGE(C98:C109)</f>
        <v>3.5833333333333335</v>
      </c>
      <c r="D111">
        <f>AVERAGE(D98:D109)</f>
        <v>3.25</v>
      </c>
      <c r="E111" s="13" t="s">
        <v>237</v>
      </c>
      <c r="G111" t="s">
        <v>2</v>
      </c>
      <c r="H111">
        <v>0</v>
      </c>
      <c r="J111">
        <v>0</v>
      </c>
      <c r="K111">
        <v>0</v>
      </c>
    </row>
    <row r="112" spans="1:14" x14ac:dyDescent="0.35">
      <c r="A112">
        <f>STDEV(A98:A109)</f>
        <v>1.114640858045425</v>
      </c>
      <c r="B112">
        <f>STDEV(B98:B109)</f>
        <v>0.90033663737851954</v>
      </c>
      <c r="C112">
        <f>STDEV(C98:C109)</f>
        <v>1.5642792899510292</v>
      </c>
      <c r="D112">
        <f>STDEV(D98:D109)</f>
        <v>1.4222261679238197</v>
      </c>
      <c r="E112" s="13" t="s">
        <v>238</v>
      </c>
      <c r="G112" t="s">
        <v>3</v>
      </c>
      <c r="H112">
        <v>0</v>
      </c>
      <c r="I112">
        <v>0</v>
      </c>
      <c r="K112">
        <v>0</v>
      </c>
    </row>
    <row r="113" spans="1:15" x14ac:dyDescent="0.35">
      <c r="A113" s="22"/>
      <c r="G113" t="s">
        <v>4</v>
      </c>
      <c r="H113">
        <v>0</v>
      </c>
      <c r="I113">
        <v>0</v>
      </c>
      <c r="J113">
        <v>0</v>
      </c>
    </row>
    <row r="114" spans="1:15" s="5" customFormat="1" ht="13.15" thickBot="1" x14ac:dyDescent="0.4">
      <c r="A114" s="23"/>
      <c r="O114" s="24"/>
    </row>
    <row r="115" spans="1:15" s="26" customFormat="1" x14ac:dyDescent="0.35">
      <c r="A115" s="25" t="str">
        <f>Directions!A8</f>
        <v>28) The interface interfered with the way I wanted to interact with the system</v>
      </c>
      <c r="E115" s="115" t="s">
        <v>226</v>
      </c>
      <c r="F115" s="66">
        <v>-1</v>
      </c>
      <c r="O115" s="28"/>
    </row>
    <row r="116" spans="1:15" ht="13.15" x14ac:dyDescent="0.4">
      <c r="A116" s="22" t="s">
        <v>1</v>
      </c>
      <c r="B116" t="s">
        <v>2</v>
      </c>
      <c r="C116" t="s">
        <v>3</v>
      </c>
      <c r="D116" t="s">
        <v>4</v>
      </c>
      <c r="G116" s="3" t="s">
        <v>220</v>
      </c>
      <c r="H116" t="s">
        <v>1</v>
      </c>
      <c r="I116" t="s">
        <v>2</v>
      </c>
      <c r="J116" t="s">
        <v>3</v>
      </c>
      <c r="K116" t="s">
        <v>4</v>
      </c>
    </row>
    <row r="117" spans="1:15" ht="13.15" x14ac:dyDescent="0.4">
      <c r="A117" s="22">
        <v>5</v>
      </c>
      <c r="B117">
        <v>1</v>
      </c>
      <c r="C117">
        <v>1</v>
      </c>
      <c r="D117">
        <v>2</v>
      </c>
      <c r="G117" t="s">
        <v>1</v>
      </c>
      <c r="H117" s="3">
        <f>A130</f>
        <v>3</v>
      </c>
      <c r="I117">
        <f>F115*(H117-I118)</f>
        <v>-0.58333333333333348</v>
      </c>
      <c r="J117">
        <f>F115*(H117-J119)</f>
        <v>-0.66666666666666652</v>
      </c>
      <c r="K117">
        <f>F115*(H117-K120)</f>
        <v>-0.58333333333333348</v>
      </c>
    </row>
    <row r="118" spans="1:15" ht="13.15" x14ac:dyDescent="0.4">
      <c r="A118" s="22">
        <v>2</v>
      </c>
      <c r="B118">
        <v>4</v>
      </c>
      <c r="C118">
        <v>2</v>
      </c>
      <c r="D118">
        <v>3</v>
      </c>
      <c r="G118" t="s">
        <v>2</v>
      </c>
      <c r="H118">
        <f>F115*(I118-H117)</f>
        <v>0.58333333333333348</v>
      </c>
      <c r="I118" s="3">
        <f>B130</f>
        <v>2.4166666666666665</v>
      </c>
      <c r="J118">
        <f>F115*(I118-J119)</f>
        <v>-8.3333333333333037E-2</v>
      </c>
      <c r="K118">
        <f>F115*(I118-K120)</f>
        <v>0</v>
      </c>
    </row>
    <row r="119" spans="1:15" ht="13.15" x14ac:dyDescent="0.4">
      <c r="A119" s="22">
        <v>3</v>
      </c>
      <c r="B119">
        <v>1</v>
      </c>
      <c r="C119">
        <v>2</v>
      </c>
      <c r="D119">
        <v>3</v>
      </c>
      <c r="G119" t="s">
        <v>3</v>
      </c>
      <c r="H119">
        <f>F115*(J119-H117)</f>
        <v>0.66666666666666652</v>
      </c>
      <c r="I119">
        <f>F115*(J119-I118)</f>
        <v>8.3333333333333037E-2</v>
      </c>
      <c r="J119" s="3">
        <f>C130</f>
        <v>2.3333333333333335</v>
      </c>
      <c r="K119">
        <f>F115*(J119-K120)</f>
        <v>8.3333333333333037E-2</v>
      </c>
    </row>
    <row r="120" spans="1:15" ht="13.15" x14ac:dyDescent="0.4">
      <c r="A120" s="22">
        <v>5</v>
      </c>
      <c r="B120">
        <v>4</v>
      </c>
      <c r="C120">
        <v>5</v>
      </c>
      <c r="D120">
        <v>3</v>
      </c>
      <c r="G120" t="s">
        <v>4</v>
      </c>
      <c r="H120">
        <f>F115*(K120-H117)</f>
        <v>0.58333333333333348</v>
      </c>
      <c r="I120">
        <f>F115*(K120-I118)</f>
        <v>0</v>
      </c>
      <c r="J120">
        <f>F115*(K120-J119)</f>
        <v>-8.3333333333333037E-2</v>
      </c>
      <c r="K120" s="3">
        <f>D130</f>
        <v>2.4166666666666665</v>
      </c>
    </row>
    <row r="121" spans="1:15" x14ac:dyDescent="0.35">
      <c r="A121" s="22">
        <v>4</v>
      </c>
      <c r="B121">
        <v>3</v>
      </c>
      <c r="C121">
        <v>3</v>
      </c>
      <c r="D121">
        <v>1</v>
      </c>
    </row>
    <row r="122" spans="1:15" ht="13.15" thickBot="1" x14ac:dyDescent="0.4">
      <c r="A122" s="22">
        <v>3</v>
      </c>
      <c r="B122">
        <v>1</v>
      </c>
      <c r="C122">
        <v>1</v>
      </c>
      <c r="D122">
        <v>3</v>
      </c>
    </row>
    <row r="123" spans="1:15" ht="13.5" thickBot="1" x14ac:dyDescent="0.45">
      <c r="A123" s="22">
        <v>2</v>
      </c>
      <c r="B123">
        <v>3</v>
      </c>
      <c r="C123">
        <v>2</v>
      </c>
      <c r="D123">
        <v>2</v>
      </c>
      <c r="H123" t="s">
        <v>1</v>
      </c>
      <c r="I123" t="s">
        <v>2</v>
      </c>
      <c r="J123" t="s">
        <v>3</v>
      </c>
      <c r="K123" t="s">
        <v>4</v>
      </c>
      <c r="M123" s="116"/>
      <c r="N123" s="141" t="s">
        <v>10</v>
      </c>
    </row>
    <row r="124" spans="1:15" ht="13.15" x14ac:dyDescent="0.4">
      <c r="A124" s="22">
        <v>3</v>
      </c>
      <c r="B124">
        <v>4</v>
      </c>
      <c r="C124">
        <v>1</v>
      </c>
      <c r="D124">
        <v>4</v>
      </c>
      <c r="G124" t="s">
        <v>1</v>
      </c>
      <c r="I124">
        <f>IF(I117&gt;0,I129,0)</f>
        <v>0</v>
      </c>
      <c r="J124">
        <f>IF(J117&gt;0,J129,0)</f>
        <v>0</v>
      </c>
      <c r="K124">
        <f>IF(K117&gt;0,K129,0)</f>
        <v>0</v>
      </c>
      <c r="M124" s="143" t="s">
        <v>1</v>
      </c>
      <c r="N124" s="142">
        <f>Techniques!$D$3*(Techniques!$E$3*I124+Techniques!$F$3*J124+Techniques!$G$3*K124)</f>
        <v>0</v>
      </c>
    </row>
    <row r="125" spans="1:15" ht="13.15" x14ac:dyDescent="0.4">
      <c r="A125" s="22">
        <v>2</v>
      </c>
      <c r="B125">
        <v>2</v>
      </c>
      <c r="C125">
        <v>4</v>
      </c>
      <c r="D125">
        <v>3</v>
      </c>
      <c r="G125" t="s">
        <v>2</v>
      </c>
      <c r="H125">
        <f>IF(H118&gt;0,H130,0)</f>
        <v>0</v>
      </c>
      <c r="J125">
        <f>IF(J118&gt;0,J130,0)</f>
        <v>0</v>
      </c>
      <c r="K125">
        <f>IF(K118&gt;0,K130,0)</f>
        <v>0</v>
      </c>
      <c r="M125" s="143" t="s">
        <v>2</v>
      </c>
      <c r="N125" s="142">
        <f>Techniques!$E$3*(Techniques!$D$3*H125+Techniques!$F$3*J125+Techniques!$G$3*K125)</f>
        <v>0</v>
      </c>
    </row>
    <row r="126" spans="1:15" ht="13.15" x14ac:dyDescent="0.4">
      <c r="A126" s="22">
        <v>2</v>
      </c>
      <c r="B126">
        <v>1</v>
      </c>
      <c r="C126">
        <v>2</v>
      </c>
      <c r="D126">
        <v>2</v>
      </c>
      <c r="G126" t="s">
        <v>3</v>
      </c>
      <c r="H126">
        <f>IF(H119&gt;0,H131,0)</f>
        <v>0</v>
      </c>
      <c r="I126">
        <f>IF(I119&gt;0,I131,0)</f>
        <v>0</v>
      </c>
      <c r="K126">
        <f>IF(K119&gt;0,K131,0)</f>
        <v>0</v>
      </c>
      <c r="M126" s="143" t="s">
        <v>3</v>
      </c>
      <c r="N126" s="142">
        <f>Techniques!$F$3*(Techniques!$D$3*H126+Techniques!$E$3*I126+Techniques!$G$3*K126)</f>
        <v>0</v>
      </c>
    </row>
    <row r="127" spans="1:15" ht="13.15" x14ac:dyDescent="0.4">
      <c r="A127" s="22">
        <v>3</v>
      </c>
      <c r="B127">
        <v>2</v>
      </c>
      <c r="C127">
        <v>4</v>
      </c>
      <c r="D127">
        <v>1</v>
      </c>
      <c r="G127" t="s">
        <v>4</v>
      </c>
      <c r="H127">
        <f>IF(H120&gt;0,H132,0)</f>
        <v>0</v>
      </c>
      <c r="I127">
        <f>IF(I120&gt;0,I132,0)</f>
        <v>0</v>
      </c>
      <c r="J127">
        <f>IF(J120&gt;0,J132,0)</f>
        <v>0</v>
      </c>
      <c r="M127" s="143" t="s">
        <v>4</v>
      </c>
      <c r="N127" s="142">
        <f>Techniques!$G$3*(Techniques!$D$3*H127+Techniques!$E$3*I127+Techniques!$F$3*J127)</f>
        <v>0</v>
      </c>
    </row>
    <row r="128" spans="1:15" ht="13.15" x14ac:dyDescent="0.4">
      <c r="A128" s="22">
        <v>2</v>
      </c>
      <c r="B128">
        <v>3</v>
      </c>
      <c r="C128">
        <v>1</v>
      </c>
      <c r="D128">
        <v>2</v>
      </c>
      <c r="F128" s="38"/>
      <c r="M128" s="143" t="s">
        <v>94</v>
      </c>
      <c r="N128" s="142" t="b">
        <f>SUM(N124:N127)&gt;0</f>
        <v>0</v>
      </c>
    </row>
    <row r="129" spans="1:15" ht="13.5" thickBot="1" x14ac:dyDescent="0.45">
      <c r="A129" s="22"/>
      <c r="G129" t="s">
        <v>1</v>
      </c>
      <c r="I129">
        <v>0</v>
      </c>
      <c r="J129">
        <v>0</v>
      </c>
      <c r="K129">
        <v>0</v>
      </c>
      <c r="M129" s="140" t="s">
        <v>103</v>
      </c>
      <c r="N129" s="273">
        <v>0.49759431659285847</v>
      </c>
    </row>
    <row r="130" spans="1:15" x14ac:dyDescent="0.35">
      <c r="A130" s="22">
        <f>AVERAGE(A117:A128)</f>
        <v>3</v>
      </c>
      <c r="B130">
        <f>AVERAGE(B117:B128)</f>
        <v>2.4166666666666665</v>
      </c>
      <c r="C130">
        <f>AVERAGE(C117:C128)</f>
        <v>2.3333333333333335</v>
      </c>
      <c r="D130">
        <f>AVERAGE(D117:D128)</f>
        <v>2.4166666666666665</v>
      </c>
      <c r="E130" s="13" t="s">
        <v>237</v>
      </c>
      <c r="G130" t="s">
        <v>2</v>
      </c>
      <c r="H130">
        <v>0</v>
      </c>
      <c r="J130">
        <v>0</v>
      </c>
      <c r="K130">
        <v>0</v>
      </c>
    </row>
    <row r="131" spans="1:15" x14ac:dyDescent="0.35">
      <c r="A131">
        <f>STDEV(A117:A128)</f>
        <v>1.1281521496355325</v>
      </c>
      <c r="B131">
        <f>STDEV(B117:B128)</f>
        <v>1.2401124093721456</v>
      </c>
      <c r="C131">
        <f>STDEV(C117:C128)</f>
        <v>1.3706888336846839</v>
      </c>
      <c r="D131">
        <f>STDEV(D117:D128)</f>
        <v>0.90033663737852021</v>
      </c>
      <c r="E131" s="13" t="s">
        <v>238</v>
      </c>
      <c r="G131" t="s">
        <v>3</v>
      </c>
      <c r="H131">
        <v>0</v>
      </c>
      <c r="I131">
        <v>0</v>
      </c>
      <c r="K131">
        <v>0</v>
      </c>
    </row>
    <row r="132" spans="1:15" x14ac:dyDescent="0.35">
      <c r="A132" s="22"/>
      <c r="G132" t="s">
        <v>4</v>
      </c>
      <c r="H132">
        <v>0</v>
      </c>
      <c r="I132">
        <v>0</v>
      </c>
      <c r="J132">
        <v>0</v>
      </c>
    </row>
    <row r="133" spans="1:15" s="5" customFormat="1" ht="13.15" thickBot="1" x14ac:dyDescent="0.4">
      <c r="A133" s="23"/>
      <c r="O133" s="24"/>
    </row>
    <row r="134" spans="1:15" s="26" customFormat="1" x14ac:dyDescent="0.35">
      <c r="A134" s="25" t="str">
        <f>Directions!A9</f>
        <v>29) I found it easy to undo mistakes and return to a previous state</v>
      </c>
      <c r="E134" s="115" t="s">
        <v>226</v>
      </c>
      <c r="F134" s="66">
        <f>Directions!B9</f>
        <v>1</v>
      </c>
      <c r="O134" s="28"/>
    </row>
    <row r="135" spans="1:15" ht="13.15" x14ac:dyDescent="0.4">
      <c r="A135" s="22" t="s">
        <v>1</v>
      </c>
      <c r="B135" t="s">
        <v>2</v>
      </c>
      <c r="C135" t="s">
        <v>3</v>
      </c>
      <c r="D135" t="s">
        <v>4</v>
      </c>
      <c r="G135" s="3" t="s">
        <v>220</v>
      </c>
      <c r="H135" t="s">
        <v>1</v>
      </c>
      <c r="I135" t="s">
        <v>2</v>
      </c>
      <c r="J135" t="s">
        <v>3</v>
      </c>
      <c r="K135" t="s">
        <v>4</v>
      </c>
    </row>
    <row r="136" spans="1:15" ht="13.15" x14ac:dyDescent="0.4">
      <c r="A136" s="22">
        <v>4</v>
      </c>
      <c r="B136">
        <v>4</v>
      </c>
      <c r="C136">
        <v>3</v>
      </c>
      <c r="D136">
        <v>4</v>
      </c>
      <c r="G136" t="s">
        <v>1</v>
      </c>
      <c r="H136" s="3">
        <f>A149</f>
        <v>3.5833333333333335</v>
      </c>
      <c r="I136">
        <f>F134*(H136-I137)</f>
        <v>0.58333333333333348</v>
      </c>
      <c r="J136">
        <f>F134*(H136-J138)</f>
        <v>-0.33333333333333304</v>
      </c>
      <c r="K136">
        <f>F134*(H136-K139)</f>
        <v>-0.25</v>
      </c>
    </row>
    <row r="137" spans="1:15" ht="13.15" x14ac:dyDescent="0.4">
      <c r="A137" s="22">
        <v>5</v>
      </c>
      <c r="B137">
        <v>1</v>
      </c>
      <c r="C137">
        <v>4</v>
      </c>
      <c r="D137">
        <v>3</v>
      </c>
      <c r="G137" t="s">
        <v>2</v>
      </c>
      <c r="H137">
        <f>F134*(I137-H136)</f>
        <v>-0.58333333333333348</v>
      </c>
      <c r="I137" s="3">
        <f>B149</f>
        <v>3</v>
      </c>
      <c r="J137">
        <f>F134*(I137-J138)</f>
        <v>-0.91666666666666652</v>
      </c>
      <c r="K137">
        <f>F134*(I137-K139)</f>
        <v>-0.83333333333333348</v>
      </c>
    </row>
    <row r="138" spans="1:15" ht="13.15" x14ac:dyDescent="0.4">
      <c r="A138" s="22">
        <v>5</v>
      </c>
      <c r="B138">
        <v>4</v>
      </c>
      <c r="C138">
        <v>3</v>
      </c>
      <c r="D138">
        <v>4</v>
      </c>
      <c r="G138" t="s">
        <v>3</v>
      </c>
      <c r="H138">
        <f>F134*(J138-H136)</f>
        <v>0.33333333333333304</v>
      </c>
      <c r="I138">
        <f>F134*(J138-I137)</f>
        <v>0.91666666666666652</v>
      </c>
      <c r="J138" s="3">
        <f>C149</f>
        <v>3.9166666666666665</v>
      </c>
      <c r="K138">
        <f>F134*(J138-K139)</f>
        <v>8.3333333333333037E-2</v>
      </c>
    </row>
    <row r="139" spans="1:15" ht="13.15" x14ac:dyDescent="0.4">
      <c r="A139" s="22">
        <v>3</v>
      </c>
      <c r="B139">
        <v>2</v>
      </c>
      <c r="C139">
        <v>4</v>
      </c>
      <c r="D139">
        <v>4</v>
      </c>
      <c r="G139" t="s">
        <v>4</v>
      </c>
      <c r="H139">
        <f>F134*(K139-H136)</f>
        <v>0.25</v>
      </c>
      <c r="I139">
        <f>F134*(K139-I137)</f>
        <v>0.83333333333333348</v>
      </c>
      <c r="J139">
        <f>F134*(K139-J138)</f>
        <v>-8.3333333333333037E-2</v>
      </c>
      <c r="K139" s="3">
        <f>D149</f>
        <v>3.8333333333333335</v>
      </c>
    </row>
    <row r="140" spans="1:15" x14ac:dyDescent="0.35">
      <c r="A140" s="22">
        <v>2</v>
      </c>
      <c r="B140">
        <v>2</v>
      </c>
      <c r="C140">
        <v>5</v>
      </c>
      <c r="D140">
        <v>4</v>
      </c>
    </row>
    <row r="141" spans="1:15" ht="13.15" thickBot="1" x14ac:dyDescent="0.4">
      <c r="A141" s="22">
        <v>4</v>
      </c>
      <c r="B141">
        <v>5</v>
      </c>
      <c r="C141">
        <v>5</v>
      </c>
      <c r="D141">
        <v>4</v>
      </c>
    </row>
    <row r="142" spans="1:15" ht="13.5" thickBot="1" x14ac:dyDescent="0.45">
      <c r="A142" s="22">
        <v>4</v>
      </c>
      <c r="B142">
        <v>2</v>
      </c>
      <c r="C142">
        <v>5</v>
      </c>
      <c r="D142">
        <v>5</v>
      </c>
      <c r="H142" t="s">
        <v>1</v>
      </c>
      <c r="I142" t="s">
        <v>2</v>
      </c>
      <c r="J142" t="s">
        <v>3</v>
      </c>
      <c r="K142" t="s">
        <v>4</v>
      </c>
      <c r="M142" s="116"/>
      <c r="N142" s="141" t="s">
        <v>10</v>
      </c>
    </row>
    <row r="143" spans="1:15" ht="13.15" x14ac:dyDescent="0.4">
      <c r="A143" s="22">
        <v>4</v>
      </c>
      <c r="B143">
        <v>3</v>
      </c>
      <c r="C143">
        <v>2</v>
      </c>
      <c r="D143">
        <v>3</v>
      </c>
      <c r="G143" t="s">
        <v>1</v>
      </c>
      <c r="I143">
        <f>IF(I136&gt;0,I148,0)</f>
        <v>0</v>
      </c>
      <c r="J143">
        <f>IF(J136&gt;0,J148,0)</f>
        <v>0</v>
      </c>
      <c r="K143">
        <f>IF(K136&gt;0,K148,0)</f>
        <v>0</v>
      </c>
      <c r="M143" s="143" t="s">
        <v>1</v>
      </c>
      <c r="N143" s="142">
        <f>Techniques!$D$3*(Techniques!$E$3*I143+Techniques!$F$3*J143+Techniques!$G$3*K143)</f>
        <v>0</v>
      </c>
    </row>
    <row r="144" spans="1:15" ht="13.15" x14ac:dyDescent="0.4">
      <c r="A144" s="22">
        <v>4</v>
      </c>
      <c r="B144">
        <v>4</v>
      </c>
      <c r="C144">
        <v>2</v>
      </c>
      <c r="D144">
        <v>3</v>
      </c>
      <c r="G144" t="s">
        <v>2</v>
      </c>
      <c r="H144">
        <f>IF(H137&gt;0,H149,0)</f>
        <v>0</v>
      </c>
      <c r="J144">
        <f>IF(J137&gt;0,J149,0)</f>
        <v>0</v>
      </c>
      <c r="K144">
        <f>IF(K137&gt;0,K149,0)</f>
        <v>0</v>
      </c>
      <c r="M144" s="143" t="s">
        <v>2</v>
      </c>
      <c r="N144" s="142">
        <f>Techniques!$E$3*(Techniques!$D$3*H144+Techniques!$F$3*J144+Techniques!$G$3*K144)</f>
        <v>0</v>
      </c>
    </row>
    <row r="145" spans="1:15" ht="13.15" x14ac:dyDescent="0.4">
      <c r="A145" s="22">
        <v>3</v>
      </c>
      <c r="B145">
        <v>4</v>
      </c>
      <c r="C145">
        <v>5</v>
      </c>
      <c r="D145">
        <v>4</v>
      </c>
      <c r="G145" t="s">
        <v>3</v>
      </c>
      <c r="H145">
        <f>IF(H138&gt;0,H150,0)</f>
        <v>0</v>
      </c>
      <c r="I145">
        <f>IF(I138&gt;0,I150,0)</f>
        <v>0</v>
      </c>
      <c r="K145">
        <f>IF(K138&gt;0,K150,0)</f>
        <v>0</v>
      </c>
      <c r="M145" s="143" t="s">
        <v>3</v>
      </c>
      <c r="N145" s="142">
        <f>Techniques!$F$3*(Techniques!$D$3*H145+Techniques!$E$3*I145+Techniques!$G$3*K145)</f>
        <v>0</v>
      </c>
    </row>
    <row r="146" spans="1:15" ht="13.15" x14ac:dyDescent="0.4">
      <c r="A146" s="22">
        <v>4</v>
      </c>
      <c r="B146">
        <v>2</v>
      </c>
      <c r="C146">
        <v>4</v>
      </c>
      <c r="D146">
        <v>5</v>
      </c>
      <c r="G146" t="s">
        <v>4</v>
      </c>
      <c r="H146">
        <f>IF(H139&gt;0,H151,0)</f>
        <v>0</v>
      </c>
      <c r="I146">
        <f>IF(I139&gt;0,I151,0)</f>
        <v>0</v>
      </c>
      <c r="J146">
        <f>IF(J139&gt;0,J151,0)</f>
        <v>0</v>
      </c>
      <c r="M146" s="143" t="s">
        <v>4</v>
      </c>
      <c r="N146" s="142">
        <f>Techniques!$G$3*(Techniques!$D$3*H146+Techniques!$E$3*I146+Techniques!$F$3*J146)</f>
        <v>0</v>
      </c>
    </row>
    <row r="147" spans="1:15" ht="13.15" x14ac:dyDescent="0.4">
      <c r="A147" s="22">
        <v>1</v>
      </c>
      <c r="B147">
        <v>3</v>
      </c>
      <c r="C147">
        <v>5</v>
      </c>
      <c r="D147">
        <v>3</v>
      </c>
      <c r="F147" s="38"/>
      <c r="M147" s="143" t="s">
        <v>94</v>
      </c>
      <c r="N147" s="142" t="b">
        <f>SUM(N143:N146)&gt;0</f>
        <v>0</v>
      </c>
    </row>
    <row r="148" spans="1:15" ht="13.5" thickBot="1" x14ac:dyDescent="0.45">
      <c r="A148" s="22"/>
      <c r="G148" t="s">
        <v>1</v>
      </c>
      <c r="I148">
        <v>0</v>
      </c>
      <c r="J148">
        <v>0</v>
      </c>
      <c r="K148">
        <v>0</v>
      </c>
      <c r="M148" s="140" t="s">
        <v>103</v>
      </c>
      <c r="N148" s="273">
        <v>0.21300625449350516</v>
      </c>
    </row>
    <row r="149" spans="1:15" x14ac:dyDescent="0.35">
      <c r="A149" s="22">
        <f>AVERAGE(A136:A147)</f>
        <v>3.5833333333333335</v>
      </c>
      <c r="B149">
        <f>AVERAGE(B136:B147)</f>
        <v>3</v>
      </c>
      <c r="C149">
        <f>AVERAGE(C136:C147)</f>
        <v>3.9166666666666665</v>
      </c>
      <c r="D149">
        <f>AVERAGE(D136:D147)</f>
        <v>3.8333333333333335</v>
      </c>
      <c r="E149" s="13" t="s">
        <v>237</v>
      </c>
      <c r="G149" t="s">
        <v>2</v>
      </c>
      <c r="H149">
        <v>0</v>
      </c>
      <c r="J149">
        <v>0</v>
      </c>
      <c r="K149">
        <v>0</v>
      </c>
    </row>
    <row r="150" spans="1:15" x14ac:dyDescent="0.35">
      <c r="A150">
        <f>STDEV(A136:A147)</f>
        <v>1.1645001528813146</v>
      </c>
      <c r="B150">
        <f>STDEV(B136:B147)</f>
        <v>1.2060453783110545</v>
      </c>
      <c r="C150">
        <f>STDEV(C136:C147)</f>
        <v>1.1645001528813146</v>
      </c>
      <c r="D150">
        <f>STDEV(D136:D147)</f>
        <v>0.71774056256527274</v>
      </c>
      <c r="E150" s="13" t="s">
        <v>238</v>
      </c>
      <c r="G150" t="s">
        <v>3</v>
      </c>
      <c r="H150">
        <v>0</v>
      </c>
      <c r="I150">
        <v>0</v>
      </c>
      <c r="K150">
        <v>0</v>
      </c>
    </row>
    <row r="151" spans="1:15" x14ac:dyDescent="0.35">
      <c r="A151" s="22"/>
      <c r="G151" t="s">
        <v>4</v>
      </c>
      <c r="H151">
        <v>0</v>
      </c>
      <c r="I151">
        <v>0</v>
      </c>
      <c r="J151">
        <v>0</v>
      </c>
    </row>
    <row r="152" spans="1:15" s="5" customFormat="1" ht="13.15" thickBot="1" x14ac:dyDescent="0.4">
      <c r="A152" s="23"/>
      <c r="O152" s="24"/>
    </row>
    <row r="153" spans="1:15" s="26" customFormat="1" x14ac:dyDescent="0.35">
      <c r="A153" s="25" t="str">
        <f>Directions!A10</f>
        <v>30) I was confused by the operation of the interface</v>
      </c>
      <c r="E153" s="115" t="s">
        <v>226</v>
      </c>
      <c r="F153" s="66">
        <f>Directions!B10</f>
        <v>-1</v>
      </c>
      <c r="O153" s="28"/>
    </row>
    <row r="154" spans="1:15" ht="13.15" x14ac:dyDescent="0.4">
      <c r="A154" s="22" t="s">
        <v>1</v>
      </c>
      <c r="B154" t="s">
        <v>2</v>
      </c>
      <c r="C154" t="s">
        <v>3</v>
      </c>
      <c r="D154" t="s">
        <v>4</v>
      </c>
      <c r="G154" s="3" t="s">
        <v>220</v>
      </c>
      <c r="H154" t="s">
        <v>1</v>
      </c>
      <c r="I154" t="s">
        <v>2</v>
      </c>
      <c r="J154" t="s">
        <v>3</v>
      </c>
      <c r="K154" t="s">
        <v>4</v>
      </c>
    </row>
    <row r="155" spans="1:15" ht="13.15" x14ac:dyDescent="0.4">
      <c r="A155" s="22">
        <v>1</v>
      </c>
      <c r="B155">
        <v>1</v>
      </c>
      <c r="C155">
        <v>1</v>
      </c>
      <c r="D155">
        <v>2</v>
      </c>
      <c r="G155" t="s">
        <v>1</v>
      </c>
      <c r="H155" s="3">
        <f>A168</f>
        <v>2.0833333333333335</v>
      </c>
      <c r="I155">
        <f>F153*(H155-I156)</f>
        <v>-0.16666666666666674</v>
      </c>
      <c r="J155">
        <f>F153*(H155-J157)</f>
        <v>-0.50000000000000022</v>
      </c>
      <c r="K155">
        <f>F153*(H155-K158)</f>
        <v>-0.25000000000000022</v>
      </c>
    </row>
    <row r="156" spans="1:15" ht="13.15" x14ac:dyDescent="0.4">
      <c r="A156" s="22">
        <v>1</v>
      </c>
      <c r="B156">
        <v>3</v>
      </c>
      <c r="C156">
        <v>1</v>
      </c>
      <c r="D156">
        <v>1</v>
      </c>
      <c r="G156" t="s">
        <v>2</v>
      </c>
      <c r="H156">
        <f>F153*(I156-H155)</f>
        <v>0.16666666666666674</v>
      </c>
      <c r="I156" s="3">
        <f>B168</f>
        <v>1.9166666666666667</v>
      </c>
      <c r="J156">
        <f>F153*(I156-J157)</f>
        <v>-0.33333333333333348</v>
      </c>
      <c r="K156">
        <f>F153*(I156-K158)</f>
        <v>-8.3333333333333481E-2</v>
      </c>
    </row>
    <row r="157" spans="1:15" ht="13.15" x14ac:dyDescent="0.4">
      <c r="A157" s="22">
        <v>3</v>
      </c>
      <c r="B157">
        <v>1</v>
      </c>
      <c r="C157">
        <v>3</v>
      </c>
      <c r="D157">
        <v>3</v>
      </c>
      <c r="G157" t="s">
        <v>3</v>
      </c>
      <c r="H157">
        <f>F153*(J157-H155)</f>
        <v>0.50000000000000022</v>
      </c>
      <c r="I157">
        <f>F153*(J157-I156)</f>
        <v>0.33333333333333348</v>
      </c>
      <c r="J157" s="3">
        <f>C168</f>
        <v>1.5833333333333333</v>
      </c>
      <c r="K157">
        <f>F153*(J157-K158)</f>
        <v>0.25</v>
      </c>
    </row>
    <row r="158" spans="1:15" ht="13.15" x14ac:dyDescent="0.4">
      <c r="A158" s="22">
        <v>4</v>
      </c>
      <c r="B158">
        <v>1</v>
      </c>
      <c r="C158">
        <v>2</v>
      </c>
      <c r="D158">
        <v>2</v>
      </c>
      <c r="G158" t="s">
        <v>4</v>
      </c>
      <c r="H158">
        <f>F153*(K158-H155)</f>
        <v>0.25000000000000022</v>
      </c>
      <c r="I158">
        <f>F153*(K158-I156)</f>
        <v>8.3333333333333481E-2</v>
      </c>
      <c r="J158">
        <f>F153*(K158-J157)</f>
        <v>-0.25</v>
      </c>
      <c r="K158" s="3">
        <f>D168</f>
        <v>1.8333333333333333</v>
      </c>
    </row>
    <row r="159" spans="1:15" x14ac:dyDescent="0.35">
      <c r="A159" s="22">
        <v>3</v>
      </c>
      <c r="B159">
        <v>2</v>
      </c>
      <c r="C159">
        <v>2</v>
      </c>
      <c r="D159">
        <v>1</v>
      </c>
    </row>
    <row r="160" spans="1:15" ht="13.15" thickBot="1" x14ac:dyDescent="0.4">
      <c r="A160" s="22">
        <v>3</v>
      </c>
      <c r="B160">
        <v>1</v>
      </c>
      <c r="C160">
        <v>1</v>
      </c>
      <c r="D160">
        <v>1</v>
      </c>
    </row>
    <row r="161" spans="1:15" ht="13.5" thickBot="1" x14ac:dyDescent="0.45">
      <c r="A161" s="22">
        <v>1</v>
      </c>
      <c r="B161">
        <v>3</v>
      </c>
      <c r="C161">
        <v>2</v>
      </c>
      <c r="D161">
        <v>3</v>
      </c>
      <c r="H161" t="s">
        <v>1</v>
      </c>
      <c r="I161" t="s">
        <v>2</v>
      </c>
      <c r="J161" t="s">
        <v>3</v>
      </c>
      <c r="K161" t="s">
        <v>4</v>
      </c>
      <c r="M161" s="116"/>
      <c r="N161" s="141" t="s">
        <v>10</v>
      </c>
    </row>
    <row r="162" spans="1:15" ht="13.15" x14ac:dyDescent="0.4">
      <c r="A162" s="22">
        <v>1</v>
      </c>
      <c r="B162">
        <v>4</v>
      </c>
      <c r="C162">
        <v>1</v>
      </c>
      <c r="D162">
        <v>1</v>
      </c>
      <c r="G162" t="s">
        <v>1</v>
      </c>
      <c r="I162">
        <f>IF(I155&gt;0,I167,0)</f>
        <v>0</v>
      </c>
      <c r="J162">
        <f>IF(J155&gt;0,J167,0)</f>
        <v>0</v>
      </c>
      <c r="K162">
        <f>IF(K155&gt;0,K167,0)</f>
        <v>0</v>
      </c>
      <c r="M162" s="143" t="s">
        <v>1</v>
      </c>
      <c r="N162" s="142">
        <f>Techniques!$D$3*(Techniques!$E$3*I162+Techniques!$F$3*J162+Techniques!$G$3*K162)</f>
        <v>0</v>
      </c>
    </row>
    <row r="163" spans="1:15" ht="13.15" x14ac:dyDescent="0.4">
      <c r="A163" s="22">
        <v>4</v>
      </c>
      <c r="B163">
        <v>2</v>
      </c>
      <c r="C163">
        <v>2</v>
      </c>
      <c r="D163">
        <v>4</v>
      </c>
      <c r="G163" t="s">
        <v>2</v>
      </c>
      <c r="H163">
        <f>IF(H156&gt;0,H168,0)</f>
        <v>0</v>
      </c>
      <c r="J163">
        <f>IF(J156&gt;0,J168,0)</f>
        <v>0</v>
      </c>
      <c r="K163">
        <f>IF(K156&gt;0,K168,0)</f>
        <v>0</v>
      </c>
      <c r="M163" s="143" t="s">
        <v>2</v>
      </c>
      <c r="N163" s="142">
        <f>Techniques!$E$3*(Techniques!$D$3*H163+Techniques!$F$3*J163+Techniques!$G$3*K163)</f>
        <v>0</v>
      </c>
    </row>
    <row r="164" spans="1:15" ht="13.15" x14ac:dyDescent="0.4">
      <c r="A164" s="22">
        <v>2</v>
      </c>
      <c r="B164">
        <v>1</v>
      </c>
      <c r="C164">
        <v>1</v>
      </c>
      <c r="D164">
        <v>1</v>
      </c>
      <c r="G164" t="s">
        <v>3</v>
      </c>
      <c r="H164">
        <f>IF(H157&gt;0,H169,0)</f>
        <v>0</v>
      </c>
      <c r="I164">
        <f>IF(I157&gt;0,I169,0)</f>
        <v>0</v>
      </c>
      <c r="K164">
        <f>IF(K157&gt;0,K169,0)</f>
        <v>0</v>
      </c>
      <c r="M164" s="143" t="s">
        <v>3</v>
      </c>
      <c r="N164" s="142">
        <f>Techniques!$F$3*(Techniques!$D$3*H164+Techniques!$E$3*I164+Techniques!$G$3*K164)</f>
        <v>0</v>
      </c>
    </row>
    <row r="165" spans="1:15" ht="13.15" x14ac:dyDescent="0.4">
      <c r="A165" s="22">
        <v>1</v>
      </c>
      <c r="B165">
        <v>2</v>
      </c>
      <c r="C165">
        <v>2</v>
      </c>
      <c r="D165">
        <v>1</v>
      </c>
      <c r="G165" t="s">
        <v>4</v>
      </c>
      <c r="H165">
        <f>IF(H158&gt;0,H170,0)</f>
        <v>0</v>
      </c>
      <c r="I165">
        <f>IF(I158&gt;0,I170,0)</f>
        <v>0</v>
      </c>
      <c r="J165">
        <f>IF(J158&gt;0,J170,0)</f>
        <v>0</v>
      </c>
      <c r="M165" s="143" t="s">
        <v>4</v>
      </c>
      <c r="N165" s="142">
        <f>Techniques!$G$3*(Techniques!$D$3*H165+Techniques!$E$3*I165+Techniques!$F$3*J165)</f>
        <v>0</v>
      </c>
    </row>
    <row r="166" spans="1:15" ht="13.15" x14ac:dyDescent="0.4">
      <c r="A166" s="22">
        <v>1</v>
      </c>
      <c r="B166">
        <v>2</v>
      </c>
      <c r="C166">
        <v>1</v>
      </c>
      <c r="D166">
        <v>2</v>
      </c>
      <c r="F166" s="38"/>
      <c r="M166" s="143" t="s">
        <v>94</v>
      </c>
      <c r="N166" s="142" t="b">
        <f>SUM(N162:N165)&gt;0</f>
        <v>0</v>
      </c>
    </row>
    <row r="167" spans="1:15" ht="13.5" thickBot="1" x14ac:dyDescent="0.45">
      <c r="A167" s="22"/>
      <c r="G167" t="s">
        <v>1</v>
      </c>
      <c r="I167">
        <v>0</v>
      </c>
      <c r="J167">
        <v>0</v>
      </c>
      <c r="K167">
        <v>0</v>
      </c>
      <c r="M167" s="140" t="s">
        <v>103</v>
      </c>
      <c r="N167" s="273">
        <v>0.84088370185041061</v>
      </c>
    </row>
    <row r="168" spans="1:15" x14ac:dyDescent="0.35">
      <c r="A168" s="22">
        <f>AVERAGE(A155:A166)</f>
        <v>2.0833333333333335</v>
      </c>
      <c r="B168">
        <f>AVERAGE(B155:B166)</f>
        <v>1.9166666666666667</v>
      </c>
      <c r="C168">
        <f>AVERAGE(C155:C166)</f>
        <v>1.5833333333333333</v>
      </c>
      <c r="D168">
        <f>AVERAGE(D155:D166)</f>
        <v>1.8333333333333333</v>
      </c>
      <c r="E168" s="13" t="s">
        <v>237</v>
      </c>
      <c r="G168" t="s">
        <v>2</v>
      </c>
      <c r="H168">
        <v>0</v>
      </c>
      <c r="J168">
        <v>0</v>
      </c>
      <c r="K168">
        <v>0</v>
      </c>
    </row>
    <row r="169" spans="1:15" x14ac:dyDescent="0.35">
      <c r="A169">
        <f>STDEV(A155:A166)</f>
        <v>1.2401124093721454</v>
      </c>
      <c r="B169">
        <f>STDEV(B155:B166)</f>
        <v>0.99620491989562177</v>
      </c>
      <c r="C169">
        <f>STDEV(C155:C166)</f>
        <v>0.66855792342152154</v>
      </c>
      <c r="D169">
        <f>STDEV(D155:D166)</f>
        <v>1.0298573010888743</v>
      </c>
      <c r="E169" s="13" t="s">
        <v>238</v>
      </c>
      <c r="G169" t="s">
        <v>3</v>
      </c>
      <c r="H169">
        <v>0</v>
      </c>
      <c r="I169">
        <v>0</v>
      </c>
      <c r="K169">
        <v>0</v>
      </c>
    </row>
    <row r="170" spans="1:15" x14ac:dyDescent="0.35">
      <c r="A170" s="22"/>
      <c r="G170" t="s">
        <v>4</v>
      </c>
      <c r="H170">
        <v>0</v>
      </c>
      <c r="I170">
        <v>0</v>
      </c>
      <c r="J170">
        <v>0</v>
      </c>
    </row>
    <row r="171" spans="1:15" s="5" customFormat="1" ht="13.15" thickBot="1" x14ac:dyDescent="0.4">
      <c r="A171" s="23"/>
      <c r="O171" s="24"/>
    </row>
    <row r="172" spans="1:15" s="26" customFormat="1" x14ac:dyDescent="0.35">
      <c r="A172" s="25" t="str">
        <f>Directions!A11</f>
        <v>31) The interfaces provided protection against trivial errors</v>
      </c>
      <c r="E172" s="115" t="s">
        <v>226</v>
      </c>
      <c r="F172" s="66">
        <f>Directions!B11</f>
        <v>1</v>
      </c>
      <c r="O172" s="28"/>
    </row>
    <row r="173" spans="1:15" ht="13.15" x14ac:dyDescent="0.4">
      <c r="A173" s="22" t="s">
        <v>1</v>
      </c>
      <c r="B173" t="s">
        <v>2</v>
      </c>
      <c r="C173" t="s">
        <v>3</v>
      </c>
      <c r="D173" t="s">
        <v>4</v>
      </c>
      <c r="G173" s="3" t="s">
        <v>220</v>
      </c>
      <c r="H173" t="s">
        <v>1</v>
      </c>
      <c r="I173" t="s">
        <v>2</v>
      </c>
      <c r="J173" t="s">
        <v>3</v>
      </c>
      <c r="K173" t="s">
        <v>4</v>
      </c>
    </row>
    <row r="174" spans="1:15" ht="13.15" x14ac:dyDescent="0.4">
      <c r="A174" s="22">
        <v>3</v>
      </c>
      <c r="B174">
        <v>5</v>
      </c>
      <c r="C174">
        <v>3</v>
      </c>
      <c r="D174">
        <v>4</v>
      </c>
      <c r="G174" t="s">
        <v>1</v>
      </c>
      <c r="H174" s="3">
        <f>A187</f>
        <v>3.4166666666666665</v>
      </c>
      <c r="I174">
        <f>F172*(H174-I175)</f>
        <v>0.41666666666666652</v>
      </c>
      <c r="J174">
        <f>F172*(H174-J176)</f>
        <v>-0.25</v>
      </c>
      <c r="K174">
        <f>F172*(H174-K177)</f>
        <v>8.3333333333333037E-2</v>
      </c>
    </row>
    <row r="175" spans="1:15" ht="13.15" x14ac:dyDescent="0.4">
      <c r="A175" s="22">
        <v>4</v>
      </c>
      <c r="B175">
        <v>2</v>
      </c>
      <c r="C175">
        <v>4</v>
      </c>
      <c r="D175">
        <v>4</v>
      </c>
      <c r="G175" t="s">
        <v>2</v>
      </c>
      <c r="H175">
        <f>F172*(I175-H174)</f>
        <v>-0.41666666666666652</v>
      </c>
      <c r="I175" s="3">
        <f>B187</f>
        <v>3</v>
      </c>
      <c r="J175">
        <f>F172*(I175-J176)</f>
        <v>-0.66666666666666652</v>
      </c>
      <c r="K175">
        <f>F172*(I175-K177)</f>
        <v>-0.33333333333333348</v>
      </c>
    </row>
    <row r="176" spans="1:15" ht="13.15" x14ac:dyDescent="0.4">
      <c r="A176" s="22">
        <v>1</v>
      </c>
      <c r="B176">
        <v>2</v>
      </c>
      <c r="C176">
        <v>2</v>
      </c>
      <c r="D176">
        <v>2</v>
      </c>
      <c r="G176" t="s">
        <v>3</v>
      </c>
      <c r="H176">
        <f>F172*(J176-H174)</f>
        <v>0.25</v>
      </c>
      <c r="I176">
        <f>F172*(J176-I175)</f>
        <v>0.66666666666666652</v>
      </c>
      <c r="J176" s="3">
        <f>C187</f>
        <v>3.6666666666666665</v>
      </c>
      <c r="K176">
        <f>F172*(J176-K177)</f>
        <v>0.33333333333333304</v>
      </c>
    </row>
    <row r="177" spans="1:15" ht="13.15" x14ac:dyDescent="0.4">
      <c r="A177" s="22">
        <v>4</v>
      </c>
      <c r="B177">
        <v>4</v>
      </c>
      <c r="C177">
        <v>4</v>
      </c>
      <c r="D177">
        <v>3</v>
      </c>
      <c r="G177" t="s">
        <v>4</v>
      </c>
      <c r="H177">
        <f>F172*(K177-H174)</f>
        <v>-8.3333333333333037E-2</v>
      </c>
      <c r="I177">
        <f>F172*(K177-I175)</f>
        <v>0.33333333333333348</v>
      </c>
      <c r="J177">
        <f>F172*(K177-J176)</f>
        <v>-0.33333333333333304</v>
      </c>
      <c r="K177" s="3">
        <f>D187</f>
        <v>3.3333333333333335</v>
      </c>
    </row>
    <row r="178" spans="1:15" x14ac:dyDescent="0.35">
      <c r="A178" s="22">
        <v>2</v>
      </c>
      <c r="B178">
        <v>1</v>
      </c>
      <c r="C178">
        <v>5</v>
      </c>
      <c r="D178">
        <v>4</v>
      </c>
    </row>
    <row r="179" spans="1:15" ht="13.15" thickBot="1" x14ac:dyDescent="0.4">
      <c r="A179" s="22">
        <v>4</v>
      </c>
      <c r="B179">
        <v>2</v>
      </c>
      <c r="C179">
        <v>5</v>
      </c>
      <c r="D179">
        <v>4</v>
      </c>
    </row>
    <row r="180" spans="1:15" ht="13.5" thickBot="1" x14ac:dyDescent="0.45">
      <c r="A180" s="22">
        <v>4</v>
      </c>
      <c r="B180">
        <v>4</v>
      </c>
      <c r="C180">
        <v>4</v>
      </c>
      <c r="D180">
        <v>4</v>
      </c>
      <c r="H180" t="s">
        <v>1</v>
      </c>
      <c r="I180" t="s">
        <v>2</v>
      </c>
      <c r="J180" t="s">
        <v>3</v>
      </c>
      <c r="K180" t="s">
        <v>4</v>
      </c>
      <c r="M180" s="116"/>
      <c r="N180" s="141" t="s">
        <v>10</v>
      </c>
    </row>
    <row r="181" spans="1:15" ht="13.15" x14ac:dyDescent="0.4">
      <c r="A181" s="22">
        <v>4</v>
      </c>
      <c r="B181">
        <v>3</v>
      </c>
      <c r="C181">
        <v>5</v>
      </c>
      <c r="D181">
        <v>2</v>
      </c>
      <c r="G181" t="s">
        <v>1</v>
      </c>
      <c r="I181">
        <f>IF(I174&gt;0,I186,0)</f>
        <v>0</v>
      </c>
      <c r="J181">
        <f>IF(J174&gt;0,J186,0)</f>
        <v>0</v>
      </c>
      <c r="K181">
        <f>IF(K174&gt;0,K186,0)</f>
        <v>0</v>
      </c>
      <c r="M181" s="143" t="s">
        <v>1</v>
      </c>
      <c r="N181" s="142">
        <f>Techniques!$D$3*(Techniques!$E$3*I181+Techniques!$F$3*J181+Techniques!$G$3*K181)</f>
        <v>0</v>
      </c>
    </row>
    <row r="182" spans="1:15" ht="13.15" x14ac:dyDescent="0.4">
      <c r="A182" s="22">
        <v>2</v>
      </c>
      <c r="B182">
        <v>3</v>
      </c>
      <c r="C182">
        <v>2</v>
      </c>
      <c r="D182">
        <v>4</v>
      </c>
      <c r="G182" t="s">
        <v>2</v>
      </c>
      <c r="H182">
        <f>IF(H175&gt;0,H187,0)</f>
        <v>0</v>
      </c>
      <c r="J182">
        <f>IF(J175&gt;0,J187,0)</f>
        <v>0</v>
      </c>
      <c r="K182">
        <f>IF(K175&gt;0,K187,0)</f>
        <v>0</v>
      </c>
      <c r="M182" s="143" t="s">
        <v>2</v>
      </c>
      <c r="N182" s="142">
        <f>Techniques!$E$3*(Techniques!$D$3*H182+Techniques!$F$3*J182+Techniques!$G$3*K182)</f>
        <v>0</v>
      </c>
    </row>
    <row r="183" spans="1:15" ht="13.15" x14ac:dyDescent="0.4">
      <c r="A183" s="22">
        <v>4</v>
      </c>
      <c r="B183">
        <v>4</v>
      </c>
      <c r="C183">
        <v>1</v>
      </c>
      <c r="D183">
        <v>1</v>
      </c>
      <c r="G183" t="s">
        <v>3</v>
      </c>
      <c r="H183">
        <f>IF(H176&gt;0,H188,0)</f>
        <v>0</v>
      </c>
      <c r="I183">
        <f>IF(I176&gt;0,I188,0)</f>
        <v>0</v>
      </c>
      <c r="K183">
        <f>IF(K176&gt;0,K188,0)</f>
        <v>0</v>
      </c>
      <c r="M183" s="143" t="s">
        <v>3</v>
      </c>
      <c r="N183" s="142">
        <f>Techniques!$F$3*(Techniques!$D$3*H183+Techniques!$E$3*I183+Techniques!$G$3*K183)</f>
        <v>0</v>
      </c>
    </row>
    <row r="184" spans="1:15" ht="13.15" x14ac:dyDescent="0.4">
      <c r="A184" s="22">
        <v>5</v>
      </c>
      <c r="B184">
        <v>2</v>
      </c>
      <c r="C184">
        <v>4</v>
      </c>
      <c r="D184">
        <v>5</v>
      </c>
      <c r="G184" t="s">
        <v>4</v>
      </c>
      <c r="H184">
        <f>IF(H177&gt;0,H189,0)</f>
        <v>0</v>
      </c>
      <c r="I184">
        <f>IF(I177&gt;0,I189,0)</f>
        <v>0</v>
      </c>
      <c r="J184">
        <f>IF(J177&gt;0,J189,0)</f>
        <v>0</v>
      </c>
      <c r="M184" s="143" t="s">
        <v>4</v>
      </c>
      <c r="N184" s="142">
        <f>Techniques!$G$3*(Techniques!$D$3*H184+Techniques!$E$3*I184+Techniques!$F$3*J184)</f>
        <v>0</v>
      </c>
    </row>
    <row r="185" spans="1:15" ht="13.15" x14ac:dyDescent="0.4">
      <c r="A185" s="22">
        <v>4</v>
      </c>
      <c r="B185">
        <v>4</v>
      </c>
      <c r="C185">
        <v>5</v>
      </c>
      <c r="D185">
        <v>3</v>
      </c>
      <c r="F185" s="38"/>
      <c r="M185" s="143" t="s">
        <v>94</v>
      </c>
      <c r="N185" s="142" t="b">
        <f>SUM(N181:N184)&gt;0</f>
        <v>0</v>
      </c>
    </row>
    <row r="186" spans="1:15" ht="13.5" thickBot="1" x14ac:dyDescent="0.45">
      <c r="A186" s="22"/>
      <c r="G186" t="s">
        <v>1</v>
      </c>
      <c r="I186">
        <v>0</v>
      </c>
      <c r="J186">
        <v>0</v>
      </c>
      <c r="K186">
        <v>0</v>
      </c>
      <c r="M186" s="140" t="s">
        <v>103</v>
      </c>
      <c r="N186" s="273">
        <v>0.50684025723986714</v>
      </c>
    </row>
    <row r="187" spans="1:15" x14ac:dyDescent="0.35">
      <c r="A187" s="22">
        <f>AVERAGE(A174:A185)</f>
        <v>3.4166666666666665</v>
      </c>
      <c r="B187">
        <f>AVERAGE(B174:B185)</f>
        <v>3</v>
      </c>
      <c r="C187">
        <f>AVERAGE(C174:C185)</f>
        <v>3.6666666666666665</v>
      </c>
      <c r="D187">
        <f>AVERAGE(D174:D185)</f>
        <v>3.3333333333333335</v>
      </c>
      <c r="E187" s="13" t="s">
        <v>237</v>
      </c>
      <c r="G187" t="s">
        <v>2</v>
      </c>
      <c r="H187">
        <v>0</v>
      </c>
      <c r="J187">
        <v>0</v>
      </c>
      <c r="K187">
        <v>0</v>
      </c>
    </row>
    <row r="188" spans="1:15" x14ac:dyDescent="0.35">
      <c r="A188">
        <f>STDEV(A174:A185)</f>
        <v>1.1645001528813146</v>
      </c>
      <c r="B188">
        <f>STDEV(B174:B185)</f>
        <v>1.2060453783110545</v>
      </c>
      <c r="C188">
        <f>STDEV(C174:C185)</f>
        <v>1.3706888336846834</v>
      </c>
      <c r="D188">
        <f>STDEV(D174:D185)</f>
        <v>1.154700538379251</v>
      </c>
      <c r="E188" s="13" t="s">
        <v>238</v>
      </c>
      <c r="G188" t="s">
        <v>3</v>
      </c>
      <c r="H188">
        <v>0</v>
      </c>
      <c r="I188">
        <v>0</v>
      </c>
      <c r="K188">
        <v>0</v>
      </c>
    </row>
    <row r="189" spans="1:15" x14ac:dyDescent="0.35">
      <c r="A189" s="22"/>
      <c r="G189" t="s">
        <v>4</v>
      </c>
      <c r="H189">
        <v>0</v>
      </c>
      <c r="I189">
        <v>0</v>
      </c>
      <c r="J189">
        <v>0</v>
      </c>
    </row>
    <row r="190" spans="1:15" s="5" customFormat="1" ht="13.15" thickBot="1" x14ac:dyDescent="0.4">
      <c r="A190" s="23"/>
      <c r="O190" s="24"/>
    </row>
    <row r="191" spans="1:15" s="26" customFormat="1" x14ac:dyDescent="0.35">
      <c r="A191" s="25" t="str">
        <f>Directions!A12</f>
        <v>32) It was not possible to make silly mistakes</v>
      </c>
      <c r="E191" s="115" t="s">
        <v>226</v>
      </c>
      <c r="F191" s="66">
        <f>Directions!B12</f>
        <v>1</v>
      </c>
      <c r="O191" s="28"/>
    </row>
    <row r="192" spans="1:15" ht="13.15" x14ac:dyDescent="0.4">
      <c r="A192" s="22" t="s">
        <v>1</v>
      </c>
      <c r="B192" t="s">
        <v>2</v>
      </c>
      <c r="C192" t="s">
        <v>3</v>
      </c>
      <c r="D192" t="s">
        <v>4</v>
      </c>
      <c r="G192" s="3" t="s">
        <v>220</v>
      </c>
      <c r="H192" t="s">
        <v>1</v>
      </c>
      <c r="I192" t="s">
        <v>2</v>
      </c>
      <c r="J192" t="s">
        <v>3</v>
      </c>
      <c r="K192" t="s">
        <v>4</v>
      </c>
    </row>
    <row r="193" spans="1:14" ht="13.15" x14ac:dyDescent="0.4">
      <c r="A193" s="22">
        <v>5</v>
      </c>
      <c r="B193">
        <v>4</v>
      </c>
      <c r="C193">
        <v>3</v>
      </c>
      <c r="D193">
        <v>4</v>
      </c>
      <c r="G193" t="s">
        <v>1</v>
      </c>
      <c r="H193" s="3">
        <f>A206</f>
        <v>3.75</v>
      </c>
      <c r="I193">
        <f>F191*(H193-I194)</f>
        <v>8.3333333333333481E-2</v>
      </c>
      <c r="J193">
        <f>F191*(H193-J195)</f>
        <v>0.33333333333333348</v>
      </c>
      <c r="K193">
        <f>F191*(H193-K196)</f>
        <v>0.58333333333333348</v>
      </c>
    </row>
    <row r="194" spans="1:14" ht="13.15" x14ac:dyDescent="0.4">
      <c r="A194" s="22">
        <v>5</v>
      </c>
      <c r="B194">
        <v>2</v>
      </c>
      <c r="C194">
        <v>4</v>
      </c>
      <c r="D194">
        <v>4</v>
      </c>
      <c r="G194" t="s">
        <v>2</v>
      </c>
      <c r="H194">
        <f>F191*(I194-H193)</f>
        <v>-8.3333333333333481E-2</v>
      </c>
      <c r="I194" s="3">
        <f>B206</f>
        <v>3.6666666666666665</v>
      </c>
      <c r="J194">
        <f>F191*(I194-J195)</f>
        <v>0.25</v>
      </c>
      <c r="K194">
        <f>F191*(I194-K196)</f>
        <v>0.5</v>
      </c>
    </row>
    <row r="195" spans="1:14" ht="13.15" x14ac:dyDescent="0.4">
      <c r="A195" s="22">
        <v>4</v>
      </c>
      <c r="B195">
        <v>4</v>
      </c>
      <c r="C195">
        <v>3</v>
      </c>
      <c r="D195">
        <v>2</v>
      </c>
      <c r="G195" t="s">
        <v>3</v>
      </c>
      <c r="H195">
        <f>F191*(J195-H193)</f>
        <v>-0.33333333333333348</v>
      </c>
      <c r="I195">
        <f>F191*(J195-I194)</f>
        <v>-0.25</v>
      </c>
      <c r="J195" s="3">
        <f>C206</f>
        <v>3.4166666666666665</v>
      </c>
      <c r="K195">
        <f>F191*(J195-K196)</f>
        <v>0.25</v>
      </c>
    </row>
    <row r="196" spans="1:14" ht="13.15" x14ac:dyDescent="0.4">
      <c r="A196" s="22">
        <v>3</v>
      </c>
      <c r="B196">
        <v>4</v>
      </c>
      <c r="C196">
        <v>4</v>
      </c>
      <c r="D196">
        <v>3</v>
      </c>
      <c r="G196" t="s">
        <v>4</v>
      </c>
      <c r="H196">
        <f>F191*(K196-H193)</f>
        <v>-0.58333333333333348</v>
      </c>
      <c r="I196">
        <f>F191*(K196-I194)</f>
        <v>-0.5</v>
      </c>
      <c r="J196">
        <f>F191*(K196-J195)</f>
        <v>-0.25</v>
      </c>
      <c r="K196" s="3">
        <f>D206</f>
        <v>3.1666666666666665</v>
      </c>
    </row>
    <row r="197" spans="1:14" x14ac:dyDescent="0.35">
      <c r="A197" s="22">
        <v>3</v>
      </c>
      <c r="B197">
        <v>4</v>
      </c>
      <c r="C197">
        <v>5</v>
      </c>
      <c r="D197">
        <v>2</v>
      </c>
    </row>
    <row r="198" spans="1:14" ht="13.15" thickBot="1" x14ac:dyDescent="0.4">
      <c r="A198" s="22">
        <v>3</v>
      </c>
      <c r="B198">
        <v>3</v>
      </c>
      <c r="C198">
        <v>1</v>
      </c>
      <c r="D198">
        <v>3</v>
      </c>
    </row>
    <row r="199" spans="1:14" ht="13.5" thickBot="1" x14ac:dyDescent="0.45">
      <c r="A199" s="22">
        <v>4</v>
      </c>
      <c r="B199">
        <v>4</v>
      </c>
      <c r="C199">
        <v>4</v>
      </c>
      <c r="D199">
        <v>2</v>
      </c>
      <c r="H199" t="s">
        <v>1</v>
      </c>
      <c r="I199" t="s">
        <v>2</v>
      </c>
      <c r="J199" t="s">
        <v>3</v>
      </c>
      <c r="K199" t="s">
        <v>4</v>
      </c>
      <c r="M199" s="116"/>
      <c r="N199" s="141" t="s">
        <v>10</v>
      </c>
    </row>
    <row r="200" spans="1:14" ht="13.15" x14ac:dyDescent="0.4">
      <c r="A200" s="22">
        <v>3</v>
      </c>
      <c r="B200">
        <v>4</v>
      </c>
      <c r="C200">
        <v>2</v>
      </c>
      <c r="D200">
        <v>3</v>
      </c>
      <c r="G200" t="s">
        <v>1</v>
      </c>
      <c r="I200">
        <f>IF(I193&gt;0,I205,0)</f>
        <v>0</v>
      </c>
      <c r="J200">
        <f>IF(J193&gt;0,J205,0)</f>
        <v>0</v>
      </c>
      <c r="K200">
        <f>IF(K193&gt;0,K205,0)</f>
        <v>0</v>
      </c>
      <c r="M200" s="143" t="s">
        <v>1</v>
      </c>
      <c r="N200" s="142">
        <f>Techniques!$D$3*(Techniques!$E$3*I200+Techniques!$F$3*J200+Techniques!$G$3*K200)</f>
        <v>0</v>
      </c>
    </row>
    <row r="201" spans="1:14" ht="13.15" x14ac:dyDescent="0.4">
      <c r="A201" s="22">
        <v>4</v>
      </c>
      <c r="B201">
        <v>4</v>
      </c>
      <c r="C201">
        <v>4</v>
      </c>
      <c r="D201">
        <v>4</v>
      </c>
      <c r="G201" t="s">
        <v>2</v>
      </c>
      <c r="H201">
        <f>IF(H194&gt;0,H206,0)</f>
        <v>0</v>
      </c>
      <c r="J201">
        <f>IF(J194&gt;0,J206,0)</f>
        <v>0</v>
      </c>
      <c r="K201">
        <f>IF(K194&gt;0,K206,0)</f>
        <v>0</v>
      </c>
      <c r="M201" s="143" t="s">
        <v>2</v>
      </c>
      <c r="N201" s="142">
        <f>Techniques!$E$3*(Techniques!$D$3*H201+Techniques!$F$3*J201+Techniques!$G$3*K201)</f>
        <v>0</v>
      </c>
    </row>
    <row r="202" spans="1:14" ht="13.15" x14ac:dyDescent="0.4">
      <c r="A202" s="22">
        <v>2</v>
      </c>
      <c r="B202">
        <v>4</v>
      </c>
      <c r="C202">
        <v>2</v>
      </c>
      <c r="D202">
        <v>3</v>
      </c>
      <c r="G202" t="s">
        <v>3</v>
      </c>
      <c r="H202">
        <f>IF(H195&gt;0,H207,0)</f>
        <v>0</v>
      </c>
      <c r="I202">
        <f>IF(I195&gt;0,I207,0)</f>
        <v>0</v>
      </c>
      <c r="K202">
        <f>IF(K195&gt;0,K207,0)</f>
        <v>0</v>
      </c>
      <c r="M202" s="143" t="s">
        <v>3</v>
      </c>
      <c r="N202" s="142">
        <f>Techniques!$F$3*(Techniques!$D$3*H202+Techniques!$E$3*I202+Techniques!$G$3*K202)</f>
        <v>0</v>
      </c>
    </row>
    <row r="203" spans="1:14" ht="13.15" x14ac:dyDescent="0.4">
      <c r="A203" s="22">
        <v>5</v>
      </c>
      <c r="B203">
        <v>4</v>
      </c>
      <c r="C203">
        <v>4</v>
      </c>
      <c r="D203">
        <v>5</v>
      </c>
      <c r="G203" t="s">
        <v>4</v>
      </c>
      <c r="H203">
        <f>IF(H196&gt;0,H208,0)</f>
        <v>0</v>
      </c>
      <c r="I203">
        <f>IF(I196&gt;0,I208,0)</f>
        <v>0</v>
      </c>
      <c r="J203">
        <f>IF(J196&gt;0,J208,0)</f>
        <v>0</v>
      </c>
      <c r="M203" s="143" t="s">
        <v>4</v>
      </c>
      <c r="N203" s="142">
        <f>Techniques!$G$3*(Techniques!$D$3*H203+Techniques!$E$3*I203+Techniques!$F$3*J203)</f>
        <v>0</v>
      </c>
    </row>
    <row r="204" spans="1:14" ht="13.15" x14ac:dyDescent="0.4">
      <c r="A204" s="22">
        <v>4</v>
      </c>
      <c r="B204">
        <v>3</v>
      </c>
      <c r="C204">
        <v>5</v>
      </c>
      <c r="D204">
        <v>3</v>
      </c>
      <c r="F204" s="38"/>
      <c r="M204" s="143" t="s">
        <v>94</v>
      </c>
      <c r="N204" s="142" t="b">
        <f>SUM(N200:N203)&gt;0</f>
        <v>0</v>
      </c>
    </row>
    <row r="205" spans="1:14" ht="13.5" thickBot="1" x14ac:dyDescent="0.45">
      <c r="A205" s="22"/>
      <c r="G205" t="s">
        <v>1</v>
      </c>
      <c r="I205">
        <v>0</v>
      </c>
      <c r="J205">
        <v>0</v>
      </c>
      <c r="K205">
        <v>0</v>
      </c>
      <c r="M205" s="140" t="s">
        <v>103</v>
      </c>
      <c r="N205" s="273">
        <v>0.41270524955812249</v>
      </c>
    </row>
    <row r="206" spans="1:14" x14ac:dyDescent="0.35">
      <c r="A206" s="22">
        <f>AVERAGE(A193:A204)</f>
        <v>3.75</v>
      </c>
      <c r="B206">
        <f>AVERAGE(B193:B204)</f>
        <v>3.6666666666666665</v>
      </c>
      <c r="C206">
        <f>AVERAGE(C193:C204)</f>
        <v>3.4166666666666665</v>
      </c>
      <c r="D206">
        <f>AVERAGE(D193:D204)</f>
        <v>3.1666666666666665</v>
      </c>
      <c r="E206" s="13" t="s">
        <v>237</v>
      </c>
      <c r="G206" t="s">
        <v>2</v>
      </c>
      <c r="H206">
        <v>0</v>
      </c>
      <c r="J206">
        <v>0</v>
      </c>
      <c r="K206">
        <v>0</v>
      </c>
    </row>
    <row r="207" spans="1:14" x14ac:dyDescent="0.35">
      <c r="A207">
        <f>STDEV(A193:A204)</f>
        <v>0.96530729916342273</v>
      </c>
      <c r="B207">
        <f>STDEV(B193:B204)</f>
        <v>0.65133894727892894</v>
      </c>
      <c r="C207">
        <f>STDEV(C193:C204)</f>
        <v>1.2401124093721452</v>
      </c>
      <c r="D207">
        <f>STDEV(D193:D204)</f>
        <v>0.93743686656109237</v>
      </c>
      <c r="E207" s="13" t="s">
        <v>238</v>
      </c>
      <c r="G207" t="s">
        <v>3</v>
      </c>
      <c r="H207">
        <v>0</v>
      </c>
      <c r="I207">
        <v>0</v>
      </c>
      <c r="K207">
        <v>0</v>
      </c>
    </row>
    <row r="208" spans="1:14" x14ac:dyDescent="0.35">
      <c r="A208" s="22"/>
      <c r="G208" t="s">
        <v>4</v>
      </c>
      <c r="H208">
        <v>0</v>
      </c>
      <c r="I208">
        <v>0</v>
      </c>
      <c r="J208">
        <v>0</v>
      </c>
    </row>
    <row r="209" spans="1:15" s="5" customFormat="1" ht="13.15" thickBot="1" x14ac:dyDescent="0.4">
      <c r="A209" s="23"/>
      <c r="O209" s="24"/>
    </row>
    <row r="210" spans="1:15" s="26" customFormat="1" x14ac:dyDescent="0.35">
      <c r="A210" s="25" t="str">
        <f>Directions!A13</f>
        <v>33) The interface was very robust and reliable</v>
      </c>
      <c r="E210" s="115" t="s">
        <v>226</v>
      </c>
      <c r="F210" s="66">
        <f>Directions!B13</f>
        <v>1</v>
      </c>
      <c r="O210" s="28"/>
    </row>
    <row r="211" spans="1:15" ht="13.15" x14ac:dyDescent="0.4">
      <c r="A211" s="22" t="s">
        <v>1</v>
      </c>
      <c r="B211" t="s">
        <v>2</v>
      </c>
      <c r="C211" t="s">
        <v>3</v>
      </c>
      <c r="D211" t="s">
        <v>4</v>
      </c>
      <c r="G211" s="3" t="s">
        <v>220</v>
      </c>
      <c r="H211" t="s">
        <v>1</v>
      </c>
      <c r="I211" t="s">
        <v>2</v>
      </c>
      <c r="J211" t="s">
        <v>3</v>
      </c>
      <c r="K211" t="s">
        <v>4</v>
      </c>
    </row>
    <row r="212" spans="1:15" ht="13.15" x14ac:dyDescent="0.4">
      <c r="A212" s="22">
        <v>5</v>
      </c>
      <c r="B212">
        <v>5</v>
      </c>
      <c r="C212">
        <v>5</v>
      </c>
      <c r="D212">
        <v>5</v>
      </c>
      <c r="G212" t="s">
        <v>1</v>
      </c>
      <c r="H212" s="3">
        <f>A225</f>
        <v>4.416666666666667</v>
      </c>
      <c r="I212">
        <f>F210*(H212-I213)</f>
        <v>8.3333333333333925E-2</v>
      </c>
      <c r="J212">
        <f>F210*(H212-J214)</f>
        <v>0.33333333333333393</v>
      </c>
      <c r="K212">
        <f>F210*(H212-K215)</f>
        <v>0.16666666666666696</v>
      </c>
    </row>
    <row r="213" spans="1:15" ht="13.15" x14ac:dyDescent="0.4">
      <c r="A213" s="22">
        <v>4</v>
      </c>
      <c r="B213">
        <v>4</v>
      </c>
      <c r="C213">
        <v>3</v>
      </c>
      <c r="D213">
        <v>5</v>
      </c>
      <c r="G213" t="s">
        <v>2</v>
      </c>
      <c r="H213">
        <f>F210*(I213-H212)</f>
        <v>-8.3333333333333925E-2</v>
      </c>
      <c r="I213" s="3">
        <f>B225</f>
        <v>4.333333333333333</v>
      </c>
      <c r="J213">
        <f>F210*(I213-J214)</f>
        <v>0.25</v>
      </c>
      <c r="K213">
        <f>F210*(I213-K215)</f>
        <v>8.3333333333333037E-2</v>
      </c>
    </row>
    <row r="214" spans="1:15" ht="13.15" x14ac:dyDescent="0.4">
      <c r="A214" s="22">
        <v>5</v>
      </c>
      <c r="B214">
        <v>5</v>
      </c>
      <c r="C214">
        <v>3</v>
      </c>
      <c r="D214">
        <v>3</v>
      </c>
      <c r="G214" t="s">
        <v>3</v>
      </c>
      <c r="H214">
        <f>F210*(J214-H212)</f>
        <v>-0.33333333333333393</v>
      </c>
      <c r="I214">
        <f>F210*(J214-I213)</f>
        <v>-0.25</v>
      </c>
      <c r="J214" s="3">
        <f>C225</f>
        <v>4.083333333333333</v>
      </c>
      <c r="K214">
        <f>F210*(J214-K215)</f>
        <v>-0.16666666666666696</v>
      </c>
    </row>
    <row r="215" spans="1:15" ht="13.15" x14ac:dyDescent="0.4">
      <c r="A215" s="22">
        <v>5</v>
      </c>
      <c r="B215">
        <v>5</v>
      </c>
      <c r="C215">
        <v>4</v>
      </c>
      <c r="D215">
        <v>3</v>
      </c>
      <c r="G215" t="s">
        <v>4</v>
      </c>
      <c r="H215">
        <f>F210*(K215-H212)</f>
        <v>-0.16666666666666696</v>
      </c>
      <c r="I215">
        <f>F210*(K215-I213)</f>
        <v>-8.3333333333333037E-2</v>
      </c>
      <c r="J215">
        <f>F210*(K215-J214)</f>
        <v>0.16666666666666696</v>
      </c>
      <c r="K215" s="3">
        <f>D225</f>
        <v>4.25</v>
      </c>
    </row>
    <row r="216" spans="1:15" x14ac:dyDescent="0.35">
      <c r="A216" s="22">
        <v>4</v>
      </c>
      <c r="B216">
        <v>4</v>
      </c>
      <c r="C216">
        <v>4</v>
      </c>
      <c r="D216">
        <v>5</v>
      </c>
    </row>
    <row r="217" spans="1:15" ht="13.15" thickBot="1" x14ac:dyDescent="0.4">
      <c r="A217" s="22">
        <v>4</v>
      </c>
      <c r="B217">
        <v>5</v>
      </c>
      <c r="C217">
        <v>5</v>
      </c>
      <c r="D217">
        <v>4</v>
      </c>
    </row>
    <row r="218" spans="1:15" ht="13.5" thickBot="1" x14ac:dyDescent="0.45">
      <c r="A218" s="22">
        <v>4</v>
      </c>
      <c r="B218">
        <v>5</v>
      </c>
      <c r="C218">
        <v>5</v>
      </c>
      <c r="D218">
        <v>5</v>
      </c>
      <c r="H218" t="s">
        <v>1</v>
      </c>
      <c r="I218" t="s">
        <v>2</v>
      </c>
      <c r="J218" t="s">
        <v>3</v>
      </c>
      <c r="K218" t="s">
        <v>4</v>
      </c>
      <c r="M218" s="116"/>
      <c r="N218" s="141" t="s">
        <v>10</v>
      </c>
    </row>
    <row r="219" spans="1:15" ht="13.15" x14ac:dyDescent="0.4">
      <c r="A219" s="22">
        <v>4</v>
      </c>
      <c r="B219">
        <v>3</v>
      </c>
      <c r="C219">
        <v>5</v>
      </c>
      <c r="D219">
        <v>5</v>
      </c>
      <c r="G219" t="s">
        <v>1</v>
      </c>
      <c r="I219">
        <f>IF(I212&gt;0,I224,0)</f>
        <v>0</v>
      </c>
      <c r="J219">
        <f>IF(J212&gt;0,J224,0)</f>
        <v>0</v>
      </c>
      <c r="K219">
        <f>IF(K212&gt;0,K224,0)</f>
        <v>0</v>
      </c>
      <c r="M219" s="143" t="s">
        <v>1</v>
      </c>
      <c r="N219" s="142">
        <f>Techniques!$D$3*(Techniques!$E$3*I219+Techniques!$F$3*J219+Techniques!$G$3*K219)</f>
        <v>0</v>
      </c>
    </row>
    <row r="220" spans="1:15" ht="13.15" x14ac:dyDescent="0.4">
      <c r="A220" s="22">
        <v>5</v>
      </c>
      <c r="B220">
        <v>4</v>
      </c>
      <c r="C220">
        <v>2</v>
      </c>
      <c r="D220">
        <v>3</v>
      </c>
      <c r="G220" t="s">
        <v>2</v>
      </c>
      <c r="H220">
        <f>IF(H213&gt;0,H225,0)</f>
        <v>0</v>
      </c>
      <c r="J220">
        <f>IF(J213&gt;0,J225,0)</f>
        <v>0</v>
      </c>
      <c r="K220">
        <f>IF(K213&gt;0,K225,0)</f>
        <v>0</v>
      </c>
      <c r="M220" s="143" t="s">
        <v>2</v>
      </c>
      <c r="N220" s="142">
        <f>Techniques!$E$3*(Techniques!$D$3*H220+Techniques!$F$3*J220+Techniques!$G$3*K220)</f>
        <v>0</v>
      </c>
    </row>
    <row r="221" spans="1:15" ht="13.15" x14ac:dyDescent="0.4">
      <c r="A221" s="22">
        <v>4</v>
      </c>
      <c r="B221">
        <v>3</v>
      </c>
      <c r="C221">
        <v>4</v>
      </c>
      <c r="D221">
        <v>4</v>
      </c>
      <c r="G221" t="s">
        <v>3</v>
      </c>
      <c r="H221">
        <f>IF(H214&gt;0,H226,0)</f>
        <v>0</v>
      </c>
      <c r="I221">
        <f>IF(I214&gt;0,I226,0)</f>
        <v>0</v>
      </c>
      <c r="K221">
        <f>IF(K214&gt;0,K226,0)</f>
        <v>0</v>
      </c>
      <c r="M221" s="143" t="s">
        <v>3</v>
      </c>
      <c r="N221" s="142">
        <f>Techniques!$F$3*(Techniques!$D$3*H221+Techniques!$E$3*I221+Techniques!$G$3*K221)</f>
        <v>0</v>
      </c>
    </row>
    <row r="222" spans="1:15" ht="13.15" x14ac:dyDescent="0.4">
      <c r="A222" s="22">
        <v>5</v>
      </c>
      <c r="B222">
        <v>5</v>
      </c>
      <c r="C222">
        <v>4</v>
      </c>
      <c r="D222">
        <v>4</v>
      </c>
      <c r="G222" t="s">
        <v>4</v>
      </c>
      <c r="H222">
        <f>IF(H215&gt;0,H227,0)</f>
        <v>0</v>
      </c>
      <c r="I222">
        <f>IF(I215&gt;0,I227,0)</f>
        <v>0</v>
      </c>
      <c r="J222">
        <f>IF(J215&gt;0,J227,0)</f>
        <v>0</v>
      </c>
      <c r="M222" s="143" t="s">
        <v>4</v>
      </c>
      <c r="N222" s="142">
        <f>Techniques!$G$3*(Techniques!$D$3*H222+Techniques!$E$3*I222+Techniques!$F$3*J222)</f>
        <v>0</v>
      </c>
    </row>
    <row r="223" spans="1:15" ht="13.15" x14ac:dyDescent="0.4">
      <c r="A223" s="22">
        <v>4</v>
      </c>
      <c r="B223">
        <v>4</v>
      </c>
      <c r="C223">
        <v>5</v>
      </c>
      <c r="D223">
        <v>5</v>
      </c>
      <c r="F223" s="38"/>
      <c r="M223" s="143" t="s">
        <v>94</v>
      </c>
      <c r="N223" s="142" t="b">
        <f>SUM(N219:N222)&gt;0</f>
        <v>0</v>
      </c>
    </row>
    <row r="224" spans="1:15" ht="13.5" thickBot="1" x14ac:dyDescent="0.45">
      <c r="A224" s="22"/>
      <c r="G224" t="s">
        <v>1</v>
      </c>
      <c r="I224">
        <v>0</v>
      </c>
      <c r="J224">
        <v>0</v>
      </c>
      <c r="K224">
        <v>0</v>
      </c>
      <c r="M224" s="140" t="s">
        <v>103</v>
      </c>
      <c r="N224" s="273">
        <v>0.91535725725200989</v>
      </c>
    </row>
    <row r="225" spans="1:15" x14ac:dyDescent="0.35">
      <c r="A225" s="22">
        <f>AVERAGE(A212:A223)</f>
        <v>4.416666666666667</v>
      </c>
      <c r="B225">
        <f>AVERAGE(B212:B223)</f>
        <v>4.333333333333333</v>
      </c>
      <c r="C225">
        <f>AVERAGE(C212:C223)</f>
        <v>4.083333333333333</v>
      </c>
      <c r="D225">
        <f>AVERAGE(D212:D223)</f>
        <v>4.25</v>
      </c>
      <c r="E225" s="13" t="s">
        <v>237</v>
      </c>
      <c r="G225" t="s">
        <v>2</v>
      </c>
      <c r="H225">
        <v>0</v>
      </c>
      <c r="J225">
        <v>0</v>
      </c>
      <c r="K225">
        <v>0</v>
      </c>
    </row>
    <row r="226" spans="1:15" x14ac:dyDescent="0.35">
      <c r="A226">
        <f>STDEV(A212:A223)</f>
        <v>0.51492865054443637</v>
      </c>
      <c r="B226">
        <f>STDEV(B212:B223)</f>
        <v>0.77849894416152243</v>
      </c>
      <c r="C226">
        <f>STDEV(C212:C223)</f>
        <v>0.99620491989562143</v>
      </c>
      <c r="D226">
        <f>STDEV(D212:D223)</f>
        <v>0.8660254037844386</v>
      </c>
      <c r="E226" s="13" t="s">
        <v>238</v>
      </c>
      <c r="G226" t="s">
        <v>3</v>
      </c>
      <c r="H226">
        <v>0</v>
      </c>
      <c r="I226">
        <v>0</v>
      </c>
      <c r="K226">
        <v>0</v>
      </c>
    </row>
    <row r="227" spans="1:15" x14ac:dyDescent="0.35">
      <c r="A227" s="22"/>
      <c r="G227" t="s">
        <v>4</v>
      </c>
      <c r="H227">
        <v>0</v>
      </c>
      <c r="I227">
        <v>0</v>
      </c>
      <c r="J227">
        <v>0</v>
      </c>
    </row>
    <row r="228" spans="1:15" s="5" customFormat="1" ht="13.15" thickBot="1" x14ac:dyDescent="0.4">
      <c r="A228" s="23"/>
      <c r="O228" s="24"/>
    </row>
    <row r="229" spans="1:15" s="26" customFormat="1" x14ac:dyDescent="0.35">
      <c r="A229" s="25" t="str">
        <f>Directions!A14</f>
        <v>34) I kept making mistakes while interacting with the virtual environment</v>
      </c>
      <c r="E229" s="115" t="s">
        <v>226</v>
      </c>
      <c r="F229" s="66">
        <f>Directions!B14</f>
        <v>-1</v>
      </c>
      <c r="O229" s="28"/>
    </row>
    <row r="230" spans="1:15" ht="13.15" x14ac:dyDescent="0.4">
      <c r="A230" s="22" t="s">
        <v>1</v>
      </c>
      <c r="B230" t="s">
        <v>2</v>
      </c>
      <c r="C230" t="s">
        <v>3</v>
      </c>
      <c r="D230" t="s">
        <v>4</v>
      </c>
      <c r="G230" s="3" t="s">
        <v>220</v>
      </c>
      <c r="H230" t="s">
        <v>1</v>
      </c>
      <c r="I230" t="s">
        <v>2</v>
      </c>
      <c r="J230" t="s">
        <v>3</v>
      </c>
      <c r="K230" t="s">
        <v>4</v>
      </c>
    </row>
    <row r="231" spans="1:15" ht="13.15" x14ac:dyDescent="0.4">
      <c r="A231" s="22">
        <v>5</v>
      </c>
      <c r="B231">
        <v>1</v>
      </c>
      <c r="C231">
        <v>4</v>
      </c>
      <c r="D231">
        <v>1</v>
      </c>
      <c r="G231" t="s">
        <v>1</v>
      </c>
      <c r="H231" s="3">
        <f>A244</f>
        <v>2.75</v>
      </c>
      <c r="I231">
        <f>F229*(H231-I232)</f>
        <v>0.16666666666666652</v>
      </c>
      <c r="J231">
        <f>F229*(H231-J233)</f>
        <v>-0.25</v>
      </c>
      <c r="K231">
        <f>F229*(H231-K234)</f>
        <v>-0.5</v>
      </c>
    </row>
    <row r="232" spans="1:15" ht="13.15" x14ac:dyDescent="0.4">
      <c r="A232" s="22">
        <v>3</v>
      </c>
      <c r="B232">
        <v>3</v>
      </c>
      <c r="C232">
        <v>3</v>
      </c>
      <c r="D232">
        <v>2</v>
      </c>
      <c r="G232" t="s">
        <v>2</v>
      </c>
      <c r="H232">
        <f>F229*(I232-H231)</f>
        <v>-0.16666666666666652</v>
      </c>
      <c r="I232" s="3">
        <f>B244</f>
        <v>2.9166666666666665</v>
      </c>
      <c r="J232">
        <f>F229*(I232-J233)</f>
        <v>-0.41666666666666652</v>
      </c>
      <c r="K232">
        <f>F229*(I232-K234)</f>
        <v>-0.66666666666666652</v>
      </c>
    </row>
    <row r="233" spans="1:15" ht="13.15" x14ac:dyDescent="0.4">
      <c r="A233" s="22">
        <v>3</v>
      </c>
      <c r="B233">
        <v>3</v>
      </c>
      <c r="C233">
        <v>4</v>
      </c>
      <c r="D233">
        <v>3</v>
      </c>
      <c r="G233" t="s">
        <v>3</v>
      </c>
      <c r="H233">
        <f>F229*(J233-H231)</f>
        <v>0.25</v>
      </c>
      <c r="I233">
        <f>F229*(J233-I232)</f>
        <v>0.41666666666666652</v>
      </c>
      <c r="J233" s="3">
        <f>C244</f>
        <v>2.5</v>
      </c>
      <c r="K233">
        <f>F229*(J233-K234)</f>
        <v>-0.25</v>
      </c>
    </row>
    <row r="234" spans="1:15" ht="13.15" x14ac:dyDescent="0.4">
      <c r="A234" s="22">
        <v>5</v>
      </c>
      <c r="B234">
        <v>4</v>
      </c>
      <c r="C234">
        <v>3</v>
      </c>
      <c r="D234">
        <v>3</v>
      </c>
      <c r="G234" t="s">
        <v>4</v>
      </c>
      <c r="H234">
        <f>F229*(K234-H231)</f>
        <v>0.5</v>
      </c>
      <c r="I234">
        <f>F229*(K234-I232)</f>
        <v>0.66666666666666652</v>
      </c>
      <c r="J234">
        <f>F229*(K234-J233)</f>
        <v>0.25</v>
      </c>
      <c r="K234" s="3">
        <f>D244</f>
        <v>2.25</v>
      </c>
    </row>
    <row r="235" spans="1:15" x14ac:dyDescent="0.35">
      <c r="A235" s="22">
        <v>2</v>
      </c>
      <c r="B235">
        <v>4</v>
      </c>
      <c r="C235">
        <v>4</v>
      </c>
      <c r="D235">
        <v>1</v>
      </c>
    </row>
    <row r="236" spans="1:15" ht="13.15" thickBot="1" x14ac:dyDescent="0.4">
      <c r="A236" s="22">
        <v>3</v>
      </c>
      <c r="B236">
        <v>3</v>
      </c>
      <c r="C236">
        <v>1</v>
      </c>
      <c r="D236">
        <v>2</v>
      </c>
    </row>
    <row r="237" spans="1:15" ht="13.5" thickBot="1" x14ac:dyDescent="0.45">
      <c r="A237" s="22">
        <v>2</v>
      </c>
      <c r="B237">
        <v>4</v>
      </c>
      <c r="C237">
        <v>2</v>
      </c>
      <c r="D237">
        <v>3</v>
      </c>
      <c r="H237" t="s">
        <v>1</v>
      </c>
      <c r="I237" t="s">
        <v>2</v>
      </c>
      <c r="J237" t="s">
        <v>3</v>
      </c>
      <c r="K237" t="s">
        <v>4</v>
      </c>
      <c r="M237" s="116"/>
      <c r="N237" s="141" t="s">
        <v>10</v>
      </c>
    </row>
    <row r="238" spans="1:15" ht="13.15" x14ac:dyDescent="0.4">
      <c r="A238" s="22">
        <v>1</v>
      </c>
      <c r="B238">
        <v>4</v>
      </c>
      <c r="C238">
        <v>1</v>
      </c>
      <c r="D238">
        <v>4</v>
      </c>
      <c r="G238" t="s">
        <v>1</v>
      </c>
      <c r="I238">
        <f>IF(I231&gt;0,I243,0)</f>
        <v>0</v>
      </c>
      <c r="J238">
        <f>IF(J231&gt;0,J243,0)</f>
        <v>0</v>
      </c>
      <c r="K238">
        <f>IF(K231&gt;0,K243,0)</f>
        <v>0</v>
      </c>
      <c r="M238" s="143" t="s">
        <v>1</v>
      </c>
      <c r="N238" s="142">
        <f>Techniques!$D$3*(Techniques!$E$3*I238+Techniques!$F$3*J238+Techniques!$G$3*K238)</f>
        <v>0</v>
      </c>
    </row>
    <row r="239" spans="1:15" ht="13.15" x14ac:dyDescent="0.4">
      <c r="A239" s="22">
        <v>2</v>
      </c>
      <c r="B239">
        <v>2</v>
      </c>
      <c r="C239">
        <v>4</v>
      </c>
      <c r="D239">
        <v>3</v>
      </c>
      <c r="G239" t="s">
        <v>2</v>
      </c>
      <c r="H239">
        <f>IF(H232&gt;0,H244,0)</f>
        <v>0</v>
      </c>
      <c r="J239">
        <f>IF(J232&gt;0,J244,0)</f>
        <v>0</v>
      </c>
      <c r="K239">
        <f>IF(K232&gt;0,K244,0)</f>
        <v>0</v>
      </c>
      <c r="M239" s="143" t="s">
        <v>2</v>
      </c>
      <c r="N239" s="142">
        <f>Techniques!$E$3*(Techniques!$D$3*H239+Techniques!$F$3*J239+Techniques!$G$3*K239)</f>
        <v>0</v>
      </c>
    </row>
    <row r="240" spans="1:15" ht="13.15" x14ac:dyDescent="0.4">
      <c r="A240" s="22">
        <v>3</v>
      </c>
      <c r="B240">
        <v>1</v>
      </c>
      <c r="C240">
        <v>1</v>
      </c>
      <c r="D240">
        <v>1</v>
      </c>
      <c r="G240" t="s">
        <v>3</v>
      </c>
      <c r="H240">
        <f>IF(H233&gt;0,H245,0)</f>
        <v>0</v>
      </c>
      <c r="I240">
        <f>IF(I233&gt;0,I245,0)</f>
        <v>0</v>
      </c>
      <c r="K240">
        <f>IF(K233&gt;0,K245,0)</f>
        <v>0</v>
      </c>
      <c r="M240" s="143" t="s">
        <v>3</v>
      </c>
      <c r="N240" s="142">
        <f>Techniques!$F$3*(Techniques!$D$3*H240+Techniques!$E$3*I240+Techniques!$G$3*K240)</f>
        <v>0</v>
      </c>
    </row>
    <row r="241" spans="1:15" ht="13.15" x14ac:dyDescent="0.4">
      <c r="A241" s="22">
        <v>2</v>
      </c>
      <c r="B241">
        <v>2</v>
      </c>
      <c r="C241">
        <v>1</v>
      </c>
      <c r="D241">
        <v>1</v>
      </c>
      <c r="G241" t="s">
        <v>4</v>
      </c>
      <c r="H241">
        <f>IF(H234&gt;0,H246,0)</f>
        <v>0</v>
      </c>
      <c r="I241">
        <f>IF(I234&gt;0,I246,0)</f>
        <v>0</v>
      </c>
      <c r="J241">
        <f>IF(J234&gt;0,J246,0)</f>
        <v>0</v>
      </c>
      <c r="M241" s="143" t="s">
        <v>4</v>
      </c>
      <c r="N241" s="142">
        <f>Techniques!$G$3*(Techniques!$D$3*H241+Techniques!$E$3*I241+Techniques!$F$3*J241)</f>
        <v>0</v>
      </c>
    </row>
    <row r="242" spans="1:15" ht="13.15" x14ac:dyDescent="0.4">
      <c r="A242" s="22">
        <v>2</v>
      </c>
      <c r="B242">
        <v>4</v>
      </c>
      <c r="C242">
        <v>2</v>
      </c>
      <c r="D242">
        <v>3</v>
      </c>
      <c r="F242" s="38"/>
      <c r="M242" s="143" t="s">
        <v>94</v>
      </c>
      <c r="N242" s="142" t="b">
        <f>SUM(N238:N241)&gt;0</f>
        <v>0</v>
      </c>
    </row>
    <row r="243" spans="1:15" ht="13.5" thickBot="1" x14ac:dyDescent="0.45">
      <c r="A243" s="22"/>
      <c r="G243" t="s">
        <v>1</v>
      </c>
      <c r="I243">
        <v>0</v>
      </c>
      <c r="J243">
        <v>0</v>
      </c>
      <c r="K243">
        <v>0</v>
      </c>
      <c r="M243" s="140" t="s">
        <v>103</v>
      </c>
      <c r="N243" s="273">
        <v>0.5447145350237137</v>
      </c>
    </row>
    <row r="244" spans="1:15" x14ac:dyDescent="0.35">
      <c r="A244" s="22">
        <f>AVERAGE(A231:A242)</f>
        <v>2.75</v>
      </c>
      <c r="B244">
        <f>AVERAGE(B231:B242)</f>
        <v>2.9166666666666665</v>
      </c>
      <c r="C244">
        <f>AVERAGE(C231:C242)</f>
        <v>2.5</v>
      </c>
      <c r="D244">
        <f>AVERAGE(D231:D242)</f>
        <v>2.25</v>
      </c>
      <c r="E244" s="13" t="s">
        <v>237</v>
      </c>
      <c r="G244" t="s">
        <v>2</v>
      </c>
      <c r="H244">
        <v>0</v>
      </c>
      <c r="J244">
        <v>0</v>
      </c>
      <c r="K244">
        <v>0</v>
      </c>
    </row>
    <row r="245" spans="1:15" x14ac:dyDescent="0.35">
      <c r="A245">
        <f>STDEV(A231:A242)</f>
        <v>1.2154310870109943</v>
      </c>
      <c r="B245">
        <f>STDEV(B231:B242)</f>
        <v>1.1645001528813153</v>
      </c>
      <c r="C245">
        <f>STDEV(C231:C242)</f>
        <v>1.3142574813455419</v>
      </c>
      <c r="D245">
        <f>STDEV(D231:D242)</f>
        <v>1.0552897060221726</v>
      </c>
      <c r="E245" s="13" t="s">
        <v>238</v>
      </c>
      <c r="G245" t="s">
        <v>3</v>
      </c>
      <c r="H245">
        <v>0</v>
      </c>
      <c r="I245">
        <v>0</v>
      </c>
      <c r="K245">
        <v>0</v>
      </c>
    </row>
    <row r="246" spans="1:15" x14ac:dyDescent="0.35">
      <c r="A246" s="22"/>
      <c r="G246" t="s">
        <v>4</v>
      </c>
      <c r="H246">
        <v>0</v>
      </c>
      <c r="I246">
        <v>0</v>
      </c>
      <c r="J246">
        <v>0</v>
      </c>
    </row>
    <row r="247" spans="1:15" s="5" customFormat="1" ht="13.15" thickBot="1" x14ac:dyDescent="0.4">
      <c r="A247" s="23"/>
      <c r="O247" s="24"/>
    </row>
    <row r="248" spans="1:15" s="26" customFormat="1" x14ac:dyDescent="0.35">
      <c r="A248" s="25" t="str">
        <f>Directions!A15</f>
        <v>35) I was unaware of making mistakes</v>
      </c>
      <c r="E248" s="115" t="s">
        <v>226</v>
      </c>
      <c r="F248" s="66">
        <f>Directions!B15</f>
        <v>-1</v>
      </c>
      <c r="O248" s="28"/>
    </row>
    <row r="249" spans="1:15" ht="13.15" x14ac:dyDescent="0.4">
      <c r="A249" s="22" t="s">
        <v>1</v>
      </c>
      <c r="B249" t="s">
        <v>2</v>
      </c>
      <c r="C249" t="s">
        <v>3</v>
      </c>
      <c r="D249" t="s">
        <v>4</v>
      </c>
      <c r="G249" s="3" t="s">
        <v>220</v>
      </c>
      <c r="H249" t="s">
        <v>1</v>
      </c>
      <c r="I249" t="s">
        <v>2</v>
      </c>
      <c r="J249" t="s">
        <v>3</v>
      </c>
      <c r="K249" t="s">
        <v>4</v>
      </c>
    </row>
    <row r="250" spans="1:15" ht="13.15" x14ac:dyDescent="0.4">
      <c r="A250" s="22">
        <v>1</v>
      </c>
      <c r="B250">
        <v>2</v>
      </c>
      <c r="C250">
        <v>1</v>
      </c>
      <c r="D250">
        <v>1</v>
      </c>
      <c r="G250" t="s">
        <v>1</v>
      </c>
      <c r="H250" s="3">
        <f>A263</f>
        <v>1.75</v>
      </c>
      <c r="I250">
        <f>F248*(H250-I251)</f>
        <v>1</v>
      </c>
      <c r="J250">
        <f>F248*(H250-J252)</f>
        <v>-0.41666666666666674</v>
      </c>
      <c r="K250">
        <f>F248*(H250-K253)</f>
        <v>-0.5</v>
      </c>
    </row>
    <row r="251" spans="1:15" ht="13.15" x14ac:dyDescent="0.4">
      <c r="A251" s="22">
        <v>1</v>
      </c>
      <c r="B251">
        <v>5</v>
      </c>
      <c r="C251">
        <v>1</v>
      </c>
      <c r="D251">
        <v>1</v>
      </c>
      <c r="G251" t="s">
        <v>2</v>
      </c>
      <c r="H251">
        <f>F248*(I251-H250)</f>
        <v>-1</v>
      </c>
      <c r="I251" s="3">
        <f>B263</f>
        <v>2.75</v>
      </c>
      <c r="J251">
        <f>F248*(I251-J252)</f>
        <v>-1.4166666666666667</v>
      </c>
      <c r="K251">
        <f>F248*(I251-K253)</f>
        <v>-1.5</v>
      </c>
    </row>
    <row r="252" spans="1:15" ht="13.15" x14ac:dyDescent="0.4">
      <c r="A252" s="22">
        <v>1</v>
      </c>
      <c r="B252">
        <v>2</v>
      </c>
      <c r="C252">
        <v>1</v>
      </c>
      <c r="D252">
        <v>1</v>
      </c>
      <c r="G252" t="s">
        <v>3</v>
      </c>
      <c r="H252">
        <f>F248*(J252-H250)</f>
        <v>0.41666666666666674</v>
      </c>
      <c r="I252">
        <f>F248*(J252-I251)</f>
        <v>1.4166666666666667</v>
      </c>
      <c r="J252" s="3">
        <f>C263</f>
        <v>1.3333333333333333</v>
      </c>
      <c r="K252">
        <f>F248*(J252-K253)</f>
        <v>-8.3333333333333259E-2</v>
      </c>
    </row>
    <row r="253" spans="1:15" ht="13.15" x14ac:dyDescent="0.4">
      <c r="A253" s="22">
        <v>3</v>
      </c>
      <c r="B253">
        <v>3</v>
      </c>
      <c r="C253">
        <v>2</v>
      </c>
      <c r="D253">
        <v>1</v>
      </c>
      <c r="G253" t="s">
        <v>4</v>
      </c>
      <c r="H253">
        <f>F248*(K253-H250)</f>
        <v>0.5</v>
      </c>
      <c r="I253">
        <f>F248*(K253-I251)</f>
        <v>1.5</v>
      </c>
      <c r="J253">
        <f>F248*(K253-J252)</f>
        <v>8.3333333333333259E-2</v>
      </c>
      <c r="K253" s="3">
        <f>D263</f>
        <v>1.25</v>
      </c>
    </row>
    <row r="254" spans="1:15" x14ac:dyDescent="0.35">
      <c r="A254" s="22">
        <v>4</v>
      </c>
      <c r="B254">
        <v>2</v>
      </c>
      <c r="C254">
        <v>1</v>
      </c>
      <c r="D254">
        <v>1</v>
      </c>
    </row>
    <row r="255" spans="1:15" ht="13.15" thickBot="1" x14ac:dyDescent="0.4">
      <c r="A255" s="22">
        <v>2</v>
      </c>
      <c r="B255">
        <v>5</v>
      </c>
      <c r="C255">
        <v>1</v>
      </c>
      <c r="D255">
        <v>1</v>
      </c>
    </row>
    <row r="256" spans="1:15" ht="13.5" thickBot="1" x14ac:dyDescent="0.45">
      <c r="A256" s="22">
        <v>2</v>
      </c>
      <c r="B256">
        <v>4</v>
      </c>
      <c r="C256">
        <v>1</v>
      </c>
      <c r="D256">
        <v>2</v>
      </c>
      <c r="H256" t="s">
        <v>1</v>
      </c>
      <c r="I256" t="s">
        <v>2</v>
      </c>
      <c r="J256" t="s">
        <v>3</v>
      </c>
      <c r="K256" t="s">
        <v>4</v>
      </c>
      <c r="M256" s="116"/>
      <c r="N256" s="141" t="s">
        <v>10</v>
      </c>
    </row>
    <row r="257" spans="1:15" ht="13.15" x14ac:dyDescent="0.4">
      <c r="A257" s="22">
        <v>2</v>
      </c>
      <c r="B257">
        <v>3</v>
      </c>
      <c r="C257">
        <v>1</v>
      </c>
      <c r="D257">
        <v>1</v>
      </c>
      <c r="G257" t="s">
        <v>1</v>
      </c>
      <c r="I257">
        <f>IF(I250&gt;0,I262,0)</f>
        <v>0</v>
      </c>
      <c r="J257">
        <f>IF(J250&gt;0,J262,0)</f>
        <v>0</v>
      </c>
      <c r="K257">
        <f>IF(K250&gt;0,K262,0)</f>
        <v>0</v>
      </c>
      <c r="M257" s="143" t="s">
        <v>1</v>
      </c>
      <c r="N257" s="142">
        <f>Techniques!$D$3*(Techniques!$E$3*I257+Techniques!$F$3*J257+Techniques!$G$3*K257)</f>
        <v>0</v>
      </c>
    </row>
    <row r="258" spans="1:15" ht="13.15" x14ac:dyDescent="0.4">
      <c r="A258" s="22">
        <v>1</v>
      </c>
      <c r="B258">
        <v>2</v>
      </c>
      <c r="C258">
        <v>1</v>
      </c>
      <c r="D258">
        <v>1</v>
      </c>
      <c r="G258" t="s">
        <v>2</v>
      </c>
      <c r="H258">
        <f>IF(H251&gt;0,H263,0)</f>
        <v>0</v>
      </c>
      <c r="J258">
        <f>IF(J251&gt;0,J263,0)</f>
        <v>0</v>
      </c>
      <c r="K258">
        <f>IF(K251&gt;0,K263,0)</f>
        <v>0</v>
      </c>
      <c r="M258" s="143" t="s">
        <v>2</v>
      </c>
      <c r="N258" s="142">
        <f>Techniques!$E$3*(Techniques!$D$3*H258+Techniques!$F$3*J258+Techniques!$G$3*K258)</f>
        <v>0</v>
      </c>
    </row>
    <row r="259" spans="1:15" ht="13.15" x14ac:dyDescent="0.4">
      <c r="A259" s="22">
        <v>2</v>
      </c>
      <c r="B259">
        <v>1</v>
      </c>
      <c r="C259">
        <v>3</v>
      </c>
      <c r="D259">
        <v>1</v>
      </c>
      <c r="G259" t="s">
        <v>3</v>
      </c>
      <c r="H259">
        <f>IF(H252&gt;0,H264,0)</f>
        <v>0</v>
      </c>
      <c r="I259">
        <f>IF(I252&gt;0,I264,0)</f>
        <v>1</v>
      </c>
      <c r="K259">
        <f>IF(K252&gt;0,K264,0)</f>
        <v>0</v>
      </c>
      <c r="M259" s="143" t="s">
        <v>3</v>
      </c>
      <c r="N259" s="142">
        <f>Techniques!$F$3*(Techniques!$D$3*H259+Techniques!$E$3*I259+Techniques!$G$3*K259)</f>
        <v>1</v>
      </c>
    </row>
    <row r="260" spans="1:15" ht="13.15" x14ac:dyDescent="0.4">
      <c r="A260" s="22">
        <v>1</v>
      </c>
      <c r="B260">
        <v>2</v>
      </c>
      <c r="C260">
        <v>2</v>
      </c>
      <c r="D260">
        <v>2</v>
      </c>
      <c r="G260" t="s">
        <v>4</v>
      </c>
      <c r="H260">
        <f>IF(H253&gt;0,H265,0)</f>
        <v>0</v>
      </c>
      <c r="I260">
        <f>IF(I253&gt;0,I265,0)</f>
        <v>1</v>
      </c>
      <c r="J260">
        <f>IF(J253&gt;0,J265,0)</f>
        <v>0</v>
      </c>
      <c r="M260" s="143" t="s">
        <v>4</v>
      </c>
      <c r="N260" s="142">
        <f>Techniques!$G$3*(Techniques!$D$3*H260+Techniques!$E$3*I260+Techniques!$F$3*J260)</f>
        <v>1</v>
      </c>
    </row>
    <row r="261" spans="1:15" ht="13.15" x14ac:dyDescent="0.4">
      <c r="A261" s="22">
        <v>1</v>
      </c>
      <c r="B261">
        <v>2</v>
      </c>
      <c r="C261">
        <v>1</v>
      </c>
      <c r="D261">
        <v>2</v>
      </c>
      <c r="F261" s="38"/>
      <c r="M261" s="143" t="s">
        <v>94</v>
      </c>
      <c r="N261" s="142" t="b">
        <f>SUM(N257:N260)&gt;0</f>
        <v>1</v>
      </c>
    </row>
    <row r="262" spans="1:15" ht="13.5" thickBot="1" x14ac:dyDescent="0.45">
      <c r="A262" s="22"/>
      <c r="G262" t="s">
        <v>1</v>
      </c>
      <c r="I262">
        <v>0</v>
      </c>
      <c r="J262">
        <v>0</v>
      </c>
      <c r="K262">
        <v>0</v>
      </c>
      <c r="M262" s="140" t="s">
        <v>103</v>
      </c>
      <c r="N262" s="273">
        <v>1.1490730402146552E-3</v>
      </c>
    </row>
    <row r="263" spans="1:15" x14ac:dyDescent="0.35">
      <c r="A263" s="22">
        <f>AVERAGE(A250:A261)</f>
        <v>1.75</v>
      </c>
      <c r="B263">
        <f>AVERAGE(B250:B261)</f>
        <v>2.75</v>
      </c>
      <c r="C263">
        <f>AVERAGE(C250:C261)</f>
        <v>1.3333333333333333</v>
      </c>
      <c r="D263">
        <f>AVERAGE(D250:D261)</f>
        <v>1.25</v>
      </c>
      <c r="E263" s="13" t="s">
        <v>237</v>
      </c>
      <c r="G263" t="s">
        <v>2</v>
      </c>
      <c r="H263">
        <v>0</v>
      </c>
      <c r="J263">
        <v>1</v>
      </c>
      <c r="K263">
        <v>1</v>
      </c>
    </row>
    <row r="264" spans="1:15" x14ac:dyDescent="0.35">
      <c r="A264">
        <f>STDEV(A250:A261)</f>
        <v>0.96530729916342273</v>
      </c>
      <c r="B264">
        <f>STDEV(B250:B261)</f>
        <v>1.2880570286640687</v>
      </c>
      <c r="C264">
        <f>STDEV(C250:C261)</f>
        <v>0.65133894727892971</v>
      </c>
      <c r="D264">
        <f>STDEV(D250:D261)</f>
        <v>0.45226701686664544</v>
      </c>
      <c r="E264" s="13" t="s">
        <v>238</v>
      </c>
      <c r="G264" t="s">
        <v>3</v>
      </c>
      <c r="H264">
        <v>0</v>
      </c>
      <c r="I264">
        <v>1</v>
      </c>
      <c r="K264">
        <v>0</v>
      </c>
    </row>
    <row r="265" spans="1:15" x14ac:dyDescent="0.35">
      <c r="A265" s="22"/>
      <c r="G265" t="s">
        <v>4</v>
      </c>
      <c r="H265">
        <v>0</v>
      </c>
      <c r="I265">
        <v>1</v>
      </c>
      <c r="J265">
        <v>0</v>
      </c>
    </row>
    <row r="266" spans="1:15" s="5" customFormat="1" ht="13.15" thickBot="1" x14ac:dyDescent="0.4">
      <c r="A266" s="23"/>
      <c r="O266" s="24"/>
    </row>
    <row r="267" spans="1:15" s="26" customFormat="1" x14ac:dyDescent="0.35">
      <c r="A267" s="25" t="str">
        <f>Directions!A16</f>
        <v>36) The level of functionality (control) provided by the interface was appropriate for the task</v>
      </c>
      <c r="E267" s="115" t="s">
        <v>226</v>
      </c>
      <c r="F267" s="66">
        <f>Directions!B16</f>
        <v>1</v>
      </c>
      <c r="O267" s="28"/>
    </row>
    <row r="268" spans="1:15" ht="13.15" x14ac:dyDescent="0.4">
      <c r="A268" s="22" t="s">
        <v>1</v>
      </c>
      <c r="B268" t="s">
        <v>2</v>
      </c>
      <c r="C268" t="s">
        <v>3</v>
      </c>
      <c r="D268" t="s">
        <v>4</v>
      </c>
      <c r="G268" s="3" t="s">
        <v>220</v>
      </c>
      <c r="H268" t="s">
        <v>1</v>
      </c>
      <c r="I268" t="s">
        <v>2</v>
      </c>
      <c r="J268" t="s">
        <v>3</v>
      </c>
      <c r="K268" t="s">
        <v>4</v>
      </c>
    </row>
    <row r="269" spans="1:15" ht="13.15" x14ac:dyDescent="0.4">
      <c r="A269" s="22">
        <v>4</v>
      </c>
      <c r="B269">
        <v>4</v>
      </c>
      <c r="C269">
        <v>4</v>
      </c>
      <c r="D269">
        <v>5</v>
      </c>
      <c r="G269" t="s">
        <v>1</v>
      </c>
      <c r="H269" s="3">
        <f>A282</f>
        <v>3.3333333333333335</v>
      </c>
      <c r="I269">
        <f>F267*(H269-I270)</f>
        <v>-0.58333333333333304</v>
      </c>
      <c r="J269">
        <f>F267*(H269-J271)</f>
        <v>-8.3333333333333037E-2</v>
      </c>
      <c r="K269">
        <f>F267*(H269-K272)</f>
        <v>-0.74999999999999956</v>
      </c>
    </row>
    <row r="270" spans="1:15" ht="13.15" x14ac:dyDescent="0.4">
      <c r="A270" s="22">
        <v>3</v>
      </c>
      <c r="B270">
        <v>4</v>
      </c>
      <c r="C270">
        <v>4</v>
      </c>
      <c r="D270">
        <v>4</v>
      </c>
      <c r="G270" t="s">
        <v>2</v>
      </c>
      <c r="H270">
        <f>F267*(I270-H269)</f>
        <v>0.58333333333333304</v>
      </c>
      <c r="I270" s="3">
        <f>B282</f>
        <v>3.9166666666666665</v>
      </c>
      <c r="J270">
        <f>F267*(I270-J271)</f>
        <v>0.5</v>
      </c>
      <c r="K270">
        <f>F267*(I270-K272)</f>
        <v>-0.16666666666666652</v>
      </c>
    </row>
    <row r="271" spans="1:15" ht="13.15" x14ac:dyDescent="0.4">
      <c r="A271" s="22">
        <v>3</v>
      </c>
      <c r="B271">
        <v>4</v>
      </c>
      <c r="C271">
        <v>3</v>
      </c>
      <c r="D271">
        <v>3</v>
      </c>
      <c r="G271" t="s">
        <v>3</v>
      </c>
      <c r="H271">
        <f>F267*(J271-H269)</f>
        <v>8.3333333333333037E-2</v>
      </c>
      <c r="I271">
        <f>F267*(J271-I270)</f>
        <v>-0.5</v>
      </c>
      <c r="J271" s="3">
        <f>C282</f>
        <v>3.4166666666666665</v>
      </c>
      <c r="K271">
        <f>F267*(J271-K272)</f>
        <v>-0.66666666666666652</v>
      </c>
    </row>
    <row r="272" spans="1:15" ht="13.15" x14ac:dyDescent="0.4">
      <c r="A272" s="22">
        <v>3</v>
      </c>
      <c r="B272">
        <v>3</v>
      </c>
      <c r="C272">
        <v>4</v>
      </c>
      <c r="D272">
        <v>4</v>
      </c>
      <c r="G272" t="s">
        <v>4</v>
      </c>
      <c r="H272">
        <f>F267*(K272-H269)</f>
        <v>0.74999999999999956</v>
      </c>
      <c r="I272">
        <f>F267*(K272-I270)</f>
        <v>0.16666666666666652</v>
      </c>
      <c r="J272">
        <f>F267*(K272-J271)</f>
        <v>0.66666666666666652</v>
      </c>
      <c r="K272" s="3">
        <f>D282</f>
        <v>4.083333333333333</v>
      </c>
    </row>
    <row r="273" spans="1:15" x14ac:dyDescent="0.35">
      <c r="A273" s="22">
        <v>3</v>
      </c>
      <c r="B273">
        <v>3</v>
      </c>
      <c r="C273">
        <v>4</v>
      </c>
      <c r="D273">
        <v>5</v>
      </c>
    </row>
    <row r="274" spans="1:15" ht="13.15" thickBot="1" x14ac:dyDescent="0.4">
      <c r="A274" s="22">
        <v>3</v>
      </c>
      <c r="B274">
        <v>4</v>
      </c>
      <c r="C274">
        <v>3</v>
      </c>
      <c r="D274">
        <v>4</v>
      </c>
    </row>
    <row r="275" spans="1:15" ht="13.5" thickBot="1" x14ac:dyDescent="0.45">
      <c r="A275" s="22">
        <v>4</v>
      </c>
      <c r="B275">
        <v>5</v>
      </c>
      <c r="C275">
        <v>3</v>
      </c>
      <c r="D275">
        <v>5</v>
      </c>
      <c r="H275" t="s">
        <v>1</v>
      </c>
      <c r="I275" t="s">
        <v>2</v>
      </c>
      <c r="J275" t="s">
        <v>3</v>
      </c>
      <c r="K275" t="s">
        <v>4</v>
      </c>
      <c r="M275" s="116"/>
      <c r="N275" s="141" t="s">
        <v>10</v>
      </c>
    </row>
    <row r="276" spans="1:15" ht="13.15" x14ac:dyDescent="0.4">
      <c r="A276" s="22">
        <v>4</v>
      </c>
      <c r="B276">
        <v>4</v>
      </c>
      <c r="C276">
        <v>3</v>
      </c>
      <c r="D276">
        <v>4</v>
      </c>
      <c r="G276" t="s">
        <v>1</v>
      </c>
      <c r="I276">
        <f>IF(I269&gt;0,I281,0)</f>
        <v>0</v>
      </c>
      <c r="J276">
        <f>IF(J269&gt;0,J281,0)</f>
        <v>0</v>
      </c>
      <c r="K276">
        <f>IF(K269&gt;0,K281,0)</f>
        <v>0</v>
      </c>
      <c r="M276" s="143" t="s">
        <v>1</v>
      </c>
      <c r="N276" s="142">
        <f>Techniques!$D$3*(Techniques!$E$3*I276+Techniques!$F$3*J276+Techniques!$G$3*K276)</f>
        <v>0</v>
      </c>
    </row>
    <row r="277" spans="1:15" ht="13.15" x14ac:dyDescent="0.4">
      <c r="A277" s="22">
        <v>3</v>
      </c>
      <c r="B277">
        <v>4</v>
      </c>
      <c r="C277">
        <v>3</v>
      </c>
      <c r="D277">
        <v>3</v>
      </c>
      <c r="G277" t="s">
        <v>2</v>
      </c>
      <c r="H277">
        <f>IF(H270&gt;0,H282,0)</f>
        <v>0</v>
      </c>
      <c r="J277">
        <f>IF(J270&gt;0,J282,0)</f>
        <v>0</v>
      </c>
      <c r="K277">
        <f>IF(K270&gt;0,K282,0)</f>
        <v>0</v>
      </c>
      <c r="M277" s="143" t="s">
        <v>2</v>
      </c>
      <c r="N277" s="142">
        <f>Techniques!$E$3*(Techniques!$D$3*H277+Techniques!$F$3*J277+Techniques!$G$3*K277)</f>
        <v>0</v>
      </c>
    </row>
    <row r="278" spans="1:15" ht="13.15" x14ac:dyDescent="0.4">
      <c r="A278" s="22">
        <v>2</v>
      </c>
      <c r="B278">
        <v>4</v>
      </c>
      <c r="C278">
        <v>3</v>
      </c>
      <c r="D278">
        <v>4</v>
      </c>
      <c r="G278" t="s">
        <v>3</v>
      </c>
      <c r="H278">
        <f>IF(H271&gt;0,H283,0)</f>
        <v>0</v>
      </c>
      <c r="I278">
        <f>IF(I271&gt;0,I283,0)</f>
        <v>0</v>
      </c>
      <c r="K278">
        <f>IF(K271&gt;0,K283,0)</f>
        <v>0</v>
      </c>
      <c r="M278" s="143" t="s">
        <v>3</v>
      </c>
      <c r="N278" s="142">
        <f>Techniques!$F$3*(Techniques!$D$3*H278+Techniques!$E$3*I278+Techniques!$G$3*K278)</f>
        <v>0</v>
      </c>
    </row>
    <row r="279" spans="1:15" ht="13.15" x14ac:dyDescent="0.4">
      <c r="A279" s="22">
        <v>4</v>
      </c>
      <c r="B279">
        <v>5</v>
      </c>
      <c r="C279">
        <v>4</v>
      </c>
      <c r="D279">
        <v>4</v>
      </c>
      <c r="G279" t="s">
        <v>4</v>
      </c>
      <c r="H279">
        <f>IF(H272&gt;0,H284,0)</f>
        <v>0</v>
      </c>
      <c r="I279">
        <f>IF(I272&gt;0,I284,0)</f>
        <v>0</v>
      </c>
      <c r="J279">
        <f>IF(J272&gt;0,J284,0)</f>
        <v>0</v>
      </c>
      <c r="M279" s="143" t="s">
        <v>4</v>
      </c>
      <c r="N279" s="142">
        <f>Techniques!$G$3*(Techniques!$D$3*H279+Techniques!$E$3*I279+Techniques!$F$3*J279)</f>
        <v>0</v>
      </c>
    </row>
    <row r="280" spans="1:15" ht="13.15" x14ac:dyDescent="0.4">
      <c r="A280" s="22">
        <v>4</v>
      </c>
      <c r="B280">
        <v>3</v>
      </c>
      <c r="C280">
        <v>3</v>
      </c>
      <c r="D280">
        <v>4</v>
      </c>
      <c r="F280" s="38"/>
      <c r="M280" s="143" t="s">
        <v>94</v>
      </c>
      <c r="N280" s="142" t="b">
        <f>SUM(N276:N279)&gt;0</f>
        <v>0</v>
      </c>
    </row>
    <row r="281" spans="1:15" ht="13.5" thickBot="1" x14ac:dyDescent="0.45">
      <c r="A281" s="22"/>
      <c r="G281" t="s">
        <v>1</v>
      </c>
      <c r="I281">
        <v>0</v>
      </c>
      <c r="J281">
        <v>0</v>
      </c>
      <c r="K281">
        <v>0</v>
      </c>
      <c r="M281" s="140" t="s">
        <v>103</v>
      </c>
      <c r="N281" s="273">
        <v>1.9866165951135557E-2</v>
      </c>
    </row>
    <row r="282" spans="1:15" x14ac:dyDescent="0.35">
      <c r="A282" s="22">
        <f>AVERAGE(A269:A280)</f>
        <v>3.3333333333333335</v>
      </c>
      <c r="B282">
        <f>AVERAGE(B269:B280)</f>
        <v>3.9166666666666665</v>
      </c>
      <c r="C282">
        <f>AVERAGE(C269:C280)</f>
        <v>3.4166666666666665</v>
      </c>
      <c r="D282">
        <f>AVERAGE(D269:D280)</f>
        <v>4.083333333333333</v>
      </c>
      <c r="E282" s="13" t="s">
        <v>237</v>
      </c>
      <c r="G282" t="s">
        <v>2</v>
      </c>
      <c r="H282">
        <v>0</v>
      </c>
      <c r="J282">
        <v>0</v>
      </c>
      <c r="K282">
        <v>0</v>
      </c>
    </row>
    <row r="283" spans="1:15" x14ac:dyDescent="0.35">
      <c r="A283">
        <f>STDEV(A269:A280)</f>
        <v>0.65133894727892894</v>
      </c>
      <c r="B283">
        <f>STDEV(B269:B280)</f>
        <v>0.66855792342152087</v>
      </c>
      <c r="C283">
        <f>STDEV(C269:C280)</f>
        <v>0.51492865054443637</v>
      </c>
      <c r="D283">
        <f>STDEV(D269:D280)</f>
        <v>0.66855792342152087</v>
      </c>
      <c r="E283" s="13" t="s">
        <v>238</v>
      </c>
      <c r="G283" t="s">
        <v>3</v>
      </c>
      <c r="H283">
        <v>0</v>
      </c>
      <c r="I283">
        <v>0</v>
      </c>
      <c r="K283">
        <v>0</v>
      </c>
    </row>
    <row r="284" spans="1:15" x14ac:dyDescent="0.35">
      <c r="A284" s="22"/>
      <c r="G284" t="s">
        <v>4</v>
      </c>
      <c r="H284">
        <v>0</v>
      </c>
      <c r="I284">
        <v>0</v>
      </c>
      <c r="J284">
        <v>0</v>
      </c>
    </row>
    <row r="285" spans="1:15" s="5" customFormat="1" ht="13.15" thickBot="1" x14ac:dyDescent="0.4">
      <c r="A285" s="23"/>
      <c r="O285" s="24"/>
    </row>
    <row r="286" spans="1:15" s="26" customFormat="1" x14ac:dyDescent="0.35">
      <c r="A286" s="25" t="str">
        <f>Directions!A17</f>
        <v>37) The functionality provided by the interface was ambiguous</v>
      </c>
      <c r="E286" s="115" t="s">
        <v>226</v>
      </c>
      <c r="F286" s="66">
        <f>Directions!B17</f>
        <v>-1</v>
      </c>
      <c r="O286" s="28"/>
    </row>
    <row r="287" spans="1:15" ht="13.15" x14ac:dyDescent="0.4">
      <c r="A287" s="22" t="s">
        <v>1</v>
      </c>
      <c r="B287" t="s">
        <v>2</v>
      </c>
      <c r="C287" t="s">
        <v>3</v>
      </c>
      <c r="D287" t="s">
        <v>4</v>
      </c>
      <c r="G287" s="3" t="s">
        <v>220</v>
      </c>
      <c r="H287" t="s">
        <v>1</v>
      </c>
      <c r="I287" t="s">
        <v>2</v>
      </c>
      <c r="J287" t="s">
        <v>3</v>
      </c>
      <c r="K287" t="s">
        <v>4</v>
      </c>
    </row>
    <row r="288" spans="1:15" ht="13.15" x14ac:dyDescent="0.4">
      <c r="A288" s="22">
        <v>1</v>
      </c>
      <c r="B288">
        <v>1</v>
      </c>
      <c r="C288">
        <v>1</v>
      </c>
      <c r="D288">
        <v>1</v>
      </c>
      <c r="G288" t="s">
        <v>1</v>
      </c>
      <c r="H288" s="3">
        <f>A301</f>
        <v>1.8333333333333333</v>
      </c>
      <c r="I288">
        <f>F286*(H288-I289)</f>
        <v>8.3333333333333481E-2</v>
      </c>
      <c r="J288">
        <f>F286*(H288-J290)</f>
        <v>-0.5</v>
      </c>
      <c r="K288">
        <f>F286*(H288-K291)</f>
        <v>-0.5</v>
      </c>
    </row>
    <row r="289" spans="1:15" ht="13.15" x14ac:dyDescent="0.4">
      <c r="A289" s="22">
        <v>1</v>
      </c>
      <c r="B289">
        <v>4</v>
      </c>
      <c r="C289">
        <v>1</v>
      </c>
      <c r="D289">
        <v>2</v>
      </c>
      <c r="G289" t="s">
        <v>2</v>
      </c>
      <c r="H289">
        <f>F286*(I289-H288)</f>
        <v>-8.3333333333333481E-2</v>
      </c>
      <c r="I289" s="3">
        <f>B301</f>
        <v>1.9166666666666667</v>
      </c>
      <c r="J289">
        <f>F286*(I289-J290)</f>
        <v>-0.58333333333333348</v>
      </c>
      <c r="K289">
        <f>F286*(I289-K291)</f>
        <v>-0.58333333333333348</v>
      </c>
    </row>
    <row r="290" spans="1:15" ht="13.15" x14ac:dyDescent="0.4">
      <c r="A290" s="22">
        <v>2</v>
      </c>
      <c r="B290">
        <v>1</v>
      </c>
      <c r="C290">
        <v>2</v>
      </c>
      <c r="D290">
        <v>2</v>
      </c>
      <c r="G290" t="s">
        <v>3</v>
      </c>
      <c r="H290">
        <f>F286*(J290-H288)</f>
        <v>0.5</v>
      </c>
      <c r="I290">
        <f>F286*(J290-I289)</f>
        <v>0.58333333333333348</v>
      </c>
      <c r="J290" s="3">
        <f>C301</f>
        <v>1.3333333333333333</v>
      </c>
      <c r="K290">
        <f>F286*(J290-K291)</f>
        <v>0</v>
      </c>
    </row>
    <row r="291" spans="1:15" ht="13.15" x14ac:dyDescent="0.4">
      <c r="A291" s="22">
        <v>3</v>
      </c>
      <c r="B291">
        <v>1</v>
      </c>
      <c r="C291">
        <v>2</v>
      </c>
      <c r="D291">
        <v>1</v>
      </c>
      <c r="G291" t="s">
        <v>4</v>
      </c>
      <c r="H291">
        <f>F286*(K291-H288)</f>
        <v>0.5</v>
      </c>
      <c r="I291">
        <f>F286*(K291-I289)</f>
        <v>0.58333333333333348</v>
      </c>
      <c r="J291">
        <f>F286*(K291-J290)</f>
        <v>0</v>
      </c>
      <c r="K291" s="3">
        <f>D301</f>
        <v>1.3333333333333333</v>
      </c>
    </row>
    <row r="292" spans="1:15" x14ac:dyDescent="0.35">
      <c r="A292" s="22">
        <v>2</v>
      </c>
      <c r="B292">
        <v>4</v>
      </c>
      <c r="C292">
        <v>1</v>
      </c>
      <c r="D292">
        <v>1</v>
      </c>
    </row>
    <row r="293" spans="1:15" ht="13.15" thickBot="1" x14ac:dyDescent="0.4">
      <c r="A293" s="22">
        <v>3</v>
      </c>
      <c r="B293">
        <v>1</v>
      </c>
      <c r="C293">
        <v>1</v>
      </c>
      <c r="D293">
        <v>1</v>
      </c>
    </row>
    <row r="294" spans="1:15" ht="13.5" thickBot="1" x14ac:dyDescent="0.45">
      <c r="A294" s="22">
        <v>1</v>
      </c>
      <c r="B294">
        <v>1</v>
      </c>
      <c r="C294">
        <v>1</v>
      </c>
      <c r="D294">
        <v>2</v>
      </c>
      <c r="H294" t="s">
        <v>1</v>
      </c>
      <c r="I294" t="s">
        <v>2</v>
      </c>
      <c r="J294" t="s">
        <v>3</v>
      </c>
      <c r="K294" t="s">
        <v>4</v>
      </c>
      <c r="M294" s="116"/>
      <c r="N294" s="141" t="s">
        <v>10</v>
      </c>
    </row>
    <row r="295" spans="1:15" ht="13.15" x14ac:dyDescent="0.4">
      <c r="A295" s="22">
        <v>1</v>
      </c>
      <c r="B295">
        <v>2</v>
      </c>
      <c r="C295">
        <v>1</v>
      </c>
      <c r="D295">
        <v>1</v>
      </c>
      <c r="G295" t="s">
        <v>1</v>
      </c>
      <c r="I295">
        <f>IF(I288&gt;0,I300,0)</f>
        <v>0</v>
      </c>
      <c r="J295">
        <f>IF(J288&gt;0,J300,0)</f>
        <v>0</v>
      </c>
      <c r="K295">
        <f>IF(K288&gt;0,K300,0)</f>
        <v>0</v>
      </c>
      <c r="M295" s="143" t="s">
        <v>1</v>
      </c>
      <c r="N295" s="142">
        <f>Techniques!$D$3*(Techniques!$E$3*I295+Techniques!$F$3*J295+Techniques!$G$3*K295)</f>
        <v>0</v>
      </c>
    </row>
    <row r="296" spans="1:15" ht="13.15" x14ac:dyDescent="0.4">
      <c r="A296" s="22">
        <v>3</v>
      </c>
      <c r="B296">
        <v>2</v>
      </c>
      <c r="C296">
        <v>3</v>
      </c>
      <c r="D296">
        <v>2</v>
      </c>
      <c r="G296" t="s">
        <v>2</v>
      </c>
      <c r="H296">
        <f>IF(H289&gt;0,H301,0)</f>
        <v>0</v>
      </c>
      <c r="J296">
        <f>IF(J289&gt;0,J301,0)</f>
        <v>0</v>
      </c>
      <c r="K296">
        <f>IF(K289&gt;0,K301,0)</f>
        <v>0</v>
      </c>
      <c r="M296" s="143" t="s">
        <v>2</v>
      </c>
      <c r="N296" s="142">
        <f>Techniques!$E$3*(Techniques!$D$3*H296+Techniques!$F$3*J296+Techniques!$G$3*K296)</f>
        <v>0</v>
      </c>
    </row>
    <row r="297" spans="1:15" ht="13.15" x14ac:dyDescent="0.4">
      <c r="A297" s="22">
        <v>3</v>
      </c>
      <c r="B297">
        <v>1</v>
      </c>
      <c r="C297">
        <v>1</v>
      </c>
      <c r="D297">
        <v>1</v>
      </c>
      <c r="G297" t="s">
        <v>3</v>
      </c>
      <c r="H297">
        <f>IF(H290&gt;0,H302,0)</f>
        <v>0</v>
      </c>
      <c r="I297">
        <f>IF(I290&gt;0,I302,0)</f>
        <v>0</v>
      </c>
      <c r="K297">
        <f>IF(K290&gt;0,K302,0)</f>
        <v>0</v>
      </c>
      <c r="M297" s="143" t="s">
        <v>3</v>
      </c>
      <c r="N297" s="142">
        <f>Techniques!$F$3*(Techniques!$D$3*H297+Techniques!$E$3*I297+Techniques!$G$3*K297)</f>
        <v>0</v>
      </c>
    </row>
    <row r="298" spans="1:15" ht="13.15" x14ac:dyDescent="0.4">
      <c r="A298" s="22">
        <v>1</v>
      </c>
      <c r="B298">
        <v>2</v>
      </c>
      <c r="C298">
        <v>1</v>
      </c>
      <c r="D298">
        <v>1</v>
      </c>
      <c r="G298" t="s">
        <v>4</v>
      </c>
      <c r="H298">
        <f>IF(H291&gt;0,H303,0)</f>
        <v>0</v>
      </c>
      <c r="I298">
        <f>IF(I291&gt;0,I303,0)</f>
        <v>0</v>
      </c>
      <c r="J298">
        <f>IF(J291&gt;0,J303,0)</f>
        <v>0</v>
      </c>
      <c r="M298" s="143" t="s">
        <v>4</v>
      </c>
      <c r="N298" s="142">
        <f>Techniques!$G$3*(Techniques!$D$3*H298+Techniques!$E$3*I298+Techniques!$F$3*J298)</f>
        <v>0</v>
      </c>
    </row>
    <row r="299" spans="1:15" ht="13.15" x14ac:dyDescent="0.4">
      <c r="A299" s="22">
        <v>1</v>
      </c>
      <c r="B299">
        <v>3</v>
      </c>
      <c r="C299">
        <v>1</v>
      </c>
      <c r="D299">
        <v>1</v>
      </c>
      <c r="F299" s="38"/>
      <c r="M299" s="143" t="s">
        <v>94</v>
      </c>
      <c r="N299" s="142" t="b">
        <f>SUM(N295:N298)&gt;0</f>
        <v>0</v>
      </c>
    </row>
    <row r="300" spans="1:15" ht="13.5" thickBot="1" x14ac:dyDescent="0.45">
      <c r="A300" s="22"/>
      <c r="G300" t="s">
        <v>1</v>
      </c>
      <c r="I300">
        <v>0</v>
      </c>
      <c r="J300">
        <v>0</v>
      </c>
      <c r="K300">
        <v>0</v>
      </c>
      <c r="M300" s="140" t="s">
        <v>103</v>
      </c>
      <c r="N300" s="273">
        <v>0.31483933452143453</v>
      </c>
    </row>
    <row r="301" spans="1:15" x14ac:dyDescent="0.35">
      <c r="A301" s="22">
        <f>AVERAGE(A288:A299)</f>
        <v>1.8333333333333333</v>
      </c>
      <c r="B301">
        <f>AVERAGE(B288:B299)</f>
        <v>1.9166666666666667</v>
      </c>
      <c r="C301">
        <f>AVERAGE(C288:C299)</f>
        <v>1.3333333333333333</v>
      </c>
      <c r="D301">
        <f>AVERAGE(D288:D299)</f>
        <v>1.3333333333333333</v>
      </c>
      <c r="E301" s="13" t="s">
        <v>237</v>
      </c>
      <c r="G301" t="s">
        <v>2</v>
      </c>
      <c r="H301">
        <v>0</v>
      </c>
      <c r="J301">
        <v>0</v>
      </c>
      <c r="K301">
        <v>0</v>
      </c>
    </row>
    <row r="302" spans="1:15" x14ac:dyDescent="0.35">
      <c r="A302">
        <f>STDEV(A288:A299)</f>
        <v>0.93743686656109193</v>
      </c>
      <c r="B302">
        <f>STDEV(B288:B299)</f>
        <v>1.1645001528813148</v>
      </c>
      <c r="C302">
        <f>STDEV(C288:C299)</f>
        <v>0.65133894727892971</v>
      </c>
      <c r="D302">
        <f>STDEV(D288:D299)</f>
        <v>0.49236596391733106</v>
      </c>
      <c r="E302" s="13" t="s">
        <v>238</v>
      </c>
      <c r="G302" t="s">
        <v>3</v>
      </c>
      <c r="H302">
        <v>0</v>
      </c>
      <c r="I302">
        <v>0</v>
      </c>
      <c r="K302">
        <v>0</v>
      </c>
    </row>
    <row r="303" spans="1:15" x14ac:dyDescent="0.35">
      <c r="A303" s="22"/>
      <c r="G303" t="s">
        <v>4</v>
      </c>
      <c r="H303">
        <v>0</v>
      </c>
      <c r="I303">
        <v>0</v>
      </c>
      <c r="J303">
        <v>0</v>
      </c>
    </row>
    <row r="304" spans="1:15" s="5" customFormat="1" ht="13.15" thickBot="1" x14ac:dyDescent="0.4">
      <c r="A304" s="23"/>
      <c r="O304" s="24"/>
    </row>
    <row r="305" spans="1:15" s="26" customFormat="1" x14ac:dyDescent="0.35">
      <c r="A305" s="25" t="str">
        <f>Directions!A18</f>
        <v>38) I would have preferred an alternative interface to carry out the task</v>
      </c>
      <c r="E305" s="115" t="s">
        <v>226</v>
      </c>
      <c r="F305" s="66">
        <f>Directions!B18</f>
        <v>-1</v>
      </c>
      <c r="O305" s="28"/>
    </row>
    <row r="306" spans="1:15" ht="13.15" x14ac:dyDescent="0.4">
      <c r="A306" s="22" t="s">
        <v>1</v>
      </c>
      <c r="B306" t="s">
        <v>2</v>
      </c>
      <c r="C306" t="s">
        <v>3</v>
      </c>
      <c r="D306" t="s">
        <v>4</v>
      </c>
      <c r="G306" s="3" t="s">
        <v>220</v>
      </c>
      <c r="H306" t="s">
        <v>1</v>
      </c>
      <c r="I306" t="s">
        <v>2</v>
      </c>
      <c r="J306" t="s">
        <v>3</v>
      </c>
      <c r="K306" t="s">
        <v>4</v>
      </c>
    </row>
    <row r="307" spans="1:15" ht="13.15" x14ac:dyDescent="0.4">
      <c r="A307" s="22">
        <v>3</v>
      </c>
      <c r="B307">
        <v>3</v>
      </c>
      <c r="C307">
        <v>3</v>
      </c>
      <c r="D307">
        <v>2</v>
      </c>
      <c r="G307" t="s">
        <v>1</v>
      </c>
      <c r="H307" s="3">
        <f>A320</f>
        <v>3</v>
      </c>
      <c r="I307">
        <f>F305*(H307-I308)</f>
        <v>-0.66666666666666652</v>
      </c>
      <c r="J307">
        <f>F305*(H307-J309)</f>
        <v>-0.66666666666666652</v>
      </c>
      <c r="K307">
        <f>F305*(H307-K310)</f>
        <v>-0.66666666666666652</v>
      </c>
    </row>
    <row r="308" spans="1:15" ht="13.15" x14ac:dyDescent="0.4">
      <c r="A308" s="22">
        <v>3</v>
      </c>
      <c r="B308">
        <v>3</v>
      </c>
      <c r="C308">
        <v>3</v>
      </c>
      <c r="D308">
        <v>3</v>
      </c>
      <c r="G308" t="s">
        <v>2</v>
      </c>
      <c r="H308">
        <f>F305*(I308-H307)</f>
        <v>0.66666666666666652</v>
      </c>
      <c r="I308" s="3">
        <f>B320</f>
        <v>2.3333333333333335</v>
      </c>
      <c r="J308">
        <f>F305*(I308-J309)</f>
        <v>0</v>
      </c>
      <c r="K308">
        <f>F305*(I308-K310)</f>
        <v>0</v>
      </c>
    </row>
    <row r="309" spans="1:15" ht="13.15" x14ac:dyDescent="0.4">
      <c r="A309" s="22">
        <v>4</v>
      </c>
      <c r="B309">
        <v>1</v>
      </c>
      <c r="C309">
        <v>4</v>
      </c>
      <c r="D309">
        <v>3</v>
      </c>
      <c r="G309" t="s">
        <v>3</v>
      </c>
      <c r="H309">
        <f>F305*(J309-H307)</f>
        <v>0.66666666666666652</v>
      </c>
      <c r="I309">
        <f>F305*(J309-I308)</f>
        <v>0</v>
      </c>
      <c r="J309" s="3">
        <f>C320</f>
        <v>2.3333333333333335</v>
      </c>
      <c r="K309">
        <f>F305*(J309-K310)</f>
        <v>0</v>
      </c>
    </row>
    <row r="310" spans="1:15" ht="13.15" x14ac:dyDescent="0.4">
      <c r="A310" s="22">
        <v>4</v>
      </c>
      <c r="B310">
        <v>4</v>
      </c>
      <c r="C310">
        <v>4</v>
      </c>
      <c r="D310">
        <v>2</v>
      </c>
      <c r="G310" t="s">
        <v>4</v>
      </c>
      <c r="H310">
        <f>F305*(K310-H307)</f>
        <v>0.66666666666666652</v>
      </c>
      <c r="I310">
        <f>F305*(K310-I308)</f>
        <v>0</v>
      </c>
      <c r="J310">
        <f>F305*(K310-J309)</f>
        <v>0</v>
      </c>
      <c r="K310" s="3">
        <f>D320</f>
        <v>2.3333333333333335</v>
      </c>
    </row>
    <row r="311" spans="1:15" x14ac:dyDescent="0.35">
      <c r="A311" s="22">
        <v>4</v>
      </c>
      <c r="B311">
        <v>4</v>
      </c>
      <c r="C311">
        <v>1</v>
      </c>
      <c r="D311">
        <v>1</v>
      </c>
    </row>
    <row r="312" spans="1:15" ht="13.15" thickBot="1" x14ac:dyDescent="0.4">
      <c r="A312" s="22">
        <v>3</v>
      </c>
      <c r="B312">
        <v>1</v>
      </c>
      <c r="C312">
        <v>1</v>
      </c>
      <c r="D312">
        <v>4</v>
      </c>
    </row>
    <row r="313" spans="1:15" ht="13.5" thickBot="1" x14ac:dyDescent="0.45">
      <c r="A313" s="22">
        <v>3</v>
      </c>
      <c r="B313">
        <v>3</v>
      </c>
      <c r="C313">
        <v>2</v>
      </c>
      <c r="D313">
        <v>2</v>
      </c>
      <c r="H313" t="s">
        <v>1</v>
      </c>
      <c r="I313" t="s">
        <v>2</v>
      </c>
      <c r="J313" t="s">
        <v>3</v>
      </c>
      <c r="K313" t="s">
        <v>4</v>
      </c>
      <c r="M313" s="116"/>
      <c r="N313" s="141" t="s">
        <v>10</v>
      </c>
    </row>
    <row r="314" spans="1:15" ht="13.15" x14ac:dyDescent="0.4">
      <c r="A314" s="22">
        <v>3</v>
      </c>
      <c r="B314">
        <v>3</v>
      </c>
      <c r="C314">
        <v>1</v>
      </c>
      <c r="D314">
        <v>2</v>
      </c>
      <c r="G314" t="s">
        <v>1</v>
      </c>
      <c r="I314">
        <f>IF(I307&gt;0,I319,0)</f>
        <v>0</v>
      </c>
      <c r="J314">
        <f>IF(J307&gt;0,J319,0)</f>
        <v>0</v>
      </c>
      <c r="K314">
        <f>IF(K307&gt;0,K319,0)</f>
        <v>0</v>
      </c>
      <c r="M314" s="143" t="s">
        <v>1</v>
      </c>
      <c r="N314" s="142">
        <f>Techniques!$D$3*(Techniques!$E$3*I314+Techniques!$F$3*J314+Techniques!$G$3*K314)</f>
        <v>0</v>
      </c>
    </row>
    <row r="315" spans="1:15" ht="13.15" x14ac:dyDescent="0.4">
      <c r="A315" s="22">
        <v>3</v>
      </c>
      <c r="B315">
        <v>2</v>
      </c>
      <c r="C315">
        <v>5</v>
      </c>
      <c r="D315">
        <v>4</v>
      </c>
      <c r="G315" t="s">
        <v>2</v>
      </c>
      <c r="H315">
        <f>IF(H308&gt;0,H320,0)</f>
        <v>0</v>
      </c>
      <c r="J315">
        <f>IF(J308&gt;0,J320,0)</f>
        <v>0</v>
      </c>
      <c r="K315">
        <f>IF(K308&gt;0,K320,0)</f>
        <v>0</v>
      </c>
      <c r="M315" s="143" t="s">
        <v>2</v>
      </c>
      <c r="N315" s="142">
        <f>Techniques!$E$3*(Techniques!$D$3*H315+Techniques!$F$3*J315+Techniques!$G$3*K315)</f>
        <v>0</v>
      </c>
    </row>
    <row r="316" spans="1:15" ht="13.15" x14ac:dyDescent="0.4">
      <c r="A316" s="22">
        <v>2</v>
      </c>
      <c r="B316">
        <v>1</v>
      </c>
      <c r="C316">
        <v>1</v>
      </c>
      <c r="D316">
        <v>2</v>
      </c>
      <c r="G316" t="s">
        <v>3</v>
      </c>
      <c r="H316">
        <f>IF(H309&gt;0,H321,0)</f>
        <v>0</v>
      </c>
      <c r="I316">
        <f>IF(I309&gt;0,I321,0)</f>
        <v>0</v>
      </c>
      <c r="K316">
        <f>IF(K309&gt;0,K321,0)</f>
        <v>0</v>
      </c>
      <c r="M316" s="143" t="s">
        <v>3</v>
      </c>
      <c r="N316" s="142">
        <f>Techniques!$F$3*(Techniques!$D$3*H316+Techniques!$E$3*I316+Techniques!$G$3*K316)</f>
        <v>0</v>
      </c>
    </row>
    <row r="317" spans="1:15" ht="13.15" x14ac:dyDescent="0.4">
      <c r="A317" s="22">
        <v>2</v>
      </c>
      <c r="B317">
        <v>1</v>
      </c>
      <c r="C317">
        <v>1</v>
      </c>
      <c r="D317">
        <v>1</v>
      </c>
      <c r="G317" t="s">
        <v>4</v>
      </c>
      <c r="H317">
        <f>IF(H310&gt;0,H322,0)</f>
        <v>0</v>
      </c>
      <c r="I317">
        <f>IF(I310&gt;0,I322,0)</f>
        <v>0</v>
      </c>
      <c r="J317">
        <f>IF(J310&gt;0,J322,0)</f>
        <v>0</v>
      </c>
      <c r="M317" s="143" t="s">
        <v>4</v>
      </c>
      <c r="N317" s="142">
        <f>Techniques!$G$3*(Techniques!$D$3*H317+Techniques!$E$3*I317+Techniques!$F$3*J317)</f>
        <v>0</v>
      </c>
    </row>
    <row r="318" spans="1:15" ht="13.15" x14ac:dyDescent="0.4">
      <c r="A318" s="22">
        <v>2</v>
      </c>
      <c r="B318">
        <v>2</v>
      </c>
      <c r="C318">
        <v>2</v>
      </c>
      <c r="D318">
        <v>2</v>
      </c>
      <c r="F318" s="38"/>
      <c r="M318" s="143" t="s">
        <v>94</v>
      </c>
      <c r="N318" s="142" t="b">
        <f>SUM(N314:N317)&gt;0</f>
        <v>0</v>
      </c>
    </row>
    <row r="319" spans="1:15" ht="13.5" thickBot="1" x14ac:dyDescent="0.45">
      <c r="A319" s="22"/>
      <c r="G319" t="s">
        <v>1</v>
      </c>
      <c r="I319">
        <v>0</v>
      </c>
      <c r="J319">
        <v>0</v>
      </c>
      <c r="K319">
        <v>0</v>
      </c>
      <c r="M319" s="140" t="s">
        <v>103</v>
      </c>
      <c r="N319" s="273">
        <v>0.29578645216019139</v>
      </c>
    </row>
    <row r="320" spans="1:15" x14ac:dyDescent="0.35">
      <c r="A320" s="22">
        <f>AVERAGE(A307:A318)</f>
        <v>3</v>
      </c>
      <c r="B320">
        <f>AVERAGE(B307:B318)</f>
        <v>2.3333333333333335</v>
      </c>
      <c r="C320">
        <f>AVERAGE(C307:C318)</f>
        <v>2.3333333333333335</v>
      </c>
      <c r="D320">
        <f>AVERAGE(D307:D318)</f>
        <v>2.3333333333333335</v>
      </c>
      <c r="E320" s="13" t="s">
        <v>237</v>
      </c>
      <c r="G320" t="s">
        <v>2</v>
      </c>
      <c r="H320">
        <v>0</v>
      </c>
      <c r="J320">
        <v>0</v>
      </c>
      <c r="K320">
        <v>0</v>
      </c>
    </row>
    <row r="321" spans="1:15" x14ac:dyDescent="0.35">
      <c r="A321">
        <f>STDEV(A307:A318)</f>
        <v>0.7385489458759964</v>
      </c>
      <c r="B321">
        <f>STDEV(B307:B318)</f>
        <v>1.1547005383792517</v>
      </c>
      <c r="C321">
        <f>STDEV(C307:C318)</f>
        <v>1.435481125130547</v>
      </c>
      <c r="D321">
        <f>STDEV(D307:D318)</f>
        <v>0.98473192783466212</v>
      </c>
      <c r="E321" s="13" t="s">
        <v>238</v>
      </c>
      <c r="G321" t="s">
        <v>3</v>
      </c>
      <c r="H321">
        <v>0</v>
      </c>
      <c r="I321">
        <v>0</v>
      </c>
      <c r="K321">
        <v>0</v>
      </c>
    </row>
    <row r="322" spans="1:15" x14ac:dyDescent="0.35">
      <c r="A322" s="22"/>
      <c r="G322" t="s">
        <v>4</v>
      </c>
      <c r="H322">
        <v>0</v>
      </c>
      <c r="I322">
        <v>0</v>
      </c>
      <c r="J322">
        <v>0</v>
      </c>
    </row>
    <row r="323" spans="1:15" s="5" customFormat="1" ht="13.15" thickBot="1" x14ac:dyDescent="0.4">
      <c r="A323" s="23"/>
      <c r="O323" s="24"/>
    </row>
    <row r="324" spans="1:15" s="26" customFormat="1" x14ac:dyDescent="0.35">
      <c r="A324" s="25" t="str">
        <f>Directions!A19</f>
        <v>39) The interface was ideal for interacting with a virtual environment</v>
      </c>
      <c r="E324" s="115" t="s">
        <v>226</v>
      </c>
      <c r="F324" s="66">
        <f>Directions!B19</f>
        <v>1</v>
      </c>
      <c r="O324" s="28"/>
    </row>
    <row r="325" spans="1:15" ht="13.15" x14ac:dyDescent="0.4">
      <c r="A325" s="22" t="s">
        <v>1</v>
      </c>
      <c r="B325" t="s">
        <v>2</v>
      </c>
      <c r="C325" t="s">
        <v>3</v>
      </c>
      <c r="D325" t="s">
        <v>4</v>
      </c>
      <c r="G325" s="3" t="s">
        <v>220</v>
      </c>
      <c r="H325" t="s">
        <v>1</v>
      </c>
      <c r="I325" t="s">
        <v>2</v>
      </c>
      <c r="J325" t="s">
        <v>3</v>
      </c>
      <c r="K325" t="s">
        <v>4</v>
      </c>
    </row>
    <row r="326" spans="1:15" ht="13.15" x14ac:dyDescent="0.4">
      <c r="A326" s="22">
        <v>1</v>
      </c>
      <c r="B326">
        <v>4</v>
      </c>
      <c r="C326">
        <v>4</v>
      </c>
      <c r="D326">
        <v>4</v>
      </c>
      <c r="G326" t="s">
        <v>1</v>
      </c>
      <c r="H326" s="3">
        <f>A339</f>
        <v>2.9166666666666665</v>
      </c>
      <c r="I326">
        <f>F324*(H326-I327)</f>
        <v>-0.75</v>
      </c>
      <c r="J326">
        <f>F324*(H326-J328)</f>
        <v>-0.66666666666666696</v>
      </c>
      <c r="K326">
        <f>F324*(H326-K329)</f>
        <v>-0.75</v>
      </c>
    </row>
    <row r="327" spans="1:15" ht="13.15" x14ac:dyDescent="0.4">
      <c r="A327" s="22">
        <v>4</v>
      </c>
      <c r="B327">
        <v>3</v>
      </c>
      <c r="C327">
        <v>3</v>
      </c>
      <c r="D327">
        <v>3</v>
      </c>
      <c r="G327" t="s">
        <v>2</v>
      </c>
      <c r="H327">
        <f>F324*(I327-H326)</f>
        <v>0.75</v>
      </c>
      <c r="I327" s="3">
        <f>B339</f>
        <v>3.6666666666666665</v>
      </c>
      <c r="J327">
        <f>F324*(I327-J328)</f>
        <v>8.3333333333333037E-2</v>
      </c>
      <c r="K327">
        <f>F324*(I327-K329)</f>
        <v>0</v>
      </c>
    </row>
    <row r="328" spans="1:15" ht="13.15" x14ac:dyDescent="0.4">
      <c r="A328" s="22">
        <v>3</v>
      </c>
      <c r="B328">
        <v>5</v>
      </c>
      <c r="C328">
        <v>2</v>
      </c>
      <c r="D328">
        <v>3</v>
      </c>
      <c r="G328" t="s">
        <v>3</v>
      </c>
      <c r="H328">
        <f>F324*(J328-H326)</f>
        <v>0.66666666666666696</v>
      </c>
      <c r="I328">
        <f>F324*(J328-I327)</f>
        <v>-8.3333333333333037E-2</v>
      </c>
      <c r="J328" s="3">
        <f>C339</f>
        <v>3.5833333333333335</v>
      </c>
      <c r="K328">
        <f>F324*(J328-K329)</f>
        <v>-8.3333333333333037E-2</v>
      </c>
    </row>
    <row r="329" spans="1:15" ht="13.15" x14ac:dyDescent="0.4">
      <c r="A329" s="22">
        <v>2</v>
      </c>
      <c r="B329">
        <v>3</v>
      </c>
      <c r="C329">
        <v>2</v>
      </c>
      <c r="D329">
        <v>4</v>
      </c>
      <c r="G329" t="s">
        <v>4</v>
      </c>
      <c r="H329">
        <f>F324*(K329-H326)</f>
        <v>0.75</v>
      </c>
      <c r="I329">
        <f>F324*(K329-I327)</f>
        <v>0</v>
      </c>
      <c r="J329">
        <f>F324*(K329-J328)</f>
        <v>8.3333333333333037E-2</v>
      </c>
      <c r="K329" s="3">
        <f>D339</f>
        <v>3.6666666666666665</v>
      </c>
    </row>
    <row r="330" spans="1:15" x14ac:dyDescent="0.35">
      <c r="A330" s="22">
        <v>3</v>
      </c>
      <c r="B330">
        <v>2</v>
      </c>
      <c r="C330">
        <v>5</v>
      </c>
      <c r="D330">
        <v>4</v>
      </c>
    </row>
    <row r="331" spans="1:15" ht="13.15" thickBot="1" x14ac:dyDescent="0.4">
      <c r="A331" s="22">
        <v>3</v>
      </c>
      <c r="B331">
        <v>5</v>
      </c>
      <c r="C331">
        <v>5</v>
      </c>
      <c r="D331">
        <v>4</v>
      </c>
    </row>
    <row r="332" spans="1:15" ht="13.5" thickBot="1" x14ac:dyDescent="0.45">
      <c r="A332" s="22">
        <v>4</v>
      </c>
      <c r="B332">
        <v>2</v>
      </c>
      <c r="C332">
        <v>4</v>
      </c>
      <c r="D332">
        <v>4</v>
      </c>
      <c r="H332" t="s">
        <v>1</v>
      </c>
      <c r="I332" t="s">
        <v>2</v>
      </c>
      <c r="J332" t="s">
        <v>3</v>
      </c>
      <c r="K332" t="s">
        <v>4</v>
      </c>
      <c r="M332" s="116"/>
      <c r="N332" s="141" t="s">
        <v>10</v>
      </c>
    </row>
    <row r="333" spans="1:15" ht="13.15" x14ac:dyDescent="0.4">
      <c r="A333" s="22">
        <v>4</v>
      </c>
      <c r="B333">
        <v>2</v>
      </c>
      <c r="C333">
        <v>5</v>
      </c>
      <c r="D333">
        <v>4</v>
      </c>
      <c r="G333" t="s">
        <v>1</v>
      </c>
      <c r="I333">
        <f>IF(I326&gt;0,I338,0)</f>
        <v>0</v>
      </c>
      <c r="J333">
        <f>IF(J326&gt;0,J338,0)</f>
        <v>0</v>
      </c>
      <c r="K333">
        <f>IF(K326&gt;0,K338,0)</f>
        <v>0</v>
      </c>
      <c r="M333" s="143" t="s">
        <v>1</v>
      </c>
      <c r="N333" s="142">
        <f>Techniques!$D$3*(Techniques!$E$3*I333+Techniques!$F$3*J333+Techniques!$G$3*K333)</f>
        <v>0</v>
      </c>
    </row>
    <row r="334" spans="1:15" ht="13.15" x14ac:dyDescent="0.4">
      <c r="A334" s="22">
        <v>3</v>
      </c>
      <c r="B334">
        <v>4</v>
      </c>
      <c r="C334">
        <v>2</v>
      </c>
      <c r="D334">
        <v>2</v>
      </c>
      <c r="G334" t="s">
        <v>2</v>
      </c>
      <c r="H334">
        <f>IF(H327&gt;0,H339,0)</f>
        <v>0</v>
      </c>
      <c r="J334">
        <f>IF(J327&gt;0,J339,0)</f>
        <v>0</v>
      </c>
      <c r="K334">
        <f>IF(K327&gt;0,K339,0)</f>
        <v>0</v>
      </c>
      <c r="M334" s="143" t="s">
        <v>2</v>
      </c>
      <c r="N334" s="142">
        <f>Techniques!$E$3*(Techniques!$D$3*H334+Techniques!$F$3*J334+Techniques!$G$3*K334)</f>
        <v>0</v>
      </c>
    </row>
    <row r="335" spans="1:15" ht="13.15" x14ac:dyDescent="0.4">
      <c r="A335" s="22">
        <v>2</v>
      </c>
      <c r="B335">
        <v>5</v>
      </c>
      <c r="C335">
        <v>3</v>
      </c>
      <c r="D335">
        <v>3</v>
      </c>
      <c r="G335" t="s">
        <v>3</v>
      </c>
      <c r="H335">
        <f>IF(H328&gt;0,H340,0)</f>
        <v>0</v>
      </c>
      <c r="I335">
        <f>IF(I328&gt;0,I340,0)</f>
        <v>0</v>
      </c>
      <c r="K335">
        <f>IF(K328&gt;0,K340,0)</f>
        <v>0</v>
      </c>
      <c r="M335" s="143" t="s">
        <v>3</v>
      </c>
      <c r="N335" s="142">
        <f>Techniques!$F$3*(Techniques!$D$3*H335+Techniques!$E$3*I335+Techniques!$G$3*K335)</f>
        <v>0</v>
      </c>
    </row>
    <row r="336" spans="1:15" ht="13.15" x14ac:dyDescent="0.4">
      <c r="A336" s="22">
        <v>4</v>
      </c>
      <c r="B336">
        <v>5</v>
      </c>
      <c r="C336">
        <v>4</v>
      </c>
      <c r="D336">
        <v>5</v>
      </c>
      <c r="G336" t="s">
        <v>4</v>
      </c>
      <c r="H336">
        <f>IF(H329&gt;0,H341,0)</f>
        <v>0</v>
      </c>
      <c r="I336">
        <f>IF(I329&gt;0,I341,0)</f>
        <v>0</v>
      </c>
      <c r="J336">
        <f>IF(J329&gt;0,J341,0)</f>
        <v>0</v>
      </c>
      <c r="M336" s="143" t="s">
        <v>4</v>
      </c>
      <c r="N336" s="142">
        <f>Techniques!$G$3*(Techniques!$D$3*H336+Techniques!$E$3*I336+Techniques!$F$3*J336)</f>
        <v>0</v>
      </c>
    </row>
    <row r="337" spans="1:15" ht="13.15" x14ac:dyDescent="0.4">
      <c r="A337" s="22">
        <v>2</v>
      </c>
      <c r="B337">
        <v>4</v>
      </c>
      <c r="C337">
        <v>4</v>
      </c>
      <c r="D337">
        <v>4</v>
      </c>
      <c r="F337" s="38"/>
      <c r="M337" s="143" t="s">
        <v>94</v>
      </c>
      <c r="N337" s="142" t="b">
        <f>SUM(N333:N336)&gt;0</f>
        <v>0</v>
      </c>
    </row>
    <row r="338" spans="1:15" ht="13.5" thickBot="1" x14ac:dyDescent="0.45">
      <c r="A338" s="22"/>
      <c r="G338" t="s">
        <v>1</v>
      </c>
      <c r="I338">
        <v>0</v>
      </c>
      <c r="J338">
        <v>0</v>
      </c>
      <c r="K338">
        <v>0</v>
      </c>
      <c r="M338" s="140" t="s">
        <v>103</v>
      </c>
      <c r="N338" s="273">
        <v>0.26934838420437246</v>
      </c>
    </row>
    <row r="339" spans="1:15" x14ac:dyDescent="0.35">
      <c r="A339" s="22">
        <f>AVERAGE(A326:A337)</f>
        <v>2.9166666666666665</v>
      </c>
      <c r="B339">
        <f>AVERAGE(B326:B337)</f>
        <v>3.6666666666666665</v>
      </c>
      <c r="C339">
        <f>AVERAGE(C326:C337)</f>
        <v>3.5833333333333335</v>
      </c>
      <c r="D339">
        <f>AVERAGE(D326:D337)</f>
        <v>3.6666666666666665</v>
      </c>
      <c r="E339" s="13" t="s">
        <v>237</v>
      </c>
      <c r="G339" t="s">
        <v>2</v>
      </c>
      <c r="H339">
        <v>0</v>
      </c>
      <c r="J339">
        <v>0</v>
      </c>
      <c r="K339">
        <v>0</v>
      </c>
    </row>
    <row r="340" spans="1:15" x14ac:dyDescent="0.35">
      <c r="A340">
        <f>STDEV(A326:A337)</f>
        <v>0.9962049198956221</v>
      </c>
      <c r="B340">
        <f>STDEV(B326:B337)</f>
        <v>1.230914909793327</v>
      </c>
      <c r="C340">
        <f>STDEV(C326:C337)</f>
        <v>1.1645001528813146</v>
      </c>
      <c r="D340">
        <f>STDEV(D326:D337)</f>
        <v>0.77849894416152243</v>
      </c>
      <c r="E340" s="13" t="s">
        <v>238</v>
      </c>
      <c r="G340" t="s">
        <v>3</v>
      </c>
      <c r="H340">
        <v>0</v>
      </c>
      <c r="I340">
        <v>0</v>
      </c>
      <c r="K340">
        <v>0</v>
      </c>
    </row>
    <row r="341" spans="1:15" x14ac:dyDescent="0.35">
      <c r="A341" s="22"/>
      <c r="G341" t="s">
        <v>4</v>
      </c>
      <c r="H341">
        <v>0</v>
      </c>
      <c r="I341">
        <v>0</v>
      </c>
      <c r="J341">
        <v>0</v>
      </c>
    </row>
    <row r="342" spans="1:15" s="5" customFormat="1" ht="13.15" thickBot="1" x14ac:dyDescent="0.4">
      <c r="A342" s="23"/>
      <c r="O342" s="24"/>
    </row>
    <row r="343" spans="1:15" s="26" customFormat="1" x14ac:dyDescent="0.35">
      <c r="A343" s="25" t="str">
        <f>Directions!A20</f>
        <v>40) I had the right level of control over what I wanted to do</v>
      </c>
      <c r="E343" s="115" t="s">
        <v>226</v>
      </c>
      <c r="F343" s="66">
        <f>Directions!B20</f>
        <v>1</v>
      </c>
      <c r="O343" s="28"/>
    </row>
    <row r="344" spans="1:15" ht="13.15" x14ac:dyDescent="0.4">
      <c r="A344" s="22" t="s">
        <v>1</v>
      </c>
      <c r="B344" t="s">
        <v>2</v>
      </c>
      <c r="C344" t="s">
        <v>3</v>
      </c>
      <c r="D344" t="s">
        <v>4</v>
      </c>
      <c r="G344" s="3" t="s">
        <v>220</v>
      </c>
      <c r="H344" t="s">
        <v>1</v>
      </c>
      <c r="I344" t="s">
        <v>2</v>
      </c>
      <c r="J344" t="s">
        <v>3</v>
      </c>
      <c r="K344" t="s">
        <v>4</v>
      </c>
    </row>
    <row r="345" spans="1:15" ht="13.15" x14ac:dyDescent="0.4">
      <c r="A345" s="22">
        <v>4</v>
      </c>
      <c r="B345">
        <v>3</v>
      </c>
      <c r="C345">
        <v>3</v>
      </c>
      <c r="D345">
        <v>4</v>
      </c>
      <c r="G345" t="s">
        <v>1</v>
      </c>
      <c r="H345" s="3">
        <f>A358</f>
        <v>3.25</v>
      </c>
      <c r="I345">
        <f>F343*(H345-I346)</f>
        <v>0.5</v>
      </c>
      <c r="J345">
        <f>F343*(H345-J347)</f>
        <v>-0.16666666666666652</v>
      </c>
      <c r="K345">
        <f>F343*(H345-K348)</f>
        <v>-0.5</v>
      </c>
    </row>
    <row r="346" spans="1:15" ht="13.15" x14ac:dyDescent="0.4">
      <c r="A346" s="22">
        <v>5</v>
      </c>
      <c r="B346">
        <v>4</v>
      </c>
      <c r="C346">
        <v>3</v>
      </c>
      <c r="D346">
        <v>4</v>
      </c>
      <c r="G346" t="s">
        <v>2</v>
      </c>
      <c r="H346">
        <f>F343*(I346-H345)</f>
        <v>-0.5</v>
      </c>
      <c r="I346" s="3">
        <f>B358</f>
        <v>2.75</v>
      </c>
      <c r="J346">
        <f>F343*(I346-J347)</f>
        <v>-0.66666666666666652</v>
      </c>
      <c r="K346">
        <f>F343*(I346-K348)</f>
        <v>-1</v>
      </c>
    </row>
    <row r="347" spans="1:15" ht="13.15" x14ac:dyDescent="0.4">
      <c r="A347" s="22">
        <v>3</v>
      </c>
      <c r="B347">
        <v>3</v>
      </c>
      <c r="C347">
        <v>2</v>
      </c>
      <c r="D347">
        <v>3</v>
      </c>
      <c r="G347" t="s">
        <v>3</v>
      </c>
      <c r="H347">
        <f>F343*(J347-H345)</f>
        <v>0.16666666666666652</v>
      </c>
      <c r="I347">
        <f>F343*(J347-I346)</f>
        <v>0.66666666666666652</v>
      </c>
      <c r="J347" s="3">
        <f>C358</f>
        <v>3.4166666666666665</v>
      </c>
      <c r="K347">
        <f>F343*(J347-K348)</f>
        <v>-0.33333333333333348</v>
      </c>
    </row>
    <row r="348" spans="1:15" ht="13.15" x14ac:dyDescent="0.4">
      <c r="A348" s="22">
        <v>3</v>
      </c>
      <c r="B348">
        <v>2</v>
      </c>
      <c r="C348">
        <v>3</v>
      </c>
      <c r="D348">
        <v>3</v>
      </c>
      <c r="G348" t="s">
        <v>4</v>
      </c>
      <c r="H348">
        <f>F343*(K348-H345)</f>
        <v>0.5</v>
      </c>
      <c r="I348">
        <f>F343*(K348-I346)</f>
        <v>1</v>
      </c>
      <c r="J348">
        <f>F343*(K348-J347)</f>
        <v>0.33333333333333348</v>
      </c>
      <c r="K348" s="3">
        <f>D358</f>
        <v>3.75</v>
      </c>
    </row>
    <row r="349" spans="1:15" x14ac:dyDescent="0.35">
      <c r="A349" s="22">
        <v>2</v>
      </c>
      <c r="B349">
        <v>2</v>
      </c>
      <c r="C349">
        <v>4</v>
      </c>
      <c r="D349">
        <v>5</v>
      </c>
    </row>
    <row r="350" spans="1:15" ht="13.15" thickBot="1" x14ac:dyDescent="0.4">
      <c r="A350" s="22">
        <v>2</v>
      </c>
      <c r="B350">
        <v>3</v>
      </c>
      <c r="C350">
        <v>5</v>
      </c>
      <c r="D350">
        <v>4</v>
      </c>
    </row>
    <row r="351" spans="1:15" ht="13.5" thickBot="1" x14ac:dyDescent="0.45">
      <c r="A351" s="22">
        <v>4</v>
      </c>
      <c r="B351">
        <v>2</v>
      </c>
      <c r="C351">
        <v>4</v>
      </c>
      <c r="D351">
        <v>4</v>
      </c>
      <c r="H351" t="s">
        <v>1</v>
      </c>
      <c r="I351" t="s">
        <v>2</v>
      </c>
      <c r="J351" t="s">
        <v>3</v>
      </c>
      <c r="K351" t="s">
        <v>4</v>
      </c>
      <c r="M351" s="116"/>
      <c r="N351" s="141" t="s">
        <v>10</v>
      </c>
    </row>
    <row r="352" spans="1:15" ht="13.15" x14ac:dyDescent="0.4">
      <c r="A352" s="22">
        <v>3</v>
      </c>
      <c r="B352">
        <v>3</v>
      </c>
      <c r="C352">
        <v>4</v>
      </c>
      <c r="D352">
        <v>3</v>
      </c>
      <c r="G352" t="s">
        <v>1</v>
      </c>
      <c r="I352">
        <f>IF(I345&gt;0,I357,0)</f>
        <v>0</v>
      </c>
      <c r="J352">
        <f>IF(J345&gt;0,J357,0)</f>
        <v>0</v>
      </c>
      <c r="K352">
        <f>IF(K345&gt;0,K357,0)</f>
        <v>0</v>
      </c>
      <c r="M352" s="143" t="s">
        <v>1</v>
      </c>
      <c r="N352" s="142">
        <f>Techniques!$D$3*(Techniques!$E$3*I352+Techniques!$F$3*J352+Techniques!$G$3*K352)</f>
        <v>0</v>
      </c>
    </row>
    <row r="353" spans="1:15" ht="13.15" x14ac:dyDescent="0.4">
      <c r="A353" s="22">
        <v>3</v>
      </c>
      <c r="B353">
        <v>3</v>
      </c>
      <c r="C353">
        <v>2</v>
      </c>
      <c r="D353">
        <v>3</v>
      </c>
      <c r="G353" t="s">
        <v>2</v>
      </c>
      <c r="H353">
        <f>IF(H346&gt;0,H358,0)</f>
        <v>0</v>
      </c>
      <c r="J353">
        <f>IF(J346&gt;0,J358,0)</f>
        <v>0</v>
      </c>
      <c r="K353">
        <f>IF(K346&gt;0,K358,0)</f>
        <v>0</v>
      </c>
      <c r="M353" s="143" t="s">
        <v>2</v>
      </c>
      <c r="N353" s="142">
        <f>Techniques!$E$3*(Techniques!$D$3*H353+Techniques!$F$3*J353+Techniques!$G$3*K353)</f>
        <v>0</v>
      </c>
    </row>
    <row r="354" spans="1:15" ht="13.15" x14ac:dyDescent="0.4">
      <c r="A354" s="22">
        <v>2</v>
      </c>
      <c r="B354">
        <v>2</v>
      </c>
      <c r="C354">
        <v>3</v>
      </c>
      <c r="D354">
        <v>3</v>
      </c>
      <c r="G354" t="s">
        <v>3</v>
      </c>
      <c r="H354">
        <f>IF(H347&gt;0,H359,0)</f>
        <v>0</v>
      </c>
      <c r="I354">
        <f>IF(I347&gt;0,I359,0)</f>
        <v>0</v>
      </c>
      <c r="K354">
        <f>IF(K347&gt;0,K359,0)</f>
        <v>0</v>
      </c>
      <c r="M354" s="143" t="s">
        <v>3</v>
      </c>
      <c r="N354" s="142">
        <f>Techniques!$F$3*(Techniques!$D$3*H354+Techniques!$E$3*I354+Techniques!$G$3*K354)</f>
        <v>0</v>
      </c>
    </row>
    <row r="355" spans="1:15" ht="13.15" x14ac:dyDescent="0.4">
      <c r="A355" s="22">
        <v>4</v>
      </c>
      <c r="B355">
        <v>3</v>
      </c>
      <c r="C355">
        <v>4</v>
      </c>
      <c r="D355">
        <v>5</v>
      </c>
      <c r="G355" t="s">
        <v>4</v>
      </c>
      <c r="H355">
        <f>IF(H348&gt;0,H360,0)</f>
        <v>0</v>
      </c>
      <c r="I355">
        <f>IF(I348&gt;0,I360,0)</f>
        <v>1</v>
      </c>
      <c r="J355">
        <f>IF(J348&gt;0,J360,0)</f>
        <v>0</v>
      </c>
      <c r="M355" s="143" t="s">
        <v>4</v>
      </c>
      <c r="N355" s="142">
        <f>Techniques!$G$3*(Techniques!$D$3*H355+Techniques!$E$3*I355+Techniques!$F$3*J355)</f>
        <v>1</v>
      </c>
    </row>
    <row r="356" spans="1:15" ht="13.15" x14ac:dyDescent="0.4">
      <c r="A356" s="22">
        <v>4</v>
      </c>
      <c r="B356">
        <v>3</v>
      </c>
      <c r="C356">
        <v>4</v>
      </c>
      <c r="D356">
        <v>4</v>
      </c>
      <c r="F356" s="38"/>
      <c r="M356" s="143" t="s">
        <v>94</v>
      </c>
      <c r="N356" s="142" t="b">
        <f>SUM(N352:N355)&gt;0</f>
        <v>1</v>
      </c>
    </row>
    <row r="357" spans="1:15" ht="13.5" thickBot="1" x14ac:dyDescent="0.45">
      <c r="A357" s="22"/>
      <c r="G357" t="s">
        <v>1</v>
      </c>
      <c r="I357">
        <v>0</v>
      </c>
      <c r="J357">
        <v>0</v>
      </c>
      <c r="K357">
        <v>0</v>
      </c>
      <c r="M357" s="140" t="s">
        <v>103</v>
      </c>
      <c r="N357" s="273">
        <v>3.9739550159368059E-2</v>
      </c>
    </row>
    <row r="358" spans="1:15" x14ac:dyDescent="0.35">
      <c r="A358" s="22">
        <f>AVERAGE(A345:A356)</f>
        <v>3.25</v>
      </c>
      <c r="B358">
        <f>AVERAGE(B345:B356)</f>
        <v>2.75</v>
      </c>
      <c r="C358">
        <f>AVERAGE(C345:C356)</f>
        <v>3.4166666666666665</v>
      </c>
      <c r="D358">
        <f>AVERAGE(D345:D356)</f>
        <v>3.75</v>
      </c>
      <c r="E358" s="13" t="s">
        <v>237</v>
      </c>
      <c r="G358" t="s">
        <v>2</v>
      </c>
      <c r="H358">
        <v>0</v>
      </c>
      <c r="J358">
        <v>0</v>
      </c>
      <c r="K358">
        <v>1</v>
      </c>
    </row>
    <row r="359" spans="1:15" x14ac:dyDescent="0.35">
      <c r="A359">
        <f>STDEV(A345:A356)</f>
        <v>0.96530729916342273</v>
      </c>
      <c r="B359">
        <f>STDEV(B345:B356)</f>
        <v>0.62158156050806102</v>
      </c>
      <c r="C359">
        <f>STDEV(C345:C356)</f>
        <v>0.90033663737851954</v>
      </c>
      <c r="D359">
        <f>STDEV(D345:D356)</f>
        <v>0.75377836144440913</v>
      </c>
      <c r="E359" s="13" t="s">
        <v>238</v>
      </c>
      <c r="G359" t="s">
        <v>3</v>
      </c>
      <c r="H359">
        <v>0</v>
      </c>
      <c r="I359">
        <v>0</v>
      </c>
      <c r="K359">
        <v>0</v>
      </c>
    </row>
    <row r="360" spans="1:15" x14ac:dyDescent="0.35">
      <c r="A360" s="22"/>
      <c r="G360" t="s">
        <v>4</v>
      </c>
      <c r="H360">
        <v>0</v>
      </c>
      <c r="I360">
        <v>1</v>
      </c>
      <c r="J360">
        <v>0</v>
      </c>
    </row>
    <row r="361" spans="1:15" s="5" customFormat="1" ht="13.15" thickBot="1" x14ac:dyDescent="0.4">
      <c r="A361" s="23"/>
      <c r="O361" s="24"/>
    </row>
    <row r="362" spans="1:15" s="26" customFormat="1" x14ac:dyDescent="0.35">
      <c r="A362" s="25" t="str">
        <f>Directions!A21</f>
        <v>41) I could not achieve what I wanted to do</v>
      </c>
      <c r="E362" s="115" t="s">
        <v>226</v>
      </c>
      <c r="F362" s="66">
        <f>Directions!B21</f>
        <v>-1</v>
      </c>
      <c r="O362" s="28"/>
    </row>
    <row r="363" spans="1:15" ht="13.15" x14ac:dyDescent="0.4">
      <c r="A363" s="22" t="s">
        <v>1</v>
      </c>
      <c r="B363" t="s">
        <v>2</v>
      </c>
      <c r="C363" t="s">
        <v>3</v>
      </c>
      <c r="D363" t="s">
        <v>4</v>
      </c>
      <c r="G363" s="3" t="s">
        <v>220</v>
      </c>
      <c r="H363" t="s">
        <v>1</v>
      </c>
      <c r="I363" t="s">
        <v>2</v>
      </c>
      <c r="J363" t="s">
        <v>3</v>
      </c>
      <c r="K363" t="s">
        <v>4</v>
      </c>
    </row>
    <row r="364" spans="1:15" ht="13.15" x14ac:dyDescent="0.4">
      <c r="A364" s="22">
        <v>5</v>
      </c>
      <c r="B364">
        <v>3</v>
      </c>
      <c r="C364">
        <v>4</v>
      </c>
      <c r="D364">
        <v>3</v>
      </c>
      <c r="G364" t="s">
        <v>1</v>
      </c>
      <c r="H364" s="3">
        <f>A377</f>
        <v>2.25</v>
      </c>
      <c r="I364">
        <f>F362*(H364-I365)</f>
        <v>0.58333333333333348</v>
      </c>
      <c r="J364">
        <f>F362*(H364-J366)</f>
        <v>0.41666666666666652</v>
      </c>
      <c r="K364">
        <f>F362*(H364-K367)</f>
        <v>-0.25</v>
      </c>
    </row>
    <row r="365" spans="1:15" ht="13.15" x14ac:dyDescent="0.4">
      <c r="A365" s="22">
        <v>1</v>
      </c>
      <c r="B365">
        <v>5</v>
      </c>
      <c r="C365">
        <v>3</v>
      </c>
      <c r="D365">
        <v>2</v>
      </c>
      <c r="G365" t="s">
        <v>2</v>
      </c>
      <c r="H365">
        <f>F362*(I365-H364)</f>
        <v>-0.58333333333333348</v>
      </c>
      <c r="I365" s="3">
        <f>B377</f>
        <v>2.8333333333333335</v>
      </c>
      <c r="J365">
        <f>F362*(I365-J366)</f>
        <v>-0.16666666666666696</v>
      </c>
      <c r="K365">
        <f>F362*(I365-K367)</f>
        <v>-0.83333333333333348</v>
      </c>
    </row>
    <row r="366" spans="1:15" ht="13.15" x14ac:dyDescent="0.4">
      <c r="A366" s="22">
        <v>3</v>
      </c>
      <c r="B366">
        <v>5</v>
      </c>
      <c r="C366">
        <v>2</v>
      </c>
      <c r="D366">
        <v>3</v>
      </c>
      <c r="G366" t="s">
        <v>3</v>
      </c>
      <c r="H366">
        <f>F362*(J366-H364)</f>
        <v>-0.41666666666666652</v>
      </c>
      <c r="I366">
        <f>F362*(J366-I365)</f>
        <v>0.16666666666666696</v>
      </c>
      <c r="J366" s="3">
        <f>C377</f>
        <v>2.6666666666666665</v>
      </c>
      <c r="K366">
        <f>F362*(J366-K367)</f>
        <v>-0.66666666666666652</v>
      </c>
    </row>
    <row r="367" spans="1:15" ht="13.15" x14ac:dyDescent="0.4">
      <c r="A367" s="22">
        <v>2</v>
      </c>
      <c r="B367">
        <v>2</v>
      </c>
      <c r="C367">
        <v>4</v>
      </c>
      <c r="D367">
        <v>3</v>
      </c>
      <c r="G367" t="s">
        <v>4</v>
      </c>
      <c r="H367">
        <f>F362*(K367-H364)</f>
        <v>0.25</v>
      </c>
      <c r="I367">
        <f>F362*(K367-I365)</f>
        <v>0.83333333333333348</v>
      </c>
      <c r="J367">
        <f>F362*(K367-J366)</f>
        <v>0.66666666666666652</v>
      </c>
      <c r="K367" s="3">
        <f>D377</f>
        <v>2</v>
      </c>
    </row>
    <row r="368" spans="1:15" x14ac:dyDescent="0.35">
      <c r="A368" s="22">
        <v>3</v>
      </c>
      <c r="B368">
        <v>3</v>
      </c>
      <c r="C368">
        <v>4</v>
      </c>
      <c r="D368">
        <v>1</v>
      </c>
    </row>
    <row r="369" spans="1:15" ht="13.15" thickBot="1" x14ac:dyDescent="0.4">
      <c r="A369" s="22">
        <v>3</v>
      </c>
      <c r="B369">
        <v>2</v>
      </c>
      <c r="C369">
        <v>1</v>
      </c>
      <c r="D369">
        <v>2</v>
      </c>
    </row>
    <row r="370" spans="1:15" ht="13.5" thickBot="1" x14ac:dyDescent="0.45">
      <c r="A370" s="22">
        <v>2</v>
      </c>
      <c r="B370">
        <v>1</v>
      </c>
      <c r="C370">
        <v>1</v>
      </c>
      <c r="D370">
        <v>1</v>
      </c>
      <c r="H370" t="s">
        <v>1</v>
      </c>
      <c r="I370" t="s">
        <v>2</v>
      </c>
      <c r="J370" t="s">
        <v>3</v>
      </c>
      <c r="K370" t="s">
        <v>4</v>
      </c>
      <c r="M370" s="116"/>
      <c r="N370" s="141" t="s">
        <v>10</v>
      </c>
    </row>
    <row r="371" spans="1:15" ht="13.15" x14ac:dyDescent="0.4">
      <c r="A371" s="22">
        <v>2</v>
      </c>
      <c r="B371">
        <v>3</v>
      </c>
      <c r="C371">
        <v>1</v>
      </c>
      <c r="D371">
        <v>2</v>
      </c>
      <c r="G371" t="s">
        <v>1</v>
      </c>
      <c r="I371">
        <f>IF(I364&gt;0,I376,0)</f>
        <v>0</v>
      </c>
      <c r="J371">
        <f>IF(J364&gt;0,J376,0)</f>
        <v>0</v>
      </c>
      <c r="K371">
        <f>IF(K364&gt;0,K376,0)</f>
        <v>0</v>
      </c>
      <c r="M371" s="143" t="s">
        <v>1</v>
      </c>
      <c r="N371" s="142">
        <f>Techniques!$D$3*(Techniques!$E$3*I371+Techniques!$F$3*J371+Techniques!$G$3*K371)</f>
        <v>0</v>
      </c>
    </row>
    <row r="372" spans="1:15" ht="13.15" x14ac:dyDescent="0.4">
      <c r="A372" s="22">
        <v>2</v>
      </c>
      <c r="B372">
        <v>1</v>
      </c>
      <c r="C372">
        <v>4</v>
      </c>
      <c r="D372">
        <v>3</v>
      </c>
      <c r="G372" t="s">
        <v>2</v>
      </c>
      <c r="H372">
        <f>IF(H365&gt;0,H377,0)</f>
        <v>0</v>
      </c>
      <c r="J372">
        <f>IF(J365&gt;0,J377,0)</f>
        <v>0</v>
      </c>
      <c r="K372">
        <f>IF(K365&gt;0,K377,0)</f>
        <v>0</v>
      </c>
      <c r="M372" s="143" t="s">
        <v>2</v>
      </c>
      <c r="N372" s="142">
        <f>Techniques!$E$3*(Techniques!$D$3*H372+Techniques!$F$3*J372+Techniques!$G$3*K372)</f>
        <v>0</v>
      </c>
    </row>
    <row r="373" spans="1:15" ht="13.15" x14ac:dyDescent="0.4">
      <c r="A373" s="22">
        <v>2</v>
      </c>
      <c r="B373">
        <v>2</v>
      </c>
      <c r="C373">
        <v>2</v>
      </c>
      <c r="D373">
        <v>1</v>
      </c>
      <c r="G373" t="s">
        <v>3</v>
      </c>
      <c r="H373">
        <f>IF(H366&gt;0,H378,0)</f>
        <v>0</v>
      </c>
      <c r="I373">
        <f>IF(I366&gt;0,I378,0)</f>
        <v>0</v>
      </c>
      <c r="K373">
        <f>IF(K366&gt;0,K378,0)</f>
        <v>0</v>
      </c>
      <c r="M373" s="143" t="s">
        <v>3</v>
      </c>
      <c r="N373" s="142">
        <f>Techniques!$F$3*(Techniques!$D$3*H373+Techniques!$E$3*I373+Techniques!$G$3*K373)</f>
        <v>0</v>
      </c>
    </row>
    <row r="374" spans="1:15" ht="13.15" x14ac:dyDescent="0.4">
      <c r="A374" s="22">
        <v>1</v>
      </c>
      <c r="B374">
        <v>3</v>
      </c>
      <c r="C374">
        <v>4</v>
      </c>
      <c r="D374">
        <v>1</v>
      </c>
      <c r="G374" t="s">
        <v>4</v>
      </c>
      <c r="H374">
        <f>IF(H367&gt;0,H379,0)</f>
        <v>0</v>
      </c>
      <c r="I374">
        <f>IF(I367&gt;0,I379,0)</f>
        <v>0</v>
      </c>
      <c r="J374">
        <f>IF(J367&gt;0,J379,0)</f>
        <v>0</v>
      </c>
      <c r="M374" s="143" t="s">
        <v>4</v>
      </c>
      <c r="N374" s="142">
        <f>Techniques!$G$3*(Techniques!$D$3*H374+Techniques!$E$3*I374+Techniques!$F$3*J374)</f>
        <v>0</v>
      </c>
    </row>
    <row r="375" spans="1:15" ht="13.15" x14ac:dyDescent="0.4">
      <c r="A375" s="22">
        <v>1</v>
      </c>
      <c r="B375">
        <v>4</v>
      </c>
      <c r="C375">
        <v>2</v>
      </c>
      <c r="D375">
        <v>2</v>
      </c>
      <c r="F375" s="38"/>
      <c r="M375" s="143" t="s">
        <v>94</v>
      </c>
      <c r="N375" s="142" t="b">
        <f>SUM(N371:N374)&gt;0</f>
        <v>0</v>
      </c>
    </row>
    <row r="376" spans="1:15" ht="13.5" thickBot="1" x14ac:dyDescent="0.45">
      <c r="A376" s="22"/>
      <c r="G376" t="s">
        <v>1</v>
      </c>
      <c r="I376">
        <v>0</v>
      </c>
      <c r="J376">
        <v>0</v>
      </c>
      <c r="K376">
        <v>0</v>
      </c>
      <c r="M376" s="140" t="s">
        <v>103</v>
      </c>
      <c r="N376" s="273">
        <v>0.35923119343018473</v>
      </c>
    </row>
    <row r="377" spans="1:15" x14ac:dyDescent="0.35">
      <c r="A377" s="22">
        <f>AVERAGE(A364:A375)</f>
        <v>2.25</v>
      </c>
      <c r="B377">
        <f>AVERAGE(B364:B375)</f>
        <v>2.8333333333333335</v>
      </c>
      <c r="C377">
        <f>AVERAGE(C364:C375)</f>
        <v>2.6666666666666665</v>
      </c>
      <c r="D377">
        <f>AVERAGE(D364:D375)</f>
        <v>2</v>
      </c>
      <c r="E377" s="13" t="s">
        <v>237</v>
      </c>
      <c r="G377" t="s">
        <v>2</v>
      </c>
      <c r="H377">
        <v>0</v>
      </c>
      <c r="J377">
        <v>0</v>
      </c>
      <c r="K377">
        <v>0</v>
      </c>
    </row>
    <row r="378" spans="1:15" x14ac:dyDescent="0.35">
      <c r="A378">
        <f>STDEV(A364:A375)</f>
        <v>1.1381803659589922</v>
      </c>
      <c r="B378">
        <f>STDEV(B364:B375)</f>
        <v>1.3371158468430431</v>
      </c>
      <c r="C378">
        <f>STDEV(C364:C375)</f>
        <v>1.3026778945578594</v>
      </c>
      <c r="D378">
        <f>STDEV(D364:D375)</f>
        <v>0.85280286542244177</v>
      </c>
      <c r="E378" s="13" t="s">
        <v>238</v>
      </c>
      <c r="G378" t="s">
        <v>3</v>
      </c>
      <c r="H378">
        <v>0</v>
      </c>
      <c r="I378">
        <v>0</v>
      </c>
      <c r="K378">
        <v>0</v>
      </c>
    </row>
    <row r="379" spans="1:15" x14ac:dyDescent="0.35">
      <c r="A379" s="22"/>
      <c r="G379" t="s">
        <v>4</v>
      </c>
      <c r="H379">
        <v>0</v>
      </c>
      <c r="I379">
        <v>0</v>
      </c>
      <c r="J379">
        <v>0</v>
      </c>
    </row>
    <row r="380" spans="1:15" s="5" customFormat="1" ht="13.15" thickBot="1" x14ac:dyDescent="0.4">
      <c r="A380" s="23"/>
      <c r="O380" s="24"/>
    </row>
    <row r="381" spans="1:15" s="26" customFormat="1" x14ac:dyDescent="0.35">
      <c r="A381" s="25" t="str">
        <f>Directions!A22</f>
        <v>42) I found the interface too sensitive to use</v>
      </c>
      <c r="E381" s="115" t="s">
        <v>226</v>
      </c>
      <c r="F381" s="66">
        <f>Directions!B22</f>
        <v>-1</v>
      </c>
      <c r="O381" s="28"/>
    </row>
    <row r="382" spans="1:15" ht="13.15" x14ac:dyDescent="0.4">
      <c r="A382" s="22" t="s">
        <v>1</v>
      </c>
      <c r="B382" t="s">
        <v>2</v>
      </c>
      <c r="C382" t="s">
        <v>3</v>
      </c>
      <c r="D382" t="s">
        <v>4</v>
      </c>
      <c r="G382" s="3" t="s">
        <v>220</v>
      </c>
      <c r="H382" t="s">
        <v>1</v>
      </c>
      <c r="I382" t="s">
        <v>2</v>
      </c>
      <c r="J382" t="s">
        <v>3</v>
      </c>
      <c r="K382" t="s">
        <v>4</v>
      </c>
    </row>
    <row r="383" spans="1:15" ht="13.15" x14ac:dyDescent="0.4">
      <c r="A383" s="22">
        <v>1</v>
      </c>
      <c r="B383">
        <v>2</v>
      </c>
      <c r="C383">
        <v>1</v>
      </c>
      <c r="D383">
        <v>2</v>
      </c>
      <c r="G383" t="s">
        <v>1</v>
      </c>
      <c r="H383" s="3">
        <f>A396</f>
        <v>2.0833333333333335</v>
      </c>
      <c r="I383">
        <f>F381*(H383-I384)</f>
        <v>0.41666666666666652</v>
      </c>
      <c r="J383">
        <f>F381*(H383-J385)</f>
        <v>-0.33333333333333348</v>
      </c>
      <c r="K383">
        <f>F381*(H383-K386)</f>
        <v>-8.3333333333333481E-2</v>
      </c>
    </row>
    <row r="384" spans="1:15" ht="13.15" x14ac:dyDescent="0.4">
      <c r="A384" s="22">
        <v>2</v>
      </c>
      <c r="B384">
        <v>3</v>
      </c>
      <c r="C384">
        <v>1</v>
      </c>
      <c r="D384">
        <v>1</v>
      </c>
      <c r="G384" t="s">
        <v>2</v>
      </c>
      <c r="H384">
        <f>F381*(I384-H383)</f>
        <v>-0.41666666666666652</v>
      </c>
      <c r="I384" s="3">
        <f>B396</f>
        <v>2.5</v>
      </c>
      <c r="J384">
        <f>F381*(I384-J385)</f>
        <v>-0.75</v>
      </c>
      <c r="K384">
        <f>F381*(I384-K386)</f>
        <v>-0.5</v>
      </c>
    </row>
    <row r="385" spans="1:15" ht="13.15" x14ac:dyDescent="0.4">
      <c r="A385" s="22">
        <v>1</v>
      </c>
      <c r="B385">
        <v>1</v>
      </c>
      <c r="C385">
        <v>5</v>
      </c>
      <c r="D385">
        <v>1</v>
      </c>
      <c r="G385" t="s">
        <v>3</v>
      </c>
      <c r="H385">
        <f>F381*(J385-H383)</f>
        <v>0.33333333333333348</v>
      </c>
      <c r="I385">
        <f>F381*(J385-I384)</f>
        <v>0.75</v>
      </c>
      <c r="J385" s="3">
        <f>C396</f>
        <v>1.75</v>
      </c>
      <c r="K385">
        <f>F381*(J385-K386)</f>
        <v>0.25</v>
      </c>
    </row>
    <row r="386" spans="1:15" ht="13.15" x14ac:dyDescent="0.4">
      <c r="A386" s="22">
        <v>4</v>
      </c>
      <c r="B386">
        <v>1</v>
      </c>
      <c r="C386">
        <v>1</v>
      </c>
      <c r="D386">
        <v>3</v>
      </c>
      <c r="G386" t="s">
        <v>4</v>
      </c>
      <c r="H386">
        <f>F381*(K386-H383)</f>
        <v>8.3333333333333481E-2</v>
      </c>
      <c r="I386">
        <f>F381*(K386-I384)</f>
        <v>0.5</v>
      </c>
      <c r="J386">
        <f>F381*(K386-J385)</f>
        <v>-0.25</v>
      </c>
      <c r="K386" s="3">
        <f>D396</f>
        <v>2</v>
      </c>
    </row>
    <row r="387" spans="1:15" x14ac:dyDescent="0.35">
      <c r="A387" s="22">
        <v>3</v>
      </c>
      <c r="B387">
        <v>3</v>
      </c>
      <c r="C387">
        <v>1</v>
      </c>
      <c r="D387">
        <v>1</v>
      </c>
    </row>
    <row r="388" spans="1:15" ht="13.15" thickBot="1" x14ac:dyDescent="0.4">
      <c r="A388" s="22">
        <v>3</v>
      </c>
      <c r="B388">
        <v>3</v>
      </c>
      <c r="C388">
        <v>1</v>
      </c>
      <c r="D388">
        <v>2</v>
      </c>
    </row>
    <row r="389" spans="1:15" ht="13.5" thickBot="1" x14ac:dyDescent="0.45">
      <c r="A389" s="22">
        <v>2</v>
      </c>
      <c r="B389">
        <v>4</v>
      </c>
      <c r="C389">
        <v>1</v>
      </c>
      <c r="D389">
        <v>3</v>
      </c>
      <c r="H389" t="s">
        <v>1</v>
      </c>
      <c r="I389" t="s">
        <v>2</v>
      </c>
      <c r="J389" t="s">
        <v>3</v>
      </c>
      <c r="K389" t="s">
        <v>4</v>
      </c>
      <c r="M389" s="116"/>
      <c r="N389" s="141" t="s">
        <v>10</v>
      </c>
    </row>
    <row r="390" spans="1:15" ht="13.15" x14ac:dyDescent="0.4">
      <c r="A390" s="22">
        <v>1</v>
      </c>
      <c r="B390">
        <v>2</v>
      </c>
      <c r="C390">
        <v>2</v>
      </c>
      <c r="D390">
        <v>2</v>
      </c>
      <c r="G390" t="s">
        <v>1</v>
      </c>
      <c r="I390">
        <f>IF(I383&gt;0,I395,0)</f>
        <v>0</v>
      </c>
      <c r="J390">
        <f>IF(J383&gt;0,J395,0)</f>
        <v>0</v>
      </c>
      <c r="K390">
        <f>IF(K383&gt;0,K395,0)</f>
        <v>0</v>
      </c>
      <c r="M390" s="143" t="s">
        <v>1</v>
      </c>
      <c r="N390" s="142">
        <f>Techniques!$D$3*(Techniques!$E$3*I390+Techniques!$F$3*J390+Techniques!$G$3*K390)</f>
        <v>0</v>
      </c>
    </row>
    <row r="391" spans="1:15" ht="13.15" x14ac:dyDescent="0.4">
      <c r="A391" s="22">
        <v>1</v>
      </c>
      <c r="B391">
        <v>2</v>
      </c>
      <c r="C391">
        <v>2</v>
      </c>
      <c r="D391">
        <v>2</v>
      </c>
      <c r="G391" t="s">
        <v>2</v>
      </c>
      <c r="H391">
        <f>IF(H384&gt;0,H396,0)</f>
        <v>0</v>
      </c>
      <c r="J391">
        <f>IF(J384&gt;0,J396,0)</f>
        <v>0</v>
      </c>
      <c r="K391">
        <f>IF(K384&gt;0,K396,0)</f>
        <v>0</v>
      </c>
      <c r="M391" s="143" t="s">
        <v>2</v>
      </c>
      <c r="N391" s="142">
        <f>Techniques!$E$3*(Techniques!$D$3*H391+Techniques!$F$3*J391+Techniques!$G$3*K391)</f>
        <v>0</v>
      </c>
    </row>
    <row r="392" spans="1:15" ht="13.15" x14ac:dyDescent="0.4">
      <c r="A392" s="22">
        <v>3</v>
      </c>
      <c r="B392">
        <v>1</v>
      </c>
      <c r="C392">
        <v>1</v>
      </c>
      <c r="D392">
        <v>3</v>
      </c>
      <c r="G392" t="s">
        <v>3</v>
      </c>
      <c r="H392">
        <f>IF(H385&gt;0,H397,0)</f>
        <v>0</v>
      </c>
      <c r="I392">
        <f>IF(I385&gt;0,I397,0)</f>
        <v>0</v>
      </c>
      <c r="K392">
        <f>IF(K385&gt;0,K397,0)</f>
        <v>0</v>
      </c>
      <c r="M392" s="143" t="s">
        <v>3</v>
      </c>
      <c r="N392" s="142">
        <f>Techniques!$F$3*(Techniques!$D$3*H392+Techniques!$E$3*I392+Techniques!$G$3*K392)</f>
        <v>0</v>
      </c>
    </row>
    <row r="393" spans="1:15" ht="13.15" x14ac:dyDescent="0.4">
      <c r="A393" s="22">
        <v>2</v>
      </c>
      <c r="B393">
        <v>4</v>
      </c>
      <c r="C393">
        <v>4</v>
      </c>
      <c r="D393">
        <v>2</v>
      </c>
      <c r="G393" t="s">
        <v>4</v>
      </c>
      <c r="H393">
        <f>IF(H386&gt;0,H398,0)</f>
        <v>0</v>
      </c>
      <c r="I393">
        <f>IF(I386&gt;0,I398,0)</f>
        <v>0</v>
      </c>
      <c r="J393">
        <f>IF(J386&gt;0,J398,0)</f>
        <v>0</v>
      </c>
      <c r="M393" s="143" t="s">
        <v>4</v>
      </c>
      <c r="N393" s="142">
        <f>Techniques!$G$3*(Techniques!$D$3*H393+Techniques!$E$3*I393+Techniques!$F$3*J393)</f>
        <v>0</v>
      </c>
    </row>
    <row r="394" spans="1:15" ht="13.15" x14ac:dyDescent="0.4">
      <c r="A394" s="22">
        <v>2</v>
      </c>
      <c r="B394">
        <v>4</v>
      </c>
      <c r="C394">
        <v>1</v>
      </c>
      <c r="D394">
        <v>2</v>
      </c>
      <c r="F394" s="38"/>
      <c r="M394" s="143" t="s">
        <v>94</v>
      </c>
      <c r="N394" s="142" t="b">
        <f>SUM(N390:N393)&gt;0</f>
        <v>0</v>
      </c>
    </row>
    <row r="395" spans="1:15" ht="13.5" thickBot="1" x14ac:dyDescent="0.45">
      <c r="A395" s="22"/>
      <c r="G395" t="s">
        <v>1</v>
      </c>
      <c r="I395">
        <v>0</v>
      </c>
      <c r="J395">
        <v>0</v>
      </c>
      <c r="K395">
        <v>0</v>
      </c>
      <c r="M395" s="140" t="s">
        <v>103</v>
      </c>
      <c r="N395" s="273">
        <v>0.23160243459802327</v>
      </c>
    </row>
    <row r="396" spans="1:15" x14ac:dyDescent="0.35">
      <c r="A396" s="22">
        <f>AVERAGE(A383:A394)</f>
        <v>2.0833333333333335</v>
      </c>
      <c r="B396">
        <f>AVERAGE(B383:B394)</f>
        <v>2.5</v>
      </c>
      <c r="C396">
        <f>AVERAGE(C383:C394)</f>
        <v>1.75</v>
      </c>
      <c r="D396">
        <f>AVERAGE(D383:D394)</f>
        <v>2</v>
      </c>
      <c r="E396" s="13" t="s">
        <v>237</v>
      </c>
      <c r="G396" t="s">
        <v>2</v>
      </c>
      <c r="H396">
        <v>0</v>
      </c>
      <c r="J396">
        <v>0</v>
      </c>
      <c r="K396">
        <v>0</v>
      </c>
    </row>
    <row r="397" spans="1:15" x14ac:dyDescent="0.35">
      <c r="A397">
        <f>STDEV(A383:A394)</f>
        <v>0.99620491989562177</v>
      </c>
      <c r="B397">
        <f>STDEV(B383:B394)</f>
        <v>1.1677484162422844</v>
      </c>
      <c r="C397">
        <f>STDEV(C383:C394)</f>
        <v>1.3568010505999362</v>
      </c>
      <c r="D397">
        <f>STDEV(D383:D394)</f>
        <v>0.7385489458759964</v>
      </c>
      <c r="E397" s="13" t="s">
        <v>238</v>
      </c>
      <c r="G397" t="s">
        <v>3</v>
      </c>
      <c r="H397">
        <v>0</v>
      </c>
      <c r="I397">
        <v>0</v>
      </c>
      <c r="K397">
        <v>0</v>
      </c>
    </row>
    <row r="398" spans="1:15" x14ac:dyDescent="0.35">
      <c r="A398" s="22"/>
      <c r="G398" t="s">
        <v>4</v>
      </c>
      <c r="H398">
        <v>0</v>
      </c>
      <c r="I398">
        <v>0</v>
      </c>
      <c r="J398">
        <v>0</v>
      </c>
    </row>
    <row r="399" spans="1:15" s="5" customFormat="1" ht="13.15" thickBot="1" x14ac:dyDescent="0.4">
      <c r="A399" s="23"/>
      <c r="O399" s="24"/>
    </row>
    <row r="400" spans="1:15" s="26" customFormat="1" x14ac:dyDescent="0.35">
      <c r="A400" s="25" t="str">
        <f>Directions!A23</f>
        <v>43) The response to user input was acceptable</v>
      </c>
      <c r="E400" s="115" t="s">
        <v>226</v>
      </c>
      <c r="F400" s="66">
        <f>Directions!B23</f>
        <v>1</v>
      </c>
      <c r="O400" s="28"/>
    </row>
    <row r="401" spans="1:14" ht="13.15" x14ac:dyDescent="0.4">
      <c r="A401" s="22" t="s">
        <v>1</v>
      </c>
      <c r="B401" t="s">
        <v>2</v>
      </c>
      <c r="C401" t="s">
        <v>3</v>
      </c>
      <c r="D401" t="s">
        <v>4</v>
      </c>
      <c r="G401" s="3" t="s">
        <v>220</v>
      </c>
      <c r="H401" t="s">
        <v>1</v>
      </c>
      <c r="I401" t="s">
        <v>2</v>
      </c>
      <c r="J401" t="s">
        <v>3</v>
      </c>
      <c r="K401" t="s">
        <v>4</v>
      </c>
    </row>
    <row r="402" spans="1:14" ht="13.15" x14ac:dyDescent="0.4">
      <c r="A402" s="22">
        <v>5</v>
      </c>
      <c r="B402">
        <v>5</v>
      </c>
      <c r="C402">
        <v>4</v>
      </c>
      <c r="D402">
        <v>5</v>
      </c>
      <c r="G402" t="s">
        <v>1</v>
      </c>
      <c r="H402" s="3">
        <f>A415</f>
        <v>4.333333333333333</v>
      </c>
      <c r="I402">
        <f>F400*(H402-I403)</f>
        <v>-8.3333333333333925E-2</v>
      </c>
      <c r="J402">
        <f>F400*(H402-J404)</f>
        <v>0.58333333333333304</v>
      </c>
      <c r="K402">
        <f>F400*(H402-K405)</f>
        <v>-0.33333333333333393</v>
      </c>
    </row>
    <row r="403" spans="1:14" ht="13.15" x14ac:dyDescent="0.4">
      <c r="A403" s="22">
        <v>4</v>
      </c>
      <c r="B403">
        <v>4</v>
      </c>
      <c r="C403">
        <v>3</v>
      </c>
      <c r="D403">
        <v>5</v>
      </c>
      <c r="G403" t="s">
        <v>2</v>
      </c>
      <c r="H403">
        <f>F400*(I403-H402)</f>
        <v>8.3333333333333925E-2</v>
      </c>
      <c r="I403" s="3">
        <f>B415</f>
        <v>4.416666666666667</v>
      </c>
      <c r="J403">
        <f>F400*(I403-J404)</f>
        <v>0.66666666666666696</v>
      </c>
      <c r="K403">
        <f>F400*(I403-K405)</f>
        <v>-0.25</v>
      </c>
    </row>
    <row r="404" spans="1:14" ht="13.15" x14ac:dyDescent="0.4">
      <c r="A404" s="22">
        <v>5</v>
      </c>
      <c r="B404">
        <v>5</v>
      </c>
      <c r="C404">
        <v>2</v>
      </c>
      <c r="D404">
        <v>4</v>
      </c>
      <c r="G404" t="s">
        <v>3</v>
      </c>
      <c r="H404">
        <f>F400*(J404-H402)</f>
        <v>-0.58333333333333304</v>
      </c>
      <c r="I404">
        <f>F400*(J404-I403)</f>
        <v>-0.66666666666666696</v>
      </c>
      <c r="J404" s="3">
        <f>C415</f>
        <v>3.75</v>
      </c>
      <c r="K404">
        <f>F400*(J404-K405)</f>
        <v>-0.91666666666666696</v>
      </c>
    </row>
    <row r="405" spans="1:14" ht="13.15" x14ac:dyDescent="0.4">
      <c r="A405" s="22">
        <v>4</v>
      </c>
      <c r="B405">
        <v>5</v>
      </c>
      <c r="C405">
        <v>3</v>
      </c>
      <c r="D405">
        <v>4</v>
      </c>
      <c r="G405" t="s">
        <v>4</v>
      </c>
      <c r="H405">
        <f>F400*(K405-H402)</f>
        <v>0.33333333333333393</v>
      </c>
      <c r="I405">
        <f>F400*(K405-I403)</f>
        <v>0.25</v>
      </c>
      <c r="J405">
        <f>F400*(K405-J404)</f>
        <v>0.91666666666666696</v>
      </c>
      <c r="K405" s="3">
        <f>D415</f>
        <v>4.666666666666667</v>
      </c>
    </row>
    <row r="406" spans="1:14" x14ac:dyDescent="0.35">
      <c r="A406" s="22">
        <v>3</v>
      </c>
      <c r="B406">
        <v>4</v>
      </c>
      <c r="C406">
        <v>4</v>
      </c>
      <c r="D406">
        <v>5</v>
      </c>
    </row>
    <row r="407" spans="1:14" ht="13.15" thickBot="1" x14ac:dyDescent="0.4">
      <c r="A407" s="22">
        <v>4</v>
      </c>
      <c r="B407">
        <v>5</v>
      </c>
      <c r="C407">
        <v>5</v>
      </c>
      <c r="D407">
        <v>5</v>
      </c>
    </row>
    <row r="408" spans="1:14" ht="13.5" thickBot="1" x14ac:dyDescent="0.45">
      <c r="A408" s="22">
        <v>4</v>
      </c>
      <c r="B408">
        <v>4</v>
      </c>
      <c r="C408">
        <v>4</v>
      </c>
      <c r="D408">
        <v>5</v>
      </c>
      <c r="H408" t="s">
        <v>1</v>
      </c>
      <c r="I408" t="s">
        <v>2</v>
      </c>
      <c r="J408" t="s">
        <v>3</v>
      </c>
      <c r="K408" t="s">
        <v>4</v>
      </c>
      <c r="M408" s="116"/>
      <c r="N408" s="141" t="s">
        <v>10</v>
      </c>
    </row>
    <row r="409" spans="1:14" ht="13.15" x14ac:dyDescent="0.4">
      <c r="A409" s="22">
        <v>4</v>
      </c>
      <c r="B409">
        <v>4</v>
      </c>
      <c r="C409">
        <v>5</v>
      </c>
      <c r="D409">
        <v>5</v>
      </c>
      <c r="G409" t="s">
        <v>1</v>
      </c>
      <c r="I409">
        <f>IF(I402&gt;0,I414,0)</f>
        <v>0</v>
      </c>
      <c r="J409">
        <f>IF(J402&gt;0,J414,0)</f>
        <v>0</v>
      </c>
      <c r="K409">
        <f>IF(K402&gt;0,K414,0)</f>
        <v>0</v>
      </c>
      <c r="M409" s="143" t="s">
        <v>1</v>
      </c>
      <c r="N409" s="142">
        <f>Techniques!$D$3*(Techniques!$E$3*I409+Techniques!$F$3*J409+Techniques!$G$3*K409)</f>
        <v>0</v>
      </c>
    </row>
    <row r="410" spans="1:14" ht="13.15" x14ac:dyDescent="0.4">
      <c r="A410" s="22">
        <v>5</v>
      </c>
      <c r="B410">
        <v>4</v>
      </c>
      <c r="C410">
        <v>1</v>
      </c>
      <c r="D410">
        <v>3</v>
      </c>
      <c r="G410" t="s">
        <v>2</v>
      </c>
      <c r="H410">
        <f>IF(H403&gt;0,H415,0)</f>
        <v>0</v>
      </c>
      <c r="J410">
        <f>IF(J403&gt;0,J415,0)</f>
        <v>0</v>
      </c>
      <c r="K410">
        <f>IF(K403&gt;0,K415,0)</f>
        <v>0</v>
      </c>
      <c r="M410" s="143" t="s">
        <v>2</v>
      </c>
      <c r="N410" s="142">
        <f>Techniques!$E$3*(Techniques!$D$3*H410+Techniques!$F$3*J410+Techniques!$G$3*K410)</f>
        <v>0</v>
      </c>
    </row>
    <row r="411" spans="1:14" ht="13.15" x14ac:dyDescent="0.4">
      <c r="A411" s="22">
        <v>4</v>
      </c>
      <c r="B411">
        <v>4</v>
      </c>
      <c r="C411">
        <v>5</v>
      </c>
      <c r="D411">
        <v>5</v>
      </c>
      <c r="G411" t="s">
        <v>3</v>
      </c>
      <c r="H411">
        <f>IF(H404&gt;0,H416,0)</f>
        <v>0</v>
      </c>
      <c r="I411">
        <f>IF(I404&gt;0,I416,0)</f>
        <v>0</v>
      </c>
      <c r="K411">
        <f>IF(K404&gt;0,K416,0)</f>
        <v>0</v>
      </c>
      <c r="M411" s="143" t="s">
        <v>3</v>
      </c>
      <c r="N411" s="142">
        <f>Techniques!$F$3*(Techniques!$D$3*H411+Techniques!$E$3*I411+Techniques!$G$3*K411)</f>
        <v>0</v>
      </c>
    </row>
    <row r="412" spans="1:14" ht="13.15" x14ac:dyDescent="0.4">
      <c r="A412" s="22">
        <v>5</v>
      </c>
      <c r="B412">
        <v>5</v>
      </c>
      <c r="C412">
        <v>4</v>
      </c>
      <c r="D412">
        <v>5</v>
      </c>
      <c r="G412" t="s">
        <v>4</v>
      </c>
      <c r="H412">
        <f>IF(H405&gt;0,H417,0)</f>
        <v>0</v>
      </c>
      <c r="I412">
        <f>IF(I405&gt;0,I417,0)</f>
        <v>0</v>
      </c>
      <c r="J412">
        <f>IF(J405&gt;0,J417,0)</f>
        <v>0</v>
      </c>
      <c r="M412" s="143" t="s">
        <v>4</v>
      </c>
      <c r="N412" s="142">
        <f>Techniques!$G$3*(Techniques!$D$3*H412+Techniques!$E$3*I412+Techniques!$F$3*J412)</f>
        <v>0</v>
      </c>
    </row>
    <row r="413" spans="1:14" ht="13.15" x14ac:dyDescent="0.4">
      <c r="A413" s="22">
        <v>5</v>
      </c>
      <c r="B413">
        <v>4</v>
      </c>
      <c r="C413">
        <v>5</v>
      </c>
      <c r="D413">
        <v>5</v>
      </c>
      <c r="F413" s="38"/>
      <c r="M413" s="143" t="s">
        <v>94</v>
      </c>
      <c r="N413" s="142" t="b">
        <f>SUM(N409:N412)&gt;0</f>
        <v>0</v>
      </c>
    </row>
    <row r="414" spans="1:14" ht="13.5" thickBot="1" x14ac:dyDescent="0.45">
      <c r="A414" s="22"/>
      <c r="G414" t="s">
        <v>1</v>
      </c>
      <c r="I414">
        <v>0</v>
      </c>
      <c r="J414">
        <v>0</v>
      </c>
      <c r="K414">
        <v>0</v>
      </c>
      <c r="M414" s="140" t="s">
        <v>103</v>
      </c>
      <c r="N414" s="273">
        <v>0.13943794823253647</v>
      </c>
    </row>
    <row r="415" spans="1:14" x14ac:dyDescent="0.35">
      <c r="A415" s="22">
        <f>AVERAGE(A402:A413)</f>
        <v>4.333333333333333</v>
      </c>
      <c r="B415">
        <f>AVERAGE(B402:B413)</f>
        <v>4.416666666666667</v>
      </c>
      <c r="C415">
        <f>AVERAGE(C402:C413)</f>
        <v>3.75</v>
      </c>
      <c r="D415">
        <f>AVERAGE(D402:D413)</f>
        <v>4.666666666666667</v>
      </c>
      <c r="E415" s="13" t="s">
        <v>237</v>
      </c>
      <c r="G415" t="s">
        <v>2</v>
      </c>
      <c r="H415">
        <v>0</v>
      </c>
      <c r="J415">
        <v>0</v>
      </c>
      <c r="K415">
        <v>0</v>
      </c>
    </row>
    <row r="416" spans="1:14" x14ac:dyDescent="0.35">
      <c r="A416">
        <f>STDEV(A402:A413)</f>
        <v>0.65133894727892894</v>
      </c>
      <c r="B416">
        <f>STDEV(B402:B413)</f>
        <v>0.51492865054443637</v>
      </c>
      <c r="C416">
        <f>STDEV(C402:C413)</f>
        <v>1.2880570286640687</v>
      </c>
      <c r="D416">
        <f>STDEV(D402:D413)</f>
        <v>0.65133894727893094</v>
      </c>
      <c r="E416" s="13" t="s">
        <v>238</v>
      </c>
      <c r="G416" t="s">
        <v>3</v>
      </c>
      <c r="H416">
        <v>0</v>
      </c>
      <c r="I416">
        <v>0</v>
      </c>
      <c r="K416">
        <v>0</v>
      </c>
    </row>
    <row r="417" spans="1:15" x14ac:dyDescent="0.35">
      <c r="A417" s="22"/>
      <c r="G417" t="s">
        <v>4</v>
      </c>
      <c r="H417">
        <v>0</v>
      </c>
      <c r="I417">
        <v>0</v>
      </c>
      <c r="J417">
        <v>0</v>
      </c>
    </row>
    <row r="418" spans="1:15" s="5" customFormat="1" ht="13.15" thickBot="1" x14ac:dyDescent="0.4">
      <c r="A418" s="23"/>
      <c r="O418" s="24"/>
    </row>
    <row r="419" spans="1:15" s="26" customFormat="1" x14ac:dyDescent="0.35">
      <c r="A419" s="25" t="str">
        <f>Directions!A24</f>
        <v>44) The response time did not affect my performance</v>
      </c>
      <c r="E419" s="115" t="s">
        <v>226</v>
      </c>
      <c r="F419" s="66">
        <f>Directions!B24</f>
        <v>1</v>
      </c>
      <c r="N419"/>
      <c r="O419" s="28"/>
    </row>
    <row r="420" spans="1:15" ht="13.15" x14ac:dyDescent="0.4">
      <c r="A420" s="22" t="s">
        <v>1</v>
      </c>
      <c r="B420" t="s">
        <v>2</v>
      </c>
      <c r="C420" t="s">
        <v>3</v>
      </c>
      <c r="D420" t="s">
        <v>4</v>
      </c>
      <c r="G420" s="3" t="s">
        <v>220</v>
      </c>
      <c r="H420" t="s">
        <v>1</v>
      </c>
      <c r="I420" t="s">
        <v>2</v>
      </c>
      <c r="J420" t="s">
        <v>3</v>
      </c>
      <c r="K420" t="s">
        <v>4</v>
      </c>
    </row>
    <row r="421" spans="1:15" ht="13.15" x14ac:dyDescent="0.4">
      <c r="A421" s="22">
        <v>5</v>
      </c>
      <c r="B421">
        <v>5</v>
      </c>
      <c r="C421">
        <v>4</v>
      </c>
      <c r="D421">
        <v>2</v>
      </c>
      <c r="G421" t="s">
        <v>1</v>
      </c>
      <c r="H421" s="3">
        <f>A434</f>
        <v>4.416666666666667</v>
      </c>
      <c r="I421">
        <f>F419*(H421-I422)</f>
        <v>0.33333333333333393</v>
      </c>
      <c r="J421">
        <f>F419*(H421-J423)</f>
        <v>0.50000000000000044</v>
      </c>
      <c r="K421">
        <f>F419*(H421-K424)</f>
        <v>0.16666666666666696</v>
      </c>
    </row>
    <row r="422" spans="1:15" ht="13.15" x14ac:dyDescent="0.4">
      <c r="A422" s="22">
        <v>4</v>
      </c>
      <c r="B422">
        <v>4</v>
      </c>
      <c r="C422">
        <v>3</v>
      </c>
      <c r="D422">
        <v>5</v>
      </c>
      <c r="G422" t="s">
        <v>2</v>
      </c>
      <c r="H422">
        <f>F419*(I422-H421)</f>
        <v>-0.33333333333333393</v>
      </c>
      <c r="I422" s="3">
        <f>B434</f>
        <v>4.083333333333333</v>
      </c>
      <c r="J422">
        <f>F419*(I422-J423)</f>
        <v>0.16666666666666652</v>
      </c>
      <c r="K422">
        <f>F419*(I422-K424)</f>
        <v>-0.16666666666666696</v>
      </c>
    </row>
    <row r="423" spans="1:15" ht="13.15" x14ac:dyDescent="0.4">
      <c r="A423" s="22">
        <v>5</v>
      </c>
      <c r="B423">
        <v>5</v>
      </c>
      <c r="C423">
        <v>2</v>
      </c>
      <c r="D423">
        <v>4</v>
      </c>
      <c r="G423" t="s">
        <v>3</v>
      </c>
      <c r="H423">
        <f>F419*(J423-H421)</f>
        <v>-0.50000000000000044</v>
      </c>
      <c r="I423">
        <f>F419*(J423-I422)</f>
        <v>-0.16666666666666652</v>
      </c>
      <c r="J423" s="3">
        <f>C434</f>
        <v>3.9166666666666665</v>
      </c>
      <c r="K423">
        <f>F419*(J423-K424)</f>
        <v>-0.33333333333333348</v>
      </c>
    </row>
    <row r="424" spans="1:15" ht="13.15" x14ac:dyDescent="0.4">
      <c r="A424" s="22">
        <v>3</v>
      </c>
      <c r="B424">
        <v>5</v>
      </c>
      <c r="C424">
        <v>5</v>
      </c>
      <c r="D424">
        <v>4</v>
      </c>
      <c r="G424" t="s">
        <v>4</v>
      </c>
      <c r="H424">
        <f>F419*(K424-H421)</f>
        <v>-0.16666666666666696</v>
      </c>
      <c r="I424">
        <f>F419*(K424-I422)</f>
        <v>0.16666666666666696</v>
      </c>
      <c r="J424">
        <f>F419*(K424-J423)</f>
        <v>0.33333333333333348</v>
      </c>
      <c r="K424" s="3">
        <f>D434</f>
        <v>4.25</v>
      </c>
    </row>
    <row r="425" spans="1:15" x14ac:dyDescent="0.35">
      <c r="A425" s="22">
        <v>4</v>
      </c>
      <c r="B425">
        <v>3</v>
      </c>
      <c r="C425">
        <v>3</v>
      </c>
      <c r="D425">
        <v>5</v>
      </c>
    </row>
    <row r="426" spans="1:15" ht="13.15" thickBot="1" x14ac:dyDescent="0.4">
      <c r="A426" s="22">
        <v>4</v>
      </c>
      <c r="B426">
        <v>5</v>
      </c>
      <c r="C426">
        <v>5</v>
      </c>
      <c r="D426">
        <v>4</v>
      </c>
    </row>
    <row r="427" spans="1:15" ht="13.5" thickBot="1" x14ac:dyDescent="0.45">
      <c r="A427" s="22">
        <v>4</v>
      </c>
      <c r="B427">
        <v>4</v>
      </c>
      <c r="C427">
        <v>5</v>
      </c>
      <c r="D427">
        <v>5</v>
      </c>
      <c r="H427" t="s">
        <v>1</v>
      </c>
      <c r="I427" t="s">
        <v>2</v>
      </c>
      <c r="J427" t="s">
        <v>3</v>
      </c>
      <c r="K427" t="s">
        <v>4</v>
      </c>
      <c r="M427" s="116"/>
      <c r="N427" s="141" t="s">
        <v>10</v>
      </c>
    </row>
    <row r="428" spans="1:15" ht="13.15" x14ac:dyDescent="0.4">
      <c r="A428" s="22">
        <v>5</v>
      </c>
      <c r="B428">
        <v>3</v>
      </c>
      <c r="C428">
        <v>5</v>
      </c>
      <c r="D428">
        <v>5</v>
      </c>
      <c r="G428" t="s">
        <v>1</v>
      </c>
      <c r="I428">
        <f>IF(I421&gt;0,I433,0)</f>
        <v>0</v>
      </c>
      <c r="J428">
        <f>IF(J421&gt;0,J433,0)</f>
        <v>0</v>
      </c>
      <c r="K428">
        <f>IF(K421&gt;0,K433,0)</f>
        <v>0</v>
      </c>
      <c r="M428" s="143" t="s">
        <v>1</v>
      </c>
      <c r="N428" s="142">
        <f>Techniques!$D$3*(Techniques!$E$3*I428+Techniques!$F$3*J428+Techniques!$G$3*K428)</f>
        <v>0</v>
      </c>
    </row>
    <row r="429" spans="1:15" ht="13.15" x14ac:dyDescent="0.4">
      <c r="A429" s="22">
        <v>5</v>
      </c>
      <c r="B429">
        <v>3</v>
      </c>
      <c r="C429">
        <v>3</v>
      </c>
      <c r="D429">
        <v>2</v>
      </c>
      <c r="G429" t="s">
        <v>2</v>
      </c>
      <c r="H429">
        <f>IF(H422&gt;0,H434,0)</f>
        <v>0</v>
      </c>
      <c r="J429">
        <f>IF(J422&gt;0,J434,0)</f>
        <v>0</v>
      </c>
      <c r="K429">
        <f>IF(K422&gt;0,K434,0)</f>
        <v>0</v>
      </c>
      <c r="M429" s="143" t="s">
        <v>2</v>
      </c>
      <c r="N429" s="142">
        <f>Techniques!$E$3*(Techniques!$D$3*H429+Techniques!$F$3*J429+Techniques!$G$3*K429)</f>
        <v>0</v>
      </c>
    </row>
    <row r="430" spans="1:15" ht="13.15" x14ac:dyDescent="0.4">
      <c r="A430" s="22">
        <v>4</v>
      </c>
      <c r="B430">
        <v>4</v>
      </c>
      <c r="C430">
        <v>4</v>
      </c>
      <c r="D430">
        <v>5</v>
      </c>
      <c r="G430" t="s">
        <v>3</v>
      </c>
      <c r="H430">
        <f>IF(H423&gt;0,H435,0)</f>
        <v>0</v>
      </c>
      <c r="I430">
        <f>IF(I423&gt;0,I435,0)</f>
        <v>0</v>
      </c>
      <c r="K430">
        <f>IF(K423&gt;0,K435,0)</f>
        <v>0</v>
      </c>
      <c r="M430" s="143" t="s">
        <v>3</v>
      </c>
      <c r="N430" s="142">
        <f>Techniques!$F$3*(Techniques!$D$3*H430+Techniques!$E$3*I430+Techniques!$G$3*K430)</f>
        <v>0</v>
      </c>
    </row>
    <row r="431" spans="1:15" ht="13.15" x14ac:dyDescent="0.4">
      <c r="A431" s="22">
        <v>5</v>
      </c>
      <c r="B431">
        <v>5</v>
      </c>
      <c r="C431">
        <v>3</v>
      </c>
      <c r="D431">
        <v>5</v>
      </c>
      <c r="G431" t="s">
        <v>4</v>
      </c>
      <c r="H431">
        <f>IF(H424&gt;0,H436,0)</f>
        <v>0</v>
      </c>
      <c r="I431">
        <f>IF(I424&gt;0,I436,0)</f>
        <v>0</v>
      </c>
      <c r="J431">
        <f>IF(J424&gt;0,J436,0)</f>
        <v>0</v>
      </c>
      <c r="M431" s="143" t="s">
        <v>4</v>
      </c>
      <c r="N431" s="142">
        <f>Techniques!$G$3*(Techniques!$D$3*H431+Techniques!$E$3*I431+Techniques!$F$3*J431)</f>
        <v>0</v>
      </c>
    </row>
    <row r="432" spans="1:15" ht="13.15" x14ac:dyDescent="0.4">
      <c r="A432" s="22">
        <v>5</v>
      </c>
      <c r="B432">
        <v>3</v>
      </c>
      <c r="C432">
        <v>5</v>
      </c>
      <c r="D432">
        <v>5</v>
      </c>
      <c r="F432" s="38"/>
      <c r="M432" s="143" t="s">
        <v>94</v>
      </c>
      <c r="N432" s="142" t="b">
        <f>SUM(N428:N431)&gt;0</f>
        <v>0</v>
      </c>
    </row>
    <row r="433" spans="1:15" ht="13.5" thickBot="1" x14ac:dyDescent="0.45">
      <c r="A433" s="22"/>
      <c r="G433" t="s">
        <v>1</v>
      </c>
      <c r="I433">
        <v>0</v>
      </c>
      <c r="J433">
        <v>0</v>
      </c>
      <c r="K433">
        <v>0</v>
      </c>
      <c r="M433" s="140" t="s">
        <v>103</v>
      </c>
      <c r="N433" s="273">
        <v>0.64211669471345267</v>
      </c>
    </row>
    <row r="434" spans="1:15" x14ac:dyDescent="0.35">
      <c r="A434" s="22">
        <f>AVERAGE(A421:A432)</f>
        <v>4.416666666666667</v>
      </c>
      <c r="B434">
        <f>AVERAGE(B421:B432)</f>
        <v>4.083333333333333</v>
      </c>
      <c r="C434">
        <f>AVERAGE(C421:C432)</f>
        <v>3.9166666666666665</v>
      </c>
      <c r="D434">
        <f>AVERAGE(D421:D432)</f>
        <v>4.25</v>
      </c>
      <c r="E434" s="13" t="s">
        <v>237</v>
      </c>
      <c r="G434" t="s">
        <v>2</v>
      </c>
      <c r="H434">
        <v>0</v>
      </c>
      <c r="J434">
        <v>0</v>
      </c>
      <c r="K434">
        <v>0</v>
      </c>
    </row>
    <row r="435" spans="1:15" x14ac:dyDescent="0.35">
      <c r="A435">
        <f>STDEV(A421:A432)</f>
        <v>0.66855792342152087</v>
      </c>
      <c r="B435">
        <f>STDEV(B421:B432)</f>
        <v>0.90033663737851954</v>
      </c>
      <c r="C435">
        <f>STDEV(C421:C432)</f>
        <v>1.0836246694508314</v>
      </c>
      <c r="D435">
        <f>STDEV(D421:D432)</f>
        <v>1.1381803659589922</v>
      </c>
      <c r="E435" s="13" t="s">
        <v>238</v>
      </c>
      <c r="G435" t="s">
        <v>3</v>
      </c>
      <c r="H435">
        <v>0</v>
      </c>
      <c r="I435">
        <v>0</v>
      </c>
      <c r="K435">
        <v>0</v>
      </c>
    </row>
    <row r="436" spans="1:15" x14ac:dyDescent="0.35">
      <c r="A436" s="22"/>
      <c r="G436" t="s">
        <v>4</v>
      </c>
      <c r="H436">
        <v>0</v>
      </c>
      <c r="I436">
        <v>0</v>
      </c>
      <c r="J436">
        <v>0</v>
      </c>
    </row>
    <row r="437" spans="1:15" s="5" customFormat="1" ht="13.15" thickBot="1" x14ac:dyDescent="0.4">
      <c r="A437" s="23"/>
      <c r="O437" s="24"/>
    </row>
    <row r="438" spans="1:15" s="26" customFormat="1" x14ac:dyDescent="0.35">
      <c r="A438" s="25" t="str">
        <f>Directions!A25</f>
        <v>45) Rate how natural you found the experience of walking and interacting in the virtual environment</v>
      </c>
      <c r="E438" s="115" t="s">
        <v>226</v>
      </c>
      <c r="F438" s="66">
        <f>Directions!B25</f>
        <v>1</v>
      </c>
      <c r="O438" s="28"/>
    </row>
    <row r="439" spans="1:15" ht="13.15" x14ac:dyDescent="0.4">
      <c r="A439" s="22" t="s">
        <v>1</v>
      </c>
      <c r="B439" t="s">
        <v>2</v>
      </c>
      <c r="C439" t="s">
        <v>3</v>
      </c>
      <c r="D439" t="s">
        <v>4</v>
      </c>
      <c r="G439" s="3" t="s">
        <v>220</v>
      </c>
      <c r="H439" t="s">
        <v>1</v>
      </c>
      <c r="I439" t="s">
        <v>2</v>
      </c>
      <c r="J439" t="s">
        <v>3</v>
      </c>
      <c r="K439" t="s">
        <v>4</v>
      </c>
    </row>
    <row r="440" spans="1:15" ht="13.15" x14ac:dyDescent="0.4">
      <c r="A440" s="22">
        <v>2</v>
      </c>
      <c r="B440">
        <v>3</v>
      </c>
      <c r="C440">
        <v>4</v>
      </c>
      <c r="D440">
        <v>3</v>
      </c>
      <c r="G440" t="s">
        <v>1</v>
      </c>
      <c r="H440" s="3">
        <f>A453</f>
        <v>2.9166666666666665</v>
      </c>
      <c r="I440">
        <f>F438*(H440-I441)</f>
        <v>-0.35606060606060641</v>
      </c>
      <c r="J440">
        <f>F438*(H440-J442)</f>
        <v>-0.75</v>
      </c>
      <c r="K440">
        <f>F438*(H440-K443)</f>
        <v>0.33333333333333304</v>
      </c>
    </row>
    <row r="441" spans="1:15" ht="13.15" x14ac:dyDescent="0.4">
      <c r="A441" s="22">
        <v>4</v>
      </c>
      <c r="B441">
        <v>3</v>
      </c>
      <c r="C441">
        <v>3</v>
      </c>
      <c r="D441">
        <v>1</v>
      </c>
      <c r="G441" t="s">
        <v>2</v>
      </c>
      <c r="H441">
        <f>F438*(I441-H440)</f>
        <v>0.35606060606060641</v>
      </c>
      <c r="I441" s="3">
        <f>B453</f>
        <v>3.2727272727272729</v>
      </c>
      <c r="J441">
        <f>F438*(I441-J442)</f>
        <v>-0.39393939393939359</v>
      </c>
      <c r="K441">
        <f>F438*(I441-K443)</f>
        <v>0.68939393939393945</v>
      </c>
    </row>
    <row r="442" spans="1:15" ht="13.15" x14ac:dyDescent="0.4">
      <c r="A442" s="22">
        <v>2</v>
      </c>
      <c r="B442">
        <v>4</v>
      </c>
      <c r="C442">
        <v>1</v>
      </c>
      <c r="D442">
        <v>3</v>
      </c>
      <c r="G442" t="s">
        <v>3</v>
      </c>
      <c r="H442">
        <f>F438*(J442-H440)</f>
        <v>0.75</v>
      </c>
      <c r="I442">
        <f>F438*(J442-I441)</f>
        <v>0.39393939393939359</v>
      </c>
      <c r="J442" s="3">
        <f>C453</f>
        <v>3.6666666666666665</v>
      </c>
      <c r="K442">
        <f>F438*(J442-K443)</f>
        <v>1.083333333333333</v>
      </c>
    </row>
    <row r="443" spans="1:15" ht="13.15" x14ac:dyDescent="0.4">
      <c r="A443" s="22">
        <v>3</v>
      </c>
      <c r="B443">
        <v>2</v>
      </c>
      <c r="C443">
        <v>4</v>
      </c>
      <c r="D443">
        <v>3</v>
      </c>
      <c r="G443" t="s">
        <v>4</v>
      </c>
      <c r="H443">
        <f>F438*(K443-H440)</f>
        <v>-0.33333333333333304</v>
      </c>
      <c r="I443">
        <f>F438*(K443-I441)</f>
        <v>-0.68939393939393945</v>
      </c>
      <c r="J443">
        <f>F438*(K443-J442)</f>
        <v>-1.083333333333333</v>
      </c>
      <c r="K443" s="3">
        <f>D453</f>
        <v>2.5833333333333335</v>
      </c>
    </row>
    <row r="444" spans="1:15" x14ac:dyDescent="0.35">
      <c r="A444" s="22">
        <v>4</v>
      </c>
      <c r="B444">
        <v>3</v>
      </c>
      <c r="C444">
        <v>4</v>
      </c>
      <c r="D444">
        <v>2</v>
      </c>
    </row>
    <row r="445" spans="1:15" ht="13.15" thickBot="1" x14ac:dyDescent="0.4">
      <c r="A445" s="22">
        <v>3</v>
      </c>
      <c r="B445">
        <v>2</v>
      </c>
      <c r="C445">
        <v>5</v>
      </c>
      <c r="D445">
        <v>3</v>
      </c>
    </row>
    <row r="446" spans="1:15" ht="13.5" thickBot="1" x14ac:dyDescent="0.45">
      <c r="A446" s="22">
        <v>4</v>
      </c>
      <c r="B446">
        <v>3</v>
      </c>
      <c r="C446">
        <v>4</v>
      </c>
      <c r="D446">
        <v>2</v>
      </c>
      <c r="H446" t="s">
        <v>1</v>
      </c>
      <c r="I446" t="s">
        <v>2</v>
      </c>
      <c r="J446" t="s">
        <v>3</v>
      </c>
      <c r="K446" t="s">
        <v>4</v>
      </c>
      <c r="M446" s="116"/>
      <c r="N446" s="141" t="s">
        <v>10</v>
      </c>
    </row>
    <row r="447" spans="1:15" ht="13.15" x14ac:dyDescent="0.4">
      <c r="A447" s="22">
        <v>3</v>
      </c>
      <c r="B447">
        <v>4</v>
      </c>
      <c r="C447">
        <v>4</v>
      </c>
      <c r="D447">
        <v>2</v>
      </c>
      <c r="G447" t="s">
        <v>1</v>
      </c>
      <c r="I447">
        <f>IF(I440&gt;0,I452,0)</f>
        <v>0</v>
      </c>
      <c r="J447">
        <f>IF(J440&gt;0,J452,0)</f>
        <v>0</v>
      </c>
      <c r="K447">
        <f>IF(K440&gt;0,K452,0)</f>
        <v>0</v>
      </c>
      <c r="M447" s="143" t="s">
        <v>1</v>
      </c>
      <c r="N447" s="142">
        <f>Techniques!$D$3*(Techniques!$E$3*I447+Techniques!$F$3*J447+Techniques!$G$3*K447)</f>
        <v>0</v>
      </c>
    </row>
    <row r="448" spans="1:15" ht="13.15" x14ac:dyDescent="0.4">
      <c r="A448" s="22">
        <v>2</v>
      </c>
      <c r="B448" t="s">
        <v>85</v>
      </c>
      <c r="C448">
        <v>2</v>
      </c>
      <c r="D448">
        <v>3</v>
      </c>
      <c r="G448" t="s">
        <v>2</v>
      </c>
      <c r="H448">
        <f>IF(H441&gt;0,H453,0)</f>
        <v>0</v>
      </c>
      <c r="J448">
        <f>IF(J441&gt;0,J453,0)</f>
        <v>0</v>
      </c>
      <c r="K448">
        <f>IF(K441&gt;0,K453,0)</f>
        <v>0</v>
      </c>
      <c r="M448" s="143" t="s">
        <v>2</v>
      </c>
      <c r="N448" s="142">
        <f>Techniques!$E$3*(Techniques!$D$3*H448+Techniques!$F$3*J448+Techniques!$G$3*K448)</f>
        <v>0</v>
      </c>
    </row>
    <row r="449" spans="1:15" ht="13.15" x14ac:dyDescent="0.4">
      <c r="A449" s="22">
        <v>2</v>
      </c>
      <c r="B449">
        <v>3</v>
      </c>
      <c r="C449">
        <v>4</v>
      </c>
      <c r="D449">
        <v>3</v>
      </c>
      <c r="G449" t="s">
        <v>3</v>
      </c>
      <c r="H449">
        <f>IF(H442&gt;0,H454,0)</f>
        <v>0</v>
      </c>
      <c r="I449">
        <f>IF(I442&gt;0,I454,0)</f>
        <v>0</v>
      </c>
      <c r="K449">
        <f>IF(K442&gt;0,K454,0)</f>
        <v>1</v>
      </c>
      <c r="M449" s="143" t="s">
        <v>3</v>
      </c>
      <c r="N449" s="142">
        <f>Techniques!$F$3*(Techniques!$D$3*H449+Techniques!$E$3*I449+Techniques!$G$3*K449)</f>
        <v>1</v>
      </c>
    </row>
    <row r="450" spans="1:15" ht="13.15" x14ac:dyDescent="0.4">
      <c r="A450" s="22">
        <v>3</v>
      </c>
      <c r="B450">
        <v>5</v>
      </c>
      <c r="C450">
        <v>4</v>
      </c>
      <c r="D450">
        <v>3</v>
      </c>
      <c r="G450" t="s">
        <v>4</v>
      </c>
      <c r="H450">
        <f>IF(H443&gt;0,H455,0)</f>
        <v>0</v>
      </c>
      <c r="I450">
        <f>IF(I443&gt;0,I455,0)</f>
        <v>0</v>
      </c>
      <c r="J450">
        <f>IF(J443&gt;0,J455,0)</f>
        <v>0</v>
      </c>
      <c r="M450" s="143" t="s">
        <v>4</v>
      </c>
      <c r="N450" s="142">
        <f>Techniques!$G$3*(Techniques!$D$3*H450+Techniques!$E$3*I450+Techniques!$F$3*J450)</f>
        <v>0</v>
      </c>
    </row>
    <row r="451" spans="1:15" ht="13.15" x14ac:dyDescent="0.4">
      <c r="A451" s="22">
        <v>3</v>
      </c>
      <c r="B451">
        <v>4</v>
      </c>
      <c r="C451">
        <v>5</v>
      </c>
      <c r="D451">
        <v>3</v>
      </c>
      <c r="F451" s="38"/>
      <c r="M451" s="143" t="s">
        <v>94</v>
      </c>
      <c r="N451" s="142" t="b">
        <f>SUM(N447:N450)&gt;0</f>
        <v>1</v>
      </c>
    </row>
    <row r="452" spans="1:15" ht="13.5" thickBot="1" x14ac:dyDescent="0.45">
      <c r="A452" s="22"/>
      <c r="G452" t="s">
        <v>1</v>
      </c>
      <c r="I452">
        <v>0</v>
      </c>
      <c r="J452">
        <v>0</v>
      </c>
      <c r="K452">
        <v>0</v>
      </c>
      <c r="M452" s="140" t="s">
        <v>103</v>
      </c>
      <c r="N452" s="273">
        <v>2.2188224625622463E-2</v>
      </c>
    </row>
    <row r="453" spans="1:15" x14ac:dyDescent="0.35">
      <c r="A453" s="22">
        <f>AVERAGE(A440:A451)</f>
        <v>2.9166666666666665</v>
      </c>
      <c r="B453">
        <f>AVERAGE(B440:B451)</f>
        <v>3.2727272727272729</v>
      </c>
      <c r="C453">
        <f>AVERAGE(C440:C451)</f>
        <v>3.6666666666666665</v>
      </c>
      <c r="D453">
        <f>AVERAGE(D440:D451)</f>
        <v>2.5833333333333335</v>
      </c>
      <c r="E453" s="13" t="s">
        <v>237</v>
      </c>
      <c r="G453" t="s">
        <v>2</v>
      </c>
      <c r="H453">
        <v>0</v>
      </c>
      <c r="J453">
        <v>0</v>
      </c>
      <c r="K453">
        <v>0</v>
      </c>
    </row>
    <row r="454" spans="1:15" x14ac:dyDescent="0.35">
      <c r="A454">
        <f>STDEV(A440:A451)</f>
        <v>0.79296146109875931</v>
      </c>
      <c r="B454">
        <f>STDEV(B440:B451)</f>
        <v>0.90453403373329111</v>
      </c>
      <c r="C454">
        <f>STDEV(C440:C451)</f>
        <v>1.154700538379251</v>
      </c>
      <c r="D454">
        <f>STDEV(D440:D451)</f>
        <v>0.66855792342152176</v>
      </c>
      <c r="E454" s="13" t="s">
        <v>238</v>
      </c>
      <c r="G454" t="s">
        <v>3</v>
      </c>
      <c r="H454">
        <v>0</v>
      </c>
      <c r="I454">
        <v>0</v>
      </c>
      <c r="K454">
        <v>1</v>
      </c>
    </row>
    <row r="455" spans="1:15" x14ac:dyDescent="0.35">
      <c r="A455" s="22"/>
      <c r="G455" t="s">
        <v>4</v>
      </c>
      <c r="H455">
        <v>0</v>
      </c>
      <c r="I455">
        <v>0</v>
      </c>
      <c r="J455">
        <v>1</v>
      </c>
    </row>
    <row r="456" spans="1:15" s="5" customFormat="1" ht="13.15" thickBot="1" x14ac:dyDescent="0.4">
      <c r="A456" s="23"/>
      <c r="O456" s="24"/>
    </row>
    <row r="457" spans="1:15" s="26" customFormat="1" x14ac:dyDescent="0.35">
      <c r="A457" s="25" t="str">
        <f>Directions!A26</f>
        <v>46) Rate how different the physical strain of the input methods were, overall, compared to the actions they were serving as a proxy for</v>
      </c>
      <c r="E457" s="115" t="s">
        <v>226</v>
      </c>
      <c r="F457" s="66">
        <f>Directions!B26</f>
        <v>-1</v>
      </c>
      <c r="O457" s="28"/>
    </row>
    <row r="458" spans="1:15" ht="13.15" x14ac:dyDescent="0.4">
      <c r="A458" s="22" t="s">
        <v>1</v>
      </c>
      <c r="B458" t="s">
        <v>2</v>
      </c>
      <c r="C458" t="s">
        <v>3</v>
      </c>
      <c r="D458" t="s">
        <v>4</v>
      </c>
      <c r="G458" s="3" t="s">
        <v>220</v>
      </c>
      <c r="H458" t="s">
        <v>1</v>
      </c>
      <c r="I458" t="s">
        <v>2</v>
      </c>
      <c r="J458" t="s">
        <v>3</v>
      </c>
      <c r="K458" t="s">
        <v>4</v>
      </c>
    </row>
    <row r="459" spans="1:15" ht="13.15" x14ac:dyDescent="0.4">
      <c r="A459" s="22">
        <v>5</v>
      </c>
      <c r="B459">
        <v>2</v>
      </c>
      <c r="C459">
        <v>5</v>
      </c>
      <c r="D459">
        <v>4</v>
      </c>
      <c r="G459" t="s">
        <v>1</v>
      </c>
      <c r="H459" s="3">
        <f>A472</f>
        <v>3.5</v>
      </c>
      <c r="I459">
        <f>F457*(H459-I460)</f>
        <v>-0.83333333333333348</v>
      </c>
      <c r="J459">
        <f>F457*(H459-J461)</f>
        <v>-0.16666666666666652</v>
      </c>
      <c r="K459">
        <f>F457*(H459-K462)</f>
        <v>1</v>
      </c>
    </row>
    <row r="460" spans="1:15" ht="13.15" x14ac:dyDescent="0.4">
      <c r="A460" s="22">
        <v>4</v>
      </c>
      <c r="B460">
        <v>3</v>
      </c>
      <c r="C460">
        <v>3</v>
      </c>
      <c r="D460">
        <v>5</v>
      </c>
      <c r="G460" t="s">
        <v>2</v>
      </c>
      <c r="H460">
        <f>F457*(I460-H459)</f>
        <v>0.83333333333333348</v>
      </c>
      <c r="I460" s="3">
        <f>B472</f>
        <v>2.6666666666666665</v>
      </c>
      <c r="J460">
        <f>F457*(I460-J461)</f>
        <v>0.66666666666666696</v>
      </c>
      <c r="K460">
        <f>F457*(I460-K462)</f>
        <v>1.8333333333333335</v>
      </c>
    </row>
    <row r="461" spans="1:15" ht="13.15" x14ac:dyDescent="0.4">
      <c r="A461" s="22">
        <v>3</v>
      </c>
      <c r="B461">
        <v>2</v>
      </c>
      <c r="C461">
        <v>5</v>
      </c>
      <c r="D461">
        <v>4</v>
      </c>
      <c r="G461" t="s">
        <v>3</v>
      </c>
      <c r="H461">
        <f>F457*(J461-H459)</f>
        <v>0.16666666666666652</v>
      </c>
      <c r="I461">
        <f>F457*(J461-I460)</f>
        <v>-0.66666666666666696</v>
      </c>
      <c r="J461" s="3">
        <f>C472</f>
        <v>3.3333333333333335</v>
      </c>
      <c r="K461">
        <f>F457*(J461-K462)</f>
        <v>1.1666666666666665</v>
      </c>
    </row>
    <row r="462" spans="1:15" ht="13.15" x14ac:dyDescent="0.4">
      <c r="A462" s="22">
        <v>2</v>
      </c>
      <c r="B462">
        <v>4</v>
      </c>
      <c r="C462">
        <v>5</v>
      </c>
      <c r="D462">
        <v>4</v>
      </c>
      <c r="G462" t="s">
        <v>4</v>
      </c>
      <c r="H462">
        <f>F457*(K462-H459)</f>
        <v>-1</v>
      </c>
      <c r="I462">
        <f>F457*(K462-I460)</f>
        <v>-1.8333333333333335</v>
      </c>
      <c r="J462">
        <f>F457*(K462-J461)</f>
        <v>-1.1666666666666665</v>
      </c>
      <c r="K462" s="3">
        <f>D472</f>
        <v>4.5</v>
      </c>
    </row>
    <row r="463" spans="1:15" x14ac:dyDescent="0.35">
      <c r="A463" s="22">
        <v>3</v>
      </c>
      <c r="B463">
        <v>3</v>
      </c>
      <c r="C463">
        <v>4</v>
      </c>
      <c r="D463">
        <v>5</v>
      </c>
    </row>
    <row r="464" spans="1:15" ht="13.15" thickBot="1" x14ac:dyDescent="0.4">
      <c r="A464" s="22">
        <v>4</v>
      </c>
      <c r="B464">
        <v>3</v>
      </c>
      <c r="C464">
        <v>1</v>
      </c>
      <c r="D464">
        <v>5</v>
      </c>
    </row>
    <row r="465" spans="1:15" ht="13.5" thickBot="1" x14ac:dyDescent="0.45">
      <c r="A465" s="22">
        <v>2</v>
      </c>
      <c r="B465">
        <v>2</v>
      </c>
      <c r="C465">
        <v>2</v>
      </c>
      <c r="D465">
        <v>3</v>
      </c>
      <c r="H465" t="s">
        <v>1</v>
      </c>
      <c r="I465" t="s">
        <v>2</v>
      </c>
      <c r="J465" t="s">
        <v>3</v>
      </c>
      <c r="K465" t="s">
        <v>4</v>
      </c>
      <c r="M465" s="116"/>
      <c r="N465" s="141" t="s">
        <v>10</v>
      </c>
    </row>
    <row r="466" spans="1:15" ht="13.15" x14ac:dyDescent="0.4">
      <c r="A466" s="22">
        <v>4</v>
      </c>
      <c r="B466">
        <v>2</v>
      </c>
      <c r="C466">
        <v>1</v>
      </c>
      <c r="D466">
        <v>5</v>
      </c>
      <c r="G466" t="s">
        <v>1</v>
      </c>
      <c r="I466">
        <f>IF(I459&gt;0,I471,0)</f>
        <v>0</v>
      </c>
      <c r="J466">
        <f>IF(J459&gt;0,J471,0)</f>
        <v>0</v>
      </c>
      <c r="K466">
        <f>IF(K459&gt;0,K471,0)</f>
        <v>0</v>
      </c>
      <c r="M466" s="143" t="s">
        <v>1</v>
      </c>
      <c r="N466" s="142">
        <f>Techniques!$D$3*(Techniques!$E$3*I466+Techniques!$F$3*J466+Techniques!$G$3*K466)</f>
        <v>0</v>
      </c>
    </row>
    <row r="467" spans="1:15" ht="13.15" x14ac:dyDescent="0.4">
      <c r="A467" s="22">
        <v>3</v>
      </c>
      <c r="B467">
        <v>3</v>
      </c>
      <c r="C467">
        <v>4</v>
      </c>
      <c r="D467">
        <v>5</v>
      </c>
      <c r="G467" t="s">
        <v>2</v>
      </c>
      <c r="H467">
        <f>IF(H460&gt;0,H472,0)</f>
        <v>0</v>
      </c>
      <c r="J467">
        <f>IF(J460&gt;0,J472,0)</f>
        <v>0</v>
      </c>
      <c r="K467">
        <f>IF(K460&gt;0,K472,0)</f>
        <v>1</v>
      </c>
      <c r="M467" s="143" t="s">
        <v>2</v>
      </c>
      <c r="N467" s="142">
        <f>Techniques!$E$3*(Techniques!$D$3*H467+Techniques!$F$3*J467+Techniques!$G$3*K467)</f>
        <v>1</v>
      </c>
    </row>
    <row r="468" spans="1:15" ht="13.15" x14ac:dyDescent="0.4">
      <c r="A468" s="22">
        <v>5</v>
      </c>
      <c r="B468">
        <v>2</v>
      </c>
      <c r="C468">
        <v>3</v>
      </c>
      <c r="D468">
        <v>5</v>
      </c>
      <c r="G468" t="s">
        <v>3</v>
      </c>
      <c r="H468">
        <f>IF(H461&gt;0,H473,0)</f>
        <v>0</v>
      </c>
      <c r="I468">
        <f>IF(I461&gt;0,I473,0)</f>
        <v>0</v>
      </c>
      <c r="K468">
        <f>IF(K461&gt;0,K473,0)</f>
        <v>0</v>
      </c>
      <c r="M468" s="143" t="s">
        <v>3</v>
      </c>
      <c r="N468" s="142">
        <f>Techniques!$F$3*(Techniques!$D$3*H468+Techniques!$E$3*I468+Techniques!$G$3*K468)</f>
        <v>0</v>
      </c>
    </row>
    <row r="469" spans="1:15" ht="13.15" x14ac:dyDescent="0.4">
      <c r="A469" s="22">
        <v>2</v>
      </c>
      <c r="B469">
        <v>4</v>
      </c>
      <c r="C469">
        <v>4</v>
      </c>
      <c r="D469">
        <v>5</v>
      </c>
      <c r="G469" t="s">
        <v>4</v>
      </c>
      <c r="H469">
        <f>IF(H462&gt;0,H474,0)</f>
        <v>0</v>
      </c>
      <c r="I469">
        <f>IF(I462&gt;0,I474,0)</f>
        <v>0</v>
      </c>
      <c r="J469">
        <f>IF(J462&gt;0,J474,0)</f>
        <v>0</v>
      </c>
      <c r="M469" s="143" t="s">
        <v>4</v>
      </c>
      <c r="N469" s="142">
        <f>Techniques!$G$3*(Techniques!$D$3*H469+Techniques!$E$3*I469+Techniques!$F$3*J469)</f>
        <v>0</v>
      </c>
    </row>
    <row r="470" spans="1:15" ht="13.15" x14ac:dyDescent="0.4">
      <c r="A470" s="22">
        <v>5</v>
      </c>
      <c r="B470">
        <v>2</v>
      </c>
      <c r="C470">
        <v>3</v>
      </c>
      <c r="D470">
        <v>4</v>
      </c>
      <c r="F470" s="38"/>
      <c r="M470" s="143" t="s">
        <v>94</v>
      </c>
      <c r="N470" s="142" t="b">
        <f>SUM(N466:N469)&gt;0</f>
        <v>1</v>
      </c>
    </row>
    <row r="471" spans="1:15" ht="13.5" thickBot="1" x14ac:dyDescent="0.45">
      <c r="A471" s="22"/>
      <c r="G471" t="s">
        <v>1</v>
      </c>
      <c r="I471">
        <v>0</v>
      </c>
      <c r="J471">
        <v>0</v>
      </c>
      <c r="K471">
        <v>0</v>
      </c>
      <c r="M471" s="140" t="s">
        <v>103</v>
      </c>
      <c r="N471" s="273">
        <v>2.081332040194494E-3</v>
      </c>
    </row>
    <row r="472" spans="1:15" x14ac:dyDescent="0.35">
      <c r="A472" s="22">
        <f>AVERAGE(A459:A470)</f>
        <v>3.5</v>
      </c>
      <c r="B472">
        <f>AVERAGE(B459:B470)</f>
        <v>2.6666666666666665</v>
      </c>
      <c r="C472">
        <f>AVERAGE(C459:C470)</f>
        <v>3.3333333333333335</v>
      </c>
      <c r="D472">
        <f>AVERAGE(D459:D470)</f>
        <v>4.5</v>
      </c>
      <c r="E472" s="13" t="s">
        <v>237</v>
      </c>
      <c r="G472" t="s">
        <v>2</v>
      </c>
      <c r="H472">
        <v>0</v>
      </c>
      <c r="J472">
        <v>0</v>
      </c>
      <c r="K472">
        <v>1</v>
      </c>
    </row>
    <row r="473" spans="1:15" x14ac:dyDescent="0.35">
      <c r="A473">
        <f>STDEV(A459:A470)</f>
        <v>1.1677484162422844</v>
      </c>
      <c r="B473">
        <f>STDEV(B459:B470)</f>
        <v>0.77849894416152332</v>
      </c>
      <c r="C473">
        <f>STDEV(C459:C470)</f>
        <v>1.4354811251305466</v>
      </c>
      <c r="D473">
        <f>STDEV(D459:D470)</f>
        <v>0.67419986246324204</v>
      </c>
      <c r="E473" s="13" t="s">
        <v>238</v>
      </c>
      <c r="G473" t="s">
        <v>3</v>
      </c>
      <c r="H473">
        <v>0</v>
      </c>
      <c r="I473">
        <v>0</v>
      </c>
      <c r="K473">
        <v>0</v>
      </c>
    </row>
    <row r="474" spans="1:15" x14ac:dyDescent="0.35">
      <c r="A474" s="22"/>
      <c r="G474" t="s">
        <v>4</v>
      </c>
      <c r="H474">
        <v>0</v>
      </c>
      <c r="I474">
        <v>1</v>
      </c>
      <c r="J474">
        <v>0</v>
      </c>
    </row>
    <row r="475" spans="1:15" s="5" customFormat="1" ht="13.15" thickBot="1" x14ac:dyDescent="0.4">
      <c r="A475" s="23"/>
      <c r="O475" s="24"/>
    </row>
    <row r="476" spans="1:15" s="26" customFormat="1" x14ac:dyDescent="0.35">
      <c r="A476" s="25" t="str">
        <f>Directions!A27</f>
        <v>47) How mentally demanding was the task considering the interface used to perform it?</v>
      </c>
      <c r="E476" s="115" t="s">
        <v>226</v>
      </c>
      <c r="F476" s="66">
        <f>Directions!B27</f>
        <v>-1</v>
      </c>
      <c r="O476" s="28"/>
    </row>
    <row r="477" spans="1:15" ht="13.15" x14ac:dyDescent="0.4">
      <c r="A477" s="22" t="s">
        <v>1</v>
      </c>
      <c r="B477" t="s">
        <v>2</v>
      </c>
      <c r="C477" t="s">
        <v>3</v>
      </c>
      <c r="D477" t="s">
        <v>4</v>
      </c>
      <c r="G477" s="3" t="s">
        <v>220</v>
      </c>
      <c r="H477" t="s">
        <v>1</v>
      </c>
      <c r="I477" t="s">
        <v>2</v>
      </c>
      <c r="J477" t="s">
        <v>3</v>
      </c>
      <c r="K477" t="s">
        <v>4</v>
      </c>
    </row>
    <row r="478" spans="1:15" ht="13.15" x14ac:dyDescent="0.4">
      <c r="A478" s="22">
        <v>5</v>
      </c>
      <c r="B478">
        <v>2</v>
      </c>
      <c r="C478">
        <v>2</v>
      </c>
      <c r="D478">
        <v>4</v>
      </c>
      <c r="G478" t="s">
        <v>1</v>
      </c>
      <c r="H478" s="3">
        <f>A491</f>
        <v>3</v>
      </c>
      <c r="I478">
        <f>F476*(H478-I479)</f>
        <v>0</v>
      </c>
      <c r="J478">
        <f>F476*(H478-J480)</f>
        <v>-1.0833333333333333</v>
      </c>
      <c r="K478">
        <f>F476*(H478-K481)</f>
        <v>0.16666666666666652</v>
      </c>
    </row>
    <row r="479" spans="1:15" ht="13.15" x14ac:dyDescent="0.4">
      <c r="A479" s="22">
        <v>3</v>
      </c>
      <c r="B479">
        <v>3</v>
      </c>
      <c r="C479">
        <v>1</v>
      </c>
      <c r="D479">
        <v>3</v>
      </c>
      <c r="G479" t="s">
        <v>2</v>
      </c>
      <c r="H479">
        <f>F476*(I479-H478)</f>
        <v>0</v>
      </c>
      <c r="I479" s="3">
        <f>B491</f>
        <v>3</v>
      </c>
      <c r="J479">
        <f>F476*(I479-J480)</f>
        <v>-1.0833333333333333</v>
      </c>
      <c r="K479">
        <f>F476*(I479-K481)</f>
        <v>0.16666666666666652</v>
      </c>
    </row>
    <row r="480" spans="1:15" ht="13.15" x14ac:dyDescent="0.4">
      <c r="A480" s="22">
        <v>2</v>
      </c>
      <c r="B480">
        <v>2</v>
      </c>
      <c r="C480">
        <v>4</v>
      </c>
      <c r="D480">
        <v>4</v>
      </c>
      <c r="G480" t="s">
        <v>3</v>
      </c>
      <c r="H480">
        <f>F476*(J480-H478)</f>
        <v>1.0833333333333333</v>
      </c>
      <c r="I480">
        <f>F476*(J480-I479)</f>
        <v>1.0833333333333333</v>
      </c>
      <c r="J480" s="3">
        <f>C491</f>
        <v>1.9166666666666667</v>
      </c>
      <c r="K480">
        <f>F476*(J480-K481)</f>
        <v>1.2499999999999998</v>
      </c>
    </row>
    <row r="481" spans="1:15" ht="13.15" x14ac:dyDescent="0.4">
      <c r="A481" s="22">
        <v>3</v>
      </c>
      <c r="B481">
        <v>4</v>
      </c>
      <c r="C481">
        <v>4</v>
      </c>
      <c r="D481">
        <v>2</v>
      </c>
      <c r="G481" t="s">
        <v>4</v>
      </c>
      <c r="H481">
        <f>F476*(K481-H478)</f>
        <v>-0.16666666666666652</v>
      </c>
      <c r="I481">
        <f>F476*(K481-I479)</f>
        <v>-0.16666666666666652</v>
      </c>
      <c r="J481">
        <f>F476*(K481-J480)</f>
        <v>-1.2499999999999998</v>
      </c>
      <c r="K481" s="3">
        <f>D491</f>
        <v>3.1666666666666665</v>
      </c>
    </row>
    <row r="482" spans="1:15" x14ac:dyDescent="0.35">
      <c r="A482" s="22">
        <v>3</v>
      </c>
      <c r="B482">
        <v>3</v>
      </c>
      <c r="C482">
        <v>1</v>
      </c>
      <c r="D482">
        <v>2</v>
      </c>
    </row>
    <row r="483" spans="1:15" ht="13.15" thickBot="1" x14ac:dyDescent="0.4">
      <c r="A483" s="22">
        <v>3</v>
      </c>
      <c r="B483">
        <v>4</v>
      </c>
      <c r="C483">
        <v>1</v>
      </c>
      <c r="D483">
        <v>4</v>
      </c>
    </row>
    <row r="484" spans="1:15" ht="13.5" thickBot="1" x14ac:dyDescent="0.45">
      <c r="A484" s="22">
        <v>3</v>
      </c>
      <c r="B484">
        <v>3</v>
      </c>
      <c r="C484">
        <v>3</v>
      </c>
      <c r="D484">
        <v>2</v>
      </c>
      <c r="H484" t="s">
        <v>1</v>
      </c>
      <c r="I484" t="s">
        <v>2</v>
      </c>
      <c r="J484" t="s">
        <v>3</v>
      </c>
      <c r="K484" t="s">
        <v>4</v>
      </c>
      <c r="M484" s="116"/>
      <c r="N484" s="141" t="s">
        <v>10</v>
      </c>
    </row>
    <row r="485" spans="1:15" ht="13.15" x14ac:dyDescent="0.4">
      <c r="A485" s="22">
        <v>3</v>
      </c>
      <c r="B485">
        <v>2</v>
      </c>
      <c r="C485">
        <v>1</v>
      </c>
      <c r="D485">
        <v>4</v>
      </c>
      <c r="G485" t="s">
        <v>1</v>
      </c>
      <c r="I485">
        <f>IF(I478&gt;0,I490,0)</f>
        <v>0</v>
      </c>
      <c r="J485">
        <f>IF(J478&gt;0,J490,0)</f>
        <v>0</v>
      </c>
      <c r="K485">
        <f>IF(K478&gt;0,K490,0)</f>
        <v>0</v>
      </c>
      <c r="M485" s="143" t="s">
        <v>1</v>
      </c>
      <c r="N485" s="142">
        <f>Techniques!$D$3*(Techniques!$E$3*I485+Techniques!$F$3*J485+Techniques!$G$3*K485)</f>
        <v>0</v>
      </c>
    </row>
    <row r="486" spans="1:15" ht="13.15" x14ac:dyDescent="0.4">
      <c r="A486" s="22">
        <v>4</v>
      </c>
      <c r="B486">
        <v>2</v>
      </c>
      <c r="C486">
        <v>1</v>
      </c>
      <c r="D486">
        <v>2</v>
      </c>
      <c r="G486" t="s">
        <v>2</v>
      </c>
      <c r="H486">
        <f>IF(H479&gt;0,H491,0)</f>
        <v>0</v>
      </c>
      <c r="J486">
        <f>IF(J479&gt;0,J491,0)</f>
        <v>0</v>
      </c>
      <c r="K486">
        <f>IF(K479&gt;0,K491,0)</f>
        <v>0</v>
      </c>
      <c r="M486" s="143" t="s">
        <v>2</v>
      </c>
      <c r="N486" s="142">
        <f>Techniques!$E$3*(Techniques!$D$3*H486+Techniques!$F$3*J486+Techniques!$G$3*K486)</f>
        <v>0</v>
      </c>
    </row>
    <row r="487" spans="1:15" ht="13.15" x14ac:dyDescent="0.4">
      <c r="A487" s="22">
        <v>4</v>
      </c>
      <c r="B487">
        <v>4</v>
      </c>
      <c r="C487">
        <v>1</v>
      </c>
      <c r="D487">
        <v>5</v>
      </c>
      <c r="G487" t="s">
        <v>3</v>
      </c>
      <c r="H487">
        <f>IF(H480&gt;0,H492,0)</f>
        <v>0</v>
      </c>
      <c r="I487">
        <f>IF(I480&gt;0,I492,0)</f>
        <v>0</v>
      </c>
      <c r="K487">
        <f>IF(K480&gt;0,K492,0)</f>
        <v>0</v>
      </c>
      <c r="M487" s="143" t="s">
        <v>3</v>
      </c>
      <c r="N487" s="142">
        <f>Techniques!$F$3*(Techniques!$D$3*H487+Techniques!$E$3*I487+Techniques!$G$3*K487)</f>
        <v>0</v>
      </c>
    </row>
    <row r="488" spans="1:15" ht="13.15" x14ac:dyDescent="0.4">
      <c r="A488" s="22">
        <v>1</v>
      </c>
      <c r="B488">
        <v>5</v>
      </c>
      <c r="C488">
        <v>2</v>
      </c>
      <c r="D488">
        <v>3</v>
      </c>
      <c r="G488" t="s">
        <v>4</v>
      </c>
      <c r="H488">
        <f>IF(H481&gt;0,H493,0)</f>
        <v>0</v>
      </c>
      <c r="I488">
        <f>IF(I481&gt;0,I493,0)</f>
        <v>0</v>
      </c>
      <c r="J488">
        <f>IF(J481&gt;0,J493,0)</f>
        <v>0</v>
      </c>
      <c r="M488" s="143" t="s">
        <v>4</v>
      </c>
      <c r="N488" s="142">
        <f>Techniques!$G$3*(Techniques!$D$3*H488+Techniques!$E$3*I488+Techniques!$F$3*J488)</f>
        <v>0</v>
      </c>
    </row>
    <row r="489" spans="1:15" ht="13.15" x14ac:dyDescent="0.4">
      <c r="A489" s="22">
        <v>2</v>
      </c>
      <c r="B489">
        <v>2</v>
      </c>
      <c r="C489">
        <v>2</v>
      </c>
      <c r="D489">
        <v>3</v>
      </c>
      <c r="F489" s="38"/>
      <c r="M489" s="143" t="s">
        <v>94</v>
      </c>
      <c r="N489" s="142" t="b">
        <f>SUM(N485:N488)&gt;0</f>
        <v>0</v>
      </c>
    </row>
    <row r="490" spans="1:15" ht="13.5" thickBot="1" x14ac:dyDescent="0.45">
      <c r="A490" s="22"/>
      <c r="G490" t="s">
        <v>1</v>
      </c>
      <c r="I490">
        <v>0</v>
      </c>
      <c r="J490">
        <v>0</v>
      </c>
      <c r="K490">
        <v>0</v>
      </c>
      <c r="M490" s="140" t="s">
        <v>103</v>
      </c>
      <c r="N490" s="273">
        <v>3.4590947465228165E-2</v>
      </c>
    </row>
    <row r="491" spans="1:15" x14ac:dyDescent="0.35">
      <c r="A491" s="22">
        <f>AVERAGE(A478:A489)</f>
        <v>3</v>
      </c>
      <c r="B491">
        <f>AVERAGE(B478:B489)</f>
        <v>3</v>
      </c>
      <c r="C491">
        <f>AVERAGE(C478:C489)</f>
        <v>1.9166666666666667</v>
      </c>
      <c r="D491">
        <f>AVERAGE(D478:D489)</f>
        <v>3.1666666666666665</v>
      </c>
      <c r="E491" s="13" t="s">
        <v>237</v>
      </c>
      <c r="G491" t="s">
        <v>2</v>
      </c>
      <c r="H491">
        <v>0</v>
      </c>
      <c r="J491">
        <v>0</v>
      </c>
      <c r="K491">
        <v>0</v>
      </c>
    </row>
    <row r="492" spans="1:15" x14ac:dyDescent="0.35">
      <c r="A492">
        <f>STDEV(A478:A489)</f>
        <v>1.044465935734187</v>
      </c>
      <c r="B492">
        <f>STDEV(B478:B489)</f>
        <v>1.044465935734187</v>
      </c>
      <c r="C492">
        <f>STDEV(C478:C489)</f>
        <v>1.1645001528813148</v>
      </c>
      <c r="D492">
        <f>STDEV(D478:D489)</f>
        <v>1.0298573010888747</v>
      </c>
      <c r="E492" s="13" t="s">
        <v>238</v>
      </c>
      <c r="G492" t="s">
        <v>3</v>
      </c>
      <c r="H492">
        <v>0</v>
      </c>
      <c r="I492">
        <v>0</v>
      </c>
      <c r="K492">
        <v>0</v>
      </c>
    </row>
    <row r="493" spans="1:15" x14ac:dyDescent="0.35">
      <c r="A493" s="22"/>
      <c r="G493" t="s">
        <v>4</v>
      </c>
      <c r="H493">
        <v>0</v>
      </c>
      <c r="I493">
        <v>0</v>
      </c>
      <c r="J493">
        <v>0</v>
      </c>
    </row>
    <row r="494" spans="1:15" s="5" customFormat="1" ht="13.15" thickBot="1" x14ac:dyDescent="0.4">
      <c r="A494" s="23"/>
      <c r="O494" s="24"/>
    </row>
    <row r="495" spans="1:15" s="26" customFormat="1" x14ac:dyDescent="0.35">
      <c r="A495" s="25" t="str">
        <f>Directions!A28</f>
        <v>48) How physically demanding was the task considering the interface used to perform it?</v>
      </c>
      <c r="E495" s="115" t="s">
        <v>226</v>
      </c>
      <c r="F495" s="66">
        <f>Directions!B28</f>
        <v>-1</v>
      </c>
      <c r="O495" s="28"/>
    </row>
    <row r="496" spans="1:15" ht="13.15" x14ac:dyDescent="0.4">
      <c r="A496" s="22"/>
      <c r="B496" t="s">
        <v>2</v>
      </c>
      <c r="C496" t="s">
        <v>3</v>
      </c>
      <c r="D496" t="s">
        <v>4</v>
      </c>
      <c r="G496" s="3" t="s">
        <v>220</v>
      </c>
      <c r="H496" t="s">
        <v>1</v>
      </c>
      <c r="I496" t="s">
        <v>2</v>
      </c>
      <c r="J496" t="s">
        <v>3</v>
      </c>
      <c r="K496" t="s">
        <v>4</v>
      </c>
    </row>
    <row r="497" spans="1:14" ht="13.15" x14ac:dyDescent="0.4">
      <c r="A497" s="22">
        <v>2</v>
      </c>
      <c r="B497">
        <v>2</v>
      </c>
      <c r="C497">
        <v>4</v>
      </c>
      <c r="D497">
        <v>2</v>
      </c>
      <c r="G497" t="s">
        <v>1</v>
      </c>
      <c r="H497" s="3">
        <f>A510</f>
        <v>1.9166666666666667</v>
      </c>
      <c r="I497">
        <f>F495*(H497-I498)</f>
        <v>1.1666666666666667</v>
      </c>
      <c r="J497">
        <f>F495*(H497-J499)</f>
        <v>0.99999999999999978</v>
      </c>
      <c r="K497">
        <f>F495*(H497-K500)</f>
        <v>-0.41666666666666674</v>
      </c>
    </row>
    <row r="498" spans="1:14" ht="13.15" x14ac:dyDescent="0.4">
      <c r="A498" s="22">
        <v>3</v>
      </c>
      <c r="B498">
        <v>4</v>
      </c>
      <c r="C498">
        <v>1</v>
      </c>
      <c r="D498">
        <v>1</v>
      </c>
      <c r="G498" t="s">
        <v>2</v>
      </c>
      <c r="H498">
        <f>F495*(I498-H497)</f>
        <v>-1.1666666666666667</v>
      </c>
      <c r="I498" s="3">
        <f>B510</f>
        <v>3.0833333333333335</v>
      </c>
      <c r="J498">
        <f>F495*(I498-J499)</f>
        <v>-0.16666666666666696</v>
      </c>
      <c r="K498">
        <f>F495*(I498-K500)</f>
        <v>-1.5833333333333335</v>
      </c>
    </row>
    <row r="499" spans="1:14" ht="13.15" x14ac:dyDescent="0.4">
      <c r="A499" s="22">
        <v>2</v>
      </c>
      <c r="B499">
        <v>4</v>
      </c>
      <c r="C499">
        <v>5</v>
      </c>
      <c r="D499">
        <v>3</v>
      </c>
      <c r="G499" t="s">
        <v>3</v>
      </c>
      <c r="H499">
        <f>F495*(J499-H497)</f>
        <v>-0.99999999999999978</v>
      </c>
      <c r="I499">
        <f>F495*(J499-I498)</f>
        <v>0.16666666666666696</v>
      </c>
      <c r="J499" s="3">
        <f>C510</f>
        <v>2.9166666666666665</v>
      </c>
      <c r="K499">
        <f>F495*(J499-K500)</f>
        <v>-1.4166666666666665</v>
      </c>
    </row>
    <row r="500" spans="1:14" ht="13.15" x14ac:dyDescent="0.4">
      <c r="A500" s="22">
        <v>2</v>
      </c>
      <c r="B500">
        <v>4</v>
      </c>
      <c r="C500">
        <v>5</v>
      </c>
      <c r="D500">
        <v>2</v>
      </c>
      <c r="G500" t="s">
        <v>4</v>
      </c>
      <c r="H500">
        <f>F495*(K500-H497)</f>
        <v>0.41666666666666674</v>
      </c>
      <c r="I500">
        <f>F495*(K500-I498)</f>
        <v>1.5833333333333335</v>
      </c>
      <c r="J500">
        <f>F495*(K500-J499)</f>
        <v>1.4166666666666665</v>
      </c>
      <c r="K500" s="3">
        <f>D510</f>
        <v>1.5</v>
      </c>
    </row>
    <row r="501" spans="1:14" x14ac:dyDescent="0.35">
      <c r="A501" s="22">
        <v>3</v>
      </c>
      <c r="B501">
        <v>3</v>
      </c>
      <c r="C501">
        <v>3</v>
      </c>
      <c r="D501">
        <v>1</v>
      </c>
    </row>
    <row r="502" spans="1:14" ht="13.15" thickBot="1" x14ac:dyDescent="0.4">
      <c r="A502" s="22">
        <v>3</v>
      </c>
      <c r="B502">
        <v>4</v>
      </c>
      <c r="C502">
        <v>1</v>
      </c>
      <c r="D502">
        <v>1</v>
      </c>
    </row>
    <row r="503" spans="1:14" ht="13.5" thickBot="1" x14ac:dyDescent="0.45">
      <c r="A503" s="22">
        <v>2</v>
      </c>
      <c r="B503">
        <v>2</v>
      </c>
      <c r="C503">
        <v>2</v>
      </c>
      <c r="D503">
        <v>2</v>
      </c>
      <c r="H503" t="s">
        <v>1</v>
      </c>
      <c r="I503" t="s">
        <v>2</v>
      </c>
      <c r="J503" t="s">
        <v>3</v>
      </c>
      <c r="K503" t="s">
        <v>4</v>
      </c>
      <c r="M503" s="116"/>
      <c r="N503" s="141" t="s">
        <v>10</v>
      </c>
    </row>
    <row r="504" spans="1:14" ht="13.15" x14ac:dyDescent="0.4">
      <c r="A504" s="22">
        <v>1</v>
      </c>
      <c r="B504">
        <v>2</v>
      </c>
      <c r="C504">
        <v>3</v>
      </c>
      <c r="D504">
        <v>2</v>
      </c>
      <c r="G504" t="s">
        <v>1</v>
      </c>
      <c r="I504">
        <f>IF(I497&gt;0,I509,0)</f>
        <v>0</v>
      </c>
      <c r="J504">
        <f>IF(J497&gt;0,J509,0)</f>
        <v>0</v>
      </c>
      <c r="K504">
        <f>IF(K497&gt;0,K509,0)</f>
        <v>0</v>
      </c>
      <c r="M504" s="143" t="s">
        <v>1</v>
      </c>
      <c r="N504" s="142">
        <f>Techniques!$D$3*(Techniques!$E$3*I504+Techniques!$F$3*J504+Techniques!$G$3*K504)</f>
        <v>0</v>
      </c>
    </row>
    <row r="505" spans="1:14" ht="13.15" x14ac:dyDescent="0.4">
      <c r="A505" s="22">
        <v>1</v>
      </c>
      <c r="B505">
        <v>2</v>
      </c>
      <c r="C505">
        <v>3</v>
      </c>
      <c r="D505">
        <v>1</v>
      </c>
      <c r="G505" t="s">
        <v>2</v>
      </c>
      <c r="H505">
        <f>IF(H498&gt;0,H510,0)</f>
        <v>0</v>
      </c>
      <c r="J505">
        <f>IF(J498&gt;0,J510,0)</f>
        <v>0</v>
      </c>
      <c r="K505">
        <f>IF(K498&gt;0,K510,0)</f>
        <v>0</v>
      </c>
      <c r="M505" s="143" t="s">
        <v>2</v>
      </c>
      <c r="N505" s="142">
        <f>Techniques!$E$3*(Techniques!$D$3*H505+Techniques!$F$3*J505+Techniques!$G$3*K505)</f>
        <v>0</v>
      </c>
    </row>
    <row r="506" spans="1:14" ht="13.15" x14ac:dyDescent="0.4">
      <c r="A506" s="22">
        <v>1</v>
      </c>
      <c r="B506">
        <v>4</v>
      </c>
      <c r="C506">
        <v>3</v>
      </c>
      <c r="D506">
        <v>1</v>
      </c>
      <c r="G506" t="s">
        <v>3</v>
      </c>
      <c r="H506">
        <f>IF(H499&gt;0,H511,0)</f>
        <v>0</v>
      </c>
      <c r="I506">
        <f>IF(I499&gt;0,I511,0)</f>
        <v>0</v>
      </c>
      <c r="K506">
        <f>IF(K499&gt;0,K511,0)</f>
        <v>0</v>
      </c>
      <c r="M506" s="143" t="s">
        <v>3</v>
      </c>
      <c r="N506" s="142">
        <f>Techniques!$F$3*(Techniques!$D$3*H506+Techniques!$E$3*I506+Techniques!$G$3*K506)</f>
        <v>0</v>
      </c>
    </row>
    <row r="507" spans="1:14" ht="13.15" x14ac:dyDescent="0.4">
      <c r="A507" s="22">
        <v>1</v>
      </c>
      <c r="B507">
        <v>5</v>
      </c>
      <c r="C507">
        <v>2</v>
      </c>
      <c r="D507">
        <v>1</v>
      </c>
      <c r="G507" t="s">
        <v>4</v>
      </c>
      <c r="H507">
        <f>IF(H500&gt;0,H512,0)</f>
        <v>0</v>
      </c>
      <c r="I507">
        <f>IF(I500&gt;0,I512,0)</f>
        <v>1</v>
      </c>
      <c r="J507">
        <f>IF(J500&gt;0,J512,0)</f>
        <v>1</v>
      </c>
      <c r="M507" s="143" t="s">
        <v>4</v>
      </c>
      <c r="N507" s="142">
        <f>Techniques!$G$3*(Techniques!$D$3*H507+Techniques!$E$3*I507+Techniques!$F$3*J507)</f>
        <v>2</v>
      </c>
    </row>
    <row r="508" spans="1:14" ht="13.15" x14ac:dyDescent="0.4">
      <c r="A508" s="22">
        <v>2</v>
      </c>
      <c r="B508">
        <v>1</v>
      </c>
      <c r="C508">
        <v>3</v>
      </c>
      <c r="D508">
        <v>1</v>
      </c>
      <c r="F508" s="38"/>
      <c r="M508" s="143" t="s">
        <v>94</v>
      </c>
      <c r="N508" s="142" t="b">
        <f>SUM(N504:N507)&gt;0</f>
        <v>1</v>
      </c>
    </row>
    <row r="509" spans="1:14" ht="13.5" thickBot="1" x14ac:dyDescent="0.45">
      <c r="A509" s="22"/>
      <c r="G509" t="s">
        <v>1</v>
      </c>
      <c r="I509">
        <v>0</v>
      </c>
      <c r="J509">
        <v>0</v>
      </c>
      <c r="K509">
        <v>0</v>
      </c>
      <c r="M509" s="140" t="s">
        <v>103</v>
      </c>
      <c r="N509" s="273">
        <v>2.5788902487391E-3</v>
      </c>
    </row>
    <row r="510" spans="1:14" x14ac:dyDescent="0.35">
      <c r="A510" s="22">
        <f>AVERAGE(A497:A508)</f>
        <v>1.9166666666666667</v>
      </c>
      <c r="B510">
        <f>AVERAGE(B497:B508)</f>
        <v>3.0833333333333335</v>
      </c>
      <c r="C510">
        <f>AVERAGE(C497:C508)</f>
        <v>2.9166666666666665</v>
      </c>
      <c r="D510">
        <f>AVERAGE(D497:D508)</f>
        <v>1.5</v>
      </c>
      <c r="E510" s="13" t="s">
        <v>237</v>
      </c>
      <c r="G510" t="s">
        <v>2</v>
      </c>
      <c r="H510">
        <v>0</v>
      </c>
      <c r="J510">
        <v>0</v>
      </c>
      <c r="K510">
        <v>1</v>
      </c>
    </row>
    <row r="511" spans="1:14" x14ac:dyDescent="0.35">
      <c r="A511">
        <f>STDEV(A497:A508)</f>
        <v>0.79296146109875898</v>
      </c>
      <c r="B511">
        <f>STDEV(B497:B508)</f>
        <v>1.2401124093721456</v>
      </c>
      <c r="C511">
        <f>STDEV(C497:C508)</f>
        <v>1.3113721705515067</v>
      </c>
      <c r="D511">
        <f>STDEV(D497:D508)</f>
        <v>0.67419986246324204</v>
      </c>
      <c r="E511" s="13" t="s">
        <v>238</v>
      </c>
      <c r="G511" t="s">
        <v>3</v>
      </c>
      <c r="H511">
        <v>0</v>
      </c>
      <c r="I511">
        <v>0</v>
      </c>
      <c r="K511">
        <v>1</v>
      </c>
    </row>
    <row r="512" spans="1:14" x14ac:dyDescent="0.35">
      <c r="A512" s="22"/>
      <c r="G512" t="s">
        <v>4</v>
      </c>
      <c r="H512">
        <v>0</v>
      </c>
      <c r="I512">
        <v>1</v>
      </c>
      <c r="J512">
        <v>1</v>
      </c>
    </row>
    <row r="513" spans="1:15" s="5" customFormat="1" ht="13.15" thickBot="1" x14ac:dyDescent="0.4">
      <c r="A513" s="23"/>
      <c r="O513" s="24"/>
    </row>
    <row r="514" spans="1:15" s="26" customFormat="1" x14ac:dyDescent="0.35">
      <c r="A514" s="25" t="str">
        <f>Directions!A29</f>
        <v>49) The interface used to perform the specific task was satisfying</v>
      </c>
      <c r="E514" s="115" t="s">
        <v>226</v>
      </c>
      <c r="F514" s="66">
        <f>Directions!B29</f>
        <v>1</v>
      </c>
      <c r="O514" s="28"/>
    </row>
    <row r="515" spans="1:15" ht="13.15" x14ac:dyDescent="0.4">
      <c r="A515" s="22" t="s">
        <v>1</v>
      </c>
      <c r="B515" t="s">
        <v>2</v>
      </c>
      <c r="C515" t="s">
        <v>3</v>
      </c>
      <c r="D515" t="s">
        <v>4</v>
      </c>
      <c r="G515" s="3" t="s">
        <v>220</v>
      </c>
      <c r="H515" t="s">
        <v>1</v>
      </c>
      <c r="I515" t="s">
        <v>2</v>
      </c>
      <c r="J515" t="s">
        <v>3</v>
      </c>
      <c r="K515" t="s">
        <v>4</v>
      </c>
    </row>
    <row r="516" spans="1:15" ht="13.15" x14ac:dyDescent="0.4">
      <c r="A516" s="22">
        <v>1</v>
      </c>
      <c r="B516">
        <v>4</v>
      </c>
      <c r="C516">
        <v>5</v>
      </c>
      <c r="D516">
        <v>4</v>
      </c>
      <c r="G516" t="s">
        <v>1</v>
      </c>
      <c r="H516" s="3">
        <f>A529</f>
        <v>3.4166666666666665</v>
      </c>
      <c r="I516">
        <f>F514*(H516-I517)</f>
        <v>-0.41666666666666696</v>
      </c>
      <c r="J516">
        <f>F514*(H516-J518)</f>
        <v>-0.33333333333333348</v>
      </c>
      <c r="K516">
        <f>F514*(H516-K519)</f>
        <v>-0.58333333333333348</v>
      </c>
    </row>
    <row r="517" spans="1:15" ht="13.15" x14ac:dyDescent="0.4">
      <c r="A517" s="22">
        <v>4</v>
      </c>
      <c r="B517">
        <v>3</v>
      </c>
      <c r="C517">
        <v>4</v>
      </c>
      <c r="D517">
        <v>4</v>
      </c>
      <c r="G517" t="s">
        <v>2</v>
      </c>
      <c r="H517">
        <f>F514*(I517-H516)</f>
        <v>0.41666666666666696</v>
      </c>
      <c r="I517" s="3">
        <f>B529</f>
        <v>3.8333333333333335</v>
      </c>
      <c r="J517">
        <f>F514*(I517-J518)</f>
        <v>8.3333333333333481E-2</v>
      </c>
      <c r="K517">
        <f>F514*(I517-K519)</f>
        <v>-0.16666666666666652</v>
      </c>
    </row>
    <row r="518" spans="1:15" ht="13.15" x14ac:dyDescent="0.4">
      <c r="A518" s="22">
        <v>3</v>
      </c>
      <c r="B518">
        <v>4</v>
      </c>
      <c r="C518">
        <v>2</v>
      </c>
      <c r="D518">
        <v>4</v>
      </c>
      <c r="G518" t="s">
        <v>3</v>
      </c>
      <c r="H518">
        <f>F514*(J518-H516)</f>
        <v>0.33333333333333348</v>
      </c>
      <c r="I518">
        <f>F514*(J518-I517)</f>
        <v>-8.3333333333333481E-2</v>
      </c>
      <c r="J518" s="3">
        <f>C529</f>
        <v>3.75</v>
      </c>
      <c r="K518">
        <f>F514*(J518-K519)</f>
        <v>-0.25</v>
      </c>
    </row>
    <row r="519" spans="1:15" ht="13.15" x14ac:dyDescent="0.4">
      <c r="A519" s="22">
        <v>3</v>
      </c>
      <c r="B519">
        <v>2</v>
      </c>
      <c r="C519">
        <v>4</v>
      </c>
      <c r="D519">
        <v>3</v>
      </c>
      <c r="G519" t="s">
        <v>4</v>
      </c>
      <c r="H519">
        <f>F514*(K519-H516)</f>
        <v>0.58333333333333348</v>
      </c>
      <c r="I519">
        <f>F514*(K519-I517)</f>
        <v>0.16666666666666652</v>
      </c>
      <c r="J519">
        <f>F514*(K519-J518)</f>
        <v>0.25</v>
      </c>
      <c r="K519" s="3">
        <f>D529</f>
        <v>4</v>
      </c>
    </row>
    <row r="520" spans="1:15" x14ac:dyDescent="0.35">
      <c r="A520" s="22">
        <v>3</v>
      </c>
      <c r="B520">
        <v>4</v>
      </c>
      <c r="C520">
        <v>4</v>
      </c>
      <c r="D520">
        <v>5</v>
      </c>
    </row>
    <row r="521" spans="1:15" ht="13.15" thickBot="1" x14ac:dyDescent="0.4">
      <c r="A521" s="22">
        <v>3</v>
      </c>
      <c r="B521">
        <v>4</v>
      </c>
      <c r="C521">
        <v>5</v>
      </c>
      <c r="D521">
        <v>4</v>
      </c>
    </row>
    <row r="522" spans="1:15" ht="13.5" thickBot="1" x14ac:dyDescent="0.45">
      <c r="A522" s="22">
        <v>5</v>
      </c>
      <c r="B522">
        <v>3</v>
      </c>
      <c r="C522">
        <v>4</v>
      </c>
      <c r="D522">
        <v>4</v>
      </c>
      <c r="H522" t="s">
        <v>1</v>
      </c>
      <c r="I522" t="s">
        <v>2</v>
      </c>
      <c r="J522" t="s">
        <v>3</v>
      </c>
      <c r="K522" t="s">
        <v>4</v>
      </c>
      <c r="M522" s="116"/>
      <c r="N522" s="141" t="s">
        <v>10</v>
      </c>
    </row>
    <row r="523" spans="1:15" ht="13.15" x14ac:dyDescent="0.4">
      <c r="A523" s="22">
        <v>4</v>
      </c>
      <c r="B523">
        <v>4</v>
      </c>
      <c r="C523">
        <v>2</v>
      </c>
      <c r="D523">
        <v>4</v>
      </c>
      <c r="G523" t="s">
        <v>1</v>
      </c>
      <c r="I523">
        <f>IF(I516&gt;0,I528,0)</f>
        <v>0</v>
      </c>
      <c r="J523">
        <f>IF(J516&gt;0,J528,0)</f>
        <v>0</v>
      </c>
      <c r="K523">
        <f>IF(K516&gt;0,K528,0)</f>
        <v>0</v>
      </c>
      <c r="M523" s="143" t="s">
        <v>1</v>
      </c>
      <c r="N523" s="142">
        <f>Techniques!$D$3*(Techniques!$E$3*I523+Techniques!$F$3*J523+Techniques!$G$3*K523)</f>
        <v>0</v>
      </c>
    </row>
    <row r="524" spans="1:15" ht="13.15" x14ac:dyDescent="0.4">
      <c r="A524" s="22">
        <v>3</v>
      </c>
      <c r="B524">
        <v>4</v>
      </c>
      <c r="C524">
        <v>2</v>
      </c>
      <c r="D524">
        <v>3</v>
      </c>
      <c r="G524" t="s">
        <v>2</v>
      </c>
      <c r="H524">
        <f>IF(H517&gt;0,H529,0)</f>
        <v>0</v>
      </c>
      <c r="J524">
        <f>IF(J517&gt;0,J529,0)</f>
        <v>0</v>
      </c>
      <c r="K524">
        <f>IF(K517&gt;0,K529,0)</f>
        <v>0</v>
      </c>
      <c r="M524" s="143" t="s">
        <v>2</v>
      </c>
      <c r="N524" s="142">
        <f>Techniques!$E$3*(Techniques!$D$3*H524+Techniques!$F$3*J524+Techniques!$G$3*K524)</f>
        <v>0</v>
      </c>
    </row>
    <row r="525" spans="1:15" ht="13.15" x14ac:dyDescent="0.4">
      <c r="A525" s="22">
        <v>3</v>
      </c>
      <c r="B525">
        <v>5</v>
      </c>
      <c r="C525">
        <v>4</v>
      </c>
      <c r="D525">
        <v>4</v>
      </c>
      <c r="G525" t="s">
        <v>3</v>
      </c>
      <c r="H525">
        <f>IF(H518&gt;0,H530,0)</f>
        <v>0</v>
      </c>
      <c r="I525">
        <f>IF(I518&gt;0,I530,0)</f>
        <v>0</v>
      </c>
      <c r="K525">
        <f>IF(K518&gt;0,K530,0)</f>
        <v>0</v>
      </c>
      <c r="M525" s="143" t="s">
        <v>3</v>
      </c>
      <c r="N525" s="142">
        <f>Techniques!$F$3*(Techniques!$D$3*H525+Techniques!$E$3*I525+Techniques!$G$3*K525)</f>
        <v>0</v>
      </c>
    </row>
    <row r="526" spans="1:15" ht="13.15" x14ac:dyDescent="0.4">
      <c r="A526" s="22">
        <v>5</v>
      </c>
      <c r="B526">
        <v>5</v>
      </c>
      <c r="C526">
        <v>4</v>
      </c>
      <c r="D526">
        <v>5</v>
      </c>
      <c r="G526" t="s">
        <v>4</v>
      </c>
      <c r="H526">
        <f>IF(H519&gt;0,H531,0)</f>
        <v>0</v>
      </c>
      <c r="I526">
        <f>IF(I519&gt;0,I531,0)</f>
        <v>0</v>
      </c>
      <c r="J526">
        <f>IF(J519&gt;0,J531,0)</f>
        <v>0</v>
      </c>
      <c r="M526" s="143" t="s">
        <v>4</v>
      </c>
      <c r="N526" s="142">
        <f>Techniques!$G$3*(Techniques!$D$3*H526+Techniques!$E$3*I526+Techniques!$F$3*J526)</f>
        <v>0</v>
      </c>
    </row>
    <row r="527" spans="1:15" ht="13.15" x14ac:dyDescent="0.4">
      <c r="A527" s="22">
        <v>4</v>
      </c>
      <c r="B527">
        <v>4</v>
      </c>
      <c r="C527">
        <v>5</v>
      </c>
      <c r="D527">
        <v>4</v>
      </c>
      <c r="F527" s="38"/>
      <c r="M527" s="143" t="s">
        <v>94</v>
      </c>
      <c r="N527" s="142" t="b">
        <f>SUM(N523:N526)&gt;0</f>
        <v>0</v>
      </c>
    </row>
    <row r="528" spans="1:15" ht="13.5" thickBot="1" x14ac:dyDescent="0.45">
      <c r="A528" s="22"/>
      <c r="G528" t="s">
        <v>1</v>
      </c>
      <c r="I528">
        <v>0</v>
      </c>
      <c r="J528">
        <v>0</v>
      </c>
      <c r="K528">
        <v>0</v>
      </c>
      <c r="M528" s="140" t="s">
        <v>103</v>
      </c>
      <c r="N528" s="273">
        <v>0.47380013772764329</v>
      </c>
    </row>
    <row r="529" spans="1:15" x14ac:dyDescent="0.35">
      <c r="A529" s="22">
        <f>AVERAGE(A516:A527)</f>
        <v>3.4166666666666665</v>
      </c>
      <c r="B529">
        <f>AVERAGE(B516:B527)</f>
        <v>3.8333333333333335</v>
      </c>
      <c r="C529">
        <f>AVERAGE(C516:C527)</f>
        <v>3.75</v>
      </c>
      <c r="D529">
        <f>AVERAGE(D516:D527)</f>
        <v>4</v>
      </c>
      <c r="E529" s="13" t="s">
        <v>237</v>
      </c>
      <c r="G529" t="s">
        <v>2</v>
      </c>
      <c r="H529">
        <v>0</v>
      </c>
      <c r="J529">
        <v>0</v>
      </c>
      <c r="K529">
        <v>0</v>
      </c>
    </row>
    <row r="530" spans="1:15" x14ac:dyDescent="0.35">
      <c r="A530">
        <f>STDEV(A516:A527)</f>
        <v>1.0836246694508314</v>
      </c>
      <c r="B530">
        <f>STDEV(B516:B527)</f>
        <v>0.8348471099367214</v>
      </c>
      <c r="C530">
        <f>STDEV(C516:C527)</f>
        <v>1.1381803659589922</v>
      </c>
      <c r="D530">
        <f>STDEV(D516:D527)</f>
        <v>0.60302268915552726</v>
      </c>
      <c r="E530" s="13" t="s">
        <v>238</v>
      </c>
      <c r="G530" t="s">
        <v>3</v>
      </c>
      <c r="H530">
        <v>0</v>
      </c>
      <c r="I530">
        <v>0</v>
      </c>
      <c r="K530">
        <v>0</v>
      </c>
    </row>
    <row r="531" spans="1:15" x14ac:dyDescent="0.35">
      <c r="A531" s="22"/>
      <c r="G531" t="s">
        <v>4</v>
      </c>
      <c r="H531">
        <v>0</v>
      </c>
      <c r="I531">
        <v>0</v>
      </c>
      <c r="J531">
        <v>0</v>
      </c>
    </row>
    <row r="532" spans="1:15" ht="13.15" thickBot="1" x14ac:dyDescent="0.4">
      <c r="A532" s="22"/>
      <c r="E532" s="5"/>
    </row>
    <row r="533" spans="1:15" s="26" customFormat="1" x14ac:dyDescent="0.35">
      <c r="A533" s="25" t="str">
        <f>Directions!A30</f>
        <v>50) The interface behaved in a manner that I expected</v>
      </c>
      <c r="E533" s="115" t="s">
        <v>226</v>
      </c>
      <c r="F533" s="66">
        <f>Directions!B30</f>
        <v>1</v>
      </c>
      <c r="O533" s="28"/>
    </row>
    <row r="534" spans="1:15" ht="13.15" x14ac:dyDescent="0.4">
      <c r="A534" s="22" t="s">
        <v>1</v>
      </c>
      <c r="B534" t="s">
        <v>2</v>
      </c>
      <c r="C534" t="s">
        <v>3</v>
      </c>
      <c r="D534" t="s">
        <v>4</v>
      </c>
      <c r="G534" s="3" t="s">
        <v>220</v>
      </c>
      <c r="H534" t="s">
        <v>1</v>
      </c>
      <c r="I534" t="s">
        <v>2</v>
      </c>
      <c r="J534" t="s">
        <v>3</v>
      </c>
      <c r="K534" t="s">
        <v>4</v>
      </c>
    </row>
    <row r="535" spans="1:15" ht="13.15" x14ac:dyDescent="0.4">
      <c r="A535" s="22">
        <v>1</v>
      </c>
      <c r="B535">
        <v>4</v>
      </c>
      <c r="C535">
        <v>4</v>
      </c>
      <c r="D535">
        <v>5</v>
      </c>
      <c r="G535" t="s">
        <v>1</v>
      </c>
      <c r="H535" s="3">
        <f>A548</f>
        <v>3.6666666666666665</v>
      </c>
      <c r="I535">
        <f>F533*(H535-I536)</f>
        <v>0.16666666666666652</v>
      </c>
      <c r="J535">
        <f>F533*(H535-J537)</f>
        <v>-0.25</v>
      </c>
      <c r="K535">
        <f>F533*(H535-K538)</f>
        <v>-0.66666666666666652</v>
      </c>
    </row>
    <row r="536" spans="1:15" ht="13.15" x14ac:dyDescent="0.4">
      <c r="A536" s="22">
        <v>4</v>
      </c>
      <c r="B536">
        <v>3</v>
      </c>
      <c r="C536">
        <v>2</v>
      </c>
      <c r="D536">
        <v>4</v>
      </c>
      <c r="G536" t="s">
        <v>2</v>
      </c>
      <c r="H536">
        <f>F533*(I536-H535)</f>
        <v>-0.16666666666666652</v>
      </c>
      <c r="I536" s="3">
        <f>B548</f>
        <v>3.5</v>
      </c>
      <c r="J536">
        <f>F533*(I536-J537)</f>
        <v>-0.41666666666666652</v>
      </c>
      <c r="K536">
        <f>F533*(I536-K538)</f>
        <v>-0.83333333333333304</v>
      </c>
    </row>
    <row r="537" spans="1:15" ht="13.15" x14ac:dyDescent="0.4">
      <c r="A537" s="22">
        <v>4</v>
      </c>
      <c r="B537">
        <v>3</v>
      </c>
      <c r="C537">
        <v>3</v>
      </c>
      <c r="D537">
        <v>4</v>
      </c>
      <c r="G537" t="s">
        <v>3</v>
      </c>
      <c r="H537">
        <f>F533*(J537-H535)</f>
        <v>0.25</v>
      </c>
      <c r="I537">
        <f>F533*(J537-I536)</f>
        <v>0.41666666666666652</v>
      </c>
      <c r="J537" s="3">
        <f>C548</f>
        <v>3.9166666666666665</v>
      </c>
      <c r="K537">
        <f>F533*(J537-K538)</f>
        <v>-0.41666666666666652</v>
      </c>
    </row>
    <row r="538" spans="1:15" ht="13.15" x14ac:dyDescent="0.4">
      <c r="A538" s="22">
        <v>3</v>
      </c>
      <c r="B538">
        <v>3</v>
      </c>
      <c r="C538">
        <v>3</v>
      </c>
      <c r="D538">
        <v>3</v>
      </c>
      <c r="G538" t="s">
        <v>4</v>
      </c>
      <c r="H538">
        <f>F533*(K538-H535)</f>
        <v>0.66666666666666652</v>
      </c>
      <c r="I538">
        <f>F533*(K538-I536)</f>
        <v>0.83333333333333304</v>
      </c>
      <c r="J538">
        <f>F533*(K538-J537)</f>
        <v>0.41666666666666652</v>
      </c>
      <c r="K538" s="3">
        <f>D548</f>
        <v>4.333333333333333</v>
      </c>
    </row>
    <row r="539" spans="1:15" x14ac:dyDescent="0.35">
      <c r="A539" s="22">
        <v>3</v>
      </c>
      <c r="B539">
        <v>3</v>
      </c>
      <c r="C539">
        <v>4</v>
      </c>
      <c r="D539">
        <v>5</v>
      </c>
    </row>
    <row r="540" spans="1:15" ht="13.15" thickBot="1" x14ac:dyDescent="0.4">
      <c r="A540" s="22">
        <v>3</v>
      </c>
      <c r="B540">
        <v>4</v>
      </c>
      <c r="C540">
        <v>5</v>
      </c>
      <c r="D540">
        <v>4</v>
      </c>
    </row>
    <row r="541" spans="1:15" ht="13.5" thickBot="1" x14ac:dyDescent="0.45">
      <c r="A541" s="22">
        <v>4</v>
      </c>
      <c r="B541">
        <v>2</v>
      </c>
      <c r="C541">
        <v>5</v>
      </c>
      <c r="D541">
        <v>4</v>
      </c>
      <c r="H541" t="s">
        <v>1</v>
      </c>
      <c r="I541" t="s">
        <v>2</v>
      </c>
      <c r="J541" t="s">
        <v>3</v>
      </c>
      <c r="K541" t="s">
        <v>4</v>
      </c>
      <c r="M541" s="116"/>
      <c r="N541" s="141" t="s">
        <v>10</v>
      </c>
    </row>
    <row r="542" spans="1:15" ht="13.15" x14ac:dyDescent="0.4">
      <c r="A542" s="22">
        <v>4</v>
      </c>
      <c r="B542">
        <v>4</v>
      </c>
      <c r="C542">
        <v>5</v>
      </c>
      <c r="D542">
        <v>5</v>
      </c>
      <c r="G542" t="s">
        <v>1</v>
      </c>
      <c r="I542">
        <f>IF(I535&gt;0,I547,0)</f>
        <v>0</v>
      </c>
      <c r="J542">
        <f>IF(J535&gt;0,J547,0)</f>
        <v>0</v>
      </c>
      <c r="K542">
        <f>IF(K535&gt;0,K547,0)</f>
        <v>0</v>
      </c>
      <c r="M542" s="143" t="s">
        <v>1</v>
      </c>
      <c r="N542" s="142">
        <f>Techniques!$D$3*(Techniques!$E$3*I542+Techniques!$F$3*J542+Techniques!$G$3*K542)</f>
        <v>0</v>
      </c>
    </row>
    <row r="543" spans="1:15" ht="13.15" x14ac:dyDescent="0.4">
      <c r="A543" s="22">
        <v>4</v>
      </c>
      <c r="B543">
        <v>4</v>
      </c>
      <c r="C543">
        <v>2</v>
      </c>
      <c r="D543">
        <v>5</v>
      </c>
      <c r="G543" t="s">
        <v>2</v>
      </c>
      <c r="H543">
        <f>IF(H536&gt;0,H548,0)</f>
        <v>0</v>
      </c>
      <c r="J543">
        <f>IF(J536&gt;0,J548,0)</f>
        <v>0</v>
      </c>
      <c r="K543">
        <f>IF(K536&gt;0,K548,0)</f>
        <v>0</v>
      </c>
      <c r="M543" s="143" t="s">
        <v>2</v>
      </c>
      <c r="N543" s="142">
        <f>Techniques!$E$3*(Techniques!$D$3*H543+Techniques!$F$3*J543+Techniques!$G$3*K543)</f>
        <v>0</v>
      </c>
    </row>
    <row r="544" spans="1:15" ht="13.15" x14ac:dyDescent="0.4">
      <c r="A544" s="22">
        <v>5</v>
      </c>
      <c r="B544">
        <v>4</v>
      </c>
      <c r="C544">
        <v>5</v>
      </c>
      <c r="D544">
        <v>4</v>
      </c>
      <c r="G544" t="s">
        <v>3</v>
      </c>
      <c r="H544">
        <f>IF(H537&gt;0,H549,0)</f>
        <v>0</v>
      </c>
      <c r="I544">
        <f>IF(I537&gt;0,I549,0)</f>
        <v>0</v>
      </c>
      <c r="K544">
        <f>IF(K537&gt;0,K549,0)</f>
        <v>0</v>
      </c>
      <c r="M544" s="143" t="s">
        <v>3</v>
      </c>
      <c r="N544" s="142">
        <f>Techniques!$F$3*(Techniques!$D$3*H544+Techniques!$E$3*I544+Techniques!$G$3*K544)</f>
        <v>0</v>
      </c>
    </row>
    <row r="545" spans="1:15" ht="13.15" x14ac:dyDescent="0.4">
      <c r="A545" s="22">
        <v>5</v>
      </c>
      <c r="B545">
        <v>5</v>
      </c>
      <c r="C545">
        <v>4</v>
      </c>
      <c r="D545">
        <v>5</v>
      </c>
      <c r="G545" t="s">
        <v>4</v>
      </c>
      <c r="H545">
        <f>IF(H538&gt;0,H550,0)</f>
        <v>0</v>
      </c>
      <c r="I545">
        <f>IF(I538&gt;0,I550,0)</f>
        <v>0</v>
      </c>
      <c r="J545">
        <f>IF(J538&gt;0,J550,0)</f>
        <v>0</v>
      </c>
      <c r="M545" s="143" t="s">
        <v>4</v>
      </c>
      <c r="N545" s="142">
        <f>Techniques!$G$3*(Techniques!$D$3*H545+Techniques!$E$3*I545+Techniques!$F$3*J545)</f>
        <v>0</v>
      </c>
    </row>
    <row r="546" spans="1:15" ht="13.15" x14ac:dyDescent="0.4">
      <c r="A546" s="22">
        <v>4</v>
      </c>
      <c r="B546">
        <v>3</v>
      </c>
      <c r="C546">
        <v>5</v>
      </c>
      <c r="D546">
        <v>4</v>
      </c>
      <c r="F546" s="38"/>
      <c r="M546" s="143" t="s">
        <v>94</v>
      </c>
      <c r="N546" s="142" t="b">
        <f>SUM(N542:N545)&gt;0</f>
        <v>0</v>
      </c>
    </row>
    <row r="547" spans="1:15" ht="13.5" thickBot="1" x14ac:dyDescent="0.45">
      <c r="A547" s="22"/>
      <c r="G547" t="s">
        <v>1</v>
      </c>
      <c r="I547">
        <v>0</v>
      </c>
      <c r="J547">
        <v>0</v>
      </c>
      <c r="K547">
        <v>0</v>
      </c>
      <c r="M547" s="140" t="s">
        <v>103</v>
      </c>
      <c r="N547" s="273">
        <v>0.11804739438431805</v>
      </c>
    </row>
    <row r="548" spans="1:15" x14ac:dyDescent="0.35">
      <c r="A548" s="22">
        <f>AVERAGE(A535:A546)</f>
        <v>3.6666666666666665</v>
      </c>
      <c r="B548">
        <f>AVERAGE(B535:B546)</f>
        <v>3.5</v>
      </c>
      <c r="C548">
        <f>AVERAGE(C535:C546)</f>
        <v>3.9166666666666665</v>
      </c>
      <c r="D548">
        <f>AVERAGE(D535:D546)</f>
        <v>4.333333333333333</v>
      </c>
      <c r="E548" s="13" t="s">
        <v>237</v>
      </c>
      <c r="G548" t="s">
        <v>2</v>
      </c>
      <c r="H548">
        <v>0</v>
      </c>
      <c r="J548">
        <v>0</v>
      </c>
      <c r="K548">
        <v>0</v>
      </c>
    </row>
    <row r="549" spans="1:15" x14ac:dyDescent="0.35">
      <c r="A549">
        <f>STDEV(A535:A546)</f>
        <v>1.0730867399773192</v>
      </c>
      <c r="B549">
        <f>STDEV(B535:B546)</f>
        <v>0.7977240352174656</v>
      </c>
      <c r="C549">
        <f>STDEV(C535:C546)</f>
        <v>1.1645001528813146</v>
      </c>
      <c r="D549">
        <f>STDEV(D535:D546)</f>
        <v>0.65133894727892894</v>
      </c>
      <c r="E549" s="13" t="s">
        <v>238</v>
      </c>
      <c r="G549" t="s">
        <v>3</v>
      </c>
      <c r="H549">
        <v>0</v>
      </c>
      <c r="I549">
        <v>0</v>
      </c>
      <c r="K549">
        <v>0</v>
      </c>
    </row>
    <row r="550" spans="1:15" x14ac:dyDescent="0.35">
      <c r="A550" s="22"/>
      <c r="G550" t="s">
        <v>4</v>
      </c>
      <c r="H550">
        <v>0</v>
      </c>
      <c r="I550">
        <v>0</v>
      </c>
      <c r="J550">
        <v>0</v>
      </c>
    </row>
    <row r="551" spans="1:15" s="65" customFormat="1" ht="13.15" thickBot="1" x14ac:dyDescent="0.4">
      <c r="A551" s="64"/>
      <c r="O551" s="241"/>
    </row>
    <row r="552" spans="1:15" s="26" customFormat="1" x14ac:dyDescent="0.35">
      <c r="A552" s="25" t="str">
        <f>Directions!V3</f>
        <v>ComplTime</v>
      </c>
      <c r="B552" t="s">
        <v>19</v>
      </c>
      <c r="E552" s="115" t="s">
        <v>226</v>
      </c>
      <c r="F552" s="66">
        <f>Directions!W3</f>
        <v>-1</v>
      </c>
      <c r="O552" s="28"/>
    </row>
    <row r="553" spans="1:15" ht="13.15" x14ac:dyDescent="0.4">
      <c r="A553" s="22" t="s">
        <v>1</v>
      </c>
      <c r="B553" t="s">
        <v>2</v>
      </c>
      <c r="C553" t="s">
        <v>3</v>
      </c>
      <c r="D553" t="s">
        <v>4</v>
      </c>
      <c r="G553" s="3" t="s">
        <v>220</v>
      </c>
      <c r="H553" t="s">
        <v>1</v>
      </c>
      <c r="I553" t="s">
        <v>2</v>
      </c>
      <c r="J553" t="s">
        <v>3</v>
      </c>
      <c r="K553" t="s">
        <v>4</v>
      </c>
    </row>
    <row r="554" spans="1:15" ht="13.15" x14ac:dyDescent="0.4">
      <c r="A554" s="22">
        <v>30.221550000000001</v>
      </c>
      <c r="B554">
        <v>10.66666</v>
      </c>
      <c r="C554">
        <v>8.4333340000000003</v>
      </c>
      <c r="D554">
        <v>7.2222229999999996</v>
      </c>
      <c r="G554" t="s">
        <v>1</v>
      </c>
      <c r="H554" s="3">
        <f>A567</f>
        <v>19.073994166666669</v>
      </c>
      <c r="I554">
        <f>F552*(H554-I555)</f>
        <v>4.7037818333333306</v>
      </c>
      <c r="J554">
        <f>F552*(H554-J556)</f>
        <v>0.47785866666666266</v>
      </c>
      <c r="K554">
        <f>F552*(H554-K557)</f>
        <v>-7.388004666666669</v>
      </c>
    </row>
    <row r="555" spans="1:15" ht="13.15" x14ac:dyDescent="0.4">
      <c r="A555" s="22">
        <v>12.77749</v>
      </c>
      <c r="B555">
        <v>11.844440000000001</v>
      </c>
      <c r="C555">
        <v>13.866669999999999</v>
      </c>
      <c r="D555">
        <v>7.2541010000000004</v>
      </c>
      <c r="G555" t="s">
        <v>2</v>
      </c>
      <c r="H555">
        <f>F552*(I555-H554)</f>
        <v>-4.7037818333333306</v>
      </c>
      <c r="I555" s="3">
        <f>B567</f>
        <v>23.777775999999999</v>
      </c>
      <c r="J555">
        <f>F552*(I555-J556)</f>
        <v>-4.2259231666666679</v>
      </c>
      <c r="K555">
        <f>F552*(I555-K557)</f>
        <v>-12.0917865</v>
      </c>
    </row>
    <row r="556" spans="1:15" ht="13.15" x14ac:dyDescent="0.4">
      <c r="A556" s="22">
        <v>13.43333</v>
      </c>
      <c r="B556">
        <v>8.4000020000000006</v>
      </c>
      <c r="C556">
        <v>11.422219999999999</v>
      </c>
      <c r="D556">
        <v>7.9555550000000004</v>
      </c>
      <c r="G556" t="s">
        <v>3</v>
      </c>
      <c r="H556">
        <f>F552*(J556-H554)</f>
        <v>-0.47785866666666266</v>
      </c>
      <c r="I556">
        <f>F552*(J556-I555)</f>
        <v>4.2259231666666679</v>
      </c>
      <c r="J556" s="3">
        <f>C567</f>
        <v>19.551852833333331</v>
      </c>
      <c r="K556">
        <f>F552*(J556-K557)</f>
        <v>-7.8658633333333317</v>
      </c>
    </row>
    <row r="557" spans="1:15" ht="13.15" x14ac:dyDescent="0.4">
      <c r="A557" s="22">
        <v>10.922219999999999</v>
      </c>
      <c r="B557">
        <v>12.533340000000001</v>
      </c>
      <c r="C557">
        <v>15.4</v>
      </c>
      <c r="D557">
        <v>9.8999980000000001</v>
      </c>
      <c r="G557" t="s">
        <v>4</v>
      </c>
      <c r="H557">
        <f>F552*(K557-H554)</f>
        <v>7.388004666666669</v>
      </c>
      <c r="I557">
        <f>F552*(K557-I555)</f>
        <v>12.0917865</v>
      </c>
      <c r="J557">
        <f>F552*(K557-J556)</f>
        <v>7.8658633333333317</v>
      </c>
      <c r="K557" s="3">
        <f>D567</f>
        <v>11.6859895</v>
      </c>
    </row>
    <row r="558" spans="1:15" x14ac:dyDescent="0.35">
      <c r="A558" s="22">
        <v>12.533329999999999</v>
      </c>
      <c r="B558">
        <v>21.844439999999999</v>
      </c>
      <c r="C558">
        <v>24.155560000000001</v>
      </c>
      <c r="D558">
        <v>29.411110000000001</v>
      </c>
    </row>
    <row r="559" spans="1:15" ht="13.15" thickBot="1" x14ac:dyDescent="0.4">
      <c r="A559" s="22">
        <v>6.9777779999999998</v>
      </c>
      <c r="B559">
        <v>51.622219999999999</v>
      </c>
      <c r="C559">
        <v>15.48889</v>
      </c>
      <c r="D559">
        <v>9.9222239999999999</v>
      </c>
    </row>
    <row r="560" spans="1:15" ht="13.5" thickBot="1" x14ac:dyDescent="0.45">
      <c r="A560" s="22">
        <v>7.9222219999999997</v>
      </c>
      <c r="B560">
        <v>35.533329999999999</v>
      </c>
      <c r="C560">
        <v>24.955559999999998</v>
      </c>
      <c r="D560">
        <v>12.73333</v>
      </c>
      <c r="H560" t="s">
        <v>1</v>
      </c>
      <c r="I560" t="s">
        <v>2</v>
      </c>
      <c r="J560" t="s">
        <v>3</v>
      </c>
      <c r="K560" t="s">
        <v>4</v>
      </c>
      <c r="M560" s="116"/>
      <c r="N560" s="141" t="s">
        <v>10</v>
      </c>
    </row>
    <row r="561" spans="1:15" ht="13.15" x14ac:dyDescent="0.4">
      <c r="A561" s="22">
        <v>14.4</v>
      </c>
      <c r="B561">
        <v>29.577780000000001</v>
      </c>
      <c r="C561">
        <v>15.48889</v>
      </c>
      <c r="D561">
        <v>15.21111</v>
      </c>
      <c r="G561" t="s">
        <v>1</v>
      </c>
      <c r="I561">
        <f>IF(I554&gt;0,I566,0)</f>
        <v>0</v>
      </c>
      <c r="J561">
        <f>IF(J554&gt;0,J566,0)</f>
        <v>0</v>
      </c>
      <c r="K561">
        <f>IF(K554&gt;0,K566,0)</f>
        <v>0</v>
      </c>
      <c r="M561" s="143" t="s">
        <v>1</v>
      </c>
      <c r="N561" s="142">
        <f>Techniques!$D$3*(Techniques!$E$3*I561+Techniques!$F$3*J561+Techniques!$G$3*K561)</f>
        <v>0</v>
      </c>
    </row>
    <row r="562" spans="1:15" ht="13.15" x14ac:dyDescent="0.4">
      <c r="A562" s="22">
        <v>41.766669999999998</v>
      </c>
      <c r="B562">
        <v>13.62222</v>
      </c>
      <c r="C562">
        <v>21.622219999999999</v>
      </c>
      <c r="D562">
        <v>10.51111</v>
      </c>
      <c r="G562" t="s">
        <v>2</v>
      </c>
      <c r="H562">
        <f>IF(H555&gt;0,H567,0)</f>
        <v>0</v>
      </c>
      <c r="J562">
        <f>IF(J555&gt;0,J567,0)</f>
        <v>0</v>
      </c>
      <c r="K562">
        <f>IF(K555&gt;0,K567,0)</f>
        <v>0</v>
      </c>
      <c r="M562" s="143" t="s">
        <v>2</v>
      </c>
      <c r="N562" s="142">
        <f>Techniques!$E$3*(Techniques!$D$3*H562+Techniques!$F$3*J562+Techniques!$G$3*K562)</f>
        <v>0</v>
      </c>
    </row>
    <row r="563" spans="1:15" ht="13.15" x14ac:dyDescent="0.4">
      <c r="A563" s="22">
        <v>15.76667</v>
      </c>
      <c r="B563">
        <v>37.933329999999998</v>
      </c>
      <c r="C563">
        <v>13.688890000000001</v>
      </c>
      <c r="D563">
        <v>7.0555560000000002</v>
      </c>
      <c r="G563" t="s">
        <v>3</v>
      </c>
      <c r="H563">
        <f>IF(H556&gt;0,H568,0)</f>
        <v>0</v>
      </c>
      <c r="I563">
        <f>IF(I556&gt;0,I568,0)</f>
        <v>0</v>
      </c>
      <c r="K563">
        <f>IF(K556&gt;0,K568,0)</f>
        <v>0</v>
      </c>
      <c r="M563" s="143" t="s">
        <v>3</v>
      </c>
      <c r="N563" s="142">
        <f>Techniques!$F$3*(Techniques!$D$3*H563+Techniques!$E$3*I563+Techniques!$G$3*K563)</f>
        <v>0</v>
      </c>
    </row>
    <row r="564" spans="1:15" ht="13.15" x14ac:dyDescent="0.4">
      <c r="A564" s="22">
        <v>34.166670000000003</v>
      </c>
      <c r="B564">
        <v>14.977779999999999</v>
      </c>
      <c r="C564">
        <v>42.211109999999998</v>
      </c>
      <c r="D564">
        <v>9.9555570000000007</v>
      </c>
      <c r="G564" t="s">
        <v>4</v>
      </c>
      <c r="H564">
        <f>IF(H557&gt;0,H569,0)</f>
        <v>0</v>
      </c>
      <c r="I564">
        <f>IF(I557&gt;0,I569,0)</f>
        <v>1</v>
      </c>
      <c r="J564">
        <f>IF(J557&gt;0,J569,0)</f>
        <v>1</v>
      </c>
      <c r="M564" s="143" t="s">
        <v>4</v>
      </c>
      <c r="N564" s="142">
        <f>Techniques!$G$3*(Techniques!$D$3*H564+Techniques!$E$3*I564+Techniques!$F$3*J564)</f>
        <v>2</v>
      </c>
    </row>
    <row r="565" spans="1:15" ht="13.15" x14ac:dyDescent="0.4">
      <c r="A565" s="22">
        <v>28</v>
      </c>
      <c r="B565">
        <v>36.777769999999997</v>
      </c>
      <c r="C565">
        <v>27.88889</v>
      </c>
      <c r="D565">
        <v>13.1</v>
      </c>
      <c r="F565" s="38"/>
      <c r="M565" s="143" t="s">
        <v>94</v>
      </c>
      <c r="N565" s="142" t="b">
        <f>SUM(N561:N564)&gt;0</f>
        <v>1</v>
      </c>
    </row>
    <row r="566" spans="1:15" ht="13.5" thickBot="1" x14ac:dyDescent="0.45">
      <c r="A566" s="22"/>
      <c r="G566" t="s">
        <v>1</v>
      </c>
      <c r="I566">
        <v>0</v>
      </c>
      <c r="J566">
        <v>0</v>
      </c>
      <c r="K566">
        <v>0</v>
      </c>
      <c r="M566" s="140" t="s">
        <v>103</v>
      </c>
      <c r="N566" s="273">
        <v>1.6156497604215791E-2</v>
      </c>
    </row>
    <row r="567" spans="1:15" x14ac:dyDescent="0.35">
      <c r="A567" s="22">
        <f>AVERAGE(A554:A565)</f>
        <v>19.073994166666669</v>
      </c>
      <c r="B567">
        <f>AVERAGE(B554:B565)</f>
        <v>23.777775999999999</v>
      </c>
      <c r="C567">
        <f>AVERAGE(C554:C565)</f>
        <v>19.551852833333331</v>
      </c>
      <c r="D567">
        <f>AVERAGE(D554:D565)</f>
        <v>11.6859895</v>
      </c>
      <c r="E567" s="13" t="s">
        <v>237</v>
      </c>
      <c r="G567" t="s">
        <v>2</v>
      </c>
      <c r="H567">
        <v>0</v>
      </c>
      <c r="J567">
        <v>0</v>
      </c>
      <c r="K567">
        <v>1</v>
      </c>
    </row>
    <row r="568" spans="1:15" x14ac:dyDescent="0.35">
      <c r="A568">
        <f>STDEV(A554:A565)</f>
        <v>11.405133735893028</v>
      </c>
      <c r="B568">
        <f>STDEV(B554:B565)</f>
        <v>14.071434285390167</v>
      </c>
      <c r="C568">
        <f>STDEV(C554:C565)</f>
        <v>9.2652329563661162</v>
      </c>
      <c r="D568">
        <f>STDEV(D554:D565)</f>
        <v>6.1444875143157018</v>
      </c>
      <c r="E568" s="13" t="s">
        <v>238</v>
      </c>
      <c r="G568" t="s">
        <v>3</v>
      </c>
      <c r="H568">
        <v>0</v>
      </c>
      <c r="I568">
        <v>0</v>
      </c>
      <c r="K568">
        <v>1</v>
      </c>
    </row>
    <row r="569" spans="1:15" x14ac:dyDescent="0.35">
      <c r="A569" s="22"/>
      <c r="G569" t="s">
        <v>4</v>
      </c>
      <c r="H569">
        <v>0</v>
      </c>
      <c r="I569">
        <v>1</v>
      </c>
      <c r="J569">
        <v>1</v>
      </c>
    </row>
    <row r="570" spans="1:15" s="5" customFormat="1" ht="13.15" thickBot="1" x14ac:dyDescent="0.4">
      <c r="A570" s="23"/>
      <c r="O570" s="24"/>
    </row>
    <row r="571" spans="1:15" s="26" customFormat="1" x14ac:dyDescent="0.35">
      <c r="A571" s="25" t="str">
        <f>Directions!V4</f>
        <v>NumItemFalls</v>
      </c>
      <c r="B571" t="s">
        <v>19</v>
      </c>
      <c r="E571" s="115" t="s">
        <v>226</v>
      </c>
      <c r="F571" s="66">
        <f>Directions!W4</f>
        <v>-1</v>
      </c>
      <c r="O571" s="28"/>
    </row>
    <row r="572" spans="1:15" ht="13.15" x14ac:dyDescent="0.4">
      <c r="A572" s="22" t="s">
        <v>1</v>
      </c>
      <c r="B572" t="s">
        <v>2</v>
      </c>
      <c r="C572" t="s">
        <v>3</v>
      </c>
      <c r="D572" t="s">
        <v>4</v>
      </c>
      <c r="G572" s="3" t="s">
        <v>220</v>
      </c>
      <c r="H572" t="s">
        <v>1</v>
      </c>
      <c r="I572" t="s">
        <v>2</v>
      </c>
      <c r="J572" t="s">
        <v>3</v>
      </c>
      <c r="K572" t="s">
        <v>4</v>
      </c>
    </row>
    <row r="573" spans="1:15" ht="13.15" x14ac:dyDescent="0.4">
      <c r="A573" s="22">
        <v>0</v>
      </c>
      <c r="B573">
        <v>0</v>
      </c>
      <c r="C573">
        <v>0</v>
      </c>
      <c r="D573">
        <v>0</v>
      </c>
      <c r="G573" t="s">
        <v>1</v>
      </c>
      <c r="H573" s="3">
        <f>A586</f>
        <v>0.16666666666666666</v>
      </c>
      <c r="I573">
        <f>F571*(H573-I574)</f>
        <v>-8.3333333333333329E-2</v>
      </c>
      <c r="J573">
        <f>F571*(H573-J575)</f>
        <v>-0.16666666666666666</v>
      </c>
      <c r="K573">
        <f>F571*(H573-K576)</f>
        <v>0</v>
      </c>
    </row>
    <row r="574" spans="1:15" ht="13.15" x14ac:dyDescent="0.4">
      <c r="A574" s="22">
        <v>0</v>
      </c>
      <c r="B574">
        <v>0</v>
      </c>
      <c r="C574">
        <v>0</v>
      </c>
      <c r="D574">
        <v>1</v>
      </c>
      <c r="G574" t="s">
        <v>2</v>
      </c>
      <c r="H574">
        <f>F571*(I574-H573)</f>
        <v>8.3333333333333329E-2</v>
      </c>
      <c r="I574" s="3">
        <f>B586</f>
        <v>8.3333333333333329E-2</v>
      </c>
      <c r="J574">
        <f>F571*(I574-J575)</f>
        <v>-8.3333333333333329E-2</v>
      </c>
      <c r="K574">
        <f>F571*(I574-K576)</f>
        <v>8.3333333333333329E-2</v>
      </c>
    </row>
    <row r="575" spans="1:15" ht="13.15" x14ac:dyDescent="0.4">
      <c r="A575" s="22">
        <v>0</v>
      </c>
      <c r="B575">
        <v>0</v>
      </c>
      <c r="C575">
        <v>0</v>
      </c>
      <c r="D575">
        <v>0</v>
      </c>
      <c r="G575" t="s">
        <v>3</v>
      </c>
      <c r="H575">
        <f>F571*(J575-H573)</f>
        <v>0.16666666666666666</v>
      </c>
      <c r="I575">
        <f>F571*(J575-I574)</f>
        <v>8.3333333333333329E-2</v>
      </c>
      <c r="J575" s="3">
        <f>C586</f>
        <v>0</v>
      </c>
      <c r="K575">
        <f>F571*(J575-K576)</f>
        <v>0.16666666666666666</v>
      </c>
    </row>
    <row r="576" spans="1:15" ht="13.15" x14ac:dyDescent="0.4">
      <c r="A576" s="22">
        <v>0</v>
      </c>
      <c r="B576">
        <v>0</v>
      </c>
      <c r="C576">
        <v>0</v>
      </c>
      <c r="D576">
        <v>0</v>
      </c>
      <c r="G576" t="s">
        <v>4</v>
      </c>
      <c r="H576">
        <f>F571*(K576-H573)</f>
        <v>0</v>
      </c>
      <c r="I576">
        <f>F571*(K576-I574)</f>
        <v>-8.3333333333333329E-2</v>
      </c>
      <c r="J576">
        <f>F571*(K576-J575)</f>
        <v>-0.16666666666666666</v>
      </c>
      <c r="K576" s="3">
        <f>D586</f>
        <v>0.16666666666666666</v>
      </c>
    </row>
    <row r="577" spans="1:15" x14ac:dyDescent="0.35">
      <c r="A577" s="22">
        <v>0</v>
      </c>
      <c r="B577">
        <v>0</v>
      </c>
      <c r="C577">
        <v>0</v>
      </c>
      <c r="D577">
        <v>1</v>
      </c>
    </row>
    <row r="578" spans="1:15" ht="13.15" thickBot="1" x14ac:dyDescent="0.4">
      <c r="A578" s="22">
        <v>0</v>
      </c>
      <c r="B578">
        <v>1</v>
      </c>
      <c r="C578">
        <v>0</v>
      </c>
      <c r="D578">
        <v>0</v>
      </c>
    </row>
    <row r="579" spans="1:15" ht="13.5" thickBot="1" x14ac:dyDescent="0.45">
      <c r="A579" s="22">
        <v>0</v>
      </c>
      <c r="B579">
        <v>0</v>
      </c>
      <c r="C579">
        <v>0</v>
      </c>
      <c r="D579">
        <v>0</v>
      </c>
      <c r="H579" t="s">
        <v>1</v>
      </c>
      <c r="I579" t="s">
        <v>2</v>
      </c>
      <c r="J579" t="s">
        <v>3</v>
      </c>
      <c r="K579" t="s">
        <v>4</v>
      </c>
      <c r="M579" s="116"/>
      <c r="N579" s="141" t="s">
        <v>10</v>
      </c>
    </row>
    <row r="580" spans="1:15" ht="13.15" x14ac:dyDescent="0.4">
      <c r="A580" s="22">
        <v>0</v>
      </c>
      <c r="B580">
        <v>0</v>
      </c>
      <c r="C580">
        <v>0</v>
      </c>
      <c r="D580">
        <v>0</v>
      </c>
      <c r="G580" t="s">
        <v>1</v>
      </c>
      <c r="I580">
        <f>IF(I573&gt;0,I585,0)</f>
        <v>0</v>
      </c>
      <c r="J580">
        <f>IF(J573&gt;0,J585,0)</f>
        <v>0</v>
      </c>
      <c r="K580">
        <f>IF(K573&gt;0,K585,0)</f>
        <v>0</v>
      </c>
      <c r="M580" s="143" t="s">
        <v>1</v>
      </c>
      <c r="N580" s="142">
        <f>Techniques!$D$3*(Techniques!$E$3*I580+Techniques!$F$3*J580+Techniques!$G$3*K580)</f>
        <v>0</v>
      </c>
    </row>
    <row r="581" spans="1:15" ht="13.15" x14ac:dyDescent="0.4">
      <c r="A581" s="22">
        <v>0</v>
      </c>
      <c r="B581">
        <v>0</v>
      </c>
      <c r="C581">
        <v>0</v>
      </c>
      <c r="D581">
        <v>0</v>
      </c>
      <c r="G581" t="s">
        <v>2</v>
      </c>
      <c r="H581">
        <f>IF(H574&gt;0,H586,0)</f>
        <v>0</v>
      </c>
      <c r="J581">
        <f>IF(J574&gt;0,J586,0)</f>
        <v>0</v>
      </c>
      <c r="K581">
        <f>IF(K574&gt;0,K586,0)</f>
        <v>0</v>
      </c>
      <c r="M581" s="143" t="s">
        <v>2</v>
      </c>
      <c r="N581" s="142">
        <f>Techniques!$E$3*(Techniques!$D$3*H581+Techniques!$F$3*J581+Techniques!$G$3*K581)</f>
        <v>0</v>
      </c>
    </row>
    <row r="582" spans="1:15" ht="13.15" x14ac:dyDescent="0.4">
      <c r="A582" s="22">
        <v>0</v>
      </c>
      <c r="B582">
        <v>0</v>
      </c>
      <c r="C582">
        <v>0</v>
      </c>
      <c r="D582">
        <v>0</v>
      </c>
      <c r="G582" t="s">
        <v>3</v>
      </c>
      <c r="H582">
        <f>IF(H575&gt;0,H587,0)</f>
        <v>0</v>
      </c>
      <c r="I582">
        <f>IF(I575&gt;0,I587,0)</f>
        <v>0</v>
      </c>
      <c r="K582">
        <f>IF(K575&gt;0,K587,0)</f>
        <v>0</v>
      </c>
      <c r="M582" s="143" t="s">
        <v>3</v>
      </c>
      <c r="N582" s="142">
        <f>Techniques!$F$3*(Techniques!$D$3*H582+Techniques!$E$3*I582+Techniques!$G$3*K582)</f>
        <v>0</v>
      </c>
    </row>
    <row r="583" spans="1:15" ht="13.15" x14ac:dyDescent="0.4">
      <c r="A583" s="22">
        <v>2</v>
      </c>
      <c r="B583">
        <v>0</v>
      </c>
      <c r="C583">
        <v>0</v>
      </c>
      <c r="D583">
        <v>0</v>
      </c>
      <c r="G583" t="s">
        <v>4</v>
      </c>
      <c r="H583">
        <f>IF(H576&gt;0,H588,0)</f>
        <v>0</v>
      </c>
      <c r="I583">
        <f>IF(I576&gt;0,I588,0)</f>
        <v>0</v>
      </c>
      <c r="J583">
        <f>IF(J576&gt;0,J588,0)</f>
        <v>0</v>
      </c>
      <c r="M583" s="143" t="s">
        <v>4</v>
      </c>
      <c r="N583" s="142">
        <f>Techniques!$G$3*(Techniques!$D$3*H583+Techniques!$E$3*I583+Techniques!$F$3*J583)</f>
        <v>0</v>
      </c>
    </row>
    <row r="584" spans="1:15" ht="13.15" x14ac:dyDescent="0.4">
      <c r="A584" s="22">
        <v>0</v>
      </c>
      <c r="B584">
        <v>0</v>
      </c>
      <c r="C584">
        <v>0</v>
      </c>
      <c r="D584">
        <v>0</v>
      </c>
      <c r="F584" s="38"/>
      <c r="M584" s="143" t="s">
        <v>94</v>
      </c>
      <c r="N584" s="142" t="b">
        <f>SUM(N580:N583)&gt;0</f>
        <v>0</v>
      </c>
    </row>
    <row r="585" spans="1:15" ht="13.5" thickBot="1" x14ac:dyDescent="0.45">
      <c r="A585" s="22"/>
      <c r="G585" t="s">
        <v>1</v>
      </c>
      <c r="I585">
        <v>0</v>
      </c>
      <c r="J585">
        <v>0</v>
      </c>
      <c r="K585">
        <v>0</v>
      </c>
      <c r="M585" s="140" t="s">
        <v>103</v>
      </c>
      <c r="N585" s="273">
        <v>0.5619043965816235</v>
      </c>
    </row>
    <row r="586" spans="1:15" x14ac:dyDescent="0.35">
      <c r="A586" s="22">
        <f>AVERAGE(A573:A584)</f>
        <v>0.16666666666666666</v>
      </c>
      <c r="B586">
        <f>AVERAGE(B573:B584)</f>
        <v>8.3333333333333329E-2</v>
      </c>
      <c r="C586">
        <f>AVERAGE(C573:C584)</f>
        <v>0</v>
      </c>
      <c r="D586">
        <f>AVERAGE(D573:D584)</f>
        <v>0.16666666666666666</v>
      </c>
      <c r="E586" s="13" t="s">
        <v>237</v>
      </c>
      <c r="G586" t="s">
        <v>2</v>
      </c>
      <c r="H586">
        <v>0</v>
      </c>
      <c r="J586">
        <v>0</v>
      </c>
      <c r="K586">
        <v>0</v>
      </c>
    </row>
    <row r="587" spans="1:15" x14ac:dyDescent="0.35">
      <c r="A587">
        <f>STDEV(A573:A584)</f>
        <v>0.57735026918962573</v>
      </c>
      <c r="B587">
        <f>STDEV(B573:B584)</f>
        <v>0.28867513459481287</v>
      </c>
      <c r="C587">
        <f>STDEV(C573:C584)</f>
        <v>0</v>
      </c>
      <c r="D587">
        <f>STDEV(D573:D584)</f>
        <v>0.38924947208076149</v>
      </c>
      <c r="E587" s="13" t="s">
        <v>238</v>
      </c>
      <c r="G587" t="s">
        <v>3</v>
      </c>
      <c r="H587">
        <v>0</v>
      </c>
      <c r="I587">
        <v>0</v>
      </c>
      <c r="K587">
        <v>0</v>
      </c>
    </row>
    <row r="588" spans="1:15" x14ac:dyDescent="0.35">
      <c r="A588" s="22"/>
      <c r="G588" t="s">
        <v>4</v>
      </c>
      <c r="H588">
        <v>0</v>
      </c>
      <c r="I588">
        <v>0</v>
      </c>
      <c r="J588">
        <v>0</v>
      </c>
    </row>
    <row r="589" spans="1:15" s="5" customFormat="1" ht="13.15" thickBot="1" x14ac:dyDescent="0.4">
      <c r="A589" s="23"/>
      <c r="O589" s="24"/>
    </row>
    <row r="590" spans="1:15" s="26" customFormat="1" x14ac:dyDescent="0.35">
      <c r="A590" s="25" t="str">
        <f>Directions!V3</f>
        <v>ComplTime</v>
      </c>
      <c r="B590" s="26" t="s">
        <v>20</v>
      </c>
      <c r="E590" s="115" t="s">
        <v>226</v>
      </c>
      <c r="F590" s="66">
        <f>Directions!W3</f>
        <v>-1</v>
      </c>
      <c r="O590" s="28"/>
    </row>
    <row r="591" spans="1:15" ht="13.15" x14ac:dyDescent="0.4">
      <c r="A591" s="22" t="s">
        <v>1</v>
      </c>
      <c r="B591" t="s">
        <v>2</v>
      </c>
      <c r="C591" t="s">
        <v>3</v>
      </c>
      <c r="D591" t="s">
        <v>4</v>
      </c>
      <c r="G591" s="3" t="s">
        <v>220</v>
      </c>
      <c r="H591" t="s">
        <v>1</v>
      </c>
      <c r="I591" t="s">
        <v>2</v>
      </c>
      <c r="J591" t="s">
        <v>3</v>
      </c>
      <c r="K591" t="s">
        <v>4</v>
      </c>
    </row>
    <row r="592" spans="1:15" ht="13.15" x14ac:dyDescent="0.4">
      <c r="A592" s="22">
        <v>52.287730000000003</v>
      </c>
      <c r="B592">
        <v>15.12222</v>
      </c>
      <c r="C592">
        <v>22.811109999999999</v>
      </c>
      <c r="D592">
        <v>72.933329999999998</v>
      </c>
      <c r="G592" t="s">
        <v>1</v>
      </c>
      <c r="H592" s="3">
        <f>A605</f>
        <v>24.322100333333335</v>
      </c>
      <c r="I592">
        <f>F590*(H592-I593)</f>
        <v>7.8093821666666621</v>
      </c>
      <c r="J592">
        <f>F590*(H592-J594)</f>
        <v>12.264936333333328</v>
      </c>
      <c r="K592">
        <f>F590*(H592-K595)</f>
        <v>-3.3125005000000023</v>
      </c>
    </row>
    <row r="593" spans="1:15" ht="13.15" x14ac:dyDescent="0.4">
      <c r="A593" s="22">
        <v>14.255240000000001</v>
      </c>
      <c r="B593">
        <v>17.33334</v>
      </c>
      <c r="C593">
        <v>17.377780000000001</v>
      </c>
      <c r="D593">
        <v>15.51521</v>
      </c>
      <c r="G593" t="s">
        <v>2</v>
      </c>
      <c r="H593">
        <f>F590*(I593-H592)</f>
        <v>-7.8093821666666621</v>
      </c>
      <c r="I593" s="3">
        <f>B605</f>
        <v>32.131482499999997</v>
      </c>
      <c r="J593">
        <f>F590*(I593-J594)</f>
        <v>4.4555541666666656</v>
      </c>
      <c r="K593">
        <f>F590*(I593-K595)</f>
        <v>-11.121882666666664</v>
      </c>
    </row>
    <row r="594" spans="1:15" ht="13.15" x14ac:dyDescent="0.4">
      <c r="A594" s="22">
        <v>19.044440000000002</v>
      </c>
      <c r="B594">
        <v>14.255549999999999</v>
      </c>
      <c r="C594">
        <v>24.544450000000001</v>
      </c>
      <c r="D594">
        <v>6.2666680000000001</v>
      </c>
      <c r="G594" t="s">
        <v>3</v>
      </c>
      <c r="H594">
        <f>F590*(J594-H592)</f>
        <v>-12.264936333333328</v>
      </c>
      <c r="I594">
        <f>F590*(J594-I593)</f>
        <v>-4.4555541666666656</v>
      </c>
      <c r="J594" s="3">
        <f>C605</f>
        <v>36.587036666666663</v>
      </c>
      <c r="K594">
        <f>F590*(J594-K595)</f>
        <v>-15.57743683333333</v>
      </c>
    </row>
    <row r="595" spans="1:15" ht="13.15" x14ac:dyDescent="0.4">
      <c r="A595" s="22">
        <v>26.22222</v>
      </c>
      <c r="B595">
        <v>19.44444</v>
      </c>
      <c r="C595">
        <v>25.511109999999999</v>
      </c>
      <c r="D595">
        <v>16.877780000000001</v>
      </c>
      <c r="G595" t="s">
        <v>4</v>
      </c>
      <c r="H595">
        <f>F590*(K595-H592)</f>
        <v>3.3125005000000023</v>
      </c>
      <c r="I595">
        <f>F590*(K595-I593)</f>
        <v>11.121882666666664</v>
      </c>
      <c r="J595">
        <f>F590*(K595-J594)</f>
        <v>15.57743683333333</v>
      </c>
      <c r="K595" s="3">
        <f>D605</f>
        <v>21.009599833333333</v>
      </c>
    </row>
    <row r="596" spans="1:15" x14ac:dyDescent="0.35">
      <c r="A596" s="22">
        <v>21.400010000000002</v>
      </c>
      <c r="B596">
        <v>25.33334</v>
      </c>
      <c r="C596">
        <v>49.788890000000002</v>
      </c>
      <c r="D596">
        <v>21.044440000000002</v>
      </c>
    </row>
    <row r="597" spans="1:15" ht="13.15" thickBot="1" x14ac:dyDescent="0.4">
      <c r="A597" s="22">
        <v>8.9222239999999999</v>
      </c>
      <c r="B597">
        <v>25.588899999999999</v>
      </c>
      <c r="C597">
        <v>39.533329999999999</v>
      </c>
      <c r="D597">
        <v>15.23333</v>
      </c>
    </row>
    <row r="598" spans="1:15" ht="13.5" thickBot="1" x14ac:dyDescent="0.45">
      <c r="A598" s="22">
        <v>14.23333</v>
      </c>
      <c r="B598">
        <v>46.4</v>
      </c>
      <c r="C598">
        <v>37.233330000000002</v>
      </c>
      <c r="D598">
        <v>11.522220000000001</v>
      </c>
      <c r="H598" t="s">
        <v>1</v>
      </c>
      <c r="I598" t="s">
        <v>2</v>
      </c>
      <c r="J598" t="s">
        <v>3</v>
      </c>
      <c r="K598" t="s">
        <v>4</v>
      </c>
      <c r="M598" s="116"/>
      <c r="N598" s="141" t="s">
        <v>10</v>
      </c>
    </row>
    <row r="599" spans="1:15" ht="13.15" x14ac:dyDescent="0.4">
      <c r="A599" s="22">
        <v>19.077770000000001</v>
      </c>
      <c r="B599">
        <v>53.088889999999999</v>
      </c>
      <c r="C599">
        <v>68.355549999999994</v>
      </c>
      <c r="D599">
        <v>20.9</v>
      </c>
      <c r="G599" t="s">
        <v>1</v>
      </c>
      <c r="I599">
        <f>IF(I592&gt;0,I604,0)</f>
        <v>0</v>
      </c>
      <c r="J599">
        <f>IF(J592&gt;0,J604,0)</f>
        <v>0</v>
      </c>
      <c r="K599">
        <f>IF(K592&gt;0,K604,0)</f>
        <v>0</v>
      </c>
      <c r="M599" s="143" t="s">
        <v>1</v>
      </c>
      <c r="N599" s="142">
        <f>Techniques!$D$3*(Techniques!$E$3*I599+Techniques!$F$3*J599+Techniques!$G$3*K599)</f>
        <v>0</v>
      </c>
    </row>
    <row r="600" spans="1:15" ht="13.15" x14ac:dyDescent="0.4">
      <c r="A600" s="22">
        <v>14.87778</v>
      </c>
      <c r="B600">
        <v>21.05556</v>
      </c>
      <c r="C600">
        <v>19.066669999999998</v>
      </c>
      <c r="D600">
        <v>13.955550000000001</v>
      </c>
      <c r="G600" t="s">
        <v>2</v>
      </c>
      <c r="H600">
        <f>IF(H593&gt;0,H605,0)</f>
        <v>0</v>
      </c>
      <c r="J600">
        <f>IF(J593&gt;0,J605,0)</f>
        <v>0</v>
      </c>
      <c r="K600">
        <f>IF(K593&gt;0,K605,0)</f>
        <v>0</v>
      </c>
      <c r="M600" s="143" t="s">
        <v>2</v>
      </c>
      <c r="N600" s="142">
        <f>Techniques!$E$3*(Techniques!$D$3*H600+Techniques!$F$3*J600+Techniques!$G$3*K600)</f>
        <v>0</v>
      </c>
    </row>
    <row r="601" spans="1:15" ht="13.15" x14ac:dyDescent="0.4">
      <c r="A601" s="22">
        <v>41.233339999999998</v>
      </c>
      <c r="B601">
        <v>58.033329999999999</v>
      </c>
      <c r="C601">
        <v>40.94444</v>
      </c>
      <c r="D601">
        <v>14.73333</v>
      </c>
      <c r="G601" t="s">
        <v>3</v>
      </c>
      <c r="H601">
        <f>IF(H594&gt;0,H606,0)</f>
        <v>0</v>
      </c>
      <c r="I601">
        <f>IF(I594&gt;0,I606,0)</f>
        <v>0</v>
      </c>
      <c r="K601">
        <f>IF(K594&gt;0,K606,0)</f>
        <v>0</v>
      </c>
      <c r="M601" s="143" t="s">
        <v>3</v>
      </c>
      <c r="N601" s="142">
        <f>Techniques!$F$3*(Techniques!$D$3*H601+Techniques!$E$3*I601+Techniques!$G$3*K601)</f>
        <v>0</v>
      </c>
    </row>
    <row r="602" spans="1:15" ht="13.15" x14ac:dyDescent="0.4">
      <c r="A602" s="22">
        <v>23.63334</v>
      </c>
      <c r="B602">
        <v>41.866660000000003</v>
      </c>
      <c r="C602">
        <v>57.66666</v>
      </c>
      <c r="D602">
        <v>21.8</v>
      </c>
      <c r="G602" t="s">
        <v>4</v>
      </c>
      <c r="H602">
        <f>IF(H595&gt;0,H607,0)</f>
        <v>0</v>
      </c>
      <c r="I602">
        <f>IF(I595&gt;0,I607,0)</f>
        <v>0</v>
      </c>
      <c r="J602">
        <f>IF(J595&gt;0,J607,0)</f>
        <v>1</v>
      </c>
      <c r="M602" s="143" t="s">
        <v>4</v>
      </c>
      <c r="N602" s="142">
        <f>Techniques!$G$3*(Techniques!$D$3*H602+Techniques!$E$3*I602+Techniques!$F$3*J602)</f>
        <v>1</v>
      </c>
    </row>
    <row r="603" spans="1:15" ht="13.15" x14ac:dyDescent="0.4">
      <c r="A603" s="22">
        <v>36.677779999999998</v>
      </c>
      <c r="B603">
        <v>48.05556</v>
      </c>
      <c r="C603">
        <v>36.211120000000001</v>
      </c>
      <c r="D603">
        <v>21.33334</v>
      </c>
      <c r="F603" s="38"/>
      <c r="M603" s="143" t="s">
        <v>94</v>
      </c>
      <c r="N603" s="142" t="b">
        <f>SUM(N599:N602)&gt;0</f>
        <v>1</v>
      </c>
    </row>
    <row r="604" spans="1:15" ht="13.5" thickBot="1" x14ac:dyDescent="0.45">
      <c r="A604" s="22"/>
      <c r="G604" t="s">
        <v>1</v>
      </c>
      <c r="I604">
        <v>0</v>
      </c>
      <c r="J604">
        <v>0</v>
      </c>
      <c r="K604">
        <v>0</v>
      </c>
      <c r="M604" s="140" t="s">
        <v>103</v>
      </c>
      <c r="N604" s="273">
        <v>1.5829790970976823E-2</v>
      </c>
    </row>
    <row r="605" spans="1:15" x14ac:dyDescent="0.35">
      <c r="A605" s="22">
        <f>AVERAGE(A592:A603)</f>
        <v>24.322100333333335</v>
      </c>
      <c r="B605">
        <f>AVERAGE(B592:B603)</f>
        <v>32.131482499999997</v>
      </c>
      <c r="C605">
        <f>AVERAGE(C592:C603)</f>
        <v>36.587036666666663</v>
      </c>
      <c r="D605">
        <f>AVERAGE(D592:D603)</f>
        <v>21.009599833333333</v>
      </c>
      <c r="E605" s="13" t="s">
        <v>237</v>
      </c>
      <c r="G605" t="s">
        <v>2</v>
      </c>
      <c r="H605">
        <v>0</v>
      </c>
      <c r="J605">
        <v>0</v>
      </c>
      <c r="K605">
        <v>0</v>
      </c>
    </row>
    <row r="606" spans="1:15" x14ac:dyDescent="0.35">
      <c r="A606">
        <f>STDEV(A592:A603)</f>
        <v>12.856500965700995</v>
      </c>
      <c r="B606">
        <f>STDEV(B592:B603)</f>
        <v>16.131745604399889</v>
      </c>
      <c r="C606">
        <f>STDEV(C592:C603)</f>
        <v>15.924650696451348</v>
      </c>
      <c r="D606">
        <f>STDEV(D592:D603)</f>
        <v>16.986512472279362</v>
      </c>
      <c r="E606" s="13" t="s">
        <v>238</v>
      </c>
      <c r="G606" t="s">
        <v>3</v>
      </c>
      <c r="H606">
        <v>0</v>
      </c>
      <c r="I606">
        <v>0</v>
      </c>
      <c r="K606">
        <v>1</v>
      </c>
    </row>
    <row r="607" spans="1:15" x14ac:dyDescent="0.35">
      <c r="A607" s="22"/>
      <c r="G607" t="s">
        <v>4</v>
      </c>
      <c r="H607">
        <v>0</v>
      </c>
      <c r="I607">
        <v>0</v>
      </c>
      <c r="J607">
        <v>1</v>
      </c>
    </row>
    <row r="608" spans="1:15" s="5" customFormat="1" ht="13.15" thickBot="1" x14ac:dyDescent="0.4">
      <c r="A608" s="23"/>
      <c r="O608" s="24"/>
    </row>
    <row r="609" spans="1:15" s="26" customFormat="1" x14ac:dyDescent="0.35">
      <c r="A609" s="25" t="str">
        <f>Directions!V4</f>
        <v>NumItemFalls</v>
      </c>
      <c r="B609" s="26" t="s">
        <v>20</v>
      </c>
      <c r="E609" s="115" t="s">
        <v>226</v>
      </c>
      <c r="F609" s="66">
        <f>Directions!W4</f>
        <v>-1</v>
      </c>
      <c r="O609" s="28"/>
    </row>
    <row r="610" spans="1:15" ht="13.15" x14ac:dyDescent="0.4">
      <c r="A610" s="22" t="s">
        <v>1</v>
      </c>
      <c r="B610" t="s">
        <v>2</v>
      </c>
      <c r="C610" t="s">
        <v>3</v>
      </c>
      <c r="D610" t="s">
        <v>4</v>
      </c>
      <c r="G610" s="3" t="s">
        <v>220</v>
      </c>
      <c r="H610" t="s">
        <v>1</v>
      </c>
      <c r="I610" t="s">
        <v>2</v>
      </c>
      <c r="J610" t="s">
        <v>3</v>
      </c>
      <c r="K610" t="s">
        <v>4</v>
      </c>
    </row>
    <row r="611" spans="1:15" ht="13.15" x14ac:dyDescent="0.4">
      <c r="A611" s="22">
        <v>0</v>
      </c>
      <c r="B611">
        <v>0</v>
      </c>
      <c r="C611">
        <v>0</v>
      </c>
      <c r="D611">
        <v>2</v>
      </c>
      <c r="G611" t="s">
        <v>1</v>
      </c>
      <c r="H611" s="3">
        <f>A624</f>
        <v>0.25</v>
      </c>
      <c r="I611">
        <f>F609*(H611-I612)</f>
        <v>0</v>
      </c>
      <c r="J611">
        <f>F609*(H611-J613)</f>
        <v>8.3333333333333315E-2</v>
      </c>
      <c r="K611">
        <f>F609*(H611-K614)</f>
        <v>0</v>
      </c>
    </row>
    <row r="612" spans="1:15" ht="13.15" x14ac:dyDescent="0.4">
      <c r="A612" s="22">
        <v>1</v>
      </c>
      <c r="B612">
        <v>0</v>
      </c>
      <c r="C612">
        <v>0</v>
      </c>
      <c r="D612">
        <v>1</v>
      </c>
      <c r="G612" t="s">
        <v>2</v>
      </c>
      <c r="H612">
        <f>F609*(I612-H611)</f>
        <v>0</v>
      </c>
      <c r="I612" s="3">
        <f>B624</f>
        <v>0.25</v>
      </c>
      <c r="J612">
        <f>F609*(I612-J613)</f>
        <v>8.3333333333333315E-2</v>
      </c>
      <c r="K612">
        <f>F609*(I612-K614)</f>
        <v>0</v>
      </c>
    </row>
    <row r="613" spans="1:15" ht="13.15" x14ac:dyDescent="0.4">
      <c r="A613" s="22">
        <v>0</v>
      </c>
      <c r="B613">
        <v>1</v>
      </c>
      <c r="C613">
        <v>0</v>
      </c>
      <c r="D613">
        <v>0</v>
      </c>
      <c r="G613" t="s">
        <v>3</v>
      </c>
      <c r="H613">
        <f>F609*(J613-H611)</f>
        <v>-8.3333333333333315E-2</v>
      </c>
      <c r="I613">
        <f>F609*(J613-I612)</f>
        <v>-8.3333333333333315E-2</v>
      </c>
      <c r="J613" s="3">
        <f>C624</f>
        <v>0.33333333333333331</v>
      </c>
      <c r="K613">
        <f>F609*(J613-K614)</f>
        <v>-8.3333333333333315E-2</v>
      </c>
    </row>
    <row r="614" spans="1:15" ht="13.15" x14ac:dyDescent="0.4">
      <c r="A614" s="22">
        <v>1</v>
      </c>
      <c r="B614">
        <v>0</v>
      </c>
      <c r="C614">
        <v>0</v>
      </c>
      <c r="D614">
        <v>0</v>
      </c>
      <c r="G614" t="s">
        <v>4</v>
      </c>
      <c r="H614">
        <f>F609*(K614-H611)</f>
        <v>0</v>
      </c>
      <c r="I614">
        <f>F609*(K614-I612)</f>
        <v>0</v>
      </c>
      <c r="J614">
        <f>F609*(K614-J613)</f>
        <v>8.3333333333333315E-2</v>
      </c>
      <c r="K614" s="3">
        <f>D624</f>
        <v>0.25</v>
      </c>
    </row>
    <row r="615" spans="1:15" x14ac:dyDescent="0.35">
      <c r="A615" s="22">
        <v>0</v>
      </c>
      <c r="B615">
        <v>0</v>
      </c>
      <c r="C615">
        <v>3</v>
      </c>
      <c r="D615">
        <v>0</v>
      </c>
    </row>
    <row r="616" spans="1:15" ht="13.15" thickBot="1" x14ac:dyDescent="0.4">
      <c r="A616" s="22">
        <v>0</v>
      </c>
      <c r="B616">
        <v>0</v>
      </c>
      <c r="C616">
        <v>0</v>
      </c>
      <c r="D616">
        <v>0</v>
      </c>
    </row>
    <row r="617" spans="1:15" ht="13.5" thickBot="1" x14ac:dyDescent="0.45">
      <c r="A617" s="22">
        <v>0</v>
      </c>
      <c r="B617">
        <v>0</v>
      </c>
      <c r="C617">
        <v>0</v>
      </c>
      <c r="D617">
        <v>0</v>
      </c>
      <c r="H617" t="s">
        <v>1</v>
      </c>
      <c r="I617" t="s">
        <v>2</v>
      </c>
      <c r="J617" t="s">
        <v>3</v>
      </c>
      <c r="K617" t="s">
        <v>4</v>
      </c>
      <c r="M617" s="116"/>
      <c r="N617" s="141" t="s">
        <v>10</v>
      </c>
    </row>
    <row r="618" spans="1:15" ht="13.15" x14ac:dyDescent="0.4">
      <c r="A618" s="22">
        <v>0</v>
      </c>
      <c r="B618">
        <v>0</v>
      </c>
      <c r="C618">
        <v>0</v>
      </c>
      <c r="D618">
        <v>0</v>
      </c>
      <c r="G618" t="s">
        <v>1</v>
      </c>
      <c r="I618">
        <f>IF(I611&gt;0,I623,0)</f>
        <v>0</v>
      </c>
      <c r="J618">
        <f>IF(J611&gt;0,J623,0)</f>
        <v>0</v>
      </c>
      <c r="K618">
        <f>IF(K611&gt;0,K623,0)</f>
        <v>0</v>
      </c>
      <c r="M618" s="143" t="s">
        <v>1</v>
      </c>
      <c r="N618" s="142">
        <f>Techniques!$D$3*(Techniques!$E$3*I618+Techniques!$F$3*J618+Techniques!$G$3*K618)</f>
        <v>0</v>
      </c>
    </row>
    <row r="619" spans="1:15" ht="13.15" x14ac:dyDescent="0.4">
      <c r="A619" s="22">
        <v>0</v>
      </c>
      <c r="B619">
        <v>1</v>
      </c>
      <c r="C619">
        <v>0</v>
      </c>
      <c r="D619">
        <v>0</v>
      </c>
      <c r="G619" t="s">
        <v>2</v>
      </c>
      <c r="H619">
        <f>IF(H612&gt;0,H624,0)</f>
        <v>0</v>
      </c>
      <c r="J619">
        <f>IF(J612&gt;0,J624,0)</f>
        <v>0</v>
      </c>
      <c r="K619">
        <f>IF(K612&gt;0,K624,0)</f>
        <v>0</v>
      </c>
      <c r="M619" s="143" t="s">
        <v>2</v>
      </c>
      <c r="N619" s="142">
        <f>Techniques!$E$3*(Techniques!$D$3*H619+Techniques!$F$3*J619+Techniques!$G$3*K619)</f>
        <v>0</v>
      </c>
    </row>
    <row r="620" spans="1:15" ht="13.15" x14ac:dyDescent="0.4">
      <c r="A620" s="22">
        <v>0</v>
      </c>
      <c r="B620">
        <v>0</v>
      </c>
      <c r="C620">
        <v>0</v>
      </c>
      <c r="D620">
        <v>0</v>
      </c>
      <c r="G620" t="s">
        <v>3</v>
      </c>
      <c r="H620">
        <f>IF(H613&gt;0,H625,0)</f>
        <v>0</v>
      </c>
      <c r="I620">
        <f>IF(I613&gt;0,I625,0)</f>
        <v>0</v>
      </c>
      <c r="K620">
        <f>IF(K613&gt;0,K625,0)</f>
        <v>0</v>
      </c>
      <c r="M620" s="143" t="s">
        <v>3</v>
      </c>
      <c r="N620" s="142">
        <f>Techniques!$F$3*(Techniques!$D$3*H620+Techniques!$E$3*I620+Techniques!$G$3*K620)</f>
        <v>0</v>
      </c>
    </row>
    <row r="621" spans="1:15" ht="13.15" x14ac:dyDescent="0.4">
      <c r="A621" s="22">
        <v>1</v>
      </c>
      <c r="B621">
        <v>1</v>
      </c>
      <c r="C621">
        <v>1</v>
      </c>
      <c r="D621">
        <v>0</v>
      </c>
      <c r="G621" t="s">
        <v>4</v>
      </c>
      <c r="H621">
        <f>IF(H614&gt;0,H626,0)</f>
        <v>0</v>
      </c>
      <c r="I621">
        <f>IF(I614&gt;0,I626,0)</f>
        <v>0</v>
      </c>
      <c r="J621">
        <f>IF(J614&gt;0,J626,0)</f>
        <v>0</v>
      </c>
      <c r="M621" s="143" t="s">
        <v>4</v>
      </c>
      <c r="N621" s="142">
        <f>Techniques!$G$3*(Techniques!$D$3*H621+Techniques!$E$3*I621+Techniques!$F$3*J621)</f>
        <v>0</v>
      </c>
    </row>
    <row r="622" spans="1:15" ht="13.15" x14ac:dyDescent="0.4">
      <c r="A622" s="22">
        <v>0</v>
      </c>
      <c r="B622">
        <v>0</v>
      </c>
      <c r="C622">
        <v>0</v>
      </c>
      <c r="D622">
        <v>0</v>
      </c>
      <c r="F622" s="38"/>
      <c r="M622" s="143" t="s">
        <v>94</v>
      </c>
      <c r="N622" s="142" t="b">
        <f>SUM(N618:N621)&gt;0</f>
        <v>0</v>
      </c>
    </row>
    <row r="623" spans="1:15" ht="13.5" thickBot="1" x14ac:dyDescent="0.45">
      <c r="A623" s="22"/>
      <c r="G623" t="s">
        <v>1</v>
      </c>
      <c r="I623">
        <v>0</v>
      </c>
      <c r="J623">
        <v>0</v>
      </c>
      <c r="K623">
        <v>0</v>
      </c>
      <c r="M623" s="140" t="s">
        <v>103</v>
      </c>
      <c r="N623" s="273">
        <v>0.964428733725328</v>
      </c>
    </row>
    <row r="624" spans="1:15" x14ac:dyDescent="0.35">
      <c r="A624" s="22">
        <f>AVERAGE(A611:A622)</f>
        <v>0.25</v>
      </c>
      <c r="B624">
        <f>AVERAGE(B611:B622)</f>
        <v>0.25</v>
      </c>
      <c r="C624">
        <f>AVERAGE(C611:C622)</f>
        <v>0.33333333333333331</v>
      </c>
      <c r="D624">
        <f>AVERAGE(D611:D622)</f>
        <v>0.25</v>
      </c>
      <c r="E624" s="13" t="s">
        <v>237</v>
      </c>
      <c r="G624" t="s">
        <v>2</v>
      </c>
      <c r="H624">
        <v>0</v>
      </c>
      <c r="J624">
        <v>0</v>
      </c>
      <c r="K624">
        <v>0</v>
      </c>
    </row>
    <row r="625" spans="1:15" x14ac:dyDescent="0.35">
      <c r="A625">
        <f>STDEV(A611:A622)</f>
        <v>0.45226701686664544</v>
      </c>
      <c r="B625">
        <f>STDEV(B611:B622)</f>
        <v>0.45226701686664544</v>
      </c>
      <c r="C625">
        <f>STDEV(C611:C622)</f>
        <v>0.88762536459859454</v>
      </c>
      <c r="D625">
        <f>STDEV(D611:D622)</f>
        <v>0.62158156050806102</v>
      </c>
      <c r="E625" s="13" t="s">
        <v>238</v>
      </c>
      <c r="G625" t="s">
        <v>3</v>
      </c>
      <c r="H625">
        <v>0</v>
      </c>
      <c r="I625">
        <v>0</v>
      </c>
      <c r="K625">
        <v>0</v>
      </c>
    </row>
    <row r="626" spans="1:15" x14ac:dyDescent="0.35">
      <c r="A626" s="22"/>
      <c r="G626" t="s">
        <v>4</v>
      </c>
      <c r="H626">
        <v>0</v>
      </c>
      <c r="I626">
        <v>0</v>
      </c>
      <c r="J626">
        <v>0</v>
      </c>
    </row>
    <row r="627" spans="1:15" s="5" customFormat="1" ht="13.15" thickBot="1" x14ac:dyDescent="0.4">
      <c r="A627" s="23"/>
      <c r="O627" s="24"/>
    </row>
    <row r="628" spans="1:15" s="26" customFormat="1" x14ac:dyDescent="0.35">
      <c r="A628" s="25" t="str">
        <f>Directions!V3</f>
        <v>ComplTime</v>
      </c>
      <c r="B628" s="26" t="s">
        <v>21</v>
      </c>
      <c r="E628" s="115" t="s">
        <v>226</v>
      </c>
      <c r="F628" s="66">
        <f>Directions!W3</f>
        <v>-1</v>
      </c>
      <c r="O628" s="28"/>
    </row>
    <row r="629" spans="1:15" ht="13.15" x14ac:dyDescent="0.4">
      <c r="A629" s="22" t="s">
        <v>1</v>
      </c>
      <c r="B629" t="s">
        <v>2</v>
      </c>
      <c r="C629" t="s">
        <v>3</v>
      </c>
      <c r="D629" t="s">
        <v>4</v>
      </c>
      <c r="G629" s="3" t="s">
        <v>220</v>
      </c>
      <c r="H629" t="s">
        <v>1</v>
      </c>
      <c r="I629" t="s">
        <v>2</v>
      </c>
      <c r="J629" t="s">
        <v>3</v>
      </c>
      <c r="K629" t="s">
        <v>4</v>
      </c>
    </row>
    <row r="630" spans="1:15" ht="13.15" x14ac:dyDescent="0.4">
      <c r="A630" s="22">
        <v>59.776440000000001</v>
      </c>
      <c r="B630">
        <v>26.255549999999999</v>
      </c>
      <c r="C630">
        <v>26.05556</v>
      </c>
      <c r="D630">
        <v>62.611109999999996</v>
      </c>
      <c r="G630" t="s">
        <v>1</v>
      </c>
      <c r="H630" s="3">
        <f>A643</f>
        <v>50.835899166666657</v>
      </c>
      <c r="I630">
        <f>F628*(H630-I631)</f>
        <v>-1.09887333333333</v>
      </c>
      <c r="J630">
        <f>F628*(H630-J632)</f>
        <v>3.1770650000000131</v>
      </c>
      <c r="K630">
        <f>F628*(H630-K633)</f>
        <v>8.4489383333333237</v>
      </c>
    </row>
    <row r="631" spans="1:15" ht="13.15" x14ac:dyDescent="0.4">
      <c r="A631" s="22">
        <v>55.75432</v>
      </c>
      <c r="B631">
        <v>34.155410000000003</v>
      </c>
      <c r="C631">
        <v>33.211109999999998</v>
      </c>
      <c r="D631">
        <v>75.151309999999995</v>
      </c>
      <c r="G631" t="s">
        <v>2</v>
      </c>
      <c r="H631">
        <f>F628*(I631-H630)</f>
        <v>1.09887333333333</v>
      </c>
      <c r="I631" s="3">
        <f>B643</f>
        <v>49.737025833333327</v>
      </c>
      <c r="J631">
        <f>F628*(I631-J632)</f>
        <v>4.2759383333333432</v>
      </c>
      <c r="K631">
        <f>F628*(I631-K633)</f>
        <v>9.5478116666666537</v>
      </c>
    </row>
    <row r="632" spans="1:15" ht="13.15" x14ac:dyDescent="0.4">
      <c r="A632" s="22">
        <v>28.27779</v>
      </c>
      <c r="B632">
        <v>26.02223</v>
      </c>
      <c r="C632">
        <v>36.766660000000002</v>
      </c>
      <c r="D632">
        <v>19.22222</v>
      </c>
      <c r="G632" t="s">
        <v>3</v>
      </c>
      <c r="H632">
        <f>F628*(J632-H630)</f>
        <v>-3.1770650000000131</v>
      </c>
      <c r="I632">
        <f>F628*(J632-I631)</f>
        <v>-4.2759383333333432</v>
      </c>
      <c r="J632" s="3">
        <f>C643</f>
        <v>54.01296416666667</v>
      </c>
      <c r="K632">
        <f>F628*(J632-K633)</f>
        <v>5.2718733333333105</v>
      </c>
    </row>
    <row r="633" spans="1:15" ht="13.15" x14ac:dyDescent="0.4">
      <c r="A633" s="22">
        <v>61.233339999999998</v>
      </c>
      <c r="B633">
        <v>31.188890000000001</v>
      </c>
      <c r="C633">
        <v>42.33334</v>
      </c>
      <c r="D633">
        <v>36.855559999999997</v>
      </c>
      <c r="G633" t="s">
        <v>4</v>
      </c>
      <c r="H633">
        <f>F628*(K633-H630)</f>
        <v>-8.4489383333333237</v>
      </c>
      <c r="I633">
        <f>F628*(K633-I631)</f>
        <v>-9.5478116666666537</v>
      </c>
      <c r="J633">
        <f>F628*(K633-J632)</f>
        <v>-5.2718733333333105</v>
      </c>
      <c r="K633" s="3">
        <f>D643</f>
        <v>59.284837499999981</v>
      </c>
    </row>
    <row r="634" spans="1:15" x14ac:dyDescent="0.35">
      <c r="A634" s="22">
        <v>64.677779999999998</v>
      </c>
      <c r="B634">
        <v>54.111109999999996</v>
      </c>
      <c r="C634">
        <v>54.788890000000002</v>
      </c>
      <c r="D634">
        <v>69.333340000000007</v>
      </c>
    </row>
    <row r="635" spans="1:15" ht="13.15" thickBot="1" x14ac:dyDescent="0.4">
      <c r="A635" s="22">
        <v>51.3</v>
      </c>
      <c r="B635">
        <v>38.766680000000001</v>
      </c>
      <c r="C635">
        <v>63.355550000000001</v>
      </c>
      <c r="D635">
        <v>43.500010000000003</v>
      </c>
    </row>
    <row r="636" spans="1:15" ht="13.5" thickBot="1" x14ac:dyDescent="0.45">
      <c r="A636" s="22">
        <v>32.44444</v>
      </c>
      <c r="B636">
        <v>92.488889999999998</v>
      </c>
      <c r="C636">
        <v>45.7</v>
      </c>
      <c r="D636">
        <v>97.122219999999999</v>
      </c>
      <c r="H636" t="s">
        <v>1</v>
      </c>
      <c r="I636" t="s">
        <v>2</v>
      </c>
      <c r="J636" t="s">
        <v>3</v>
      </c>
      <c r="K636" t="s">
        <v>4</v>
      </c>
      <c r="M636" s="116"/>
      <c r="N636" s="141" t="s">
        <v>10</v>
      </c>
    </row>
    <row r="637" spans="1:15" ht="13.15" x14ac:dyDescent="0.4">
      <c r="A637" s="22">
        <v>30.155560000000001</v>
      </c>
      <c r="B637">
        <v>67.133330000000001</v>
      </c>
      <c r="C637">
        <v>87.755570000000006</v>
      </c>
      <c r="D637">
        <v>126.4667</v>
      </c>
      <c r="G637" t="s">
        <v>1</v>
      </c>
      <c r="I637">
        <f>IF(I630&gt;0,I642,0)</f>
        <v>0</v>
      </c>
      <c r="J637">
        <f>IF(J630&gt;0,J642,0)</f>
        <v>0</v>
      </c>
      <c r="K637">
        <f>IF(K630&gt;0,K642,0)</f>
        <v>0</v>
      </c>
      <c r="M637" s="143" t="s">
        <v>1</v>
      </c>
      <c r="N637" s="142">
        <f>Techniques!$D$3*(Techniques!$E$3*I637+Techniques!$F$3*J637+Techniques!$G$3*K637)</f>
        <v>0</v>
      </c>
    </row>
    <row r="638" spans="1:15" ht="13.15" x14ac:dyDescent="0.4">
      <c r="A638" s="22">
        <v>39.911110000000001</v>
      </c>
      <c r="B638">
        <v>33.722230000000003</v>
      </c>
      <c r="C638">
        <v>56.44444</v>
      </c>
      <c r="D638">
        <v>15</v>
      </c>
      <c r="G638" t="s">
        <v>2</v>
      </c>
      <c r="H638">
        <f>IF(H631&gt;0,H643,0)</f>
        <v>0</v>
      </c>
      <c r="J638">
        <f>IF(J631&gt;0,J643,0)</f>
        <v>0</v>
      </c>
      <c r="K638">
        <f>IF(K631&gt;0,K643,0)</f>
        <v>0</v>
      </c>
      <c r="M638" s="143" t="s">
        <v>2</v>
      </c>
      <c r="N638" s="142">
        <f>Techniques!$E$3*(Techniques!$D$3*H638+Techniques!$F$3*J638+Techniques!$G$3*K638)</f>
        <v>0</v>
      </c>
    </row>
    <row r="639" spans="1:15" ht="13.15" x14ac:dyDescent="0.4">
      <c r="A639" s="22">
        <v>77.177790000000002</v>
      </c>
      <c r="B639">
        <v>79.899990000000003</v>
      </c>
      <c r="C639">
        <v>72.377780000000001</v>
      </c>
      <c r="D639">
        <v>23.66667</v>
      </c>
      <c r="G639" t="s">
        <v>3</v>
      </c>
      <c r="H639">
        <f>IF(H632&gt;0,H644,0)</f>
        <v>0</v>
      </c>
      <c r="I639">
        <f>IF(I632&gt;0,I644,0)</f>
        <v>0</v>
      </c>
      <c r="K639">
        <f>IF(K632&gt;0,K644,0)</f>
        <v>0</v>
      </c>
      <c r="M639" s="143" t="s">
        <v>3</v>
      </c>
      <c r="N639" s="142">
        <f>Techniques!$F$3*(Techniques!$D$3*H639+Techniques!$E$3*I639+Techniques!$G$3*K639)</f>
        <v>0</v>
      </c>
    </row>
    <row r="640" spans="1:15" ht="13.15" x14ac:dyDescent="0.4">
      <c r="A640" s="22">
        <v>36.522219999999997</v>
      </c>
      <c r="B640">
        <v>39.988889999999998</v>
      </c>
      <c r="C640">
        <v>70.11112</v>
      </c>
      <c r="D640">
        <v>34.211109999999998</v>
      </c>
      <c r="G640" t="s">
        <v>4</v>
      </c>
      <c r="H640">
        <f>IF(H633&gt;0,H645,0)</f>
        <v>0</v>
      </c>
      <c r="I640">
        <f>IF(I633&gt;0,I645,0)</f>
        <v>0</v>
      </c>
      <c r="J640">
        <f>IF(J633&gt;0,J645,0)</f>
        <v>0</v>
      </c>
      <c r="M640" s="143" t="s">
        <v>4</v>
      </c>
      <c r="N640" s="142">
        <f>Techniques!$G$3*(Techniques!$D$3*H640+Techniques!$E$3*I640+Techniques!$F$3*J640)</f>
        <v>0</v>
      </c>
    </row>
    <row r="641" spans="1:15" ht="13.15" x14ac:dyDescent="0.4">
      <c r="A641" s="22">
        <v>72.8</v>
      </c>
      <c r="B641">
        <v>73.111109999999996</v>
      </c>
      <c r="C641">
        <v>59.255549999999999</v>
      </c>
      <c r="D641">
        <v>108.2778</v>
      </c>
      <c r="F641" s="38"/>
      <c r="M641" s="143" t="s">
        <v>94</v>
      </c>
      <c r="N641" s="142" t="b">
        <f>SUM(N637:N640)&gt;0</f>
        <v>0</v>
      </c>
    </row>
    <row r="642" spans="1:15" ht="13.5" thickBot="1" x14ac:dyDescent="0.45">
      <c r="A642" s="22"/>
      <c r="G642" t="s">
        <v>1</v>
      </c>
      <c r="I642">
        <v>0</v>
      </c>
      <c r="J642">
        <v>0</v>
      </c>
      <c r="K642">
        <v>0</v>
      </c>
      <c r="M642" s="140" t="s">
        <v>103</v>
      </c>
      <c r="N642" s="273">
        <v>0.92094152969188192</v>
      </c>
    </row>
    <row r="643" spans="1:15" x14ac:dyDescent="0.35">
      <c r="A643" s="22">
        <f>AVERAGE(A630:A641)</f>
        <v>50.835899166666657</v>
      </c>
      <c r="B643">
        <f>AVERAGE(B630:B641)</f>
        <v>49.737025833333327</v>
      </c>
      <c r="C643">
        <f>AVERAGE(C630:C641)</f>
        <v>54.01296416666667</v>
      </c>
      <c r="D643">
        <f>AVERAGE(D630:D641)</f>
        <v>59.284837499999981</v>
      </c>
      <c r="E643" s="13" t="s">
        <v>237</v>
      </c>
      <c r="G643" t="s">
        <v>2</v>
      </c>
      <c r="H643">
        <v>0</v>
      </c>
      <c r="J643">
        <v>0</v>
      </c>
      <c r="K643">
        <v>0</v>
      </c>
    </row>
    <row r="644" spans="1:15" x14ac:dyDescent="0.35">
      <c r="A644">
        <f>STDEV(A630:A641)</f>
        <v>17.001026224570566</v>
      </c>
      <c r="B644">
        <f>STDEV(B630:B641)</f>
        <v>22.918983373733685</v>
      </c>
      <c r="C644">
        <f>STDEV(C630:C641)</f>
        <v>18.024102216905145</v>
      </c>
      <c r="D644">
        <f>STDEV(D630:D641)</f>
        <v>36.834890904373971</v>
      </c>
      <c r="E644" s="13" t="s">
        <v>238</v>
      </c>
      <c r="G644" t="s">
        <v>3</v>
      </c>
      <c r="H644">
        <v>0</v>
      </c>
      <c r="I644">
        <v>0</v>
      </c>
      <c r="K644">
        <v>0</v>
      </c>
    </row>
    <row r="645" spans="1:15" x14ac:dyDescent="0.35">
      <c r="A645" s="22"/>
      <c r="G645" t="s">
        <v>4</v>
      </c>
      <c r="H645">
        <v>0</v>
      </c>
      <c r="I645">
        <v>0</v>
      </c>
      <c r="J645">
        <v>0</v>
      </c>
    </row>
    <row r="646" spans="1:15" s="5" customFormat="1" ht="13.15" thickBot="1" x14ac:dyDescent="0.4">
      <c r="A646" s="23"/>
      <c r="O646" s="24"/>
    </row>
    <row r="647" spans="1:15" s="26" customFormat="1" x14ac:dyDescent="0.35">
      <c r="A647" s="25" t="str">
        <f>Directions!V4</f>
        <v>NumItemFalls</v>
      </c>
      <c r="B647" s="26" t="s">
        <v>21</v>
      </c>
      <c r="E647" s="115" t="s">
        <v>226</v>
      </c>
      <c r="F647" s="66">
        <f>Directions!W4</f>
        <v>-1</v>
      </c>
      <c r="O647" s="28"/>
    </row>
    <row r="648" spans="1:15" ht="13.15" x14ac:dyDescent="0.4">
      <c r="A648" s="22" t="s">
        <v>1</v>
      </c>
      <c r="B648" t="s">
        <v>2</v>
      </c>
      <c r="C648" t="s">
        <v>3</v>
      </c>
      <c r="D648" t="s">
        <v>4</v>
      </c>
      <c r="G648" s="3" t="s">
        <v>220</v>
      </c>
      <c r="H648" t="s">
        <v>1</v>
      </c>
      <c r="I648" t="s">
        <v>2</v>
      </c>
      <c r="J648" t="s">
        <v>3</v>
      </c>
      <c r="K648" t="s">
        <v>4</v>
      </c>
    </row>
    <row r="649" spans="1:15" ht="13.15" x14ac:dyDescent="0.4">
      <c r="A649" s="22">
        <v>2</v>
      </c>
      <c r="B649">
        <v>0</v>
      </c>
      <c r="C649">
        <v>0</v>
      </c>
      <c r="D649">
        <v>1</v>
      </c>
      <c r="G649" t="s">
        <v>1</v>
      </c>
      <c r="H649" s="3">
        <f>A662</f>
        <v>1.0833333333333333</v>
      </c>
      <c r="I649">
        <f>F647*(H649-I650)</f>
        <v>-0.91666666666666663</v>
      </c>
      <c r="J649">
        <f>F647*(H649-J651)</f>
        <v>-0.66666666666666652</v>
      </c>
      <c r="K649">
        <f>F647*(H649-K652)</f>
        <v>-0.66666666666666652</v>
      </c>
    </row>
    <row r="650" spans="1:15" ht="13.15" x14ac:dyDescent="0.4">
      <c r="A650" s="22">
        <v>4</v>
      </c>
      <c r="B650">
        <v>1</v>
      </c>
      <c r="C650">
        <v>1</v>
      </c>
      <c r="D650">
        <v>1</v>
      </c>
      <c r="G650" t="s">
        <v>2</v>
      </c>
      <c r="H650">
        <f>F647*(I650-H649)</f>
        <v>0.91666666666666663</v>
      </c>
      <c r="I650" s="3">
        <f>B662</f>
        <v>0.16666666666666666</v>
      </c>
      <c r="J650">
        <f>F647*(I650-J651)</f>
        <v>0.25</v>
      </c>
      <c r="K650">
        <f>F647*(I650-K652)</f>
        <v>0.25</v>
      </c>
    </row>
    <row r="651" spans="1:15" ht="13.15" x14ac:dyDescent="0.4">
      <c r="A651" s="22">
        <v>0</v>
      </c>
      <c r="B651">
        <v>0</v>
      </c>
      <c r="C651">
        <v>0</v>
      </c>
      <c r="D651">
        <v>0</v>
      </c>
      <c r="G651" t="s">
        <v>3</v>
      </c>
      <c r="H651">
        <f>F647*(J651-H649)</f>
        <v>0.66666666666666652</v>
      </c>
      <c r="I651">
        <f>F647*(J651-I650)</f>
        <v>-0.25</v>
      </c>
      <c r="J651" s="3">
        <f>C662</f>
        <v>0.41666666666666669</v>
      </c>
      <c r="K651">
        <f>F647*(J651-K652)</f>
        <v>0</v>
      </c>
    </row>
    <row r="652" spans="1:15" ht="13.15" x14ac:dyDescent="0.4">
      <c r="A652" s="22">
        <v>2</v>
      </c>
      <c r="B652">
        <v>0</v>
      </c>
      <c r="C652">
        <v>1</v>
      </c>
      <c r="D652">
        <v>0</v>
      </c>
      <c r="G652" t="s">
        <v>4</v>
      </c>
      <c r="H652">
        <f>F647*(K652-H649)</f>
        <v>0.66666666666666652</v>
      </c>
      <c r="I652">
        <f>F647*(K652-I650)</f>
        <v>-0.25</v>
      </c>
      <c r="J652">
        <f>F647*(K652-J651)</f>
        <v>0</v>
      </c>
      <c r="K652" s="3">
        <f>D662</f>
        <v>0.41666666666666669</v>
      </c>
    </row>
    <row r="653" spans="1:15" x14ac:dyDescent="0.35">
      <c r="A653" s="22">
        <v>0</v>
      </c>
      <c r="B653">
        <v>1</v>
      </c>
      <c r="C653">
        <v>1</v>
      </c>
      <c r="D653">
        <v>1</v>
      </c>
    </row>
    <row r="654" spans="1:15" ht="13.15" thickBot="1" x14ac:dyDescent="0.4">
      <c r="A654" s="22">
        <v>0</v>
      </c>
      <c r="B654">
        <v>0</v>
      </c>
      <c r="C654">
        <v>0</v>
      </c>
      <c r="D654">
        <v>0</v>
      </c>
    </row>
    <row r="655" spans="1:15" ht="13.5" thickBot="1" x14ac:dyDescent="0.45">
      <c r="A655" s="22">
        <v>0</v>
      </c>
      <c r="B655">
        <v>0</v>
      </c>
      <c r="C655">
        <v>0</v>
      </c>
      <c r="D655">
        <v>0</v>
      </c>
      <c r="H655" t="s">
        <v>1</v>
      </c>
      <c r="I655" t="s">
        <v>2</v>
      </c>
      <c r="J655" t="s">
        <v>3</v>
      </c>
      <c r="K655" t="s">
        <v>4</v>
      </c>
      <c r="M655" s="116"/>
      <c r="N655" s="141" t="s">
        <v>10</v>
      </c>
    </row>
    <row r="656" spans="1:15" ht="13.15" x14ac:dyDescent="0.4">
      <c r="A656" s="22">
        <v>0</v>
      </c>
      <c r="B656">
        <v>0</v>
      </c>
      <c r="C656">
        <v>1</v>
      </c>
      <c r="D656">
        <v>0</v>
      </c>
      <c r="G656" t="s">
        <v>1</v>
      </c>
      <c r="I656">
        <f>IF(I649&gt;0,I661,0)</f>
        <v>0</v>
      </c>
      <c r="J656">
        <f>IF(J649&gt;0,J661,0)</f>
        <v>0</v>
      </c>
      <c r="K656">
        <f>IF(K649&gt;0,K661,0)</f>
        <v>0</v>
      </c>
      <c r="M656" s="143" t="s">
        <v>1</v>
      </c>
      <c r="N656" s="142">
        <f>Techniques!$D$3*(Techniques!$E$3*I656+Techniques!$F$3*J656+Techniques!$G$3*K656)</f>
        <v>0</v>
      </c>
    </row>
    <row r="657" spans="1:15" ht="13.15" x14ac:dyDescent="0.4">
      <c r="A657" s="22">
        <v>0</v>
      </c>
      <c r="B657">
        <v>0</v>
      </c>
      <c r="C657">
        <v>0</v>
      </c>
      <c r="D657">
        <v>2</v>
      </c>
      <c r="G657" t="s">
        <v>2</v>
      </c>
      <c r="H657">
        <f>IF(H650&gt;0,H662,0)</f>
        <v>0</v>
      </c>
      <c r="J657">
        <f>IF(J650&gt;0,J662,0)</f>
        <v>0</v>
      </c>
      <c r="K657">
        <f>IF(K650&gt;0,K662,0)</f>
        <v>0</v>
      </c>
      <c r="M657" s="143" t="s">
        <v>2</v>
      </c>
      <c r="N657" s="142">
        <f>Techniques!$E$3*(Techniques!$D$3*H657+Techniques!$F$3*J657+Techniques!$G$3*K657)</f>
        <v>0</v>
      </c>
    </row>
    <row r="658" spans="1:15" ht="13.15" x14ac:dyDescent="0.4">
      <c r="A658" s="22">
        <v>2</v>
      </c>
      <c r="B658">
        <v>0</v>
      </c>
      <c r="C658">
        <v>1</v>
      </c>
      <c r="D658">
        <v>0</v>
      </c>
      <c r="G658" t="s">
        <v>3</v>
      </c>
      <c r="H658">
        <f>IF(H651&gt;0,H663,0)</f>
        <v>0</v>
      </c>
      <c r="I658">
        <f>IF(I651&gt;0,I663,0)</f>
        <v>0</v>
      </c>
      <c r="K658">
        <f>IF(K651&gt;0,K663,0)</f>
        <v>0</v>
      </c>
      <c r="M658" s="143" t="s">
        <v>3</v>
      </c>
      <c r="N658" s="142">
        <f>Techniques!$F$3*(Techniques!$D$3*H658+Techniques!$E$3*I658+Techniques!$G$3*K658)</f>
        <v>0</v>
      </c>
    </row>
    <row r="659" spans="1:15" ht="13.15" x14ac:dyDescent="0.4">
      <c r="A659" s="22">
        <v>3</v>
      </c>
      <c r="B659">
        <v>0</v>
      </c>
      <c r="C659">
        <v>0</v>
      </c>
      <c r="D659">
        <v>0</v>
      </c>
      <c r="G659" t="s">
        <v>4</v>
      </c>
      <c r="H659">
        <f>IF(H652&gt;0,H664,0)</f>
        <v>0</v>
      </c>
      <c r="I659">
        <f>IF(I652&gt;0,I664,0)</f>
        <v>0</v>
      </c>
      <c r="J659">
        <f>IF(J652&gt;0,J664,0)</f>
        <v>0</v>
      </c>
      <c r="M659" s="143" t="s">
        <v>4</v>
      </c>
      <c r="N659" s="142">
        <f>Techniques!$G$3*(Techniques!$D$3*H659+Techniques!$E$3*I659+Techniques!$F$3*J659)</f>
        <v>0</v>
      </c>
    </row>
    <row r="660" spans="1:15" ht="13.15" x14ac:dyDescent="0.4">
      <c r="A660" s="22">
        <v>0</v>
      </c>
      <c r="B660">
        <v>0</v>
      </c>
      <c r="C660">
        <v>0</v>
      </c>
      <c r="D660">
        <v>0</v>
      </c>
      <c r="F660" s="38"/>
      <c r="M660" s="143" t="s">
        <v>94</v>
      </c>
      <c r="N660" s="142" t="b">
        <f>SUM(N656:N659)&gt;0</f>
        <v>0</v>
      </c>
    </row>
    <row r="661" spans="1:15" ht="13.5" thickBot="1" x14ac:dyDescent="0.45">
      <c r="A661" s="22"/>
      <c r="G661" t="s">
        <v>1</v>
      </c>
      <c r="I661">
        <v>0</v>
      </c>
      <c r="J661">
        <v>0</v>
      </c>
      <c r="K661">
        <v>0</v>
      </c>
      <c r="M661" s="140" t="s">
        <v>103</v>
      </c>
      <c r="N661" s="273">
        <v>0.3365003336222705</v>
      </c>
    </row>
    <row r="662" spans="1:15" x14ac:dyDescent="0.35">
      <c r="A662" s="22">
        <f>AVERAGE(A649:A660)</f>
        <v>1.0833333333333333</v>
      </c>
      <c r="B662">
        <f>AVERAGE(B649:B660)</f>
        <v>0.16666666666666666</v>
      </c>
      <c r="C662">
        <f>AVERAGE(C649:C660)</f>
        <v>0.41666666666666669</v>
      </c>
      <c r="D662">
        <f>AVERAGE(D649:D660)</f>
        <v>0.41666666666666669</v>
      </c>
      <c r="E662" s="13" t="s">
        <v>237</v>
      </c>
      <c r="G662" t="s">
        <v>2</v>
      </c>
      <c r="H662">
        <v>0</v>
      </c>
      <c r="J662">
        <v>0</v>
      </c>
      <c r="K662">
        <v>0</v>
      </c>
    </row>
    <row r="663" spans="1:15" x14ac:dyDescent="0.35">
      <c r="A663">
        <f>STDEV(A649:A660)</f>
        <v>1.4433756729740643</v>
      </c>
      <c r="B663">
        <f>STDEV(B649:B660)</f>
        <v>0.38924947208076149</v>
      </c>
      <c r="C663">
        <f>STDEV(C649:C660)</f>
        <v>0.51492865054443726</v>
      </c>
      <c r="D663">
        <f>STDEV(D649:D660)</f>
        <v>0.66855792342152143</v>
      </c>
      <c r="E663" s="13" t="s">
        <v>238</v>
      </c>
      <c r="G663" t="s">
        <v>3</v>
      </c>
      <c r="H663">
        <v>0</v>
      </c>
      <c r="I663">
        <v>0</v>
      </c>
      <c r="K663">
        <v>0</v>
      </c>
    </row>
    <row r="664" spans="1:15" x14ac:dyDescent="0.35">
      <c r="A664" s="22"/>
      <c r="G664" t="s">
        <v>4</v>
      </c>
      <c r="H664">
        <v>0</v>
      </c>
      <c r="I664">
        <v>0</v>
      </c>
      <c r="J664">
        <v>0</v>
      </c>
    </row>
    <row r="665" spans="1:15" s="5" customFormat="1" ht="13.15" thickBot="1" x14ac:dyDescent="0.4">
      <c r="A665" s="23"/>
      <c r="O665" s="24"/>
    </row>
    <row r="666" spans="1:15" s="26" customFormat="1" x14ac:dyDescent="0.35">
      <c r="A666" s="25" t="str">
        <f>Directions!V5</f>
        <v>NumBodyColl</v>
      </c>
      <c r="B666" s="26" t="s">
        <v>21</v>
      </c>
      <c r="D666"/>
      <c r="E666" s="115" t="s">
        <v>226</v>
      </c>
      <c r="F666" s="66">
        <f>Directions!W5</f>
        <v>-1</v>
      </c>
      <c r="G666"/>
      <c r="H666"/>
      <c r="I666"/>
      <c r="J666"/>
      <c r="K666"/>
      <c r="O666" s="28"/>
    </row>
    <row r="667" spans="1:15" ht="13.15" x14ac:dyDescent="0.4">
      <c r="A667" s="22" t="s">
        <v>1</v>
      </c>
      <c r="B667" t="s">
        <v>2</v>
      </c>
      <c r="C667" t="s">
        <v>3</v>
      </c>
      <c r="D667" t="s">
        <v>4</v>
      </c>
      <c r="G667" s="3" t="s">
        <v>220</v>
      </c>
      <c r="H667" t="s">
        <v>1</v>
      </c>
      <c r="I667" t="s">
        <v>2</v>
      </c>
      <c r="J667" t="s">
        <v>3</v>
      </c>
      <c r="K667" t="s">
        <v>4</v>
      </c>
    </row>
    <row r="668" spans="1:15" ht="13.15" x14ac:dyDescent="0.4">
      <c r="A668" s="22">
        <v>4</v>
      </c>
      <c r="B668">
        <v>4</v>
      </c>
      <c r="C668">
        <v>7</v>
      </c>
      <c r="D668">
        <v>3</v>
      </c>
      <c r="G668" t="s">
        <v>1</v>
      </c>
      <c r="H668" s="3">
        <f>A681</f>
        <v>2.0833333333333335</v>
      </c>
      <c r="I668">
        <f>F666*(H668-I669)</f>
        <v>0.33333333333333304</v>
      </c>
      <c r="J668">
        <f>F666*(H668-J670)</f>
        <v>2.3333333333333335</v>
      </c>
      <c r="K668">
        <f>F666*(H668-K671)</f>
        <v>0.25</v>
      </c>
    </row>
    <row r="669" spans="1:15" ht="13.15" x14ac:dyDescent="0.4">
      <c r="A669" s="22">
        <v>6</v>
      </c>
      <c r="B669">
        <v>1</v>
      </c>
      <c r="C669">
        <v>2</v>
      </c>
      <c r="D669">
        <v>2</v>
      </c>
      <c r="G669" t="s">
        <v>2</v>
      </c>
      <c r="H669">
        <f>F666*(I669-H668)</f>
        <v>-0.33333333333333304</v>
      </c>
      <c r="I669" s="3">
        <f>B681</f>
        <v>2.4166666666666665</v>
      </c>
      <c r="J669">
        <f>F666*(I669-J670)</f>
        <v>2.0000000000000004</v>
      </c>
      <c r="K669">
        <f>F666*(I669-K671)</f>
        <v>-8.3333333333333037E-2</v>
      </c>
    </row>
    <row r="670" spans="1:15" ht="13.15" x14ac:dyDescent="0.4">
      <c r="A670" s="22">
        <v>0</v>
      </c>
      <c r="B670">
        <v>4</v>
      </c>
      <c r="C670">
        <v>10</v>
      </c>
      <c r="D670">
        <v>2</v>
      </c>
      <c r="G670" t="s">
        <v>3</v>
      </c>
      <c r="H670">
        <f>F666*(J670-H668)</f>
        <v>-2.3333333333333335</v>
      </c>
      <c r="I670">
        <f>F666*(J670-I669)</f>
        <v>-2.0000000000000004</v>
      </c>
      <c r="J670" s="3">
        <f>C681</f>
        <v>4.416666666666667</v>
      </c>
      <c r="K670">
        <f>F666*(J670-K671)</f>
        <v>-2.0833333333333335</v>
      </c>
    </row>
    <row r="671" spans="1:15" ht="13.15" x14ac:dyDescent="0.4">
      <c r="A671" s="22">
        <v>2</v>
      </c>
      <c r="B671">
        <v>0</v>
      </c>
      <c r="C671">
        <v>3</v>
      </c>
      <c r="D671">
        <v>2</v>
      </c>
      <c r="G671" t="s">
        <v>4</v>
      </c>
      <c r="H671">
        <f>F666*(K671-H668)</f>
        <v>-0.25</v>
      </c>
      <c r="I671">
        <f>F666*(K671-I669)</f>
        <v>8.3333333333333037E-2</v>
      </c>
      <c r="J671">
        <f>F666*(K671-J670)</f>
        <v>2.0833333333333335</v>
      </c>
      <c r="K671" s="3">
        <f>D681</f>
        <v>2.3333333333333335</v>
      </c>
    </row>
    <row r="672" spans="1:15" x14ac:dyDescent="0.35">
      <c r="A672" s="22">
        <v>2</v>
      </c>
      <c r="B672">
        <v>0</v>
      </c>
      <c r="C672">
        <v>9</v>
      </c>
      <c r="D672">
        <v>5</v>
      </c>
    </row>
    <row r="673" spans="1:15" ht="13.15" thickBot="1" x14ac:dyDescent="0.4">
      <c r="A673" s="22">
        <v>1</v>
      </c>
      <c r="B673">
        <v>3</v>
      </c>
      <c r="C673">
        <v>1</v>
      </c>
      <c r="D673">
        <v>3</v>
      </c>
    </row>
    <row r="674" spans="1:15" ht="13.5" thickBot="1" x14ac:dyDescent="0.45">
      <c r="A674" s="22">
        <v>0</v>
      </c>
      <c r="B674">
        <v>2</v>
      </c>
      <c r="C674">
        <v>3</v>
      </c>
      <c r="D674">
        <v>3</v>
      </c>
      <c r="H674" t="s">
        <v>1</v>
      </c>
      <c r="I674" t="s">
        <v>2</v>
      </c>
      <c r="J674" t="s">
        <v>3</v>
      </c>
      <c r="K674" t="s">
        <v>4</v>
      </c>
      <c r="M674" s="116"/>
      <c r="N674" s="141" t="s">
        <v>10</v>
      </c>
    </row>
    <row r="675" spans="1:15" ht="13.15" x14ac:dyDescent="0.4">
      <c r="A675" s="22">
        <v>0</v>
      </c>
      <c r="B675">
        <v>1</v>
      </c>
      <c r="C675">
        <v>4</v>
      </c>
      <c r="D675">
        <v>0</v>
      </c>
      <c r="G675" t="s">
        <v>1</v>
      </c>
      <c r="I675">
        <f>IF(I668&gt;0,I680,0)</f>
        <v>0</v>
      </c>
      <c r="J675">
        <f>IF(J668&gt;0,J680,0)</f>
        <v>0</v>
      </c>
      <c r="K675">
        <f>IF(K668&gt;0,K680,0)</f>
        <v>0</v>
      </c>
      <c r="M675" s="143" t="s">
        <v>1</v>
      </c>
      <c r="N675" s="142">
        <f>Techniques!$D$3*(Techniques!$E$3*I675+Techniques!$F$3*J675+Techniques!$G$3*K675)</f>
        <v>0</v>
      </c>
    </row>
    <row r="676" spans="1:15" ht="13.15" x14ac:dyDescent="0.4">
      <c r="A676" s="22">
        <v>3</v>
      </c>
      <c r="B676">
        <v>4</v>
      </c>
      <c r="C676">
        <v>3</v>
      </c>
      <c r="D676">
        <v>0</v>
      </c>
      <c r="G676" t="s">
        <v>2</v>
      </c>
      <c r="H676">
        <f>IF(H669&gt;0,H681,0)</f>
        <v>0</v>
      </c>
      <c r="J676">
        <f>IF(J669&gt;0,J681,0)</f>
        <v>0</v>
      </c>
      <c r="K676">
        <f>IF(K669&gt;0,K681,0)</f>
        <v>0</v>
      </c>
      <c r="M676" s="143" t="s">
        <v>2</v>
      </c>
      <c r="N676" s="142">
        <f>Techniques!$E$3*(Techniques!$D$3*H676+Techniques!$F$3*J676+Techniques!$G$3*K676)</f>
        <v>0</v>
      </c>
    </row>
    <row r="677" spans="1:15" ht="13.15" x14ac:dyDescent="0.4">
      <c r="A677" s="22">
        <v>4</v>
      </c>
      <c r="B677">
        <v>2</v>
      </c>
      <c r="C677">
        <v>3</v>
      </c>
      <c r="D677">
        <v>0</v>
      </c>
      <c r="G677" t="s">
        <v>3</v>
      </c>
      <c r="H677">
        <f>IF(H670&gt;0,H682,0)</f>
        <v>0</v>
      </c>
      <c r="I677">
        <f>IF(I670&gt;0,I682,0)</f>
        <v>0</v>
      </c>
      <c r="K677">
        <f>IF(K670&gt;0,K682,0)</f>
        <v>0</v>
      </c>
      <c r="M677" s="143" t="s">
        <v>3</v>
      </c>
      <c r="N677" s="142">
        <f>Techniques!$F$3*(Techniques!$D$3*H677+Techniques!$E$3*I677+Techniques!$G$3*K677)</f>
        <v>0</v>
      </c>
    </row>
    <row r="678" spans="1:15" ht="13.15" x14ac:dyDescent="0.4">
      <c r="A678" s="22">
        <v>2</v>
      </c>
      <c r="B678">
        <v>4</v>
      </c>
      <c r="C678">
        <v>4</v>
      </c>
      <c r="D678">
        <v>5</v>
      </c>
      <c r="G678" t="s">
        <v>4</v>
      </c>
      <c r="H678">
        <f>IF(H671&gt;0,H683,0)</f>
        <v>0</v>
      </c>
      <c r="I678">
        <f>IF(I671&gt;0,I683,0)</f>
        <v>0</v>
      </c>
      <c r="J678">
        <f>IF(J671&gt;0,J683,0)</f>
        <v>0</v>
      </c>
      <c r="M678" s="143" t="s">
        <v>4</v>
      </c>
      <c r="N678" s="142">
        <f>Techniques!$G$3*(Techniques!$D$3*H678+Techniques!$E$3*I678+Techniques!$F$3*J678)</f>
        <v>0</v>
      </c>
    </row>
    <row r="679" spans="1:15" ht="13.15" x14ac:dyDescent="0.4">
      <c r="A679" s="22">
        <v>1</v>
      </c>
      <c r="B679">
        <v>4</v>
      </c>
      <c r="C679">
        <v>4</v>
      </c>
      <c r="D679">
        <v>3</v>
      </c>
      <c r="F679" s="38"/>
      <c r="M679" s="143" t="s">
        <v>94</v>
      </c>
      <c r="N679" s="142" t="b">
        <f>SUM(N675:N678)&gt;0</f>
        <v>0</v>
      </c>
    </row>
    <row r="680" spans="1:15" ht="13.5" thickBot="1" x14ac:dyDescent="0.45">
      <c r="A680" s="22"/>
      <c r="G680" t="s">
        <v>1</v>
      </c>
      <c r="I680">
        <v>0</v>
      </c>
      <c r="J680">
        <v>0</v>
      </c>
      <c r="K680">
        <v>0</v>
      </c>
      <c r="M680" s="140" t="s">
        <v>103</v>
      </c>
      <c r="N680" s="273">
        <v>0.10581698660797439</v>
      </c>
    </row>
    <row r="681" spans="1:15" x14ac:dyDescent="0.35">
      <c r="A681" s="22">
        <f>AVERAGE(A668:A679)</f>
        <v>2.0833333333333335</v>
      </c>
      <c r="B681">
        <f>AVERAGE(B668:B679)</f>
        <v>2.4166666666666665</v>
      </c>
      <c r="C681">
        <f>AVERAGE(C668:C679)</f>
        <v>4.416666666666667</v>
      </c>
      <c r="D681">
        <f>AVERAGE(D668:D679)</f>
        <v>2.3333333333333335</v>
      </c>
      <c r="E681" s="13" t="s">
        <v>237</v>
      </c>
      <c r="G681" t="s">
        <v>2</v>
      </c>
      <c r="H681">
        <v>0</v>
      </c>
      <c r="J681">
        <v>0</v>
      </c>
      <c r="K681">
        <v>0</v>
      </c>
    </row>
    <row r="682" spans="1:15" x14ac:dyDescent="0.35">
      <c r="A682">
        <f>STDEV(A668:A679)</f>
        <v>1.880924981991251</v>
      </c>
      <c r="B682">
        <f>STDEV(B668:B679)</f>
        <v>1.6213537179739279</v>
      </c>
      <c r="C682">
        <f>STDEV(C668:C679)</f>
        <v>2.7784342658585555</v>
      </c>
      <c r="D682">
        <f>STDEV(D668:D679)</f>
        <v>1.7232808737106584</v>
      </c>
      <c r="E682" s="13" t="s">
        <v>238</v>
      </c>
      <c r="G682" t="s">
        <v>3</v>
      </c>
      <c r="H682">
        <v>0</v>
      </c>
      <c r="I682">
        <v>0</v>
      </c>
      <c r="K682">
        <v>0</v>
      </c>
    </row>
    <row r="683" spans="1:15" x14ac:dyDescent="0.35">
      <c r="A683" s="22"/>
      <c r="G683" t="s">
        <v>4</v>
      </c>
      <c r="H683">
        <v>0</v>
      </c>
      <c r="I683">
        <v>0</v>
      </c>
      <c r="J683">
        <v>0</v>
      </c>
    </row>
    <row r="684" spans="1:15" s="5" customFormat="1" ht="13.15" thickBot="1" x14ac:dyDescent="0.4">
      <c r="A684" s="23"/>
      <c r="O684" s="24"/>
    </row>
    <row r="685" spans="1:15" s="26" customFormat="1" x14ac:dyDescent="0.35">
      <c r="A685" s="25" t="str">
        <f>Directions!V6</f>
        <v>NumItemColl</v>
      </c>
      <c r="B685" s="26" t="s">
        <v>21</v>
      </c>
      <c r="E685" s="115" t="s">
        <v>226</v>
      </c>
      <c r="F685" s="66">
        <f>Directions!W6</f>
        <v>-1</v>
      </c>
      <c r="O685" s="28"/>
    </row>
    <row r="686" spans="1:15" ht="13.15" x14ac:dyDescent="0.4">
      <c r="A686" s="22" t="s">
        <v>1</v>
      </c>
      <c r="B686" t="s">
        <v>2</v>
      </c>
      <c r="C686" t="s">
        <v>3</v>
      </c>
      <c r="D686" t="s">
        <v>4</v>
      </c>
      <c r="G686" s="3" t="s">
        <v>220</v>
      </c>
      <c r="H686" t="s">
        <v>1</v>
      </c>
      <c r="I686" t="s">
        <v>2</v>
      </c>
      <c r="J686" t="s">
        <v>3</v>
      </c>
      <c r="K686" t="s">
        <v>4</v>
      </c>
    </row>
    <row r="687" spans="1:15" ht="13.15" x14ac:dyDescent="0.4">
      <c r="A687" s="22">
        <v>10</v>
      </c>
      <c r="B687">
        <v>0</v>
      </c>
      <c r="C687">
        <v>5</v>
      </c>
      <c r="D687">
        <v>6</v>
      </c>
      <c r="G687" t="s">
        <v>1</v>
      </c>
      <c r="H687" s="3">
        <f>A700</f>
        <v>4.666666666666667</v>
      </c>
      <c r="I687">
        <f>F685*(H687-I688)</f>
        <v>-1.166666666666667</v>
      </c>
      <c r="J687">
        <f>F685*(H687-J689)</f>
        <v>-1.666666666666667</v>
      </c>
      <c r="K687">
        <f>F685*(H687-K690)</f>
        <v>-2.3333333333333335</v>
      </c>
    </row>
    <row r="688" spans="1:15" ht="13.15" x14ac:dyDescent="0.4">
      <c r="A688" s="22">
        <v>9</v>
      </c>
      <c r="B688">
        <v>5</v>
      </c>
      <c r="C688">
        <v>8</v>
      </c>
      <c r="D688">
        <v>1</v>
      </c>
      <c r="G688" t="s">
        <v>2</v>
      </c>
      <c r="H688">
        <f>F685*(I688-H687)</f>
        <v>1.166666666666667</v>
      </c>
      <c r="I688" s="3">
        <f>B700</f>
        <v>3.5</v>
      </c>
      <c r="J688">
        <f>F685*(I688-J689)</f>
        <v>-0.5</v>
      </c>
      <c r="K688">
        <f>F685*(I688-K690)</f>
        <v>-1.1666666666666665</v>
      </c>
    </row>
    <row r="689" spans="1:15" ht="13.15" x14ac:dyDescent="0.4">
      <c r="A689" s="22">
        <v>2</v>
      </c>
      <c r="B689">
        <v>3</v>
      </c>
      <c r="C689">
        <v>5</v>
      </c>
      <c r="D689">
        <v>2</v>
      </c>
      <c r="G689" t="s">
        <v>3</v>
      </c>
      <c r="H689">
        <f>F685*(J689-H687)</f>
        <v>1.666666666666667</v>
      </c>
      <c r="I689">
        <f>F685*(J689-I688)</f>
        <v>0.5</v>
      </c>
      <c r="J689" s="3">
        <f>C700</f>
        <v>3</v>
      </c>
      <c r="K689">
        <f>F685*(J689-K690)</f>
        <v>-0.66666666666666652</v>
      </c>
    </row>
    <row r="690" spans="1:15" ht="13.15" x14ac:dyDescent="0.4">
      <c r="A690" s="22">
        <v>5</v>
      </c>
      <c r="B690">
        <v>6</v>
      </c>
      <c r="C690">
        <v>1</v>
      </c>
      <c r="D690">
        <v>0</v>
      </c>
      <c r="G690" t="s">
        <v>4</v>
      </c>
      <c r="H690">
        <f>F685*(K690-H687)</f>
        <v>2.3333333333333335</v>
      </c>
      <c r="I690">
        <f>F685*(K690-I688)</f>
        <v>1.1666666666666665</v>
      </c>
      <c r="J690">
        <f>F685*(K690-J689)</f>
        <v>0.66666666666666652</v>
      </c>
      <c r="K690" s="3">
        <f>D700</f>
        <v>2.3333333333333335</v>
      </c>
    </row>
    <row r="691" spans="1:15" x14ac:dyDescent="0.35">
      <c r="A691" s="22">
        <v>1</v>
      </c>
      <c r="B691">
        <v>7</v>
      </c>
      <c r="C691">
        <v>1</v>
      </c>
      <c r="D691">
        <v>5</v>
      </c>
    </row>
    <row r="692" spans="1:15" ht="13.15" thickBot="1" x14ac:dyDescent="0.4">
      <c r="A692" s="22">
        <v>1</v>
      </c>
      <c r="B692">
        <v>0</v>
      </c>
      <c r="C692">
        <v>3</v>
      </c>
      <c r="D692">
        <v>2</v>
      </c>
    </row>
    <row r="693" spans="1:15" ht="13.5" thickBot="1" x14ac:dyDescent="0.45">
      <c r="A693" s="22">
        <v>7</v>
      </c>
      <c r="B693">
        <v>0</v>
      </c>
      <c r="C693">
        <v>0</v>
      </c>
      <c r="D693">
        <v>4</v>
      </c>
      <c r="H693" t="s">
        <v>1</v>
      </c>
      <c r="I693" t="s">
        <v>2</v>
      </c>
      <c r="J693" t="s">
        <v>3</v>
      </c>
      <c r="K693" t="s">
        <v>4</v>
      </c>
      <c r="M693" s="116"/>
      <c r="N693" s="141" t="s">
        <v>10</v>
      </c>
    </row>
    <row r="694" spans="1:15" ht="13.15" x14ac:dyDescent="0.4">
      <c r="A694" s="22">
        <v>4</v>
      </c>
      <c r="B694">
        <v>5</v>
      </c>
      <c r="C694">
        <v>4</v>
      </c>
      <c r="D694">
        <v>0</v>
      </c>
      <c r="G694" t="s">
        <v>1</v>
      </c>
      <c r="I694">
        <f>IF(I687&gt;0,I699,0)</f>
        <v>0</v>
      </c>
      <c r="J694">
        <f>IF(J687&gt;0,J699,0)</f>
        <v>0</v>
      </c>
      <c r="K694">
        <f>IF(K687&gt;0,K699,0)</f>
        <v>0</v>
      </c>
      <c r="M694" s="143" t="s">
        <v>1</v>
      </c>
      <c r="N694" s="142">
        <f>Techniques!$D$3*(Techniques!$E$3*I694+Techniques!$F$3*J694+Techniques!$G$3*K694)</f>
        <v>0</v>
      </c>
    </row>
    <row r="695" spans="1:15" ht="13.15" x14ac:dyDescent="0.4">
      <c r="A695" s="22">
        <v>9</v>
      </c>
      <c r="B695">
        <v>3</v>
      </c>
      <c r="C695">
        <v>2</v>
      </c>
      <c r="D695">
        <v>3</v>
      </c>
      <c r="G695" t="s">
        <v>2</v>
      </c>
      <c r="H695">
        <f>IF(H688&gt;0,H700,0)</f>
        <v>0</v>
      </c>
      <c r="J695">
        <f>IF(J688&gt;0,J700,0)</f>
        <v>0</v>
      </c>
      <c r="K695">
        <f>IF(K688&gt;0,K700,0)</f>
        <v>0</v>
      </c>
      <c r="M695" s="143" t="s">
        <v>2</v>
      </c>
      <c r="N695" s="142">
        <f>Techniques!$E$3*(Techniques!$D$3*H695+Techniques!$F$3*J695+Techniques!$G$3*K695)</f>
        <v>0</v>
      </c>
    </row>
    <row r="696" spans="1:15" ht="13.15" x14ac:dyDescent="0.4">
      <c r="A696" s="22">
        <v>2</v>
      </c>
      <c r="B696">
        <v>6</v>
      </c>
      <c r="C696">
        <v>4</v>
      </c>
      <c r="D696">
        <v>0</v>
      </c>
      <c r="G696" t="s">
        <v>3</v>
      </c>
      <c r="H696">
        <f>IF(H689&gt;0,H701,0)</f>
        <v>0</v>
      </c>
      <c r="I696">
        <f>IF(I689&gt;0,I701,0)</f>
        <v>0</v>
      </c>
      <c r="K696">
        <f>IF(K689&gt;0,K701,0)</f>
        <v>0</v>
      </c>
      <c r="M696" s="143" t="s">
        <v>3</v>
      </c>
      <c r="N696" s="142">
        <f>Techniques!$F$3*(Techniques!$D$3*H696+Techniques!$E$3*I696+Techniques!$G$3*K696)</f>
        <v>0</v>
      </c>
    </row>
    <row r="697" spans="1:15" ht="13.15" x14ac:dyDescent="0.4">
      <c r="A697" s="22">
        <v>5</v>
      </c>
      <c r="B697">
        <v>7</v>
      </c>
      <c r="C697">
        <v>1</v>
      </c>
      <c r="D697">
        <v>4</v>
      </c>
      <c r="G697" t="s">
        <v>4</v>
      </c>
      <c r="H697">
        <f>IF(H690&gt;0,H702,0)</f>
        <v>0</v>
      </c>
      <c r="I697">
        <f>IF(I690&gt;0,I702,0)</f>
        <v>0</v>
      </c>
      <c r="J697">
        <f>IF(J690&gt;0,J702,0)</f>
        <v>0</v>
      </c>
      <c r="M697" s="143" t="s">
        <v>4</v>
      </c>
      <c r="N697" s="142">
        <f>Techniques!$G$3*(Techniques!$D$3*H697+Techniques!$E$3*I697+Techniques!$F$3*J697)</f>
        <v>0</v>
      </c>
    </row>
    <row r="698" spans="1:15" ht="13.15" x14ac:dyDescent="0.4">
      <c r="A698" s="22">
        <v>1</v>
      </c>
      <c r="B698">
        <v>0</v>
      </c>
      <c r="C698">
        <v>2</v>
      </c>
      <c r="D698">
        <v>1</v>
      </c>
      <c r="F698" s="38"/>
      <c r="M698" s="143" t="s">
        <v>94</v>
      </c>
      <c r="N698" s="142" t="b">
        <f>SUM(N694:N697)&gt;0</f>
        <v>0</v>
      </c>
    </row>
    <row r="699" spans="1:15" ht="13.5" thickBot="1" x14ac:dyDescent="0.45">
      <c r="A699" s="22"/>
      <c r="G699" t="s">
        <v>1</v>
      </c>
      <c r="I699">
        <v>0</v>
      </c>
      <c r="J699">
        <v>0</v>
      </c>
      <c r="K699">
        <v>0</v>
      </c>
      <c r="M699" s="140" t="s">
        <v>103</v>
      </c>
      <c r="N699" s="273">
        <v>0.32111827060657616</v>
      </c>
    </row>
    <row r="700" spans="1:15" x14ac:dyDescent="0.35">
      <c r="A700" s="22">
        <f>AVERAGE(A687:A698)</f>
        <v>4.666666666666667</v>
      </c>
      <c r="B700">
        <f>AVERAGE(B687:B698)</f>
        <v>3.5</v>
      </c>
      <c r="C700">
        <f>AVERAGE(C687:C698)</f>
        <v>3</v>
      </c>
      <c r="D700">
        <f>AVERAGE(D687:D698)</f>
        <v>2.3333333333333335</v>
      </c>
      <c r="E700" s="13" t="s">
        <v>237</v>
      </c>
      <c r="G700" t="s">
        <v>2</v>
      </c>
      <c r="H700">
        <v>0</v>
      </c>
      <c r="J700">
        <v>0</v>
      </c>
      <c r="K700">
        <v>0</v>
      </c>
    </row>
    <row r="701" spans="1:15" x14ac:dyDescent="0.35">
      <c r="A701">
        <f>STDEV(A687:A698)</f>
        <v>3.3933982252531925</v>
      </c>
      <c r="B701">
        <f>STDEV(B687:B698)</f>
        <v>2.8762349126466136</v>
      </c>
      <c r="C701">
        <f>STDEV(C687:C698)</f>
        <v>2.2962419891481978</v>
      </c>
      <c r="D701">
        <f>STDEV(D687:D698)</f>
        <v>2.059714602177749</v>
      </c>
      <c r="E701" s="13" t="s">
        <v>238</v>
      </c>
      <c r="G701" t="s">
        <v>3</v>
      </c>
      <c r="H701">
        <v>0</v>
      </c>
      <c r="I701">
        <v>0</v>
      </c>
      <c r="K701">
        <v>0</v>
      </c>
    </row>
    <row r="702" spans="1:15" x14ac:dyDescent="0.35">
      <c r="A702" s="22"/>
      <c r="G702" t="s">
        <v>4</v>
      </c>
      <c r="H702">
        <v>0</v>
      </c>
      <c r="I702">
        <v>0</v>
      </c>
      <c r="J702">
        <v>0</v>
      </c>
    </row>
    <row r="703" spans="1:15" s="5" customFormat="1" ht="13.15" thickBot="1" x14ac:dyDescent="0.4">
      <c r="A703" s="23"/>
      <c r="O703" s="24"/>
    </row>
    <row r="704" spans="1:15" s="26" customFormat="1" x14ac:dyDescent="0.35">
      <c r="A704" s="25" t="str">
        <f>Directions!V8</f>
        <v>ComplTime</v>
      </c>
      <c r="B704" t="s">
        <v>22</v>
      </c>
      <c r="E704" s="115" t="s">
        <v>226</v>
      </c>
      <c r="F704" s="66">
        <f>Directions!W8</f>
        <v>-1</v>
      </c>
      <c r="O704" s="28"/>
    </row>
    <row r="705" spans="1:14" ht="13.15" x14ac:dyDescent="0.4">
      <c r="A705" s="22" t="s">
        <v>1</v>
      </c>
      <c r="B705" t="s">
        <v>2</v>
      </c>
      <c r="C705" t="s">
        <v>3</v>
      </c>
      <c r="D705" t="s">
        <v>4</v>
      </c>
      <c r="G705" s="3" t="s">
        <v>220</v>
      </c>
      <c r="H705" t="s">
        <v>1</v>
      </c>
      <c r="I705" t="s">
        <v>2</v>
      </c>
      <c r="J705" t="s">
        <v>3</v>
      </c>
      <c r="K705" t="s">
        <v>4</v>
      </c>
    </row>
    <row r="706" spans="1:14" ht="13.15" x14ac:dyDescent="0.4">
      <c r="A706" s="22">
        <v>112.2071</v>
      </c>
      <c r="B706">
        <v>137.82220000000001</v>
      </c>
      <c r="C706">
        <v>132.14439999999999</v>
      </c>
      <c r="D706">
        <v>194.0667</v>
      </c>
      <c r="G706" t="s">
        <v>1</v>
      </c>
      <c r="H706" s="3">
        <f>A719</f>
        <v>101.91892999999999</v>
      </c>
      <c r="I706">
        <f>F704*(H706-I707)</f>
        <v>37.362063333333339</v>
      </c>
      <c r="J706">
        <f>F704*(H706-J708)</f>
        <v>75.874600000000015</v>
      </c>
      <c r="K706">
        <f>F704*(H706-K709)</f>
        <v>17.593963333333349</v>
      </c>
    </row>
    <row r="707" spans="1:14" ht="13.15" x14ac:dyDescent="0.4">
      <c r="A707" s="22">
        <v>102.8755</v>
      </c>
      <c r="B707">
        <v>120.31643</v>
      </c>
      <c r="C707">
        <v>184.65559999999999</v>
      </c>
      <c r="D707">
        <v>200.11021</v>
      </c>
      <c r="G707" t="s">
        <v>2</v>
      </c>
      <c r="H707">
        <f>F704*(I707-H706)</f>
        <v>-37.362063333333339</v>
      </c>
      <c r="I707" s="3">
        <f>B719</f>
        <v>139.28099333333333</v>
      </c>
      <c r="J707">
        <f>F704*(I707-J708)</f>
        <v>38.512536666666676</v>
      </c>
      <c r="K707">
        <f>F704*(I707-K709)</f>
        <v>-19.76809999999999</v>
      </c>
    </row>
    <row r="708" spans="1:14" ht="13.15" x14ac:dyDescent="0.4">
      <c r="A708" s="22">
        <v>84.100009999999997</v>
      </c>
      <c r="B708">
        <v>103.75555</v>
      </c>
      <c r="C708">
        <v>212.27780000000001</v>
      </c>
      <c r="D708">
        <v>67.11112</v>
      </c>
      <c r="G708" t="s">
        <v>3</v>
      </c>
      <c r="H708">
        <f>F704*(J708-H706)</f>
        <v>-75.874600000000015</v>
      </c>
      <c r="I708">
        <f>F704*(J708-I707)</f>
        <v>-38.512536666666676</v>
      </c>
      <c r="J708" s="3">
        <f>C719</f>
        <v>177.79353</v>
      </c>
      <c r="K708">
        <f>F704*(J708-K709)</f>
        <v>-58.280636666666666</v>
      </c>
    </row>
    <row r="709" spans="1:14" ht="13.15" x14ac:dyDescent="0.4">
      <c r="A709" s="22">
        <v>133.26669999999999</v>
      </c>
      <c r="B709">
        <v>122.6889</v>
      </c>
      <c r="C709">
        <v>154.0111</v>
      </c>
      <c r="D709">
        <v>85.44444</v>
      </c>
      <c r="G709" t="s">
        <v>4</v>
      </c>
      <c r="H709">
        <f>F704*(K709-H706)</f>
        <v>-17.593963333333349</v>
      </c>
      <c r="I709">
        <f>F704*(K709-I707)</f>
        <v>19.76809999999999</v>
      </c>
      <c r="J709">
        <f>F704*(K709-J708)</f>
        <v>58.280636666666666</v>
      </c>
      <c r="K709" s="3">
        <f>D719</f>
        <v>119.51289333333334</v>
      </c>
    </row>
    <row r="710" spans="1:14" x14ac:dyDescent="0.35">
      <c r="A710" s="22">
        <v>146.85560000000001</v>
      </c>
      <c r="B710">
        <v>110.94446000000001</v>
      </c>
      <c r="C710">
        <v>175.35560000000001</v>
      </c>
      <c r="D710">
        <v>113.5778</v>
      </c>
    </row>
    <row r="711" spans="1:14" ht="13.15" thickBot="1" x14ac:dyDescent="0.4">
      <c r="A711" s="22">
        <v>78.955560000000006</v>
      </c>
      <c r="B711">
        <v>170.14439999999999</v>
      </c>
      <c r="C711">
        <v>170.06666999999999</v>
      </c>
      <c r="D711">
        <v>85.399990000000003</v>
      </c>
    </row>
    <row r="712" spans="1:14" ht="13.5" thickBot="1" x14ac:dyDescent="0.45">
      <c r="A712" s="22">
        <v>112.3</v>
      </c>
      <c r="B712">
        <v>130.5111</v>
      </c>
      <c r="C712">
        <v>187.55556000000001</v>
      </c>
      <c r="D712">
        <v>103.61109999999999</v>
      </c>
      <c r="H712" t="s">
        <v>1</v>
      </c>
      <c r="I712" t="s">
        <v>2</v>
      </c>
      <c r="J712" t="s">
        <v>3</v>
      </c>
      <c r="K712" t="s">
        <v>4</v>
      </c>
      <c r="M712" s="116"/>
      <c r="N712" s="141" t="s">
        <v>10</v>
      </c>
    </row>
    <row r="713" spans="1:14" ht="13.15" x14ac:dyDescent="0.4">
      <c r="A713" s="22">
        <v>88.855580000000003</v>
      </c>
      <c r="B713">
        <v>141.38889</v>
      </c>
      <c r="C713">
        <v>177.0556</v>
      </c>
      <c r="D713">
        <v>142.68889999999999</v>
      </c>
      <c r="G713" t="s">
        <v>1</v>
      </c>
      <c r="I713">
        <f>IF(I706&gt;0,I718,0)</f>
        <v>1</v>
      </c>
      <c r="J713">
        <f>IF(J706&gt;0,J718,0)</f>
        <v>1</v>
      </c>
      <c r="K713">
        <f>IF(K706&gt;0,K718,0)</f>
        <v>0</v>
      </c>
      <c r="M713" s="143" t="s">
        <v>1</v>
      </c>
      <c r="N713" s="142">
        <f>Techniques!$D$3*(Techniques!$E$3*I713+Techniques!$F$3*J713+Techniques!$G$3*K713)</f>
        <v>2</v>
      </c>
    </row>
    <row r="714" spans="1:14" ht="13.15" x14ac:dyDescent="0.4">
      <c r="A714" s="22">
        <v>88.277789999999996</v>
      </c>
      <c r="B714">
        <v>164.98889</v>
      </c>
      <c r="C714">
        <v>271.97778</v>
      </c>
      <c r="D714">
        <v>74.533330000000007</v>
      </c>
      <c r="G714" t="s">
        <v>2</v>
      </c>
      <c r="H714">
        <f>IF(H707&gt;0,H719,0)</f>
        <v>0</v>
      </c>
      <c r="J714">
        <f>IF(J707&gt;0,J719,0)</f>
        <v>1</v>
      </c>
      <c r="K714">
        <f>IF(K707&gt;0,K719,0)</f>
        <v>0</v>
      </c>
      <c r="M714" s="143" t="s">
        <v>2</v>
      </c>
      <c r="N714" s="142">
        <f>Techniques!$E$3*(Techniques!$D$3*H714+Techniques!$F$3*J714+Techniques!$G$3*K714)</f>
        <v>1</v>
      </c>
    </row>
    <row r="715" spans="1:14" ht="13.15" x14ac:dyDescent="0.4">
      <c r="A715" s="22">
        <v>92.711110000000005</v>
      </c>
      <c r="B715">
        <v>128.17779999999999</v>
      </c>
      <c r="C715">
        <v>128.86670000000001</v>
      </c>
      <c r="D715">
        <v>96.233329999999995</v>
      </c>
      <c r="G715" t="s">
        <v>3</v>
      </c>
      <c r="H715">
        <f>IF(H708&gt;0,H720,0)</f>
        <v>0</v>
      </c>
      <c r="I715">
        <f>IF(I708&gt;0,I720,0)</f>
        <v>0</v>
      </c>
      <c r="K715">
        <f>IF(K708&gt;0,K720,0)</f>
        <v>0</v>
      </c>
      <c r="M715" s="143" t="s">
        <v>3</v>
      </c>
      <c r="N715" s="142">
        <f>Techniques!$F$3*(Techniques!$D$3*H715+Techniques!$E$3*I715+Techniques!$G$3*K715)</f>
        <v>0</v>
      </c>
    </row>
    <row r="716" spans="1:14" ht="13.15" x14ac:dyDescent="0.4">
      <c r="A716" s="22">
        <v>90.166659999999993</v>
      </c>
      <c r="B716">
        <v>160.13329999999999</v>
      </c>
      <c r="C716">
        <v>145.9222</v>
      </c>
      <c r="D716">
        <v>116.36669999999999</v>
      </c>
      <c r="G716" t="s">
        <v>4</v>
      </c>
      <c r="H716">
        <f>IF(H709&gt;0,H721,0)</f>
        <v>0</v>
      </c>
      <c r="I716">
        <f>IF(I709&gt;0,I721,0)</f>
        <v>0</v>
      </c>
      <c r="J716">
        <f>IF(J709&gt;0,J721,0)</f>
        <v>1</v>
      </c>
      <c r="M716" s="143" t="s">
        <v>4</v>
      </c>
      <c r="N716" s="142">
        <f>Techniques!$G$3*(Techniques!$D$3*H716+Techniques!$E$3*I716+Techniques!$F$3*J716)</f>
        <v>1</v>
      </c>
    </row>
    <row r="717" spans="1:14" ht="13.15" x14ac:dyDescent="0.4">
      <c r="A717" s="22">
        <v>92.455550000000002</v>
      </c>
      <c r="B717">
        <v>180.5</v>
      </c>
      <c r="C717">
        <v>193.63335000000001</v>
      </c>
      <c r="D717">
        <v>155.0111</v>
      </c>
      <c r="F717" s="38"/>
      <c r="M717" s="143" t="s">
        <v>94</v>
      </c>
      <c r="N717" s="142" t="b">
        <f>SUM(N713:N716)&gt;0</f>
        <v>1</v>
      </c>
    </row>
    <row r="718" spans="1:14" ht="13.5" thickBot="1" x14ac:dyDescent="0.45">
      <c r="A718" s="22"/>
      <c r="G718" t="s">
        <v>1</v>
      </c>
      <c r="I718">
        <v>1</v>
      </c>
      <c r="J718">
        <v>1</v>
      </c>
      <c r="K718">
        <v>0</v>
      </c>
      <c r="M718" s="140" t="s">
        <v>103</v>
      </c>
      <c r="N718" s="273">
        <v>1.3117808198251321E-5</v>
      </c>
    </row>
    <row r="719" spans="1:14" x14ac:dyDescent="0.35">
      <c r="A719" s="22">
        <f>AVERAGE(A706:A717)</f>
        <v>101.91892999999999</v>
      </c>
      <c r="B719">
        <f>AVERAGE(B706:B717)</f>
        <v>139.28099333333333</v>
      </c>
      <c r="C719">
        <f>AVERAGE(C706:C717)</f>
        <v>177.79353</v>
      </c>
      <c r="D719">
        <f>AVERAGE(D706:D717)</f>
        <v>119.51289333333334</v>
      </c>
      <c r="E719" s="13" t="s">
        <v>237</v>
      </c>
      <c r="G719" t="s">
        <v>2</v>
      </c>
      <c r="H719">
        <v>1</v>
      </c>
      <c r="J719">
        <v>1</v>
      </c>
      <c r="K719">
        <v>0</v>
      </c>
    </row>
    <row r="720" spans="1:14" x14ac:dyDescent="0.35">
      <c r="A720">
        <f>STDEV(A706:A717)</f>
        <v>20.737608617493223</v>
      </c>
      <c r="B720">
        <f>STDEV(B706:B717)</f>
        <v>24.594904743227275</v>
      </c>
      <c r="C720">
        <f>STDEV(C706:C717)</f>
        <v>38.821712273888693</v>
      </c>
      <c r="D720">
        <f>STDEV(D706:D717)</f>
        <v>44.502127755038501</v>
      </c>
      <c r="E720" s="13" t="s">
        <v>238</v>
      </c>
      <c r="G720" t="s">
        <v>3</v>
      </c>
      <c r="H720">
        <v>1</v>
      </c>
      <c r="I720">
        <v>1</v>
      </c>
      <c r="K720">
        <v>1</v>
      </c>
    </row>
    <row r="721" spans="1:15" x14ac:dyDescent="0.35">
      <c r="A721" s="22"/>
      <c r="G721" t="s">
        <v>4</v>
      </c>
      <c r="H721">
        <v>0</v>
      </c>
      <c r="I721">
        <v>0</v>
      </c>
      <c r="J721">
        <v>1</v>
      </c>
    </row>
    <row r="722" spans="1:15" s="5" customFormat="1" ht="13.15" thickBot="1" x14ac:dyDescent="0.4">
      <c r="A722" s="23"/>
      <c r="O722" s="24"/>
    </row>
    <row r="723" spans="1:15" s="26" customFormat="1" x14ac:dyDescent="0.35">
      <c r="A723" s="25" t="str">
        <f>Directions!V9</f>
        <v>AvgSetupAcc</v>
      </c>
      <c r="B723" t="s">
        <v>22</v>
      </c>
      <c r="E723" s="115" t="s">
        <v>226</v>
      </c>
      <c r="F723" s="66">
        <f>Directions!W9</f>
        <v>1</v>
      </c>
      <c r="O723" s="28"/>
    </row>
    <row r="724" spans="1:15" ht="13.15" x14ac:dyDescent="0.4">
      <c r="A724" s="22" t="s">
        <v>1</v>
      </c>
      <c r="B724" t="s">
        <v>2</v>
      </c>
      <c r="C724" t="s">
        <v>3</v>
      </c>
      <c r="D724" t="s">
        <v>4</v>
      </c>
      <c r="G724" s="3" t="s">
        <v>220</v>
      </c>
      <c r="H724" t="s">
        <v>1</v>
      </c>
      <c r="I724" t="s">
        <v>2</v>
      </c>
      <c r="J724" t="s">
        <v>3</v>
      </c>
      <c r="K724" t="s">
        <v>4</v>
      </c>
    </row>
    <row r="725" spans="1:15" ht="13.15" x14ac:dyDescent="0.4">
      <c r="A725" s="22">
        <v>90.399949499999991</v>
      </c>
      <c r="B725">
        <v>95.089077000000003</v>
      </c>
      <c r="C725">
        <v>70.157444999999996</v>
      </c>
      <c r="D725">
        <v>45.377339999999997</v>
      </c>
      <c r="G725" t="s">
        <v>1</v>
      </c>
      <c r="H725" s="3">
        <f>A738</f>
        <v>91.130142458333339</v>
      </c>
      <c r="I725">
        <f>F723*(H725-I726)</f>
        <v>-3.0018327916666578</v>
      </c>
      <c r="J725">
        <f>F723*(H725-J727)</f>
        <v>4.0729124583333345</v>
      </c>
      <c r="K725">
        <f>F723*(H725-K728)</f>
        <v>3.2294816250000054</v>
      </c>
    </row>
    <row r="726" spans="1:15" ht="13.15" x14ac:dyDescent="0.4">
      <c r="A726" s="22">
        <v>91.927018000000004</v>
      </c>
      <c r="B726">
        <v>94.448365999999993</v>
      </c>
      <c r="C726">
        <v>89.969865999999996</v>
      </c>
      <c r="D726">
        <v>92.653649999999999</v>
      </c>
      <c r="G726" t="s">
        <v>2</v>
      </c>
      <c r="H726">
        <f>F723*(I726-H725)</f>
        <v>3.0018327916666578</v>
      </c>
      <c r="I726" s="3">
        <f>B738</f>
        <v>94.131975249999996</v>
      </c>
      <c r="J726">
        <f>F723*(I726-J727)</f>
        <v>7.0747452499999923</v>
      </c>
      <c r="K726">
        <f>F723*(I726-K728)</f>
        <v>6.2313144166666632</v>
      </c>
    </row>
    <row r="727" spans="1:15" ht="13.15" x14ac:dyDescent="0.4">
      <c r="A727" s="22">
        <v>95.409013000000002</v>
      </c>
      <c r="B727">
        <v>95.792533000000006</v>
      </c>
      <c r="C727">
        <v>93.248277000000002</v>
      </c>
      <c r="D727">
        <v>93.354614499999997</v>
      </c>
      <c r="G727" t="s">
        <v>3</v>
      </c>
      <c r="H727">
        <f>F723*(J727-H725)</f>
        <v>-4.0729124583333345</v>
      </c>
      <c r="I727">
        <f>F723*(J727-I726)</f>
        <v>-7.0747452499999923</v>
      </c>
      <c r="J727" s="3">
        <f>C738</f>
        <v>87.057230000000004</v>
      </c>
      <c r="K727">
        <f>F723*(J727-K728)</f>
        <v>-0.84343083333332913</v>
      </c>
    </row>
    <row r="728" spans="1:15" ht="13.15" x14ac:dyDescent="0.4">
      <c r="A728" s="22">
        <v>95.022496500000003</v>
      </c>
      <c r="B728">
        <v>79.072175000000001</v>
      </c>
      <c r="C728">
        <v>95.282583500000001</v>
      </c>
      <c r="D728">
        <v>94.355144499999994</v>
      </c>
      <c r="G728" t="s">
        <v>4</v>
      </c>
      <c r="H728">
        <f>F723*(K728-H725)</f>
        <v>-3.2294816250000054</v>
      </c>
      <c r="I728">
        <f>F723*(K728-I726)</f>
        <v>-6.2313144166666632</v>
      </c>
      <c r="J728">
        <f>F723*(K728-J727)</f>
        <v>0.84343083333332913</v>
      </c>
      <c r="K728" s="3">
        <f>D738</f>
        <v>87.900660833333333</v>
      </c>
    </row>
    <row r="729" spans="1:15" x14ac:dyDescent="0.35">
      <c r="A729" s="22">
        <v>86.049102500000004</v>
      </c>
      <c r="B729">
        <v>94.621122999999997</v>
      </c>
      <c r="C729">
        <v>93.621553000000006</v>
      </c>
      <c r="D729">
        <v>88.302217999999996</v>
      </c>
    </row>
    <row r="730" spans="1:15" ht="13.15" thickBot="1" x14ac:dyDescent="0.4">
      <c r="A730" s="22">
        <v>76.074185</v>
      </c>
      <c r="B730">
        <v>95.768577500000006</v>
      </c>
      <c r="C730">
        <v>70.157444999999996</v>
      </c>
      <c r="D730">
        <v>96.267600000000002</v>
      </c>
    </row>
    <row r="731" spans="1:15" ht="13.5" thickBot="1" x14ac:dyDescent="0.45">
      <c r="A731" s="22">
        <v>90.969648000000007</v>
      </c>
      <c r="B731">
        <v>95.089077000000003</v>
      </c>
      <c r="C731">
        <v>89.969865999999996</v>
      </c>
      <c r="D731">
        <v>94.351313500000003</v>
      </c>
      <c r="H731" t="s">
        <v>1</v>
      </c>
      <c r="I731" t="s">
        <v>2</v>
      </c>
      <c r="J731" t="s">
        <v>3</v>
      </c>
      <c r="K731" t="s">
        <v>4</v>
      </c>
      <c r="M731" s="116"/>
      <c r="N731" s="141" t="s">
        <v>10</v>
      </c>
    </row>
    <row r="732" spans="1:15" ht="13.15" x14ac:dyDescent="0.4">
      <c r="A732" s="22">
        <v>94.951819999999998</v>
      </c>
      <c r="B732">
        <v>94.448365999999993</v>
      </c>
      <c r="C732">
        <v>93.248277000000002</v>
      </c>
      <c r="D732">
        <v>91.8192545</v>
      </c>
      <c r="G732" t="s">
        <v>1</v>
      </c>
      <c r="I732">
        <f>IF(I725&gt;0,I737,0)</f>
        <v>0</v>
      </c>
      <c r="J732">
        <f>IF(J725&gt;0,J737,0)</f>
        <v>0</v>
      </c>
      <c r="K732">
        <f>IF(K725&gt;0,K737,0)</f>
        <v>0</v>
      </c>
      <c r="M732" s="143" t="s">
        <v>1</v>
      </c>
      <c r="N732" s="142">
        <f>Techniques!$D$3*(Techniques!$E$3*I732+Techniques!$F$3*J732+Techniques!$G$3*K732)</f>
        <v>0</v>
      </c>
    </row>
    <row r="733" spans="1:15" ht="13.15" x14ac:dyDescent="0.4">
      <c r="A733" s="22">
        <v>90.399949499999991</v>
      </c>
      <c r="B733">
        <v>95.792533000000006</v>
      </c>
      <c r="C733">
        <v>95.282583500000001</v>
      </c>
      <c r="D733">
        <v>89.404726999999994</v>
      </c>
      <c r="G733" t="s">
        <v>2</v>
      </c>
      <c r="H733">
        <f>IF(H726&gt;0,H738,0)</f>
        <v>0</v>
      </c>
      <c r="J733">
        <f>IF(J726&gt;0,J738,0)</f>
        <v>1</v>
      </c>
      <c r="K733">
        <f>IF(K726&gt;0,K738,0)</f>
        <v>0</v>
      </c>
      <c r="M733" s="143" t="s">
        <v>2</v>
      </c>
      <c r="N733" s="142">
        <f>Techniques!$E$3*(Techniques!$D$3*H733+Techniques!$F$3*J733+Techniques!$G$3*K733)</f>
        <v>1</v>
      </c>
    </row>
    <row r="734" spans="1:15" ht="13.15" x14ac:dyDescent="0.4">
      <c r="A734" s="22">
        <v>91.927018000000004</v>
      </c>
      <c r="B734">
        <v>99.072175000000001</v>
      </c>
      <c r="C734">
        <v>93.621553000000006</v>
      </c>
      <c r="D734">
        <v>95.693583000000004</v>
      </c>
      <c r="G734" t="s">
        <v>3</v>
      </c>
      <c r="H734">
        <f>IF(H727&gt;0,H739,0)</f>
        <v>0</v>
      </c>
      <c r="I734">
        <f>IF(I727&gt;0,I739,0)</f>
        <v>0</v>
      </c>
      <c r="K734">
        <f>IF(K727&gt;0,K739,0)</f>
        <v>0</v>
      </c>
      <c r="M734" s="143" t="s">
        <v>3</v>
      </c>
      <c r="N734" s="142">
        <f>Techniques!$F$3*(Techniques!$D$3*H734+Techniques!$E$3*I734+Techniques!$G$3*K734)</f>
        <v>0</v>
      </c>
    </row>
    <row r="735" spans="1:15" ht="13.15" x14ac:dyDescent="0.4">
      <c r="A735" s="22">
        <v>95.409013000000002</v>
      </c>
      <c r="B735">
        <v>94.621122999999997</v>
      </c>
      <c r="C735">
        <v>70.157444999999996</v>
      </c>
      <c r="D735">
        <v>92.851984999999999</v>
      </c>
      <c r="G735" t="s">
        <v>4</v>
      </c>
      <c r="H735">
        <f>IF(H728&gt;0,H740,0)</f>
        <v>0</v>
      </c>
      <c r="I735">
        <f>IF(I728&gt;0,I740,0)</f>
        <v>0</v>
      </c>
      <c r="J735">
        <f>IF(J728&gt;0,J740,0)</f>
        <v>0</v>
      </c>
      <c r="M735" s="143" t="s">
        <v>4</v>
      </c>
      <c r="N735" s="142">
        <f>Techniques!$G$3*(Techniques!$D$3*H735+Techniques!$E$3*I735+Techniques!$F$3*J735)</f>
        <v>0</v>
      </c>
    </row>
    <row r="736" spans="1:15" ht="13.15" x14ac:dyDescent="0.4">
      <c r="A736" s="22">
        <v>95.022496500000003</v>
      </c>
      <c r="B736">
        <v>95.768577500000006</v>
      </c>
      <c r="C736">
        <v>89.969865999999996</v>
      </c>
      <c r="D736">
        <v>80.376499999999993</v>
      </c>
      <c r="F736" s="38"/>
      <c r="M736" s="143" t="s">
        <v>94</v>
      </c>
      <c r="N736" s="142" t="b">
        <f>SUM(N732:N735)&gt;0</f>
        <v>1</v>
      </c>
    </row>
    <row r="737" spans="1:15" ht="13.5" thickBot="1" x14ac:dyDescent="0.45">
      <c r="A737" s="22"/>
      <c r="G737" t="s">
        <v>1</v>
      </c>
      <c r="I737">
        <v>0</v>
      </c>
      <c r="J737">
        <v>0</v>
      </c>
      <c r="K737">
        <v>0</v>
      </c>
      <c r="M737" s="140" t="s">
        <v>103</v>
      </c>
      <c r="N737" s="273">
        <v>1.2787684958554717E-2</v>
      </c>
    </row>
    <row r="738" spans="1:15" x14ac:dyDescent="0.35">
      <c r="A738" s="22">
        <f>AVERAGE(A725:A736)</f>
        <v>91.130142458333339</v>
      </c>
      <c r="B738">
        <f>AVERAGE(B725:B736)</f>
        <v>94.131975249999996</v>
      </c>
      <c r="C738">
        <f>AVERAGE(C725:C736)</f>
        <v>87.057230000000004</v>
      </c>
      <c r="D738">
        <f>AVERAGE(D725:D736)</f>
        <v>87.900660833333333</v>
      </c>
      <c r="E738" s="13" t="s">
        <v>237</v>
      </c>
      <c r="G738" t="s">
        <v>2</v>
      </c>
      <c r="H738">
        <v>0</v>
      </c>
      <c r="J738">
        <v>1</v>
      </c>
      <c r="K738">
        <v>0</v>
      </c>
    </row>
    <row r="739" spans="1:15" x14ac:dyDescent="0.35">
      <c r="A739">
        <f>STDEV(A725:A736)</f>
        <v>5.5299555375132963</v>
      </c>
      <c r="B739">
        <f>STDEV(B725:B736)</f>
        <v>4.9044119270038875</v>
      </c>
      <c r="C739">
        <f>STDEV(C725:C736)</f>
        <v>10.359054992671641</v>
      </c>
      <c r="D739">
        <f>STDEV(D725:D736)</f>
        <v>14.056649556253108</v>
      </c>
      <c r="E739" s="13" t="s">
        <v>238</v>
      </c>
      <c r="G739" t="s">
        <v>3</v>
      </c>
      <c r="H739">
        <v>0</v>
      </c>
      <c r="I739">
        <v>1</v>
      </c>
      <c r="K739">
        <v>0</v>
      </c>
    </row>
    <row r="740" spans="1:15" ht="13.5" customHeight="1" x14ac:dyDescent="0.35">
      <c r="A740" s="22"/>
      <c r="G740" t="s">
        <v>4</v>
      </c>
      <c r="H740">
        <v>0</v>
      </c>
      <c r="I740">
        <v>0</v>
      </c>
      <c r="J740">
        <v>0</v>
      </c>
    </row>
    <row r="741" spans="1:15" s="5" customFormat="1" ht="13.15" thickBot="1" x14ac:dyDescent="0.4">
      <c r="A741" s="23"/>
      <c r="O741" s="24"/>
    </row>
    <row r="742" spans="1:15" s="26" customFormat="1" x14ac:dyDescent="0.35">
      <c r="A742" s="25" t="str">
        <f>Directions!V10</f>
        <v>AvgTowerAcc</v>
      </c>
      <c r="B742" s="26" t="s">
        <v>22</v>
      </c>
      <c r="E742" s="115" t="s">
        <v>226</v>
      </c>
      <c r="F742" s="66">
        <f>Directions!W10</f>
        <v>1</v>
      </c>
      <c r="O742" s="28"/>
    </row>
    <row r="743" spans="1:15" ht="13.15" x14ac:dyDescent="0.4">
      <c r="A743" s="22" t="s">
        <v>1</v>
      </c>
      <c r="B743" t="s">
        <v>2</v>
      </c>
      <c r="C743" t="s">
        <v>3</v>
      </c>
      <c r="D743" t="s">
        <v>4</v>
      </c>
      <c r="G743" s="3" t="s">
        <v>220</v>
      </c>
      <c r="H743" t="s">
        <v>1</v>
      </c>
      <c r="I743" t="s">
        <v>2</v>
      </c>
      <c r="J743" t="s">
        <v>3</v>
      </c>
      <c r="K743" t="s">
        <v>4</v>
      </c>
    </row>
    <row r="744" spans="1:15" ht="13.15" x14ac:dyDescent="0.4">
      <c r="A744" s="22">
        <v>91.410905</v>
      </c>
      <c r="B744">
        <v>98.457859999999997</v>
      </c>
      <c r="C744">
        <v>93.411327499999999</v>
      </c>
      <c r="D744">
        <v>62.877844340000003</v>
      </c>
      <c r="G744" t="s">
        <v>1</v>
      </c>
      <c r="H744" s="3">
        <f>A757</f>
        <v>87.418016083333328</v>
      </c>
      <c r="I744">
        <f>F742*(H744-I745)</f>
        <v>-8.4844219166666761</v>
      </c>
      <c r="J744">
        <f>F742*(H744-J746)</f>
        <v>-2.1379686249999992</v>
      </c>
      <c r="K744">
        <f>F742*(H744-K747)</f>
        <v>-2.9378708783333423</v>
      </c>
    </row>
    <row r="745" spans="1:15" ht="13.15" x14ac:dyDescent="0.4">
      <c r="A745" s="22">
        <v>79.298307500000007</v>
      </c>
      <c r="B745">
        <v>95.624994999999998</v>
      </c>
      <c r="C745">
        <v>48.966355</v>
      </c>
      <c r="D745">
        <v>92.763260000000002</v>
      </c>
      <c r="G745" t="s">
        <v>2</v>
      </c>
      <c r="H745">
        <f>F742*(I745-H744)</f>
        <v>8.4844219166666761</v>
      </c>
      <c r="I745" s="3">
        <f>B757</f>
        <v>95.902438000000004</v>
      </c>
      <c r="J745">
        <f>F742*(I745-J746)</f>
        <v>6.3464532916666769</v>
      </c>
      <c r="K745">
        <f>F742*(I745-K747)</f>
        <v>5.5465510383333338</v>
      </c>
    </row>
    <row r="746" spans="1:15" ht="13.15" x14ac:dyDescent="0.4">
      <c r="A746" s="22">
        <v>97.332599999999999</v>
      </c>
      <c r="B746">
        <v>97.322407499999997</v>
      </c>
      <c r="C746">
        <v>91.149056999999999</v>
      </c>
      <c r="D746">
        <v>92.795887500000006</v>
      </c>
      <c r="G746" t="s">
        <v>3</v>
      </c>
      <c r="H746">
        <f>F742*(J746-H744)</f>
        <v>2.1379686249999992</v>
      </c>
      <c r="I746">
        <f>F742*(J746-I745)</f>
        <v>-6.3464532916666769</v>
      </c>
      <c r="J746" s="3">
        <f>C757</f>
        <v>89.555984708333327</v>
      </c>
      <c r="K746">
        <f>F742*(J746-K747)</f>
        <v>-0.79990225333334308</v>
      </c>
    </row>
    <row r="747" spans="1:15" ht="13.15" x14ac:dyDescent="0.4">
      <c r="A747" s="22">
        <v>82.629847999999996</v>
      </c>
      <c r="B747">
        <v>89.745844000000005</v>
      </c>
      <c r="C747">
        <v>92.808546000000007</v>
      </c>
      <c r="D747">
        <v>97.304513450000002</v>
      </c>
      <c r="G747" t="s">
        <v>4</v>
      </c>
      <c r="H747">
        <f>F742*(K747-H744)</f>
        <v>2.9378708783333423</v>
      </c>
      <c r="I747">
        <f>F742*(K747-I745)</f>
        <v>-5.5465510383333338</v>
      </c>
      <c r="J747">
        <f>F742*(K747-J746)</f>
        <v>0.79990225333334308</v>
      </c>
      <c r="K747" s="3">
        <f>D757</f>
        <v>90.35588696166667</v>
      </c>
    </row>
    <row r="748" spans="1:15" x14ac:dyDescent="0.35">
      <c r="A748" s="22">
        <v>60.134979999999999</v>
      </c>
      <c r="B748">
        <v>96.659895000000006</v>
      </c>
      <c r="C748">
        <v>94.811781499999995</v>
      </c>
      <c r="D748">
        <v>94.739128500000007</v>
      </c>
    </row>
    <row r="749" spans="1:15" ht="13.15" thickBot="1" x14ac:dyDescent="0.4">
      <c r="A749" s="22">
        <v>86.560760000000002</v>
      </c>
      <c r="B749">
        <v>97.603626500000004</v>
      </c>
      <c r="C749">
        <v>93.411327499999999</v>
      </c>
      <c r="D749">
        <v>93.132197000000005</v>
      </c>
    </row>
    <row r="750" spans="1:15" ht="13.5" thickBot="1" x14ac:dyDescent="0.45">
      <c r="A750" s="22">
        <v>94.220676499999996</v>
      </c>
      <c r="B750">
        <v>98.457859999999997</v>
      </c>
      <c r="C750">
        <v>88.966354999999993</v>
      </c>
      <c r="D750">
        <v>97.916511499999999</v>
      </c>
      <c r="H750" t="s">
        <v>1</v>
      </c>
      <c r="I750" t="s">
        <v>2</v>
      </c>
      <c r="J750" t="s">
        <v>3</v>
      </c>
      <c r="K750" t="s">
        <v>4</v>
      </c>
      <c r="M750" s="116"/>
      <c r="N750" s="141" t="s">
        <v>10</v>
      </c>
    </row>
    <row r="751" spans="1:15" ht="13.15" x14ac:dyDescent="0.4">
      <c r="A751" s="22">
        <v>96.756455500000001</v>
      </c>
      <c r="B751">
        <v>95.624994999999998</v>
      </c>
      <c r="C751">
        <v>91.149056999999999</v>
      </c>
      <c r="D751">
        <v>96.601132899999996</v>
      </c>
      <c r="G751" t="s">
        <v>1</v>
      </c>
      <c r="I751">
        <f>IF(I744&gt;0,I756,0)</f>
        <v>0</v>
      </c>
      <c r="J751">
        <f>IF(J744&gt;0,J756,0)</f>
        <v>0</v>
      </c>
      <c r="K751">
        <f>IF(K744&gt;0,K756,0)</f>
        <v>0</v>
      </c>
      <c r="M751" s="143" t="s">
        <v>1</v>
      </c>
      <c r="N751" s="142">
        <f>Techniques!$D$3*(Techniques!$E$3*I751+Techniques!$F$3*J751+Techniques!$G$3*K751)</f>
        <v>0</v>
      </c>
    </row>
    <row r="752" spans="1:15" ht="13.15" x14ac:dyDescent="0.4">
      <c r="A752" s="22">
        <v>91.410905</v>
      </c>
      <c r="B752">
        <v>97.322407499999997</v>
      </c>
      <c r="C752">
        <v>92.808546000000007</v>
      </c>
      <c r="D752">
        <v>75.593519999999998</v>
      </c>
      <c r="G752" t="s">
        <v>2</v>
      </c>
      <c r="H752">
        <f>IF(H745&gt;0,H757,0)</f>
        <v>1</v>
      </c>
      <c r="J752">
        <f>IF(J745&gt;0,J757,0)</f>
        <v>0</v>
      </c>
      <c r="K752">
        <f>IF(K745&gt;0,K757,0)</f>
        <v>0</v>
      </c>
      <c r="M752" s="143" t="s">
        <v>2</v>
      </c>
      <c r="N752" s="142">
        <f>Techniques!$E$3*(Techniques!$D$3*H752+Techniques!$F$3*J752+Techniques!$G$3*K752)</f>
        <v>1</v>
      </c>
    </row>
    <row r="753" spans="1:15" ht="13.15" x14ac:dyDescent="0.4">
      <c r="A753" s="22">
        <v>89.298307500000007</v>
      </c>
      <c r="B753">
        <v>89.745844000000005</v>
      </c>
      <c r="C753">
        <v>94.811781499999995</v>
      </c>
      <c r="D753">
        <v>98.59891485</v>
      </c>
      <c r="G753" t="s">
        <v>3</v>
      </c>
      <c r="H753">
        <f>IF(H746&gt;0,H758,0)</f>
        <v>0</v>
      </c>
      <c r="I753">
        <f>IF(I746&gt;0,I758,0)</f>
        <v>0</v>
      </c>
      <c r="K753">
        <f>IF(K746&gt;0,K758,0)</f>
        <v>0</v>
      </c>
      <c r="M753" s="143" t="s">
        <v>3</v>
      </c>
      <c r="N753" s="142">
        <f>Techniques!$F$3*(Techniques!$D$3*H753+Techniques!$E$3*I753+Techniques!$G$3*K753)</f>
        <v>0</v>
      </c>
    </row>
    <row r="754" spans="1:15" ht="13.15" x14ac:dyDescent="0.4">
      <c r="A754" s="22">
        <v>97.332599999999999</v>
      </c>
      <c r="B754">
        <v>96.659895000000006</v>
      </c>
      <c r="C754">
        <v>93.411327499999999</v>
      </c>
      <c r="D754">
        <v>95.501853499999996</v>
      </c>
      <c r="G754" t="s">
        <v>4</v>
      </c>
      <c r="H754">
        <f>IF(H747&gt;0,H759,0)</f>
        <v>0</v>
      </c>
      <c r="I754">
        <f>IF(I747&gt;0,I759,0)</f>
        <v>0</v>
      </c>
      <c r="J754">
        <f>IF(J747&gt;0,J759,0)</f>
        <v>0</v>
      </c>
      <c r="M754" s="143" t="s">
        <v>4</v>
      </c>
      <c r="N754" s="142">
        <f>Techniques!$G$3*(Techniques!$D$3*H754+Techniques!$E$3*I754+Techniques!$F$3*J754)</f>
        <v>0</v>
      </c>
    </row>
    <row r="755" spans="1:15" ht="13.15" x14ac:dyDescent="0.4">
      <c r="A755" s="22">
        <v>82.629847999999996</v>
      </c>
      <c r="B755">
        <v>97.603626500000004</v>
      </c>
      <c r="C755">
        <v>98.966354999999993</v>
      </c>
      <c r="D755">
        <v>86.445880000000002</v>
      </c>
      <c r="F755" s="38"/>
      <c r="M755" s="143" t="s">
        <v>94</v>
      </c>
      <c r="N755" s="142" t="b">
        <f>SUM(N751:N754)&gt;0</f>
        <v>1</v>
      </c>
    </row>
    <row r="756" spans="1:15" ht="13.5" thickBot="1" x14ac:dyDescent="0.45">
      <c r="A756" s="22"/>
      <c r="G756" t="s">
        <v>1</v>
      </c>
      <c r="I756">
        <v>1</v>
      </c>
      <c r="J756">
        <v>0</v>
      </c>
      <c r="K756">
        <v>0</v>
      </c>
      <c r="M756" s="140" t="s">
        <v>103</v>
      </c>
      <c r="N756" s="273">
        <v>3.1094903821348805E-2</v>
      </c>
    </row>
    <row r="757" spans="1:15" x14ac:dyDescent="0.35">
      <c r="A757" s="22">
        <f>AVERAGE(A744:A755)</f>
        <v>87.418016083333328</v>
      </c>
      <c r="B757">
        <f>AVERAGE(B744:B755)</f>
        <v>95.902438000000004</v>
      </c>
      <c r="C757">
        <f>AVERAGE(C744:C755)</f>
        <v>89.555984708333327</v>
      </c>
      <c r="D757">
        <f>AVERAGE(D744:D755)</f>
        <v>90.35588696166667</v>
      </c>
      <c r="E757" s="13" t="s">
        <v>237</v>
      </c>
      <c r="G757" t="s">
        <v>2</v>
      </c>
      <c r="H757">
        <v>1</v>
      </c>
      <c r="J757">
        <v>0</v>
      </c>
      <c r="K757">
        <v>0</v>
      </c>
    </row>
    <row r="758" spans="1:15" x14ac:dyDescent="0.35">
      <c r="A758">
        <f>STDEV(A744:A755)</f>
        <v>10.541623681049073</v>
      </c>
      <c r="B758">
        <f>STDEV(B744:B755)</f>
        <v>3.014959752406789</v>
      </c>
      <c r="C758">
        <f>STDEV(C744:C755)</f>
        <v>13.012206313507946</v>
      </c>
      <c r="D758">
        <f>STDEV(D744:D755)</f>
        <v>10.727222131102527</v>
      </c>
      <c r="E758" s="13" t="s">
        <v>238</v>
      </c>
      <c r="G758" t="s">
        <v>3</v>
      </c>
      <c r="H758">
        <v>0</v>
      </c>
      <c r="I758">
        <v>0</v>
      </c>
      <c r="K758">
        <v>0</v>
      </c>
    </row>
    <row r="759" spans="1:15" x14ac:dyDescent="0.35">
      <c r="A759" s="22"/>
      <c r="G759" t="s">
        <v>4</v>
      </c>
      <c r="H759">
        <v>0</v>
      </c>
      <c r="I759">
        <v>0</v>
      </c>
      <c r="J759">
        <v>0</v>
      </c>
    </row>
    <row r="760" spans="1:15" s="5" customFormat="1" ht="13.15" thickBot="1" x14ac:dyDescent="0.4">
      <c r="A760" s="23"/>
      <c r="O760" s="24"/>
    </row>
    <row r="761" spans="1:15" s="26" customFormat="1" x14ac:dyDescent="0.35">
      <c r="A761" s="25" t="str">
        <f>Directions!V12</f>
        <v>ComplTime</v>
      </c>
      <c r="B761" t="s">
        <v>252</v>
      </c>
      <c r="E761" s="115" t="s">
        <v>226</v>
      </c>
      <c r="F761" s="66">
        <f>Directions!W12</f>
        <v>-1</v>
      </c>
      <c r="O761" s="28"/>
    </row>
    <row r="762" spans="1:15" ht="13.15" x14ac:dyDescent="0.4">
      <c r="A762" s="22" t="s">
        <v>1</v>
      </c>
      <c r="B762" t="s">
        <v>2</v>
      </c>
      <c r="C762" t="s">
        <v>3</v>
      </c>
      <c r="D762" t="s">
        <v>4</v>
      </c>
      <c r="G762" s="3" t="s">
        <v>220</v>
      </c>
      <c r="H762" t="s">
        <v>1</v>
      </c>
      <c r="I762" t="s">
        <v>2</v>
      </c>
      <c r="J762" t="s">
        <v>3</v>
      </c>
      <c r="K762" t="s">
        <v>4</v>
      </c>
    </row>
    <row r="763" spans="1:15" ht="13.15" x14ac:dyDescent="0.4">
      <c r="A763" s="22">
        <v>380.00389999999999</v>
      </c>
      <c r="B763">
        <v>132.92740000000001</v>
      </c>
      <c r="C763">
        <v>208.1</v>
      </c>
      <c r="D763">
        <v>60</v>
      </c>
      <c r="G763" t="s">
        <v>1</v>
      </c>
      <c r="H763" s="3">
        <f>A776</f>
        <v>170.15134583333332</v>
      </c>
      <c r="I763">
        <f>F761*(H763-I764)</f>
        <v>-28.412029166666656</v>
      </c>
      <c r="J763">
        <f>F761*(H763-J765)</f>
        <v>135.54606249999995</v>
      </c>
      <c r="K763">
        <f>F761*(H763-K766)</f>
        <v>-115.31535083333333</v>
      </c>
    </row>
    <row r="764" spans="1:15" ht="13.15" x14ac:dyDescent="0.4">
      <c r="A764" s="22">
        <v>104.5712</v>
      </c>
      <c r="B764">
        <v>102.34610000000001</v>
      </c>
      <c r="C764">
        <v>368.30070000000001</v>
      </c>
      <c r="D764">
        <v>54.09</v>
      </c>
      <c r="G764" t="s">
        <v>2</v>
      </c>
      <c r="H764">
        <f>F761*(I764-H763)</f>
        <v>28.412029166666656</v>
      </c>
      <c r="I764" s="3">
        <f>B776</f>
        <v>141.73931666666667</v>
      </c>
      <c r="J764">
        <f>F761*(I764-J765)</f>
        <v>163.9580916666666</v>
      </c>
      <c r="K764">
        <f>F761*(I764-K766)</f>
        <v>-86.90332166666667</v>
      </c>
    </row>
    <row r="765" spans="1:15" ht="13.15" x14ac:dyDescent="0.4">
      <c r="A765" s="22">
        <v>163.37639999999999</v>
      </c>
      <c r="B765">
        <v>143.1695</v>
      </c>
      <c r="C765">
        <v>437.40800000000002</v>
      </c>
      <c r="D765">
        <v>21.094159999999999</v>
      </c>
      <c r="G765" t="s">
        <v>3</v>
      </c>
      <c r="H765">
        <f>F761*(J765-H763)</f>
        <v>-135.54606249999995</v>
      </c>
      <c r="I765">
        <f>F761*(J765-I764)</f>
        <v>-163.9580916666666</v>
      </c>
      <c r="J765" s="3">
        <f>C776</f>
        <v>305.69740833333327</v>
      </c>
      <c r="K765">
        <f>F761*(J765-K766)</f>
        <v>-250.86141333333327</v>
      </c>
    </row>
    <row r="766" spans="1:15" ht="13.15" x14ac:dyDescent="0.4">
      <c r="A766" s="22">
        <v>139.73589999999999</v>
      </c>
      <c r="B766">
        <v>85.316100000000006</v>
      </c>
      <c r="C766">
        <v>255.441</v>
      </c>
      <c r="D766">
        <v>47.654499999999999</v>
      </c>
      <c r="G766" t="s">
        <v>4</v>
      </c>
      <c r="H766">
        <f>F761*(K766-H763)</f>
        <v>115.31535083333333</v>
      </c>
      <c r="I766">
        <f>F761*(K766-I764)</f>
        <v>86.90332166666667</v>
      </c>
      <c r="J766">
        <f>F761*(K766-J765)</f>
        <v>250.86141333333327</v>
      </c>
      <c r="K766" s="3">
        <f>D776</f>
        <v>54.835994999999997</v>
      </c>
    </row>
    <row r="767" spans="1:15" x14ac:dyDescent="0.35">
      <c r="A767" s="22">
        <v>218.6052</v>
      </c>
      <c r="B767">
        <v>158.50139999999999</v>
      </c>
      <c r="C767">
        <v>276.73439999999999</v>
      </c>
      <c r="D767">
        <v>74.140630000000002</v>
      </c>
    </row>
    <row r="768" spans="1:15" ht="13.15" thickBot="1" x14ac:dyDescent="0.4">
      <c r="A768" s="22">
        <v>77.246729999999999</v>
      </c>
      <c r="B768">
        <v>228.1754</v>
      </c>
      <c r="C768">
        <v>208.1</v>
      </c>
      <c r="D768">
        <v>35.432589999999998</v>
      </c>
    </row>
    <row r="769" spans="1:15" ht="13.5" thickBot="1" x14ac:dyDescent="0.45">
      <c r="A769" s="22">
        <v>130.87389999999999</v>
      </c>
      <c r="B769">
        <v>132.92740000000001</v>
      </c>
      <c r="C769">
        <v>368.30070000000001</v>
      </c>
      <c r="D769">
        <v>131.9708</v>
      </c>
      <c r="H769" t="s">
        <v>1</v>
      </c>
      <c r="I769" t="s">
        <v>2</v>
      </c>
      <c r="J769" t="s">
        <v>3</v>
      </c>
      <c r="K769" t="s">
        <v>4</v>
      </c>
      <c r="M769" s="116"/>
      <c r="N769" s="141" t="s">
        <v>10</v>
      </c>
    </row>
    <row r="770" spans="1:15" ht="13.15" x14ac:dyDescent="0.4">
      <c r="A770" s="22">
        <v>39.715519999999998</v>
      </c>
      <c r="B770">
        <v>102.34610000000001</v>
      </c>
      <c r="C770">
        <v>437.40800000000002</v>
      </c>
      <c r="D770">
        <v>81.244020000000006</v>
      </c>
      <c r="G770" t="s">
        <v>1</v>
      </c>
      <c r="I770">
        <f>IF(I763&gt;0,I775,0)</f>
        <v>0</v>
      </c>
      <c r="J770">
        <f>IF(J763&gt;0,J775,0)</f>
        <v>0</v>
      </c>
      <c r="K770">
        <f>IF(K763&gt;0,K775,0)</f>
        <v>0</v>
      </c>
      <c r="M770" s="143" t="s">
        <v>1</v>
      </c>
      <c r="N770" s="142">
        <f>Techniques!$D$3*(Techniques!$E$3*I770+Techniques!$F$3*J770+Techniques!$G$3*K770)</f>
        <v>0</v>
      </c>
    </row>
    <row r="771" spans="1:15" ht="13.15" x14ac:dyDescent="0.4">
      <c r="A771" s="22">
        <v>380.00389999999999</v>
      </c>
      <c r="B771">
        <v>143.1695</v>
      </c>
      <c r="C771">
        <v>255.441</v>
      </c>
      <c r="D771">
        <v>57.082639999999998</v>
      </c>
      <c r="G771" t="s">
        <v>2</v>
      </c>
      <c r="H771">
        <f>IF(H764&gt;0,H776,0)</f>
        <v>0</v>
      </c>
      <c r="J771">
        <f>IF(J764&gt;0,J776,0)</f>
        <v>1</v>
      </c>
      <c r="K771">
        <f>IF(K764&gt;0,K776,0)</f>
        <v>0</v>
      </c>
      <c r="M771" s="143" t="s">
        <v>2</v>
      </c>
      <c r="N771" s="142">
        <f>Techniques!$E$3*(Techniques!$D$3*H771+Techniques!$F$3*J771+Techniques!$G$3*K771)</f>
        <v>1</v>
      </c>
    </row>
    <row r="772" spans="1:15" ht="13.15" x14ac:dyDescent="0.4">
      <c r="A772" s="22">
        <v>104.5712</v>
      </c>
      <c r="B772">
        <v>85.316100000000006</v>
      </c>
      <c r="C772">
        <v>276.73439999999999</v>
      </c>
      <c r="D772">
        <v>14.38022</v>
      </c>
      <c r="G772" t="s">
        <v>3</v>
      </c>
      <c r="H772">
        <f>IF(H765&gt;0,H777,0)</f>
        <v>0</v>
      </c>
      <c r="I772">
        <f>IF(I765&gt;0,I777,0)</f>
        <v>0</v>
      </c>
      <c r="K772">
        <f>IF(K765&gt;0,K777,0)</f>
        <v>0</v>
      </c>
      <c r="M772" s="143" t="s">
        <v>3</v>
      </c>
      <c r="N772" s="142">
        <f>Techniques!$F$3*(Techniques!$D$3*H772+Techniques!$E$3*I772+Techniques!$G$3*K772)</f>
        <v>0</v>
      </c>
    </row>
    <row r="773" spans="1:15" ht="13.15" x14ac:dyDescent="0.4">
      <c r="A773" s="22">
        <v>163.37639999999999</v>
      </c>
      <c r="B773">
        <v>158.50139999999999</v>
      </c>
      <c r="C773">
        <v>208.1</v>
      </c>
      <c r="D773">
        <v>23.690919999999998</v>
      </c>
      <c r="G773" t="s">
        <v>4</v>
      </c>
      <c r="H773">
        <f>IF(H766&gt;0,H778,0)</f>
        <v>1</v>
      </c>
      <c r="I773">
        <f>IF(I766&gt;0,I778,0)</f>
        <v>1</v>
      </c>
      <c r="J773">
        <f>IF(J766&gt;0,J778,0)</f>
        <v>1</v>
      </c>
      <c r="M773" s="143" t="s">
        <v>4</v>
      </c>
      <c r="N773" s="142">
        <f>Techniques!$G$3*(Techniques!$D$3*H773+Techniques!$E$3*I773+Techniques!$F$3*J773)</f>
        <v>3</v>
      </c>
    </row>
    <row r="774" spans="1:15" ht="13.15" x14ac:dyDescent="0.4">
      <c r="A774" s="22">
        <v>139.73589999999999</v>
      </c>
      <c r="B774">
        <v>228.1754</v>
      </c>
      <c r="C774">
        <v>368.30070000000001</v>
      </c>
      <c r="D774">
        <v>57.251460000000002</v>
      </c>
      <c r="F774" s="38"/>
      <c r="M774" s="143" t="s">
        <v>94</v>
      </c>
      <c r="N774" s="142" t="b">
        <f>SUM(N770:N773)&gt;0</f>
        <v>1</v>
      </c>
    </row>
    <row r="775" spans="1:15" ht="13.5" thickBot="1" x14ac:dyDescent="0.45">
      <c r="A775" s="22"/>
      <c r="G775" t="s">
        <v>1</v>
      </c>
      <c r="I775">
        <v>0</v>
      </c>
      <c r="J775">
        <v>0</v>
      </c>
      <c r="K775">
        <v>1</v>
      </c>
      <c r="M775" s="140" t="s">
        <v>103</v>
      </c>
      <c r="N775" s="273">
        <v>5.6098097762665036E-7</v>
      </c>
    </row>
    <row r="776" spans="1:15" x14ac:dyDescent="0.35">
      <c r="A776" s="22">
        <f>AVERAGE(A763:A774)</f>
        <v>170.15134583333332</v>
      </c>
      <c r="B776">
        <f>AVERAGE(B763:B774)</f>
        <v>141.73931666666667</v>
      </c>
      <c r="C776">
        <f>AVERAGE(C763:C774)</f>
        <v>305.69740833333327</v>
      </c>
      <c r="D776">
        <f>AVERAGE(D763:D774)</f>
        <v>54.835994999999997</v>
      </c>
      <c r="E776" s="13" t="s">
        <v>237</v>
      </c>
      <c r="G776" t="s">
        <v>2</v>
      </c>
      <c r="H776">
        <v>0</v>
      </c>
      <c r="J776">
        <v>1</v>
      </c>
      <c r="K776">
        <v>1</v>
      </c>
    </row>
    <row r="777" spans="1:15" x14ac:dyDescent="0.35">
      <c r="A777">
        <f>STDEV(A763:A774)</f>
        <v>107.93725641522995</v>
      </c>
      <c r="B777">
        <f>STDEV(B763:B774)</f>
        <v>47.801225046584776</v>
      </c>
      <c r="C777">
        <f>STDEV(C763:C774)</f>
        <v>86.21208705469499</v>
      </c>
      <c r="D777">
        <f>STDEV(D763:D774)</f>
        <v>31.953373777166895</v>
      </c>
      <c r="E777" s="13" t="s">
        <v>238</v>
      </c>
      <c r="G777" t="s">
        <v>3</v>
      </c>
      <c r="H777">
        <v>0</v>
      </c>
      <c r="I777">
        <v>1</v>
      </c>
      <c r="K777">
        <v>1</v>
      </c>
    </row>
    <row r="778" spans="1:15" x14ac:dyDescent="0.35">
      <c r="A778" s="22"/>
      <c r="G778" t="s">
        <v>4</v>
      </c>
      <c r="H778">
        <v>1</v>
      </c>
      <c r="I778">
        <v>1</v>
      </c>
      <c r="J778">
        <v>1</v>
      </c>
    </row>
    <row r="779" spans="1:15" s="5" customFormat="1" ht="13.15" thickBot="1" x14ac:dyDescent="0.4">
      <c r="A779" s="23"/>
      <c r="O779" s="24"/>
    </row>
    <row r="780" spans="1:15" s="26" customFormat="1" x14ac:dyDescent="0.35">
      <c r="A780" s="25" t="str">
        <f>Directions!V13</f>
        <v>CloseToTargetRate</v>
      </c>
      <c r="B780" s="26" t="s">
        <v>252</v>
      </c>
      <c r="E780" s="115" t="s">
        <v>226</v>
      </c>
      <c r="F780" s="66">
        <f>Directions!W13</f>
        <v>1</v>
      </c>
      <c r="O780" s="28"/>
    </row>
    <row r="781" spans="1:15" ht="13.15" x14ac:dyDescent="0.4">
      <c r="A781" s="22" t="s">
        <v>1</v>
      </c>
      <c r="B781" t="s">
        <v>2</v>
      </c>
      <c r="C781" t="s">
        <v>3</v>
      </c>
      <c r="D781" t="s">
        <v>4</v>
      </c>
      <c r="G781" s="3" t="s">
        <v>220</v>
      </c>
      <c r="H781" t="s">
        <v>1</v>
      </c>
      <c r="I781" t="s">
        <v>2</v>
      </c>
      <c r="J781" t="s">
        <v>3</v>
      </c>
      <c r="K781" t="s">
        <v>4</v>
      </c>
    </row>
    <row r="782" spans="1:15" ht="13.15" x14ac:dyDescent="0.4">
      <c r="A782" s="22">
        <v>75.535399999999996</v>
      </c>
      <c r="B782">
        <v>85.848740000000006</v>
      </c>
      <c r="C782">
        <v>86.537840000000003</v>
      </c>
      <c r="D782">
        <v>90.953329999999994</v>
      </c>
      <c r="G782" t="s">
        <v>1</v>
      </c>
      <c r="H782" s="3">
        <f>A795</f>
        <v>88.079553333333322</v>
      </c>
      <c r="I782">
        <f>F780*(H782-I783)</f>
        <v>6.1889533333333304</v>
      </c>
      <c r="J782">
        <f>F780*(H782-J784)</f>
        <v>12.845462499999996</v>
      </c>
      <c r="K782">
        <f>F780*(H782-K785)</f>
        <v>-7.3367383333333436</v>
      </c>
    </row>
    <row r="783" spans="1:15" ht="13.15" x14ac:dyDescent="0.4">
      <c r="A783" s="22">
        <v>87.972800000000007</v>
      </c>
      <c r="B783">
        <v>84.319760000000002</v>
      </c>
      <c r="C783">
        <v>54.312750000000001</v>
      </c>
      <c r="D783">
        <v>94.150999999999996</v>
      </c>
      <c r="G783" t="s">
        <v>2</v>
      </c>
      <c r="H783">
        <f>F780*(I783-H782)</f>
        <v>-6.1889533333333304</v>
      </c>
      <c r="I783" s="3">
        <f>B795</f>
        <v>81.890599999999992</v>
      </c>
      <c r="J783">
        <f>F780*(I783-J784)</f>
        <v>6.656509166666666</v>
      </c>
      <c r="K783">
        <f>F780*(I783-K785)</f>
        <v>-13.525691666666674</v>
      </c>
    </row>
    <row r="784" spans="1:15" ht="13.15" x14ac:dyDescent="0.4">
      <c r="A784" s="22">
        <v>89.361410000000006</v>
      </c>
      <c r="B784">
        <v>76.819239999999994</v>
      </c>
      <c r="C784">
        <v>90.188959999999994</v>
      </c>
      <c r="D784">
        <v>100</v>
      </c>
      <c r="G784" t="s">
        <v>3</v>
      </c>
      <c r="H784">
        <f>F780*(J784-H782)</f>
        <v>-12.845462499999996</v>
      </c>
      <c r="I784">
        <f>F780*(J784-I783)</f>
        <v>-6.656509166666666</v>
      </c>
      <c r="J784" s="3">
        <f>C795</f>
        <v>75.234090833333326</v>
      </c>
      <c r="K784">
        <f>F780*(J784-K785)</f>
        <v>-20.18220083333334</v>
      </c>
    </row>
    <row r="785" spans="1:15" ht="13.15" x14ac:dyDescent="0.4">
      <c r="A785" s="22">
        <v>86.666659999999993</v>
      </c>
      <c r="B785">
        <v>87.373080000000002</v>
      </c>
      <c r="C785">
        <v>85.417580000000001</v>
      </c>
      <c r="D785">
        <v>93.23366</v>
      </c>
      <c r="G785" t="s">
        <v>4</v>
      </c>
      <c r="H785">
        <f>F780*(K785-H782)</f>
        <v>7.3367383333333436</v>
      </c>
      <c r="I785">
        <f>F780*(K785-I783)</f>
        <v>13.525691666666674</v>
      </c>
      <c r="J785">
        <f>F780*(K785-J784)</f>
        <v>20.18220083333334</v>
      </c>
      <c r="K785" s="3">
        <f>D795</f>
        <v>95.416291666666666</v>
      </c>
    </row>
    <row r="786" spans="1:15" x14ac:dyDescent="0.35">
      <c r="A786" s="22">
        <v>87.216430000000003</v>
      </c>
      <c r="B786">
        <v>94.463130000000007</v>
      </c>
      <c r="C786">
        <v>64.522120000000001</v>
      </c>
      <c r="D786">
        <v>100</v>
      </c>
    </row>
    <row r="787" spans="1:15" ht="13.15" thickBot="1" x14ac:dyDescent="0.4">
      <c r="A787" s="22">
        <v>97.339500000000001</v>
      </c>
      <c r="B787">
        <v>62.519649999999999</v>
      </c>
      <c r="C787">
        <v>86.537840000000003</v>
      </c>
      <c r="D787">
        <v>87.892099999999999</v>
      </c>
    </row>
    <row r="788" spans="1:15" ht="13.5" thickBot="1" x14ac:dyDescent="0.45">
      <c r="A788" s="22">
        <v>94.282300000000006</v>
      </c>
      <c r="B788">
        <v>85.848740000000006</v>
      </c>
      <c r="C788">
        <v>54.312750000000001</v>
      </c>
      <c r="D788">
        <v>90.153180000000006</v>
      </c>
      <c r="H788" t="s">
        <v>1</v>
      </c>
      <c r="I788" t="s">
        <v>2</v>
      </c>
      <c r="J788" t="s">
        <v>3</v>
      </c>
      <c r="K788" t="s">
        <v>4</v>
      </c>
      <c r="M788" s="116"/>
      <c r="N788" s="141" t="s">
        <v>10</v>
      </c>
    </row>
    <row r="789" spans="1:15" ht="13.15" x14ac:dyDescent="0.4">
      <c r="A789" s="22">
        <v>99.043869999999998</v>
      </c>
      <c r="B789">
        <v>84.319760000000002</v>
      </c>
      <c r="C789">
        <v>90.188959999999994</v>
      </c>
      <c r="D789">
        <v>94.556889999999996</v>
      </c>
      <c r="G789" t="s">
        <v>1</v>
      </c>
      <c r="I789">
        <f>IF(I782&gt;0,I794,0)</f>
        <v>0</v>
      </c>
      <c r="J789">
        <f>IF(J782&gt;0,J794,0)</f>
        <v>0</v>
      </c>
      <c r="K789">
        <f>IF(K782&gt;0,K794,0)</f>
        <v>0</v>
      </c>
      <c r="M789" s="143" t="s">
        <v>1</v>
      </c>
      <c r="N789" s="142">
        <f>Techniques!$D$3*(Techniques!$E$3*I789+Techniques!$F$3*J789+Techniques!$G$3*K789)</f>
        <v>0</v>
      </c>
    </row>
    <row r="790" spans="1:15" ht="13.15" x14ac:dyDescent="0.4">
      <c r="A790" s="22">
        <v>75.535399999999996</v>
      </c>
      <c r="B790">
        <v>76.819239999999994</v>
      </c>
      <c r="C790">
        <v>85.417580000000001</v>
      </c>
      <c r="D790">
        <v>100</v>
      </c>
      <c r="G790" t="s">
        <v>2</v>
      </c>
      <c r="H790">
        <f>IF(H783&gt;0,H795,0)</f>
        <v>0</v>
      </c>
      <c r="J790">
        <f>IF(J783&gt;0,J795,0)</f>
        <v>0</v>
      </c>
      <c r="K790">
        <f>IF(K783&gt;0,K795,0)</f>
        <v>0</v>
      </c>
      <c r="M790" s="143" t="s">
        <v>2</v>
      </c>
      <c r="N790" s="142">
        <f>Techniques!$E$3*(Techniques!$D$3*H790+Techniques!$F$3*J790+Techniques!$G$3*K790)</f>
        <v>0</v>
      </c>
    </row>
    <row r="791" spans="1:15" ht="13.15" x14ac:dyDescent="0.4">
      <c r="A791" s="22">
        <v>87.972800000000007</v>
      </c>
      <c r="B791">
        <v>87.373080000000002</v>
      </c>
      <c r="C791">
        <v>64.522120000000001</v>
      </c>
      <c r="D791">
        <v>100</v>
      </c>
      <c r="G791" t="s">
        <v>3</v>
      </c>
      <c r="H791">
        <f>IF(H784&gt;0,H796,0)</f>
        <v>0</v>
      </c>
      <c r="I791">
        <f>IF(I784&gt;0,I796,0)</f>
        <v>0</v>
      </c>
      <c r="K791">
        <f>IF(K784&gt;0,K796,0)</f>
        <v>0</v>
      </c>
      <c r="M791" s="143" t="s">
        <v>3</v>
      </c>
      <c r="N791" s="142">
        <f>Techniques!$F$3*(Techniques!$D$3*H791+Techniques!$E$3*I791+Techniques!$G$3*K791)</f>
        <v>0</v>
      </c>
    </row>
    <row r="792" spans="1:15" ht="13.15" x14ac:dyDescent="0.4">
      <c r="A792" s="22">
        <v>89.361410000000006</v>
      </c>
      <c r="B792">
        <v>94.463130000000007</v>
      </c>
      <c r="C792">
        <v>86.537840000000003</v>
      </c>
      <c r="D792">
        <v>99.244569999999996</v>
      </c>
      <c r="G792" t="s">
        <v>4</v>
      </c>
      <c r="H792">
        <f>IF(H785&gt;0,H797,0)</f>
        <v>0</v>
      </c>
      <c r="I792">
        <f>IF(I785&gt;0,I797,0)</f>
        <v>1</v>
      </c>
      <c r="J792">
        <f>IF(J785&gt;0,J797,0)</f>
        <v>1</v>
      </c>
      <c r="M792" s="143" t="s">
        <v>4</v>
      </c>
      <c r="N792" s="142">
        <f>Techniques!$G$3*(Techniques!$D$3*H792+Techniques!$E$3*I792+Techniques!$F$3*J792)</f>
        <v>2</v>
      </c>
    </row>
    <row r="793" spans="1:15" ht="13.15" x14ac:dyDescent="0.4">
      <c r="A793" s="22">
        <v>86.666659999999993</v>
      </c>
      <c r="B793">
        <v>62.519649999999999</v>
      </c>
      <c r="C793">
        <v>54.312750000000001</v>
      </c>
      <c r="D793">
        <v>94.810770000000005</v>
      </c>
      <c r="F793" s="38"/>
      <c r="M793" s="143" t="s">
        <v>94</v>
      </c>
      <c r="N793" s="142" t="b">
        <f>SUM(N789:N792)&gt;0</f>
        <v>1</v>
      </c>
    </row>
    <row r="794" spans="1:15" ht="13.5" thickBot="1" x14ac:dyDescent="0.45">
      <c r="A794" s="22"/>
      <c r="G794" t="s">
        <v>1</v>
      </c>
      <c r="I794">
        <v>0</v>
      </c>
      <c r="J794">
        <v>0</v>
      </c>
      <c r="K794">
        <v>0</v>
      </c>
      <c r="M794" s="140" t="s">
        <v>103</v>
      </c>
      <c r="N794" s="273">
        <v>3.6931614682428278E-5</v>
      </c>
    </row>
    <row r="795" spans="1:15" x14ac:dyDescent="0.35">
      <c r="A795" s="22">
        <f>AVERAGE(A782:A793)</f>
        <v>88.079553333333322</v>
      </c>
      <c r="B795">
        <f>AVERAGE(B782:B793)</f>
        <v>81.890599999999992</v>
      </c>
      <c r="C795">
        <f>AVERAGE(C782:C793)</f>
        <v>75.234090833333326</v>
      </c>
      <c r="D795">
        <f>AVERAGE(D782:D793)</f>
        <v>95.416291666666666</v>
      </c>
      <c r="E795" s="13" t="s">
        <v>237</v>
      </c>
      <c r="G795" t="s">
        <v>2</v>
      </c>
      <c r="H795">
        <v>0</v>
      </c>
      <c r="J795">
        <v>0</v>
      </c>
      <c r="K795">
        <v>1</v>
      </c>
    </row>
    <row r="796" spans="1:15" x14ac:dyDescent="0.35">
      <c r="A796">
        <f>STDEV(A782:A793)</f>
        <v>7.1807514595053288</v>
      </c>
      <c r="B796">
        <f>STDEV(B782:B793)</f>
        <v>10.536915058874236</v>
      </c>
      <c r="C796">
        <f>STDEV(C782:C793)</f>
        <v>15.316739231460268</v>
      </c>
      <c r="D796">
        <f>STDEV(D782:D793)</f>
        <v>4.373464889493607</v>
      </c>
      <c r="E796" s="13" t="s">
        <v>238</v>
      </c>
      <c r="G796" t="s">
        <v>3</v>
      </c>
      <c r="H796">
        <v>0</v>
      </c>
      <c r="I796">
        <v>0</v>
      </c>
      <c r="K796">
        <v>1</v>
      </c>
    </row>
    <row r="797" spans="1:15" x14ac:dyDescent="0.35">
      <c r="A797" s="22"/>
      <c r="G797" t="s">
        <v>4</v>
      </c>
      <c r="H797">
        <v>0</v>
      </c>
      <c r="I797">
        <v>1</v>
      </c>
      <c r="J797">
        <v>1</v>
      </c>
    </row>
    <row r="798" spans="1:15" s="5" customFormat="1" ht="13.15" thickBot="1" x14ac:dyDescent="0.4">
      <c r="A798" s="23"/>
      <c r="O798" s="24"/>
    </row>
    <row r="799" spans="1:15" s="26" customFormat="1" x14ac:dyDescent="0.35">
      <c r="A799" s="25" t="str">
        <f>Directions!V14</f>
        <v>NumErrors</v>
      </c>
      <c r="B799" s="26" t="s">
        <v>252</v>
      </c>
      <c r="E799" s="115" t="s">
        <v>226</v>
      </c>
      <c r="F799" s="66">
        <f>Directions!W14</f>
        <v>-1</v>
      </c>
      <c r="O799" s="28"/>
    </row>
    <row r="800" spans="1:15" ht="13.15" x14ac:dyDescent="0.4">
      <c r="A800" s="22" t="s">
        <v>1</v>
      </c>
      <c r="B800" t="s">
        <v>2</v>
      </c>
      <c r="C800" t="s">
        <v>3</v>
      </c>
      <c r="D800" t="s">
        <v>4</v>
      </c>
      <c r="G800" s="3" t="s">
        <v>220</v>
      </c>
      <c r="H800" t="s">
        <v>1</v>
      </c>
      <c r="I800" t="s">
        <v>2</v>
      </c>
      <c r="J800" t="s">
        <v>3</v>
      </c>
      <c r="K800" t="s">
        <v>4</v>
      </c>
    </row>
    <row r="801" spans="1:14" ht="13.15" x14ac:dyDescent="0.4">
      <c r="A801" s="22">
        <v>6</v>
      </c>
      <c r="B801">
        <v>4</v>
      </c>
      <c r="C801">
        <v>6</v>
      </c>
      <c r="D801">
        <v>9</v>
      </c>
      <c r="G801" t="s">
        <v>1</v>
      </c>
      <c r="H801" s="3">
        <f>A814</f>
        <v>5.666666666666667</v>
      </c>
      <c r="I801">
        <f>F799*(H801-I802)</f>
        <v>-1</v>
      </c>
      <c r="J801">
        <f>F799*(H801-J803)</f>
        <v>2.25</v>
      </c>
      <c r="K801">
        <f>F799*(H801-K804)</f>
        <v>-2.5000000000000004</v>
      </c>
    </row>
    <row r="802" spans="1:14" ht="13.15" x14ac:dyDescent="0.4">
      <c r="A802" s="22">
        <v>8</v>
      </c>
      <c r="B802">
        <v>7</v>
      </c>
      <c r="C802">
        <v>11</v>
      </c>
      <c r="D802">
        <v>3</v>
      </c>
      <c r="G802" t="s">
        <v>2</v>
      </c>
      <c r="H802">
        <f>F799*(I802-H801)</f>
        <v>1</v>
      </c>
      <c r="I802" s="3">
        <f>B814</f>
        <v>4.666666666666667</v>
      </c>
      <c r="J802">
        <f>F799*(I802-J803)</f>
        <v>3.25</v>
      </c>
      <c r="K802">
        <f>F799*(I802-K804)</f>
        <v>-1.5000000000000004</v>
      </c>
    </row>
    <row r="803" spans="1:14" ht="13.15" x14ac:dyDescent="0.4">
      <c r="A803" s="22">
        <v>5</v>
      </c>
      <c r="B803">
        <v>6</v>
      </c>
      <c r="C803">
        <v>8</v>
      </c>
      <c r="D803">
        <v>2</v>
      </c>
      <c r="G803" t="s">
        <v>3</v>
      </c>
      <c r="H803">
        <f>F799*(J803-H801)</f>
        <v>-2.25</v>
      </c>
      <c r="I803">
        <f>F799*(J803-I802)</f>
        <v>-3.25</v>
      </c>
      <c r="J803" s="3">
        <f>C814</f>
        <v>7.916666666666667</v>
      </c>
      <c r="K803">
        <f>F799*(J803-K804)</f>
        <v>-4.75</v>
      </c>
    </row>
    <row r="804" spans="1:14" ht="13.15" x14ac:dyDescent="0.4">
      <c r="A804" s="22">
        <v>5</v>
      </c>
      <c r="B804">
        <v>3</v>
      </c>
      <c r="C804">
        <v>8</v>
      </c>
      <c r="D804">
        <v>6</v>
      </c>
      <c r="G804" t="s">
        <v>4</v>
      </c>
      <c r="H804">
        <f>F799*(K804-H801)</f>
        <v>2.5000000000000004</v>
      </c>
      <c r="I804">
        <f>F799*(K804-I802)</f>
        <v>1.5000000000000004</v>
      </c>
      <c r="J804">
        <f>F799*(K804-J803)</f>
        <v>4.75</v>
      </c>
      <c r="K804" s="3">
        <f>D814</f>
        <v>3.1666666666666665</v>
      </c>
    </row>
    <row r="805" spans="1:14" x14ac:dyDescent="0.35">
      <c r="A805" s="22">
        <v>11</v>
      </c>
      <c r="B805">
        <v>5</v>
      </c>
      <c r="C805">
        <v>6</v>
      </c>
      <c r="D805">
        <v>2</v>
      </c>
    </row>
    <row r="806" spans="1:14" ht="13.15" thickBot="1" x14ac:dyDescent="0.4">
      <c r="A806" s="22">
        <v>4</v>
      </c>
      <c r="B806">
        <v>3</v>
      </c>
      <c r="C806">
        <v>6</v>
      </c>
      <c r="D806">
        <v>3</v>
      </c>
    </row>
    <row r="807" spans="1:14" ht="13.5" thickBot="1" x14ac:dyDescent="0.45">
      <c r="A807" s="22">
        <v>3</v>
      </c>
      <c r="B807">
        <v>4</v>
      </c>
      <c r="C807">
        <v>11</v>
      </c>
      <c r="D807">
        <v>7</v>
      </c>
      <c r="H807" t="s">
        <v>1</v>
      </c>
      <c r="I807" t="s">
        <v>2</v>
      </c>
      <c r="J807" t="s">
        <v>3</v>
      </c>
      <c r="K807" t="s">
        <v>4</v>
      </c>
      <c r="M807" s="116"/>
      <c r="N807" s="141" t="s">
        <v>10</v>
      </c>
    </row>
    <row r="808" spans="1:14" ht="13.15" x14ac:dyDescent="0.4">
      <c r="A808" s="22">
        <v>2</v>
      </c>
      <c r="B808">
        <v>7</v>
      </c>
      <c r="C808">
        <v>8</v>
      </c>
      <c r="D808">
        <v>1</v>
      </c>
      <c r="G808" t="s">
        <v>1</v>
      </c>
      <c r="I808">
        <f>IF(I801&gt;0,I813,0)</f>
        <v>0</v>
      </c>
      <c r="J808">
        <f>IF(J801&gt;0,J813,0)</f>
        <v>0</v>
      </c>
      <c r="K808">
        <f>IF(K801&gt;0,K813,0)</f>
        <v>0</v>
      </c>
      <c r="M808" s="143" t="s">
        <v>1</v>
      </c>
      <c r="N808" s="142">
        <f>Techniques!$D$3*(Techniques!$E$3*I808+Techniques!$F$3*J808+Techniques!$G$3*K808)</f>
        <v>0</v>
      </c>
    </row>
    <row r="809" spans="1:14" ht="13.15" x14ac:dyDescent="0.4">
      <c r="A809" s="22">
        <v>6</v>
      </c>
      <c r="B809">
        <v>6</v>
      </c>
      <c r="C809">
        <v>8</v>
      </c>
      <c r="D809">
        <v>2</v>
      </c>
      <c r="G809" t="s">
        <v>2</v>
      </c>
      <c r="H809">
        <f>IF(H802&gt;0,H814,0)</f>
        <v>0</v>
      </c>
      <c r="J809">
        <f>IF(J802&gt;0,J814,0)</f>
        <v>1</v>
      </c>
      <c r="K809">
        <f>IF(K802&gt;0,K814,0)</f>
        <v>0</v>
      </c>
      <c r="M809" s="143" t="s">
        <v>2</v>
      </c>
      <c r="N809" s="142">
        <f>Techniques!$E$3*(Techniques!$D$3*H809+Techniques!$F$3*J809+Techniques!$G$3*K809)</f>
        <v>1</v>
      </c>
    </row>
    <row r="810" spans="1:14" ht="13.15" x14ac:dyDescent="0.4">
      <c r="A810" s="22">
        <v>8</v>
      </c>
      <c r="B810">
        <v>3</v>
      </c>
      <c r="C810">
        <v>6</v>
      </c>
      <c r="D810">
        <v>1</v>
      </c>
      <c r="G810" t="s">
        <v>3</v>
      </c>
      <c r="H810">
        <f>IF(H803&gt;0,H815,0)</f>
        <v>0</v>
      </c>
      <c r="I810">
        <f>IF(I803&gt;0,I815,0)</f>
        <v>0</v>
      </c>
      <c r="K810">
        <f>IF(K803&gt;0,K815,0)</f>
        <v>0</v>
      </c>
      <c r="M810" s="143" t="s">
        <v>3</v>
      </c>
      <c r="N810" s="142">
        <f>Techniques!$F$3*(Techniques!$D$3*H810+Techniques!$E$3*I810+Techniques!$G$3*K810)</f>
        <v>0</v>
      </c>
    </row>
    <row r="811" spans="1:14" ht="13.15" x14ac:dyDescent="0.4">
      <c r="A811" s="22">
        <v>5</v>
      </c>
      <c r="B811">
        <v>5</v>
      </c>
      <c r="C811">
        <v>6</v>
      </c>
      <c r="D811">
        <v>1</v>
      </c>
      <c r="G811" t="s">
        <v>4</v>
      </c>
      <c r="H811">
        <f>IF(H804&gt;0,H816,0)</f>
        <v>0</v>
      </c>
      <c r="I811">
        <f>IF(I804&gt;0,I816,0)</f>
        <v>0</v>
      </c>
      <c r="J811">
        <f>IF(J804&gt;0,J816,0)</f>
        <v>1</v>
      </c>
      <c r="M811" s="143" t="s">
        <v>4</v>
      </c>
      <c r="N811" s="142">
        <f>Techniques!$G$3*(Techniques!$D$3*H811+Techniques!$E$3*I811+Techniques!$F$3*J811)</f>
        <v>1</v>
      </c>
    </row>
    <row r="812" spans="1:14" ht="13.15" x14ac:dyDescent="0.4">
      <c r="A812" s="22">
        <v>5</v>
      </c>
      <c r="B812">
        <v>3</v>
      </c>
      <c r="C812">
        <v>11</v>
      </c>
      <c r="D812">
        <v>1</v>
      </c>
      <c r="F812" s="38"/>
      <c r="M812" s="143" t="s">
        <v>94</v>
      </c>
      <c r="N812" s="142" t="b">
        <f>SUM(N808:N811)&gt;0</f>
        <v>1</v>
      </c>
    </row>
    <row r="813" spans="1:14" ht="13.5" thickBot="1" x14ac:dyDescent="0.45">
      <c r="A813" s="22"/>
      <c r="G813" t="s">
        <v>1</v>
      </c>
      <c r="I813">
        <v>0</v>
      </c>
      <c r="J813">
        <v>0</v>
      </c>
      <c r="K813">
        <v>0</v>
      </c>
      <c r="M813" s="140" t="s">
        <v>103</v>
      </c>
      <c r="N813" s="273">
        <v>3.4039272717099601E-4</v>
      </c>
    </row>
    <row r="814" spans="1:14" x14ac:dyDescent="0.35">
      <c r="A814" s="22">
        <f>AVERAGE(A801:A812)</f>
        <v>5.666666666666667</v>
      </c>
      <c r="B814">
        <f>AVERAGE(B801:B812)</f>
        <v>4.666666666666667</v>
      </c>
      <c r="C814">
        <f>AVERAGE(C801:C812)</f>
        <v>7.916666666666667</v>
      </c>
      <c r="D814">
        <f>AVERAGE(D801:D812)</f>
        <v>3.1666666666666665</v>
      </c>
      <c r="E814" s="13" t="s">
        <v>237</v>
      </c>
      <c r="G814" t="s">
        <v>2</v>
      </c>
      <c r="H814">
        <v>0</v>
      </c>
      <c r="J814">
        <v>1</v>
      </c>
      <c r="K814">
        <v>0</v>
      </c>
    </row>
    <row r="815" spans="1:14" x14ac:dyDescent="0.35">
      <c r="A815">
        <f>STDEV(A801:A812)</f>
        <v>2.4246211825330324</v>
      </c>
      <c r="B815">
        <f>STDEV(B801:B812)</f>
        <v>1.5569978883230466</v>
      </c>
      <c r="C815">
        <f>STDEV(C801:C812)</f>
        <v>2.0652243256245826</v>
      </c>
      <c r="D815">
        <f>STDEV(D801:D812)</f>
        <v>2.6911752530120077</v>
      </c>
      <c r="E815" s="13" t="s">
        <v>238</v>
      </c>
      <c r="G815" t="s">
        <v>3</v>
      </c>
      <c r="H815">
        <v>0</v>
      </c>
      <c r="I815">
        <v>1</v>
      </c>
      <c r="K815">
        <v>1</v>
      </c>
    </row>
    <row r="816" spans="1:14" x14ac:dyDescent="0.35">
      <c r="A816" s="22"/>
      <c r="G816" t="s">
        <v>4</v>
      </c>
      <c r="H816">
        <v>0</v>
      </c>
      <c r="I816">
        <v>0</v>
      </c>
      <c r="J816">
        <v>1</v>
      </c>
    </row>
    <row r="817" spans="1:15" s="5" customFormat="1" ht="13.15" thickBot="1" x14ac:dyDescent="0.4">
      <c r="A817" s="23"/>
      <c r="O817" s="24"/>
    </row>
    <row r="818" spans="1:15" s="26" customFormat="1" x14ac:dyDescent="0.35">
      <c r="A818" t="s">
        <v>219</v>
      </c>
      <c r="E818" s="115" t="s">
        <v>226</v>
      </c>
      <c r="F818" s="66">
        <v>-1</v>
      </c>
      <c r="O818" s="28"/>
    </row>
    <row r="819" spans="1:15" ht="13.15" x14ac:dyDescent="0.4">
      <c r="A819" s="22" t="s">
        <v>1</v>
      </c>
      <c r="B819" t="s">
        <v>2</v>
      </c>
      <c r="C819" t="s">
        <v>3</v>
      </c>
      <c r="D819" t="s">
        <v>4</v>
      </c>
      <c r="G819" s="3" t="s">
        <v>220</v>
      </c>
      <c r="H819" t="s">
        <v>1</v>
      </c>
      <c r="I819" t="s">
        <v>2</v>
      </c>
      <c r="J819" t="s">
        <v>3</v>
      </c>
      <c r="K819" t="s">
        <v>4</v>
      </c>
    </row>
    <row r="820" spans="1:15" ht="13.15" x14ac:dyDescent="0.4">
      <c r="A820" s="22">
        <v>5</v>
      </c>
      <c r="B820">
        <v>15</v>
      </c>
      <c r="C820">
        <v>47</v>
      </c>
      <c r="D820">
        <v>13</v>
      </c>
      <c r="G820" t="s">
        <v>1</v>
      </c>
      <c r="H820" s="3">
        <f>A833</f>
        <v>7.583333333333333</v>
      </c>
      <c r="I820">
        <f>F818*(H820-I821)</f>
        <v>15.583333333333336</v>
      </c>
      <c r="J820">
        <f>F818*(H820-J822)</f>
        <v>27.333333333333332</v>
      </c>
      <c r="K820">
        <f>F818*(H820-K823)</f>
        <v>0.25</v>
      </c>
    </row>
    <row r="821" spans="1:15" ht="13.15" x14ac:dyDescent="0.4">
      <c r="A821" s="22">
        <v>1</v>
      </c>
      <c r="B821">
        <v>45</v>
      </c>
      <c r="C821">
        <v>28</v>
      </c>
      <c r="D821">
        <v>11</v>
      </c>
      <c r="G821" t="s">
        <v>2</v>
      </c>
      <c r="H821">
        <f>F818*(I821-H820)</f>
        <v>-15.583333333333336</v>
      </c>
      <c r="I821" s="3">
        <f>B833</f>
        <v>23.166666666666668</v>
      </c>
      <c r="J821">
        <f>F818*(I821-J822)</f>
        <v>11.749999999999996</v>
      </c>
      <c r="K821">
        <f>F818*(I821-K823)</f>
        <v>-15.333333333333336</v>
      </c>
    </row>
    <row r="822" spans="1:15" ht="13.15" x14ac:dyDescent="0.4">
      <c r="A822" s="22">
        <v>23</v>
      </c>
      <c r="B822">
        <v>18</v>
      </c>
      <c r="C822">
        <v>37</v>
      </c>
      <c r="D822">
        <v>8</v>
      </c>
      <c r="G822" t="s">
        <v>3</v>
      </c>
      <c r="H822">
        <f>F818*(J822-H820)</f>
        <v>-27.333333333333332</v>
      </c>
      <c r="I822">
        <f>F818*(J822-I821)</f>
        <v>-11.749999999999996</v>
      </c>
      <c r="J822" s="3">
        <f>C833</f>
        <v>34.916666666666664</v>
      </c>
      <c r="K822">
        <f>F818*(J822-K823)</f>
        <v>-27.083333333333332</v>
      </c>
    </row>
    <row r="823" spans="1:15" ht="13.15" x14ac:dyDescent="0.4">
      <c r="A823" s="22">
        <v>22</v>
      </c>
      <c r="B823">
        <v>38</v>
      </c>
      <c r="C823">
        <v>64</v>
      </c>
      <c r="D823">
        <v>10</v>
      </c>
      <c r="G823" t="s">
        <v>4</v>
      </c>
      <c r="H823">
        <f>F818*(K823-H820)</f>
        <v>-0.25</v>
      </c>
      <c r="I823">
        <f>F818*(K823-I821)</f>
        <v>15.333333333333336</v>
      </c>
      <c r="J823">
        <f>F818*(K823-J822)</f>
        <v>27.083333333333332</v>
      </c>
      <c r="K823" s="3">
        <f>D833</f>
        <v>7.833333333333333</v>
      </c>
    </row>
    <row r="824" spans="1:15" x14ac:dyDescent="0.35">
      <c r="A824" s="22">
        <v>3</v>
      </c>
      <c r="B824">
        <v>17</v>
      </c>
      <c r="C824">
        <v>71</v>
      </c>
      <c r="D824">
        <v>7</v>
      </c>
    </row>
    <row r="825" spans="1:15" ht="13.15" thickBot="1" x14ac:dyDescent="0.4">
      <c r="A825" s="22">
        <v>2</v>
      </c>
      <c r="B825">
        <v>28</v>
      </c>
      <c r="C825">
        <v>27</v>
      </c>
      <c r="D825">
        <v>7</v>
      </c>
    </row>
    <row r="826" spans="1:15" ht="13.5" thickBot="1" x14ac:dyDescent="0.45">
      <c r="A826" s="22">
        <v>8</v>
      </c>
      <c r="B826">
        <v>20</v>
      </c>
      <c r="C826">
        <v>25</v>
      </c>
      <c r="D826">
        <v>10</v>
      </c>
      <c r="H826" t="s">
        <v>1</v>
      </c>
      <c r="I826" t="s">
        <v>2</v>
      </c>
      <c r="J826" t="s">
        <v>3</v>
      </c>
      <c r="K826" t="s">
        <v>4</v>
      </c>
      <c r="M826" s="116"/>
      <c r="N826" s="141" t="s">
        <v>10</v>
      </c>
    </row>
    <row r="827" spans="1:15" ht="13.15" x14ac:dyDescent="0.4">
      <c r="A827" s="22">
        <v>3</v>
      </c>
      <c r="B827">
        <v>17</v>
      </c>
      <c r="C827">
        <v>23</v>
      </c>
      <c r="D827">
        <v>1</v>
      </c>
      <c r="G827" t="s">
        <v>1</v>
      </c>
      <c r="I827">
        <f>IF(I820&gt;0,I832,0)</f>
        <v>1</v>
      </c>
      <c r="J827">
        <f>IF(J820&gt;0,J832,0)</f>
        <v>1</v>
      </c>
      <c r="K827">
        <f>IF(K820&gt;0,K832,0)</f>
        <v>0</v>
      </c>
      <c r="M827" s="143" t="s">
        <v>1</v>
      </c>
      <c r="N827" s="142">
        <f>Techniques!$D$3*(Techniques!$E$3*I827+Techniques!$F$3*J827+Techniques!$G$3*K827)</f>
        <v>2</v>
      </c>
    </row>
    <row r="828" spans="1:15" ht="13.15" x14ac:dyDescent="0.4">
      <c r="A828" s="22">
        <v>0</v>
      </c>
      <c r="B828">
        <v>16</v>
      </c>
      <c r="C828">
        <v>30</v>
      </c>
      <c r="D828">
        <v>16</v>
      </c>
      <c r="G828" t="s">
        <v>2</v>
      </c>
      <c r="H828">
        <f>IF(H821&gt;0,H833,0)</f>
        <v>0</v>
      </c>
      <c r="J828">
        <f>IF(J821&gt;0,J833,0)</f>
        <v>0</v>
      </c>
      <c r="K828">
        <f>IF(K821&gt;0,K833,0)</f>
        <v>0</v>
      </c>
      <c r="M828" s="143" t="s">
        <v>2</v>
      </c>
      <c r="N828" s="142">
        <f>Techniques!$E$3*(Techniques!$D$3*H828+Techniques!$F$3*J828+Techniques!$G$3*K828)</f>
        <v>0</v>
      </c>
    </row>
    <row r="829" spans="1:15" ht="13.15" x14ac:dyDescent="0.4">
      <c r="A829" s="22">
        <v>4</v>
      </c>
      <c r="B829">
        <v>22</v>
      </c>
      <c r="C829">
        <v>21</v>
      </c>
      <c r="D829">
        <v>5</v>
      </c>
      <c r="G829" t="s">
        <v>3</v>
      </c>
      <c r="H829">
        <f>IF(H822&gt;0,H834,0)</f>
        <v>0</v>
      </c>
      <c r="I829">
        <f>IF(I822&gt;0,I834,0)</f>
        <v>0</v>
      </c>
      <c r="K829">
        <f>IF(K822&gt;0,K834,0)</f>
        <v>0</v>
      </c>
      <c r="M829" s="143" t="s">
        <v>3</v>
      </c>
      <c r="N829" s="142">
        <f>Techniques!$F$3*(Techniques!$D$3*H829+Techniques!$E$3*I829+Techniques!$G$3*K829)</f>
        <v>0</v>
      </c>
    </row>
    <row r="830" spans="1:15" ht="13.15" x14ac:dyDescent="0.4">
      <c r="A830" s="22">
        <v>11</v>
      </c>
      <c r="B830">
        <v>20</v>
      </c>
      <c r="C830">
        <v>20</v>
      </c>
      <c r="D830">
        <v>2</v>
      </c>
      <c r="G830" t="s">
        <v>4</v>
      </c>
      <c r="H830">
        <f>IF(H823&gt;0,H835,0)</f>
        <v>0</v>
      </c>
      <c r="I830">
        <f>IF(I823&gt;0,I835,0)</f>
        <v>1</v>
      </c>
      <c r="J830">
        <f>IF(J823&gt;0,J835,0)</f>
        <v>1</v>
      </c>
      <c r="M830" s="143" t="s">
        <v>4</v>
      </c>
      <c r="N830" s="142">
        <f>Techniques!$G$3*(Techniques!$D$3*H830+Techniques!$E$3*I830+Techniques!$F$3*J830)</f>
        <v>2</v>
      </c>
    </row>
    <row r="831" spans="1:15" ht="13.15" x14ac:dyDescent="0.4">
      <c r="A831" s="22">
        <v>9</v>
      </c>
      <c r="B831">
        <v>22</v>
      </c>
      <c r="C831">
        <v>26</v>
      </c>
      <c r="D831">
        <v>4</v>
      </c>
      <c r="F831" s="38"/>
      <c r="M831" s="143" t="s">
        <v>94</v>
      </c>
      <c r="N831" s="142" t="b">
        <f>SUM(N827:N830)&gt;0</f>
        <v>1</v>
      </c>
    </row>
    <row r="832" spans="1:15" ht="13.5" thickBot="1" x14ac:dyDescent="0.45">
      <c r="A832" s="22"/>
      <c r="G832" t="s">
        <v>1</v>
      </c>
      <c r="I832">
        <v>1</v>
      </c>
      <c r="J832">
        <v>1</v>
      </c>
      <c r="K832">
        <v>0</v>
      </c>
      <c r="M832" s="140" t="s">
        <v>103</v>
      </c>
      <c r="N832" s="273">
        <v>5.2711260371488795E-7</v>
      </c>
    </row>
    <row r="833" spans="1:15" x14ac:dyDescent="0.35">
      <c r="A833" s="22">
        <f>AVERAGE(A820:A831)</f>
        <v>7.583333333333333</v>
      </c>
      <c r="B833">
        <f>AVERAGE(B820:B831)</f>
        <v>23.166666666666668</v>
      </c>
      <c r="C833">
        <f>AVERAGE(C820:C831)</f>
        <v>34.916666666666664</v>
      </c>
      <c r="D833">
        <f>AVERAGE(D820:D831)</f>
        <v>7.833333333333333</v>
      </c>
      <c r="E833" s="13" t="s">
        <v>237</v>
      </c>
      <c r="G833" t="s">
        <v>2</v>
      </c>
      <c r="H833">
        <v>1</v>
      </c>
      <c r="J833">
        <v>0</v>
      </c>
      <c r="K833">
        <v>1</v>
      </c>
    </row>
    <row r="834" spans="1:15" x14ac:dyDescent="0.35">
      <c r="A834">
        <f>STDEV(A820:A831)</f>
        <v>7.7042884555331002</v>
      </c>
      <c r="B834">
        <f>STDEV(B820:B831)</f>
        <v>9.359810927901302</v>
      </c>
      <c r="C834">
        <f>STDEV(C820:C831)</f>
        <v>16.973017802775477</v>
      </c>
      <c r="D834">
        <f>STDEV(D820:D831)</f>
        <v>4.4483568638182334</v>
      </c>
      <c r="E834" s="13" t="s">
        <v>238</v>
      </c>
      <c r="G834" t="s">
        <v>3</v>
      </c>
      <c r="H834">
        <v>1</v>
      </c>
      <c r="I834">
        <v>0</v>
      </c>
      <c r="K834">
        <v>1</v>
      </c>
    </row>
    <row r="835" spans="1:15" x14ac:dyDescent="0.35">
      <c r="A835" s="22"/>
      <c r="G835" t="s">
        <v>4</v>
      </c>
      <c r="H835">
        <v>0</v>
      </c>
      <c r="I835">
        <v>1</v>
      </c>
      <c r="J835">
        <v>1</v>
      </c>
    </row>
    <row r="836" spans="1:15" s="5" customFormat="1" ht="13.15" thickBot="1" x14ac:dyDescent="0.4">
      <c r="A836" s="23"/>
      <c r="O836" s="24"/>
    </row>
    <row r="973" spans="16:28" x14ac:dyDescent="0.35"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  <c r="AA973" s="31"/>
      <c r="AB973" s="31"/>
    </row>
    <row r="974" spans="16:28" x14ac:dyDescent="0.35"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  <c r="AA974" s="31"/>
      <c r="AB974" s="31"/>
    </row>
    <row r="975" spans="16:28" x14ac:dyDescent="0.35"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  <c r="AA975" s="31"/>
      <c r="AB975" s="31"/>
    </row>
    <row r="976" spans="16:28" x14ac:dyDescent="0.35"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  <c r="AA976" s="31"/>
      <c r="AB976" s="31"/>
    </row>
    <row r="977" spans="16:28" x14ac:dyDescent="0.35"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  <c r="AA977" s="31"/>
      <c r="AB977" s="31"/>
    </row>
    <row r="978" spans="16:28" x14ac:dyDescent="0.35"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  <c r="AA978" s="31"/>
      <c r="AB978" s="31"/>
    </row>
    <row r="979" spans="16:28" x14ac:dyDescent="0.35"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  <c r="AA979" s="31"/>
      <c r="AB979" s="31"/>
    </row>
    <row r="980" spans="16:28" x14ac:dyDescent="0.35"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  <c r="AA980" s="31"/>
      <c r="AB980" s="31"/>
    </row>
    <row r="981" spans="16:28" x14ac:dyDescent="0.35"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  <c r="AA981" s="31"/>
      <c r="AB981" s="31"/>
    </row>
    <row r="982" spans="16:28" x14ac:dyDescent="0.35"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  <c r="AA982" s="31"/>
      <c r="AB982" s="31"/>
    </row>
    <row r="983" spans="16:28" x14ac:dyDescent="0.35"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  <c r="AA983" s="31"/>
      <c r="AB983" s="31"/>
    </row>
    <row r="984" spans="16:28" x14ac:dyDescent="0.35"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  <c r="AA984" s="31"/>
      <c r="AB984" s="31"/>
    </row>
    <row r="985" spans="16:28" x14ac:dyDescent="0.35"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  <c r="AA985" s="31"/>
      <c r="AB985" s="31"/>
    </row>
    <row r="986" spans="16:28" x14ac:dyDescent="0.35"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  <c r="AA986" s="31"/>
      <c r="AB986" s="31"/>
    </row>
    <row r="987" spans="16:28" x14ac:dyDescent="0.35"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  <c r="AA987" s="31"/>
      <c r="AB987" s="31"/>
    </row>
    <row r="988" spans="16:28" x14ac:dyDescent="0.35"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  <c r="AA988" s="31"/>
      <c r="AB988" s="31"/>
    </row>
    <row r="989" spans="16:28" x14ac:dyDescent="0.35"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  <c r="AA989" s="31"/>
      <c r="AB989" s="31"/>
    </row>
    <row r="990" spans="16:28" x14ac:dyDescent="0.35"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  <c r="AA990" s="31"/>
      <c r="AB990" s="31"/>
    </row>
    <row r="991" spans="16:28" x14ac:dyDescent="0.35"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  <c r="AA991" s="31"/>
      <c r="AB991" s="31"/>
    </row>
    <row r="992" spans="16:28" x14ac:dyDescent="0.35"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  <c r="AA992" s="31"/>
      <c r="AB992" s="31"/>
    </row>
    <row r="993" spans="16:28" x14ac:dyDescent="0.35"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  <c r="AA993" s="31"/>
      <c r="AB993" s="31"/>
    </row>
    <row r="994" spans="16:28" x14ac:dyDescent="0.35"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  <c r="AA994" s="31"/>
      <c r="AB994" s="31"/>
    </row>
    <row r="995" spans="16:28" x14ac:dyDescent="0.35"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  <c r="AA995" s="31"/>
      <c r="AB995" s="31"/>
    </row>
    <row r="996" spans="16:28" x14ac:dyDescent="0.35"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  <c r="AA996" s="31"/>
      <c r="AB996" s="31"/>
    </row>
    <row r="997" spans="16:28" x14ac:dyDescent="0.35"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  <c r="AA997" s="31"/>
      <c r="AB997" s="31"/>
    </row>
    <row r="998" spans="16:28" x14ac:dyDescent="0.35"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  <c r="AA998" s="31"/>
      <c r="AB998" s="31"/>
    </row>
    <row r="999" spans="16:28" x14ac:dyDescent="0.35"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  <c r="AA999" s="31"/>
      <c r="AB999" s="31"/>
    </row>
    <row r="1000" spans="16:28" x14ac:dyDescent="0.35"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  <c r="AA1000" s="31"/>
      <c r="AB1000" s="31"/>
    </row>
    <row r="1001" spans="16:28" x14ac:dyDescent="0.35">
      <c r="P1001" s="31"/>
      <c r="Q1001" s="31"/>
      <c r="R1001" s="31"/>
      <c r="S1001" s="31"/>
      <c r="T1001" s="31"/>
      <c r="U1001" s="31"/>
      <c r="V1001" s="31"/>
      <c r="W1001" s="31"/>
      <c r="X1001" s="31"/>
      <c r="Y1001" s="31"/>
      <c r="Z1001" s="31"/>
      <c r="AA1001" s="31"/>
      <c r="AB1001" s="31"/>
    </row>
    <row r="1002" spans="16:28" x14ac:dyDescent="0.35">
      <c r="P1002" s="31"/>
      <c r="Q1002" s="31"/>
      <c r="R1002" s="31"/>
      <c r="S1002" s="31"/>
      <c r="T1002" s="31"/>
      <c r="U1002" s="31"/>
      <c r="V1002" s="31"/>
      <c r="W1002" s="31"/>
      <c r="X1002" s="31"/>
      <c r="Y1002" s="31"/>
      <c r="Z1002" s="31"/>
      <c r="AA1002" s="31"/>
      <c r="AB1002" s="31"/>
    </row>
    <row r="1003" spans="16:28" x14ac:dyDescent="0.35">
      <c r="P1003" s="31"/>
      <c r="Q1003" s="31"/>
      <c r="R1003" s="31"/>
      <c r="S1003" s="31"/>
      <c r="T1003" s="31"/>
      <c r="U1003" s="31"/>
      <c r="V1003" s="31"/>
      <c r="W1003" s="31"/>
      <c r="X1003" s="31"/>
      <c r="Y1003" s="31"/>
      <c r="Z1003" s="31"/>
      <c r="AA1003" s="31"/>
      <c r="AB1003" s="31"/>
    </row>
    <row r="1004" spans="16:28" x14ac:dyDescent="0.35">
      <c r="P1004" s="31"/>
      <c r="Q1004" s="31"/>
      <c r="R1004" s="31"/>
      <c r="S1004" s="31"/>
      <c r="T1004" s="31"/>
      <c r="U1004" s="31"/>
      <c r="V1004" s="31"/>
      <c r="W1004" s="31"/>
      <c r="X1004" s="31"/>
      <c r="Y1004" s="31"/>
      <c r="Z1004" s="31"/>
      <c r="AA1004" s="31"/>
      <c r="AB1004" s="31"/>
    </row>
    <row r="1005" spans="16:28" x14ac:dyDescent="0.35">
      <c r="P1005" s="31"/>
      <c r="Q1005" s="31"/>
      <c r="R1005" s="31"/>
      <c r="S1005" s="31"/>
      <c r="T1005" s="31"/>
      <c r="U1005" s="31"/>
      <c r="V1005" s="31"/>
      <c r="W1005" s="31"/>
      <c r="X1005" s="31"/>
      <c r="Y1005" s="31"/>
      <c r="Z1005" s="31"/>
      <c r="AA1005" s="31"/>
      <c r="AB1005" s="31"/>
    </row>
    <row r="1006" spans="16:28" x14ac:dyDescent="0.35">
      <c r="P1006" s="31"/>
      <c r="Q1006" s="31"/>
      <c r="R1006" s="31"/>
      <c r="S1006" s="31"/>
      <c r="T1006" s="31"/>
      <c r="U1006" s="31"/>
      <c r="V1006" s="31"/>
      <c r="W1006" s="31"/>
      <c r="X1006" s="31"/>
      <c r="Y1006" s="31"/>
      <c r="Z1006" s="31"/>
      <c r="AA1006" s="31"/>
      <c r="AB1006" s="31"/>
    </row>
    <row r="1007" spans="16:28" x14ac:dyDescent="0.35">
      <c r="P1007" s="31"/>
      <c r="Q1007" s="31"/>
      <c r="R1007" s="31"/>
      <c r="S1007" s="31"/>
      <c r="T1007" s="31"/>
      <c r="U1007" s="31"/>
      <c r="V1007" s="31"/>
      <c r="W1007" s="31"/>
      <c r="X1007" s="31"/>
      <c r="Y1007" s="31"/>
      <c r="Z1007" s="31"/>
      <c r="AA1007" s="31"/>
      <c r="AB1007" s="31"/>
    </row>
    <row r="1008" spans="16:28" x14ac:dyDescent="0.35">
      <c r="P1008" s="31"/>
      <c r="Q1008" s="31"/>
      <c r="R1008" s="31"/>
      <c r="S1008" s="31"/>
      <c r="T1008" s="31"/>
      <c r="U1008" s="31"/>
      <c r="V1008" s="31"/>
      <c r="W1008" s="31"/>
      <c r="X1008" s="31"/>
      <c r="Y1008" s="31"/>
      <c r="Z1008" s="31"/>
      <c r="AA1008" s="31"/>
      <c r="AB1008" s="31"/>
    </row>
    <row r="1009" spans="16:28" x14ac:dyDescent="0.35">
      <c r="P1009" s="31"/>
      <c r="Q1009" s="31"/>
      <c r="R1009" s="31"/>
      <c r="S1009" s="31"/>
      <c r="T1009" s="31"/>
      <c r="U1009" s="31"/>
      <c r="V1009" s="31"/>
      <c r="W1009" s="31"/>
      <c r="X1009" s="31"/>
      <c r="Y1009" s="31"/>
      <c r="Z1009" s="31"/>
      <c r="AA1009" s="31"/>
      <c r="AB1009" s="31"/>
    </row>
    <row r="1010" spans="16:28" x14ac:dyDescent="0.35">
      <c r="P1010" s="31"/>
      <c r="Q1010" s="31"/>
      <c r="R1010" s="31"/>
      <c r="S1010" s="31"/>
      <c r="T1010" s="31"/>
      <c r="U1010" s="31"/>
      <c r="V1010" s="31"/>
      <c r="W1010" s="31"/>
      <c r="X1010" s="31"/>
      <c r="Y1010" s="31"/>
      <c r="Z1010" s="31"/>
      <c r="AA1010" s="31"/>
      <c r="AB1010" s="31"/>
    </row>
    <row r="1011" spans="16:28" x14ac:dyDescent="0.35">
      <c r="P1011" s="31"/>
      <c r="Q1011" s="31"/>
      <c r="R1011" s="31"/>
      <c r="S1011" s="31"/>
      <c r="T1011" s="31"/>
      <c r="U1011" s="31"/>
      <c r="V1011" s="31"/>
      <c r="W1011" s="31"/>
      <c r="X1011" s="31"/>
      <c r="Y1011" s="31"/>
      <c r="Z1011" s="31"/>
      <c r="AA1011" s="31"/>
      <c r="AB1011" s="31"/>
    </row>
    <row r="1012" spans="16:28" x14ac:dyDescent="0.35">
      <c r="P1012" s="31"/>
      <c r="Q1012" s="31"/>
      <c r="R1012" s="31"/>
      <c r="S1012" s="31"/>
      <c r="T1012" s="31"/>
      <c r="U1012" s="31"/>
      <c r="V1012" s="31"/>
      <c r="W1012" s="31"/>
      <c r="X1012" s="31"/>
      <c r="Y1012" s="31"/>
      <c r="Z1012" s="31"/>
      <c r="AA1012" s="31"/>
      <c r="AB1012" s="31"/>
    </row>
    <row r="1013" spans="16:28" x14ac:dyDescent="0.35">
      <c r="P1013" s="31"/>
      <c r="Q1013" s="31"/>
      <c r="R1013" s="31"/>
      <c r="S1013" s="31"/>
      <c r="T1013" s="31"/>
      <c r="U1013" s="31"/>
      <c r="V1013" s="31"/>
      <c r="W1013" s="31"/>
      <c r="X1013" s="31"/>
      <c r="Y1013" s="31"/>
      <c r="Z1013" s="31"/>
      <c r="AA1013" s="31"/>
      <c r="AB1013" s="31"/>
    </row>
    <row r="1014" spans="16:28" x14ac:dyDescent="0.35">
      <c r="P1014" s="31"/>
      <c r="Q1014" s="31"/>
      <c r="R1014" s="31"/>
      <c r="S1014" s="31"/>
      <c r="T1014" s="31"/>
      <c r="U1014" s="31"/>
      <c r="V1014" s="31"/>
      <c r="W1014" s="31"/>
      <c r="X1014" s="31"/>
      <c r="Y1014" s="31"/>
      <c r="Z1014" s="31"/>
      <c r="AA1014" s="31"/>
      <c r="AB1014" s="31"/>
    </row>
    <row r="1015" spans="16:28" x14ac:dyDescent="0.35">
      <c r="P1015" s="31"/>
      <c r="Q1015" s="31"/>
      <c r="R1015" s="31"/>
      <c r="S1015" s="31"/>
      <c r="T1015" s="31"/>
      <c r="U1015" s="31"/>
      <c r="V1015" s="31"/>
      <c r="W1015" s="31"/>
      <c r="X1015" s="31"/>
      <c r="Y1015" s="31"/>
      <c r="Z1015" s="31"/>
      <c r="AA1015" s="31"/>
      <c r="AB1015" s="31"/>
    </row>
    <row r="1016" spans="16:28" x14ac:dyDescent="0.35">
      <c r="P1016" s="31"/>
      <c r="Q1016" s="31"/>
      <c r="R1016" s="31"/>
      <c r="S1016" s="31"/>
      <c r="T1016" s="31"/>
      <c r="U1016" s="31"/>
      <c r="V1016" s="31"/>
      <c r="W1016" s="31"/>
      <c r="X1016" s="31"/>
      <c r="Y1016" s="31"/>
      <c r="Z1016" s="31"/>
      <c r="AA1016" s="31"/>
      <c r="AB1016" s="31"/>
    </row>
    <row r="1017" spans="16:28" x14ac:dyDescent="0.35">
      <c r="P1017" s="31"/>
      <c r="Q1017" s="31"/>
      <c r="R1017" s="31"/>
      <c r="S1017" s="31"/>
      <c r="T1017" s="31"/>
      <c r="U1017" s="31"/>
      <c r="V1017" s="31"/>
      <c r="W1017" s="31"/>
      <c r="X1017" s="31"/>
      <c r="Y1017" s="31"/>
      <c r="Z1017" s="31"/>
      <c r="AA1017" s="31"/>
      <c r="AB1017" s="31"/>
    </row>
    <row r="1018" spans="16:28" x14ac:dyDescent="0.35">
      <c r="P1018" s="31"/>
      <c r="Q1018" s="31"/>
      <c r="R1018" s="31"/>
      <c r="S1018" s="31"/>
      <c r="T1018" s="31"/>
      <c r="U1018" s="31"/>
      <c r="V1018" s="31"/>
      <c r="W1018" s="31"/>
      <c r="X1018" s="31"/>
      <c r="Y1018" s="31"/>
      <c r="Z1018" s="31"/>
      <c r="AA1018" s="31"/>
      <c r="AB1018" s="31"/>
    </row>
    <row r="1019" spans="16:28" x14ac:dyDescent="0.35">
      <c r="P1019" s="31"/>
      <c r="Q1019" s="31"/>
      <c r="R1019" s="31"/>
      <c r="S1019" s="31"/>
      <c r="T1019" s="31"/>
      <c r="U1019" s="31"/>
      <c r="V1019" s="31"/>
      <c r="W1019" s="31"/>
      <c r="X1019" s="31"/>
      <c r="Y1019" s="31"/>
      <c r="Z1019" s="31"/>
      <c r="AA1019" s="31"/>
      <c r="AB1019" s="31"/>
    </row>
    <row r="1020" spans="16:28" x14ac:dyDescent="0.35">
      <c r="P1020" s="31"/>
      <c r="Q1020" s="31"/>
      <c r="R1020" s="31"/>
      <c r="S1020" s="31"/>
      <c r="T1020" s="31"/>
      <c r="U1020" s="31"/>
      <c r="V1020" s="31"/>
      <c r="W1020" s="31"/>
      <c r="X1020" s="31"/>
      <c r="Y1020" s="31"/>
      <c r="Z1020" s="31"/>
      <c r="AA1020" s="31"/>
      <c r="AB1020" s="31"/>
    </row>
    <row r="1021" spans="16:28" x14ac:dyDescent="0.35">
      <c r="P1021" s="31"/>
      <c r="Q1021" s="31"/>
      <c r="R1021" s="31"/>
      <c r="S1021" s="31"/>
      <c r="T1021" s="31"/>
      <c r="U1021" s="31"/>
      <c r="V1021" s="31"/>
      <c r="W1021" s="31"/>
      <c r="X1021" s="31"/>
      <c r="Y1021" s="31"/>
      <c r="Z1021" s="31"/>
      <c r="AA1021" s="31"/>
      <c r="AB1021" s="31"/>
    </row>
    <row r="1022" spans="16:28" x14ac:dyDescent="0.35">
      <c r="P1022" s="31"/>
      <c r="Q1022" s="31"/>
      <c r="R1022" s="31"/>
      <c r="S1022" s="31"/>
      <c r="T1022" s="31"/>
      <c r="U1022" s="31"/>
      <c r="V1022" s="31"/>
      <c r="W1022" s="31"/>
      <c r="X1022" s="31"/>
      <c r="Y1022" s="31"/>
      <c r="Z1022" s="31"/>
      <c r="AA1022" s="31"/>
      <c r="AB1022" s="31"/>
    </row>
    <row r="1023" spans="16:28" x14ac:dyDescent="0.35">
      <c r="P1023" s="31"/>
      <c r="Q1023" s="31"/>
      <c r="R1023" s="31"/>
      <c r="S1023" s="31"/>
      <c r="T1023" s="31"/>
      <c r="U1023" s="31"/>
      <c r="V1023" s="31"/>
      <c r="W1023" s="31"/>
      <c r="X1023" s="31"/>
      <c r="Y1023" s="31"/>
      <c r="Z1023" s="31"/>
      <c r="AA1023" s="31"/>
      <c r="AB1023" s="31"/>
    </row>
    <row r="1024" spans="16:28" x14ac:dyDescent="0.35">
      <c r="P1024" s="31"/>
      <c r="Q1024" s="31"/>
      <c r="R1024" s="31"/>
      <c r="S1024" s="31"/>
      <c r="T1024" s="31"/>
      <c r="U1024" s="31"/>
      <c r="V1024" s="31"/>
      <c r="W1024" s="31"/>
      <c r="X1024" s="31"/>
      <c r="Y1024" s="31"/>
      <c r="Z1024" s="31"/>
      <c r="AA1024" s="31"/>
      <c r="AB1024" s="31"/>
    </row>
    <row r="1025" spans="16:28" x14ac:dyDescent="0.35">
      <c r="P1025" s="31"/>
      <c r="Q1025" s="31"/>
      <c r="R1025" s="31"/>
      <c r="S1025" s="31"/>
      <c r="T1025" s="31"/>
      <c r="U1025" s="31"/>
      <c r="V1025" s="31"/>
      <c r="W1025" s="31"/>
      <c r="X1025" s="31"/>
      <c r="Y1025" s="31"/>
      <c r="Z1025" s="31"/>
      <c r="AA1025" s="31"/>
      <c r="AB1025" s="31"/>
    </row>
    <row r="1026" spans="16:28" x14ac:dyDescent="0.35">
      <c r="P1026" s="31"/>
      <c r="Q1026" s="31"/>
      <c r="R1026" s="31"/>
      <c r="S1026" s="31"/>
      <c r="T1026" s="31"/>
      <c r="U1026" s="31"/>
      <c r="V1026" s="31"/>
      <c r="W1026" s="31"/>
      <c r="X1026" s="31"/>
      <c r="Y1026" s="31"/>
      <c r="Z1026" s="31"/>
      <c r="AA1026" s="31"/>
      <c r="AB1026" s="31"/>
    </row>
    <row r="1027" spans="16:28" x14ac:dyDescent="0.35">
      <c r="P1027" s="31"/>
      <c r="Q1027" s="31"/>
      <c r="R1027" s="31"/>
      <c r="S1027" s="31"/>
      <c r="T1027" s="31"/>
      <c r="U1027" s="31"/>
      <c r="V1027" s="31"/>
      <c r="W1027" s="31"/>
      <c r="X1027" s="31"/>
      <c r="Y1027" s="31"/>
      <c r="Z1027" s="31"/>
      <c r="AA1027" s="31"/>
      <c r="AB1027" s="31"/>
    </row>
    <row r="1028" spans="16:28" x14ac:dyDescent="0.35">
      <c r="P1028" s="31"/>
      <c r="Q1028" s="31"/>
      <c r="R1028" s="31"/>
      <c r="S1028" s="31"/>
      <c r="T1028" s="31"/>
      <c r="U1028" s="31"/>
      <c r="V1028" s="31"/>
      <c r="W1028" s="31"/>
      <c r="X1028" s="31"/>
      <c r="Y1028" s="31"/>
      <c r="Z1028" s="31"/>
      <c r="AA1028" s="31"/>
      <c r="AB1028" s="31"/>
    </row>
    <row r="1029" spans="16:28" x14ac:dyDescent="0.35">
      <c r="P1029" s="31"/>
      <c r="Q1029" s="31"/>
      <c r="R1029" s="31"/>
      <c r="S1029" s="31"/>
      <c r="T1029" s="31"/>
      <c r="U1029" s="31"/>
      <c r="V1029" s="31"/>
      <c r="W1029" s="31"/>
      <c r="X1029" s="31"/>
      <c r="Y1029" s="31"/>
      <c r="Z1029" s="31"/>
      <c r="AA1029" s="31"/>
      <c r="AB1029" s="31"/>
    </row>
  </sheetData>
  <conditionalFormatting sqref="M6:M8 M19 M25:M27 M38 M44:M46 M57 M63:M65 M76 M82:M84 M95 M101:M103 M114 M120:M122 M133 M139:M141 M177:M179 M190 M196:M198 M272:M274 M285 M291:M293 M304 M310:M312 M323 M329:M331 M342 M348:M350 M361 M367:M369 M405:M407 M418 M424:M426 M538:M540 M152:M165 M380:M393 M557:M559 M570 M576:M578 M589 M595:M597 M608 M614:M616 M627 M633:M635 M646 M652:M654 M665 M671:M673 M684 M690:M692 M703 M709:M711 M722 M728:M730 M741 M747:M749 M760 M766:M768 M804:M806 M817 M779:M792 M823:M825 M209:M222 M437:M450 M551 M171 M228:M241 M247:M260 M266 M399 M456:M469 M475:M488 M494:M507 M513:M526 M532 M798">
    <cfRule type="cellIs" dxfId="128" priority="1252" operator="equal">
      <formula>"NORMAL"</formula>
    </cfRule>
  </conditionalFormatting>
  <conditionalFormatting sqref="M513 M836:M1048576">
    <cfRule type="cellIs" dxfId="127" priority="1117" operator="equal">
      <formula>"NORMAL"</formula>
    </cfRule>
  </conditionalFormatting>
  <conditionalFormatting sqref="M16:M18">
    <cfRule type="cellIs" dxfId="126" priority="751" operator="equal">
      <formula>"NORMAL"</formula>
    </cfRule>
  </conditionalFormatting>
  <conditionalFormatting sqref="M35:M37">
    <cfRule type="cellIs" dxfId="125" priority="750" operator="equal">
      <formula>"NORMAL"</formula>
    </cfRule>
  </conditionalFormatting>
  <conditionalFormatting sqref="M54:M56">
    <cfRule type="cellIs" dxfId="124" priority="749" operator="equal">
      <formula>"NORMAL"</formula>
    </cfRule>
  </conditionalFormatting>
  <conditionalFormatting sqref="M73:M75">
    <cfRule type="cellIs" dxfId="123" priority="748" operator="equal">
      <formula>"NORMAL"</formula>
    </cfRule>
  </conditionalFormatting>
  <conditionalFormatting sqref="M92:M94">
    <cfRule type="cellIs" dxfId="122" priority="747" operator="equal">
      <formula>"NORMAL"</formula>
    </cfRule>
  </conditionalFormatting>
  <conditionalFormatting sqref="M111:M113">
    <cfRule type="cellIs" dxfId="121" priority="746" operator="equal">
      <formula>"NORMAL"</formula>
    </cfRule>
  </conditionalFormatting>
  <conditionalFormatting sqref="M130:M132">
    <cfRule type="cellIs" dxfId="120" priority="745" operator="equal">
      <formula>"NORMAL"</formula>
    </cfRule>
  </conditionalFormatting>
  <conditionalFormatting sqref="M149:M151">
    <cfRule type="cellIs" dxfId="119" priority="744" operator="equal">
      <formula>"NORMAL"</formula>
    </cfRule>
  </conditionalFormatting>
  <conditionalFormatting sqref="M168:M170">
    <cfRule type="cellIs" dxfId="118" priority="743" operator="equal">
      <formula>"NORMAL"</formula>
    </cfRule>
  </conditionalFormatting>
  <conditionalFormatting sqref="M187:M189">
    <cfRule type="cellIs" dxfId="117" priority="742" operator="equal">
      <formula>"NORMAL"</formula>
    </cfRule>
  </conditionalFormatting>
  <conditionalFormatting sqref="M206:M208">
    <cfRule type="cellIs" dxfId="116" priority="741" operator="equal">
      <formula>"NORMAL"</formula>
    </cfRule>
  </conditionalFormatting>
  <conditionalFormatting sqref="M225:M227">
    <cfRule type="cellIs" dxfId="115" priority="740" operator="equal">
      <formula>"NORMAL"</formula>
    </cfRule>
  </conditionalFormatting>
  <conditionalFormatting sqref="M244:M246">
    <cfRule type="cellIs" dxfId="114" priority="739" operator="equal">
      <formula>"NORMAL"</formula>
    </cfRule>
  </conditionalFormatting>
  <conditionalFormatting sqref="M263:M265">
    <cfRule type="cellIs" dxfId="113" priority="738" operator="equal">
      <formula>"NORMAL"</formula>
    </cfRule>
  </conditionalFormatting>
  <conditionalFormatting sqref="M282:M284">
    <cfRule type="cellIs" dxfId="112" priority="737" operator="equal">
      <formula>"NORMAL"</formula>
    </cfRule>
  </conditionalFormatting>
  <conditionalFormatting sqref="M301:M303">
    <cfRule type="cellIs" dxfId="111" priority="736" operator="equal">
      <formula>"NORMAL"</formula>
    </cfRule>
  </conditionalFormatting>
  <conditionalFormatting sqref="M320:M322">
    <cfRule type="cellIs" dxfId="110" priority="735" operator="equal">
      <formula>"NORMAL"</formula>
    </cfRule>
  </conditionalFormatting>
  <conditionalFormatting sqref="M339:M341">
    <cfRule type="cellIs" dxfId="109" priority="734" operator="equal">
      <formula>"NORMAL"</formula>
    </cfRule>
  </conditionalFormatting>
  <conditionalFormatting sqref="M358:M360">
    <cfRule type="cellIs" dxfId="108" priority="733" operator="equal">
      <formula>"NORMAL"</formula>
    </cfRule>
  </conditionalFormatting>
  <conditionalFormatting sqref="M377:M379">
    <cfRule type="cellIs" dxfId="107" priority="732" operator="equal">
      <formula>"NORMAL"</formula>
    </cfRule>
  </conditionalFormatting>
  <conditionalFormatting sqref="M396:M398">
    <cfRule type="cellIs" dxfId="106" priority="731" operator="equal">
      <formula>"NORMAL"</formula>
    </cfRule>
  </conditionalFormatting>
  <conditionalFormatting sqref="M415:M417">
    <cfRule type="cellIs" dxfId="105" priority="730" operator="equal">
      <formula>"NORMAL"</formula>
    </cfRule>
  </conditionalFormatting>
  <conditionalFormatting sqref="M434:M436">
    <cfRule type="cellIs" dxfId="104" priority="729" operator="equal">
      <formula>"NORMAL"</formula>
    </cfRule>
  </conditionalFormatting>
  <conditionalFormatting sqref="M453:M455">
    <cfRule type="cellIs" dxfId="103" priority="728" operator="equal">
      <formula>"NORMAL"</formula>
    </cfRule>
  </conditionalFormatting>
  <conditionalFormatting sqref="M472:M474">
    <cfRule type="cellIs" dxfId="102" priority="727" operator="equal">
      <formula>"NORMAL"</formula>
    </cfRule>
  </conditionalFormatting>
  <conditionalFormatting sqref="M491:M493">
    <cfRule type="cellIs" dxfId="101" priority="726" operator="equal">
      <formula>"NORMAL"</formula>
    </cfRule>
  </conditionalFormatting>
  <conditionalFormatting sqref="M510:M512">
    <cfRule type="cellIs" dxfId="100" priority="725" operator="equal">
      <formula>"NORMAL"</formula>
    </cfRule>
  </conditionalFormatting>
  <conditionalFormatting sqref="M529:M531">
    <cfRule type="cellIs" dxfId="99" priority="724" operator="equal">
      <formula>"NORMAL"</formula>
    </cfRule>
  </conditionalFormatting>
  <conditionalFormatting sqref="M548:M550">
    <cfRule type="cellIs" dxfId="98" priority="723" operator="equal">
      <formula>"NORMAL"</formula>
    </cfRule>
  </conditionalFormatting>
  <conditionalFormatting sqref="M567:M569">
    <cfRule type="cellIs" dxfId="97" priority="722" operator="equal">
      <formula>"NORMAL"</formula>
    </cfRule>
  </conditionalFormatting>
  <conditionalFormatting sqref="M586:M588">
    <cfRule type="cellIs" dxfId="96" priority="721" operator="equal">
      <formula>"NORMAL"</formula>
    </cfRule>
  </conditionalFormatting>
  <conditionalFormatting sqref="M605:M607">
    <cfRule type="cellIs" dxfId="95" priority="720" operator="equal">
      <formula>"NORMAL"</formula>
    </cfRule>
  </conditionalFormatting>
  <conditionalFormatting sqref="M624:M626">
    <cfRule type="cellIs" dxfId="94" priority="719" operator="equal">
      <formula>"NORMAL"</formula>
    </cfRule>
  </conditionalFormatting>
  <conditionalFormatting sqref="M643:M645">
    <cfRule type="cellIs" dxfId="93" priority="718" operator="equal">
      <formula>"NORMAL"</formula>
    </cfRule>
  </conditionalFormatting>
  <conditionalFormatting sqref="M662:M664">
    <cfRule type="cellIs" dxfId="92" priority="717" operator="equal">
      <formula>"NORMAL"</formula>
    </cfRule>
  </conditionalFormatting>
  <conditionalFormatting sqref="M681:M683">
    <cfRule type="cellIs" dxfId="91" priority="716" operator="equal">
      <formula>"NORMAL"</formula>
    </cfRule>
  </conditionalFormatting>
  <conditionalFormatting sqref="M700:M702">
    <cfRule type="cellIs" dxfId="90" priority="715" operator="equal">
      <formula>"NORMAL"</formula>
    </cfRule>
  </conditionalFormatting>
  <conditionalFormatting sqref="M719:M721">
    <cfRule type="cellIs" dxfId="89" priority="714" operator="equal">
      <formula>"NORMAL"</formula>
    </cfRule>
  </conditionalFormatting>
  <conditionalFormatting sqref="M738:M740">
    <cfRule type="cellIs" dxfId="88" priority="713" operator="equal">
      <formula>"NORMAL"</formula>
    </cfRule>
  </conditionalFormatting>
  <conditionalFormatting sqref="M757:M759">
    <cfRule type="cellIs" dxfId="87" priority="712" operator="equal">
      <formula>"NORMAL"</formula>
    </cfRule>
  </conditionalFormatting>
  <conditionalFormatting sqref="M776:M778">
    <cfRule type="cellIs" dxfId="86" priority="711" operator="equal">
      <formula>"NORMAL"</formula>
    </cfRule>
  </conditionalFormatting>
  <conditionalFormatting sqref="M795:M797">
    <cfRule type="cellIs" dxfId="85" priority="710" operator="equal">
      <formula>"NORMAL"</formula>
    </cfRule>
  </conditionalFormatting>
  <conditionalFormatting sqref="M814:M816">
    <cfRule type="cellIs" dxfId="84" priority="709" operator="equal">
      <formula>"NORMAL"</formula>
    </cfRule>
  </conditionalFormatting>
  <conditionalFormatting sqref="M833:M835">
    <cfRule type="cellIs" dxfId="83" priority="708" operator="equal">
      <formula>"NORMAL"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D2428-2316-4E31-97F5-6F57E7D353B8}">
  <sheetPr codeName="Foglio7">
    <tabColor theme="5" tint="0.39997558519241921"/>
  </sheetPr>
  <dimension ref="A1:O739"/>
  <sheetViews>
    <sheetView zoomScale="70" zoomScaleNormal="70" workbookViewId="0">
      <selection activeCell="N55" sqref="N55"/>
    </sheetView>
  </sheetViews>
  <sheetFormatPr defaultRowHeight="12.75" x14ac:dyDescent="0.35"/>
  <cols>
    <col min="13" max="13" width="18.33203125" bestFit="1" customWidth="1"/>
    <col min="15" max="15" width="9.1328125" style="2"/>
  </cols>
  <sheetData>
    <row r="1" spans="1:15" s="26" customFormat="1" x14ac:dyDescent="0.35">
      <c r="A1" s="299" t="s">
        <v>28</v>
      </c>
      <c r="E1" s="115" t="s">
        <v>226</v>
      </c>
      <c r="F1" s="26">
        <f>Directions!B50</f>
        <v>-1</v>
      </c>
      <c r="O1" s="28"/>
    </row>
    <row r="2" spans="1:15" s="31" customFormat="1" ht="13.15" x14ac:dyDescent="0.4">
      <c r="A2" s="22" t="s">
        <v>1</v>
      </c>
      <c r="B2" t="s">
        <v>2</v>
      </c>
      <c r="C2" t="s">
        <v>3</v>
      </c>
      <c r="D2" t="s">
        <v>4</v>
      </c>
      <c r="E2"/>
      <c r="F2"/>
      <c r="G2" s="3" t="s">
        <v>220</v>
      </c>
      <c r="H2" t="s">
        <v>1</v>
      </c>
      <c r="I2" t="s">
        <v>2</v>
      </c>
      <c r="J2" t="s">
        <v>3</v>
      </c>
      <c r="K2" t="s">
        <v>4</v>
      </c>
      <c r="L2"/>
      <c r="N2"/>
      <c r="O2" s="2"/>
    </row>
    <row r="3" spans="1:15" s="31" customFormat="1" ht="13.15" x14ac:dyDescent="0.4">
      <c r="A3" s="31">
        <v>0</v>
      </c>
      <c r="B3" s="31">
        <v>19.079999999999998</v>
      </c>
      <c r="C3" s="31">
        <v>9.5399999999999991</v>
      </c>
      <c r="D3" s="31">
        <v>38.159999999999997</v>
      </c>
      <c r="F3"/>
      <c r="G3" t="s">
        <v>1</v>
      </c>
      <c r="H3" s="3">
        <f>A16</f>
        <v>8.7449999999999992</v>
      </c>
      <c r="I3">
        <f>F1*(H3-I4)</f>
        <v>10.334999999999996</v>
      </c>
      <c r="J3">
        <f>F1*(H3-J5)</f>
        <v>19.080000000000005</v>
      </c>
      <c r="K3">
        <f>F1*(H3-K6)</f>
        <v>23.85</v>
      </c>
      <c r="N3"/>
      <c r="O3" s="2"/>
    </row>
    <row r="4" spans="1:15" s="31" customFormat="1" ht="13.15" x14ac:dyDescent="0.4">
      <c r="A4" s="31">
        <v>0</v>
      </c>
      <c r="B4" s="31">
        <v>38.159999999999997</v>
      </c>
      <c r="C4" s="31">
        <v>9.5399999999999991</v>
      </c>
      <c r="D4" s="31">
        <v>85.859999999999985</v>
      </c>
      <c r="F4"/>
      <c r="G4" t="s">
        <v>2</v>
      </c>
      <c r="H4">
        <f>F1*(I4-H3)</f>
        <v>-10.334999999999996</v>
      </c>
      <c r="I4" s="3">
        <f>B16</f>
        <v>19.079999999999995</v>
      </c>
      <c r="J4">
        <f>F1*(I4-J5)</f>
        <v>8.7450000000000081</v>
      </c>
      <c r="K4">
        <f>F1*(I4-K6)</f>
        <v>13.515000000000004</v>
      </c>
      <c r="N4"/>
      <c r="O4" s="2"/>
    </row>
    <row r="5" spans="1:15" s="31" customFormat="1" ht="13.15" x14ac:dyDescent="0.4">
      <c r="A5" s="31">
        <v>0</v>
      </c>
      <c r="B5" s="31">
        <v>19.079999999999998</v>
      </c>
      <c r="C5" s="31">
        <v>38.159999999999997</v>
      </c>
      <c r="D5" s="31">
        <v>19.079999999999998</v>
      </c>
      <c r="F5"/>
      <c r="G5" t="s">
        <v>3</v>
      </c>
      <c r="H5">
        <f>F1*(J5-H3)</f>
        <v>-19.080000000000005</v>
      </c>
      <c r="I5">
        <f>F1*(J5-I4)</f>
        <v>-8.7450000000000081</v>
      </c>
      <c r="J5" s="3">
        <f>C16</f>
        <v>27.825000000000003</v>
      </c>
      <c r="K5">
        <f>F1*(J5-K6)</f>
        <v>4.769999999999996</v>
      </c>
      <c r="N5"/>
      <c r="O5" s="2"/>
    </row>
    <row r="6" spans="1:15" s="31" customFormat="1" ht="13.15" x14ac:dyDescent="0.4">
      <c r="A6" s="31">
        <v>0</v>
      </c>
      <c r="B6" s="31">
        <v>9.5399999999999991</v>
      </c>
      <c r="C6" s="31">
        <v>57.239999999999995</v>
      </c>
      <c r="D6" s="31">
        <v>9.5399999999999991</v>
      </c>
      <c r="F6"/>
      <c r="G6" t="s">
        <v>4</v>
      </c>
      <c r="H6">
        <f>F1*(K6-H3)</f>
        <v>-23.85</v>
      </c>
      <c r="I6">
        <f>F1*(K6-I4)</f>
        <v>-13.515000000000004</v>
      </c>
      <c r="J6">
        <f>F1*(K6-J5)</f>
        <v>-4.769999999999996</v>
      </c>
      <c r="K6" s="3">
        <f>D16</f>
        <v>32.594999999999999</v>
      </c>
      <c r="M6"/>
      <c r="N6"/>
      <c r="O6" s="2"/>
    </row>
    <row r="7" spans="1:15" s="31" customFormat="1" x14ac:dyDescent="0.35">
      <c r="A7" s="31">
        <v>38.159999999999997</v>
      </c>
      <c r="B7" s="31">
        <v>28.619999999999997</v>
      </c>
      <c r="C7" s="31">
        <v>19.079999999999998</v>
      </c>
      <c r="D7" s="31">
        <v>28.619999999999997</v>
      </c>
      <c r="F7"/>
      <c r="G7"/>
      <c r="H7"/>
      <c r="I7"/>
      <c r="J7"/>
      <c r="K7"/>
      <c r="M7"/>
      <c r="N7"/>
      <c r="O7" s="2"/>
    </row>
    <row r="8" spans="1:15" s="31" customFormat="1" ht="13.15" thickBot="1" x14ac:dyDescent="0.4">
      <c r="A8" s="31">
        <v>0</v>
      </c>
      <c r="B8" s="31">
        <v>9.5399999999999991</v>
      </c>
      <c r="C8" s="31">
        <v>28.619999999999997</v>
      </c>
      <c r="D8" s="31">
        <v>38.159999999999997</v>
      </c>
      <c r="F8"/>
      <c r="G8"/>
      <c r="H8"/>
      <c r="I8"/>
      <c r="J8"/>
      <c r="K8"/>
      <c r="M8"/>
      <c r="N8"/>
      <c r="O8" s="2"/>
    </row>
    <row r="9" spans="1:15" s="31" customFormat="1" ht="13.5" thickBot="1" x14ac:dyDescent="0.45">
      <c r="A9" s="31">
        <v>9.5399999999999991</v>
      </c>
      <c r="B9" s="31">
        <v>19.079999999999998</v>
      </c>
      <c r="C9" s="31">
        <v>38.159999999999997</v>
      </c>
      <c r="D9" s="31">
        <v>28.619999999999997</v>
      </c>
      <c r="F9"/>
      <c r="G9"/>
      <c r="H9" t="s">
        <v>1</v>
      </c>
      <c r="I9" t="s">
        <v>2</v>
      </c>
      <c r="J9" t="s">
        <v>3</v>
      </c>
      <c r="K9" t="s">
        <v>4</v>
      </c>
      <c r="L9"/>
      <c r="M9" s="116"/>
      <c r="N9" s="141" t="s">
        <v>10</v>
      </c>
      <c r="O9" s="2"/>
    </row>
    <row r="10" spans="1:15" s="31" customFormat="1" ht="13.15" x14ac:dyDescent="0.4">
      <c r="A10" s="31">
        <v>9.5399999999999991</v>
      </c>
      <c r="B10" s="31">
        <v>19.079999999999998</v>
      </c>
      <c r="C10" s="31">
        <v>19.079999999999998</v>
      </c>
      <c r="D10" s="31">
        <v>9.5399999999999991</v>
      </c>
      <c r="F10"/>
      <c r="G10" t="s">
        <v>1</v>
      </c>
      <c r="H10"/>
      <c r="I10">
        <f>IF(I3&gt;0,I15,0)</f>
        <v>0</v>
      </c>
      <c r="J10">
        <f>IF(J3&gt;0,J15,0)</f>
        <v>1</v>
      </c>
      <c r="K10">
        <f>IF(K3&gt;0,K15,0)</f>
        <v>1</v>
      </c>
      <c r="L10"/>
      <c r="M10" s="143" t="s">
        <v>1</v>
      </c>
      <c r="N10" s="142">
        <f>Techniques!$D$3*(Techniques!$E$3*I10+Techniques!$F$3*J10+Techniques!$G$3*K10)</f>
        <v>2</v>
      </c>
      <c r="O10" s="2"/>
    </row>
    <row r="11" spans="1:15" s="31" customFormat="1" ht="13.15" x14ac:dyDescent="0.4">
      <c r="A11" s="31">
        <v>0</v>
      </c>
      <c r="B11" s="31">
        <v>19.079999999999998</v>
      </c>
      <c r="C11" s="31">
        <v>28.619999999999997</v>
      </c>
      <c r="D11" s="31">
        <v>47.699999999999996</v>
      </c>
      <c r="F11"/>
      <c r="G11" t="s">
        <v>2</v>
      </c>
      <c r="H11">
        <f>IF(H4&gt;0,H16,0)</f>
        <v>0</v>
      </c>
      <c r="I11"/>
      <c r="J11">
        <f>IF(J4&gt;0,J16,0)</f>
        <v>0</v>
      </c>
      <c r="K11">
        <f>IF(K4&gt;0,K16,0)</f>
        <v>0</v>
      </c>
      <c r="L11"/>
      <c r="M11" s="143" t="s">
        <v>2</v>
      </c>
      <c r="N11" s="142">
        <f>Techniques!$E$3*(Techniques!$D$3*H11+Techniques!$F$3*J11+Techniques!$G$3*K11)</f>
        <v>0</v>
      </c>
      <c r="O11" s="2"/>
    </row>
    <row r="12" spans="1:15" s="31" customFormat="1" ht="13.15" x14ac:dyDescent="0.4">
      <c r="A12" s="31">
        <v>0</v>
      </c>
      <c r="B12" s="31">
        <v>19.079999999999998</v>
      </c>
      <c r="C12" s="31">
        <v>28.619999999999997</v>
      </c>
      <c r="D12" s="31">
        <v>28.619999999999997</v>
      </c>
      <c r="F12"/>
      <c r="G12" t="s">
        <v>3</v>
      </c>
      <c r="H12">
        <f>IF(H5&gt;0,H17,0)</f>
        <v>0</v>
      </c>
      <c r="I12">
        <f>IF(I5&gt;0,I17,0)</f>
        <v>0</v>
      </c>
      <c r="J12"/>
      <c r="K12">
        <f>IF(K5&gt;0,K17,0)</f>
        <v>0</v>
      </c>
      <c r="L12"/>
      <c r="M12" s="143" t="s">
        <v>3</v>
      </c>
      <c r="N12" s="142">
        <f>Techniques!$F$3*(Techniques!$D$3*H12+Techniques!$E$3*I12+Techniques!$G$3*K12)</f>
        <v>0</v>
      </c>
      <c r="O12" s="2"/>
    </row>
    <row r="13" spans="1:15" s="31" customFormat="1" ht="13.15" x14ac:dyDescent="0.4">
      <c r="A13" s="31">
        <v>9.5399999999999991</v>
      </c>
      <c r="B13" s="31">
        <v>9.5399999999999991</v>
      </c>
      <c r="C13" s="31">
        <v>38.159999999999997</v>
      </c>
      <c r="D13" s="31">
        <v>9.5399999999999991</v>
      </c>
      <c r="F13"/>
      <c r="G13" t="s">
        <v>4</v>
      </c>
      <c r="H13">
        <f>IF(H6&gt;0,H18,0)</f>
        <v>0</v>
      </c>
      <c r="I13">
        <f>IF(I6&gt;0,I18,0)</f>
        <v>0</v>
      </c>
      <c r="J13">
        <f>IF(J6&gt;0,J18,0)</f>
        <v>0</v>
      </c>
      <c r="K13"/>
      <c r="L13"/>
      <c r="M13" s="143" t="s">
        <v>4</v>
      </c>
      <c r="N13" s="142">
        <f>Techniques!$G$3*(Techniques!$D$3*H13+Techniques!$E$3*I13+Techniques!$F$3*J13)</f>
        <v>0</v>
      </c>
      <c r="O13" s="2"/>
    </row>
    <row r="14" spans="1:15" s="31" customFormat="1" ht="13.15" x14ac:dyDescent="0.4">
      <c r="A14" s="31">
        <v>38.159999999999997</v>
      </c>
      <c r="B14" s="31">
        <v>19.079999999999998</v>
      </c>
      <c r="C14" s="31">
        <v>19.079999999999998</v>
      </c>
      <c r="D14" s="31">
        <v>47.699999999999996</v>
      </c>
      <c r="F14"/>
      <c r="G14"/>
      <c r="H14"/>
      <c r="I14"/>
      <c r="J14"/>
      <c r="K14"/>
      <c r="L14"/>
      <c r="M14" s="143" t="s">
        <v>94</v>
      </c>
      <c r="N14" s="142" t="b">
        <f>SUM(N10:N13)&gt;0</f>
        <v>1</v>
      </c>
      <c r="O14" s="2"/>
    </row>
    <row r="15" spans="1:15" s="31" customFormat="1" ht="13.5" thickBot="1" x14ac:dyDescent="0.45">
      <c r="A15" s="22"/>
      <c r="B15"/>
      <c r="C15"/>
      <c r="D15"/>
      <c r="E15"/>
      <c r="F15"/>
      <c r="G15" t="s">
        <v>1</v>
      </c>
      <c r="H15"/>
      <c r="I15">
        <v>0</v>
      </c>
      <c r="J15">
        <v>1</v>
      </c>
      <c r="K15">
        <v>1</v>
      </c>
      <c r="L15"/>
      <c r="M15" s="140" t="s">
        <v>103</v>
      </c>
      <c r="N15" s="273">
        <v>1.7091776494261078E-3</v>
      </c>
      <c r="O15" s="2"/>
    </row>
    <row r="16" spans="1:15" s="31" customFormat="1" x14ac:dyDescent="0.35">
      <c r="A16" s="22">
        <f>AVERAGE(A3:A14)</f>
        <v>8.7449999999999992</v>
      </c>
      <c r="B16">
        <f>AVERAGE(B3:B14)</f>
        <v>19.079999999999995</v>
      </c>
      <c r="C16">
        <f>AVERAGE(C3:C14)</f>
        <v>27.825000000000003</v>
      </c>
      <c r="D16">
        <f>AVERAGE(D3:D14)</f>
        <v>32.594999999999999</v>
      </c>
      <c r="E16" s="13" t="s">
        <v>237</v>
      </c>
      <c r="F16"/>
      <c r="G16" t="s">
        <v>2</v>
      </c>
      <c r="H16">
        <v>0</v>
      </c>
      <c r="I16"/>
      <c r="J16">
        <v>0</v>
      </c>
      <c r="K16">
        <v>0</v>
      </c>
      <c r="L16"/>
      <c r="M16"/>
      <c r="N16"/>
      <c r="O16" s="2"/>
    </row>
    <row r="17" spans="1:15" s="31" customFormat="1" x14ac:dyDescent="0.35">
      <c r="A17">
        <f>STDEV(A3:A14)</f>
        <v>14.358100975977417</v>
      </c>
      <c r="B17">
        <f>STDEV(B3:B14)</f>
        <v>8.135739336130106</v>
      </c>
      <c r="C17">
        <f>STDEV(C3:C14)</f>
        <v>13.76980392017256</v>
      </c>
      <c r="D17">
        <f>STDEV(D3:D14)</f>
        <v>21.700600955231206</v>
      </c>
      <c r="E17" s="13" t="s">
        <v>238</v>
      </c>
      <c r="F17"/>
      <c r="G17" t="s">
        <v>3</v>
      </c>
      <c r="H17">
        <v>1</v>
      </c>
      <c r="I17">
        <v>0</v>
      </c>
      <c r="J17"/>
      <c r="K17">
        <v>0</v>
      </c>
      <c r="L17"/>
      <c r="M17"/>
      <c r="N17"/>
      <c r="O17" s="2"/>
    </row>
    <row r="18" spans="1:15" s="31" customFormat="1" x14ac:dyDescent="0.35">
      <c r="A18" s="22"/>
      <c r="B18"/>
      <c r="C18"/>
      <c r="D18"/>
      <c r="E18"/>
      <c r="F18"/>
      <c r="G18" t="s">
        <v>4</v>
      </c>
      <c r="H18">
        <v>1</v>
      </c>
      <c r="I18">
        <v>0</v>
      </c>
      <c r="J18">
        <v>0</v>
      </c>
      <c r="K18"/>
      <c r="L18"/>
      <c r="M18"/>
      <c r="N18"/>
      <c r="O18" s="2"/>
    </row>
    <row r="19" spans="1:15" s="5" customFormat="1" ht="13.15" thickBot="1" x14ac:dyDescent="0.4">
      <c r="A19" s="23"/>
      <c r="O19" s="24"/>
    </row>
    <row r="20" spans="1:15" s="26" customFormat="1" x14ac:dyDescent="0.35">
      <c r="A20" t="s">
        <v>29</v>
      </c>
      <c r="E20" s="115" t="s">
        <v>226</v>
      </c>
      <c r="F20" s="26">
        <f>Directions!B50</f>
        <v>-1</v>
      </c>
      <c r="O20" s="28"/>
    </row>
    <row r="21" spans="1:15" s="31" customFormat="1" ht="13.15" x14ac:dyDescent="0.4">
      <c r="A21" s="22" t="s">
        <v>1</v>
      </c>
      <c r="B21" t="s">
        <v>2</v>
      </c>
      <c r="C21" t="s">
        <v>3</v>
      </c>
      <c r="D21" t="s">
        <v>4</v>
      </c>
      <c r="E21"/>
      <c r="F21"/>
      <c r="G21" s="3" t="s">
        <v>220</v>
      </c>
      <c r="H21" t="s">
        <v>1</v>
      </c>
      <c r="I21" t="s">
        <v>2</v>
      </c>
      <c r="J21" t="s">
        <v>3</v>
      </c>
      <c r="K21" t="s">
        <v>4</v>
      </c>
      <c r="L21"/>
      <c r="O21" s="2"/>
    </row>
    <row r="22" spans="1:15" s="31" customFormat="1" ht="13.15" x14ac:dyDescent="0.4">
      <c r="A22" s="31">
        <v>0</v>
      </c>
      <c r="B22" s="31">
        <v>22.740000000000002</v>
      </c>
      <c r="C22" s="31">
        <v>7.58</v>
      </c>
      <c r="D22" s="31">
        <v>22.740000000000002</v>
      </c>
      <c r="F22"/>
      <c r="G22" t="s">
        <v>1</v>
      </c>
      <c r="H22" s="3">
        <f>A35</f>
        <v>7.580000000000001</v>
      </c>
      <c r="I22">
        <f>F20*(H22-I23)</f>
        <v>12.001666666666669</v>
      </c>
      <c r="J22">
        <f>F20*(H22-J24)</f>
        <v>5.0533333333333319</v>
      </c>
      <c r="K22">
        <f>F20*(H22-K25)</f>
        <v>22.739999999999995</v>
      </c>
      <c r="O22" s="2"/>
    </row>
    <row r="23" spans="1:15" s="31" customFormat="1" ht="13.15" x14ac:dyDescent="0.4">
      <c r="A23" s="31">
        <v>0</v>
      </c>
      <c r="B23" s="31">
        <v>68.22</v>
      </c>
      <c r="C23" s="31">
        <v>0</v>
      </c>
      <c r="D23" s="31">
        <v>60.64</v>
      </c>
      <c r="F23"/>
      <c r="G23" t="s">
        <v>2</v>
      </c>
      <c r="H23">
        <f>F20*(I23-H22)</f>
        <v>-12.001666666666669</v>
      </c>
      <c r="I23" s="3">
        <f>B35</f>
        <v>19.581666666666671</v>
      </c>
      <c r="J23">
        <f>F20*(I23-J24)</f>
        <v>-6.9483333333333377</v>
      </c>
      <c r="K23">
        <f>F20*(I23-K25)</f>
        <v>10.738333333333326</v>
      </c>
      <c r="O23" s="2"/>
    </row>
    <row r="24" spans="1:15" s="31" customFormat="1" ht="13.15" x14ac:dyDescent="0.4">
      <c r="A24" s="31">
        <v>0</v>
      </c>
      <c r="B24" s="31">
        <v>7.58</v>
      </c>
      <c r="C24" s="31">
        <v>22.740000000000002</v>
      </c>
      <c r="D24" s="31">
        <v>15.16</v>
      </c>
      <c r="F24"/>
      <c r="G24" t="s">
        <v>3</v>
      </c>
      <c r="H24">
        <f>F20*(J24-H22)</f>
        <v>-5.0533333333333319</v>
      </c>
      <c r="I24">
        <f>F20*(J24-I23)</f>
        <v>6.9483333333333377</v>
      </c>
      <c r="J24" s="3">
        <f>C35</f>
        <v>12.633333333333333</v>
      </c>
      <c r="K24">
        <f>F20*(J24-K25)</f>
        <v>17.686666666666664</v>
      </c>
      <c r="O24" s="2"/>
    </row>
    <row r="25" spans="1:15" s="31" customFormat="1" ht="13.15" x14ac:dyDescent="0.4">
      <c r="A25" s="31">
        <v>15.16</v>
      </c>
      <c r="B25" s="31">
        <v>7.58</v>
      </c>
      <c r="C25" s="31">
        <v>0</v>
      </c>
      <c r="D25" s="31">
        <v>7.58</v>
      </c>
      <c r="F25"/>
      <c r="G25" t="s">
        <v>4</v>
      </c>
      <c r="H25">
        <f>F20*(K25-H22)</f>
        <v>-22.739999999999995</v>
      </c>
      <c r="I25">
        <f>F20*(K25-I23)</f>
        <v>-10.738333333333326</v>
      </c>
      <c r="J25">
        <f>F20*(K25-J24)</f>
        <v>-17.686666666666664</v>
      </c>
      <c r="K25" s="3">
        <f>D35</f>
        <v>30.319999999999997</v>
      </c>
      <c r="M25"/>
      <c r="O25" s="2"/>
    </row>
    <row r="26" spans="1:15" s="31" customFormat="1" x14ac:dyDescent="0.35">
      <c r="A26" s="31">
        <v>22.740000000000002</v>
      </c>
      <c r="B26" s="31">
        <v>15.16</v>
      </c>
      <c r="C26" s="31">
        <v>7.58</v>
      </c>
      <c r="D26" s="31">
        <v>22.740000000000002</v>
      </c>
      <c r="F26"/>
      <c r="G26"/>
      <c r="H26"/>
      <c r="I26"/>
      <c r="J26"/>
      <c r="K26"/>
      <c r="M26"/>
      <c r="O26" s="2"/>
    </row>
    <row r="27" spans="1:15" s="31" customFormat="1" ht="13.15" thickBot="1" x14ac:dyDescent="0.4">
      <c r="A27" s="31">
        <v>15.16</v>
      </c>
      <c r="B27" s="31">
        <v>7.58</v>
      </c>
      <c r="C27" s="31">
        <v>22.740000000000002</v>
      </c>
      <c r="D27" s="31">
        <v>45.480000000000004</v>
      </c>
      <c r="F27"/>
      <c r="G27"/>
      <c r="H27"/>
      <c r="I27"/>
      <c r="J27"/>
      <c r="K27"/>
      <c r="M27"/>
      <c r="O27" s="2"/>
    </row>
    <row r="28" spans="1:15" s="31" customFormat="1" ht="13.5" thickBot="1" x14ac:dyDescent="0.45">
      <c r="A28" s="31">
        <v>0</v>
      </c>
      <c r="B28" s="31">
        <v>15.16</v>
      </c>
      <c r="C28" s="31">
        <v>0</v>
      </c>
      <c r="D28" s="31">
        <v>30.32</v>
      </c>
      <c r="F28"/>
      <c r="G28"/>
      <c r="H28" t="s">
        <v>1</v>
      </c>
      <c r="I28" t="s">
        <v>2</v>
      </c>
      <c r="J28" t="s">
        <v>3</v>
      </c>
      <c r="K28" t="s">
        <v>4</v>
      </c>
      <c r="L28"/>
      <c r="M28" s="116"/>
      <c r="N28" s="141" t="s">
        <v>10</v>
      </c>
      <c r="O28" s="2"/>
    </row>
    <row r="29" spans="1:15" s="31" customFormat="1" ht="13.15" x14ac:dyDescent="0.4">
      <c r="A29" s="31">
        <v>7.58</v>
      </c>
      <c r="B29" s="31">
        <v>15.16</v>
      </c>
      <c r="C29" s="31">
        <v>0</v>
      </c>
      <c r="D29" s="31">
        <v>90.960000000000008</v>
      </c>
      <c r="F29"/>
      <c r="G29" t="s">
        <v>1</v>
      </c>
      <c r="H29"/>
      <c r="I29">
        <f>IF(I22&gt;0,I34,0)</f>
        <v>0</v>
      </c>
      <c r="J29">
        <f>IF(J22&gt;0,J34,0)</f>
        <v>0</v>
      </c>
      <c r="K29">
        <f>IF(K22&gt;0,K34,0)</f>
        <v>1</v>
      </c>
      <c r="L29"/>
      <c r="M29" s="143" t="s">
        <v>1</v>
      </c>
      <c r="N29" s="142">
        <f>Techniques!$D$3*(Techniques!$E$3*I29+Techniques!$F$3*J29+Techniques!$G$3*K29)</f>
        <v>1</v>
      </c>
      <c r="O29" s="2"/>
    </row>
    <row r="30" spans="1:15" s="31" customFormat="1" ht="13.15" x14ac:dyDescent="0.4">
      <c r="A30" s="31">
        <v>0</v>
      </c>
      <c r="B30" s="31">
        <v>37.9</v>
      </c>
      <c r="C30" s="31">
        <v>7.58</v>
      </c>
      <c r="D30" s="31">
        <v>22.740000000000002</v>
      </c>
      <c r="F30"/>
      <c r="G30" t="s">
        <v>2</v>
      </c>
      <c r="H30">
        <f>IF(H23&gt;0,H35,0)</f>
        <v>0</v>
      </c>
      <c r="I30"/>
      <c r="J30">
        <f>IF(J23&gt;0,J35,0)</f>
        <v>0</v>
      </c>
      <c r="K30">
        <f>IF(K23&gt;0,K35,0)</f>
        <v>0</v>
      </c>
      <c r="L30"/>
      <c r="M30" s="143" t="s">
        <v>2</v>
      </c>
      <c r="N30" s="142">
        <f>Techniques!$E$3*(Techniques!$D$3*H30+Techniques!$F$3*J30+Techniques!$G$3*K30)</f>
        <v>0</v>
      </c>
      <c r="O30" s="2"/>
    </row>
    <row r="31" spans="1:15" s="31" customFormat="1" ht="13.15" x14ac:dyDescent="0.4">
      <c r="A31" s="31">
        <v>0</v>
      </c>
      <c r="B31" s="31">
        <v>7.58</v>
      </c>
      <c r="C31" s="31">
        <v>7.58</v>
      </c>
      <c r="D31" s="31">
        <v>0</v>
      </c>
      <c r="F31"/>
      <c r="G31" t="s">
        <v>3</v>
      </c>
      <c r="H31">
        <f>IF(H24&gt;0,H36,0)</f>
        <v>0</v>
      </c>
      <c r="I31">
        <f>IF(I24&gt;0,I36,0)</f>
        <v>0</v>
      </c>
      <c r="J31"/>
      <c r="K31">
        <f>IF(K24&gt;0,K36,0)</f>
        <v>0</v>
      </c>
      <c r="L31"/>
      <c r="M31" s="143" t="s">
        <v>3</v>
      </c>
      <c r="N31" s="142">
        <f>Techniques!$F$3*(Techniques!$D$3*H31+Techniques!$E$3*I31+Techniques!$G$3*K31)</f>
        <v>0</v>
      </c>
      <c r="O31" s="2"/>
    </row>
    <row r="32" spans="1:15" s="31" customFormat="1" ht="13.15" x14ac:dyDescent="0.4">
      <c r="A32" s="31">
        <v>0</v>
      </c>
      <c r="B32" s="31">
        <v>7.58</v>
      </c>
      <c r="C32" s="31">
        <v>75.8</v>
      </c>
      <c r="D32" s="31">
        <v>7.58</v>
      </c>
      <c r="F32"/>
      <c r="G32" t="s">
        <v>4</v>
      </c>
      <c r="H32">
        <f>IF(H25&gt;0,H37,0)</f>
        <v>0</v>
      </c>
      <c r="I32">
        <f>IF(I25&gt;0,I37,0)</f>
        <v>0</v>
      </c>
      <c r="J32">
        <f>IF(J25&gt;0,J37,0)</f>
        <v>0</v>
      </c>
      <c r="K32"/>
      <c r="L32"/>
      <c r="M32" s="143" t="s">
        <v>4</v>
      </c>
      <c r="N32" s="142">
        <f>Techniques!$G$3*(Techniques!$D$3*H32+Techniques!$E$3*I32+Techniques!$F$3*J32)</f>
        <v>0</v>
      </c>
      <c r="O32" s="2"/>
    </row>
    <row r="33" spans="1:15" s="31" customFormat="1" ht="13.15" x14ac:dyDescent="0.4">
      <c r="A33" s="31">
        <v>30.32</v>
      </c>
      <c r="B33" s="31">
        <v>22.740000000000002</v>
      </c>
      <c r="C33" s="31">
        <v>0</v>
      </c>
      <c r="D33" s="31">
        <v>37.9</v>
      </c>
      <c r="F33"/>
      <c r="G33"/>
      <c r="H33"/>
      <c r="I33"/>
      <c r="J33"/>
      <c r="K33"/>
      <c r="L33"/>
      <c r="M33" s="143" t="s">
        <v>94</v>
      </c>
      <c r="N33" s="142" t="b">
        <f>SUM(N29:N32)&gt;0</f>
        <v>1</v>
      </c>
      <c r="O33" s="2"/>
    </row>
    <row r="34" spans="1:15" s="31" customFormat="1" ht="13.5" thickBot="1" x14ac:dyDescent="0.45">
      <c r="A34" s="22"/>
      <c r="B34"/>
      <c r="C34"/>
      <c r="D34"/>
      <c r="E34"/>
      <c r="F34"/>
      <c r="G34" t="s">
        <v>1</v>
      </c>
      <c r="H34"/>
      <c r="I34">
        <v>0</v>
      </c>
      <c r="J34">
        <v>0</v>
      </c>
      <c r="K34">
        <v>1</v>
      </c>
      <c r="L34"/>
      <c r="M34" s="140" t="s">
        <v>103</v>
      </c>
      <c r="N34" s="273">
        <v>8.5553814071855413E-3</v>
      </c>
      <c r="O34" s="2"/>
    </row>
    <row r="35" spans="1:15" s="31" customFormat="1" x14ac:dyDescent="0.35">
      <c r="A35" s="22">
        <f>AVERAGE(A22:A33)</f>
        <v>7.580000000000001</v>
      </c>
      <c r="B35">
        <f>AVERAGE(B22:B33)</f>
        <v>19.581666666666671</v>
      </c>
      <c r="C35">
        <f>AVERAGE(C22:C33)</f>
        <v>12.633333333333333</v>
      </c>
      <c r="D35">
        <f>AVERAGE(D22:D33)</f>
        <v>30.319999999999997</v>
      </c>
      <c r="E35" s="13" t="s">
        <v>237</v>
      </c>
      <c r="F35"/>
      <c r="G35" t="s">
        <v>2</v>
      </c>
      <c r="H35">
        <v>0</v>
      </c>
      <c r="I35"/>
      <c r="J35">
        <v>0</v>
      </c>
      <c r="K35">
        <v>0</v>
      </c>
      <c r="L35"/>
      <c r="M35"/>
      <c r="N35"/>
      <c r="O35" s="2"/>
    </row>
    <row r="36" spans="1:15" s="31" customFormat="1" x14ac:dyDescent="0.35">
      <c r="A36">
        <f>STDEV(A22:A33)</f>
        <v>10.719738802788061</v>
      </c>
      <c r="B36">
        <f>STDEV(B22:B33)</f>
        <v>17.837785142440712</v>
      </c>
      <c r="C36">
        <f>STDEV(C22:C33)</f>
        <v>21.520534520792136</v>
      </c>
      <c r="D36">
        <f>STDEV(D22:D33)</f>
        <v>25.654179882712011</v>
      </c>
      <c r="E36" s="13" t="s">
        <v>238</v>
      </c>
      <c r="F36"/>
      <c r="G36" t="s">
        <v>3</v>
      </c>
      <c r="H36">
        <v>0</v>
      </c>
      <c r="I36">
        <v>0</v>
      </c>
      <c r="J36"/>
      <c r="K36">
        <v>0</v>
      </c>
      <c r="L36"/>
      <c r="M36"/>
      <c r="N36"/>
      <c r="O36" s="2"/>
    </row>
    <row r="37" spans="1:15" s="31" customFormat="1" x14ac:dyDescent="0.35">
      <c r="A37" s="22"/>
      <c r="B37"/>
      <c r="C37"/>
      <c r="D37"/>
      <c r="E37"/>
      <c r="F37"/>
      <c r="G37" t="s">
        <v>4</v>
      </c>
      <c r="H37">
        <v>1</v>
      </c>
      <c r="I37">
        <v>0</v>
      </c>
      <c r="J37">
        <v>0</v>
      </c>
      <c r="K37"/>
      <c r="L37"/>
      <c r="M37"/>
      <c r="N37"/>
      <c r="O37" s="2"/>
    </row>
    <row r="38" spans="1:15" s="5" customFormat="1" ht="13.15" thickBot="1" x14ac:dyDescent="0.4">
      <c r="A38" s="23"/>
      <c r="O38" s="24"/>
    </row>
    <row r="39" spans="1:15" s="26" customFormat="1" x14ac:dyDescent="0.35">
      <c r="A39" t="s">
        <v>30</v>
      </c>
      <c r="E39" s="115" t="s">
        <v>226</v>
      </c>
      <c r="F39" s="26">
        <f>Directions!B50</f>
        <v>-1</v>
      </c>
      <c r="O39" s="28"/>
    </row>
    <row r="40" spans="1:15" s="31" customFormat="1" ht="13.15" x14ac:dyDescent="0.4">
      <c r="A40" s="22" t="s">
        <v>1</v>
      </c>
      <c r="B40" t="s">
        <v>2</v>
      </c>
      <c r="C40" t="s">
        <v>3</v>
      </c>
      <c r="D40" t="s">
        <v>4</v>
      </c>
      <c r="E40"/>
      <c r="F40"/>
      <c r="G40" s="3" t="s">
        <v>220</v>
      </c>
      <c r="H40" t="s">
        <v>1</v>
      </c>
      <c r="I40" t="s">
        <v>2</v>
      </c>
      <c r="J40" t="s">
        <v>3</v>
      </c>
      <c r="K40" t="s">
        <v>4</v>
      </c>
      <c r="L40"/>
      <c r="N40"/>
      <c r="O40" s="2"/>
    </row>
    <row r="41" spans="1:15" s="31" customFormat="1" ht="13.15" x14ac:dyDescent="0.4">
      <c r="A41" s="31">
        <v>0</v>
      </c>
      <c r="B41" s="31">
        <v>13.92</v>
      </c>
      <c r="C41" s="31">
        <v>0</v>
      </c>
      <c r="D41" s="31">
        <v>41.76</v>
      </c>
      <c r="F41"/>
      <c r="G41" t="s">
        <v>1</v>
      </c>
      <c r="H41" s="3">
        <f>A54</f>
        <v>12.76</v>
      </c>
      <c r="I41">
        <f>F39*(H41-I42)</f>
        <v>10.440000000000003</v>
      </c>
      <c r="J41">
        <f>F39*(H41-J43)</f>
        <v>1.1600000000000001</v>
      </c>
      <c r="K41">
        <f>F39*(H41-K44)</f>
        <v>35.96</v>
      </c>
      <c r="L41"/>
      <c r="N41"/>
      <c r="O41" s="2"/>
    </row>
    <row r="42" spans="1:15" s="31" customFormat="1" ht="13.15" x14ac:dyDescent="0.4">
      <c r="A42" s="31">
        <v>0</v>
      </c>
      <c r="B42" s="31">
        <v>69.599999999999994</v>
      </c>
      <c r="C42" s="31">
        <v>0</v>
      </c>
      <c r="D42" s="31">
        <v>125.28</v>
      </c>
      <c r="F42"/>
      <c r="G42" t="s">
        <v>2</v>
      </c>
      <c r="H42">
        <f>F39*(I42-H41)</f>
        <v>-10.440000000000003</v>
      </c>
      <c r="I42" s="3">
        <f>B54</f>
        <v>23.200000000000003</v>
      </c>
      <c r="J42">
        <f>F39*(I42-J43)</f>
        <v>-9.2800000000000029</v>
      </c>
      <c r="K42">
        <f>F39*(I42-K44)</f>
        <v>25.519999999999996</v>
      </c>
      <c r="L42"/>
      <c r="N42"/>
      <c r="O42" s="2"/>
    </row>
    <row r="43" spans="1:15" s="31" customFormat="1" ht="13.15" x14ac:dyDescent="0.4">
      <c r="A43" s="31">
        <v>0</v>
      </c>
      <c r="B43" s="31">
        <v>0</v>
      </c>
      <c r="C43" s="31">
        <v>0</v>
      </c>
      <c r="D43" s="31">
        <v>13.92</v>
      </c>
      <c r="F43"/>
      <c r="G43" t="s">
        <v>3</v>
      </c>
      <c r="H43">
        <f>F39*(J43-H41)</f>
        <v>-1.1600000000000001</v>
      </c>
      <c r="I43">
        <f>F39*(J43-I42)</f>
        <v>9.2800000000000029</v>
      </c>
      <c r="J43" s="3">
        <f>C54</f>
        <v>13.92</v>
      </c>
      <c r="K43">
        <f>F39*(J43-K44)</f>
        <v>34.799999999999997</v>
      </c>
      <c r="L43"/>
      <c r="N43"/>
      <c r="O43" s="2"/>
    </row>
    <row r="44" spans="1:15" s="31" customFormat="1" ht="13.15" x14ac:dyDescent="0.4">
      <c r="A44" s="31">
        <v>27.84</v>
      </c>
      <c r="B44" s="31">
        <v>41.76</v>
      </c>
      <c r="C44" s="31">
        <v>55.68</v>
      </c>
      <c r="D44" s="31">
        <v>13.92</v>
      </c>
      <c r="F44"/>
      <c r="G44" t="s">
        <v>4</v>
      </c>
      <c r="H44">
        <f>F39*(K44-H41)</f>
        <v>-35.96</v>
      </c>
      <c r="I44">
        <f>F39*(K44-I42)</f>
        <v>-25.519999999999996</v>
      </c>
      <c r="J44">
        <f>F39*(K44-J43)</f>
        <v>-34.799999999999997</v>
      </c>
      <c r="K44" s="3">
        <f>D54</f>
        <v>48.72</v>
      </c>
      <c r="L44"/>
      <c r="M44"/>
      <c r="N44"/>
      <c r="O44" s="2"/>
    </row>
    <row r="45" spans="1:15" s="31" customFormat="1" x14ac:dyDescent="0.35">
      <c r="A45" s="31">
        <v>41.76</v>
      </c>
      <c r="B45" s="31">
        <v>27.84</v>
      </c>
      <c r="C45" s="31">
        <v>0</v>
      </c>
      <c r="D45" s="31">
        <v>55.68</v>
      </c>
      <c r="F45"/>
      <c r="G45"/>
      <c r="H45"/>
      <c r="I45"/>
      <c r="J45"/>
      <c r="K45"/>
      <c r="L45"/>
      <c r="M45"/>
      <c r="N45"/>
      <c r="O45" s="2"/>
    </row>
    <row r="46" spans="1:15" s="31" customFormat="1" ht="13.15" thickBot="1" x14ac:dyDescent="0.4">
      <c r="A46" s="31">
        <v>13.92</v>
      </c>
      <c r="B46" s="31">
        <v>0</v>
      </c>
      <c r="C46" s="31">
        <v>27.84</v>
      </c>
      <c r="D46" s="31">
        <v>41.76</v>
      </c>
      <c r="F46"/>
      <c r="G46"/>
      <c r="H46"/>
      <c r="I46"/>
      <c r="J46"/>
      <c r="K46"/>
      <c r="L46"/>
      <c r="M46"/>
      <c r="N46"/>
      <c r="O46" s="2"/>
    </row>
    <row r="47" spans="1:15" s="31" customFormat="1" ht="13.5" thickBot="1" x14ac:dyDescent="0.45">
      <c r="A47" s="31">
        <v>0</v>
      </c>
      <c r="B47" s="31">
        <v>27.84</v>
      </c>
      <c r="C47" s="31">
        <v>13.92</v>
      </c>
      <c r="D47" s="31">
        <v>41.76</v>
      </c>
      <c r="F47"/>
      <c r="G47"/>
      <c r="H47" t="s">
        <v>1</v>
      </c>
      <c r="I47" t="s">
        <v>2</v>
      </c>
      <c r="J47" t="s">
        <v>3</v>
      </c>
      <c r="K47" t="s">
        <v>4</v>
      </c>
      <c r="L47"/>
      <c r="M47" s="116"/>
      <c r="N47" s="141" t="s">
        <v>10</v>
      </c>
      <c r="O47" s="2"/>
    </row>
    <row r="48" spans="1:15" s="31" customFormat="1" ht="13.15" x14ac:dyDescent="0.4">
      <c r="A48" s="31">
        <v>0</v>
      </c>
      <c r="B48" s="31">
        <v>0</v>
      </c>
      <c r="C48" s="31">
        <v>0</v>
      </c>
      <c r="D48" s="31">
        <v>97.44</v>
      </c>
      <c r="F48"/>
      <c r="G48" t="s">
        <v>1</v>
      </c>
      <c r="H48"/>
      <c r="I48">
        <f>IF(I41&gt;0,I53,0)</f>
        <v>0</v>
      </c>
      <c r="J48">
        <f>IF(J41&gt;0,J53,0)</f>
        <v>0</v>
      </c>
      <c r="K48">
        <f>IF(K41&gt;0,K53,0)</f>
        <v>1</v>
      </c>
      <c r="L48"/>
      <c r="M48" s="143" t="s">
        <v>1</v>
      </c>
      <c r="N48" s="142">
        <f>Techniques!$D$3*(Techniques!$E$3*I48+Techniques!$F$3*J48+Techniques!$G$3*K48)</f>
        <v>1</v>
      </c>
      <c r="O48" s="2"/>
    </row>
    <row r="49" spans="1:15" s="31" customFormat="1" ht="13.15" x14ac:dyDescent="0.4">
      <c r="A49" s="31">
        <v>0</v>
      </c>
      <c r="B49" s="31">
        <v>55.68</v>
      </c>
      <c r="C49" s="31">
        <v>0</v>
      </c>
      <c r="D49" s="31">
        <v>27.84</v>
      </c>
      <c r="F49"/>
      <c r="G49" t="s">
        <v>2</v>
      </c>
      <c r="H49">
        <f>IF(H42&gt;0,H54,0)</f>
        <v>0</v>
      </c>
      <c r="I49"/>
      <c r="J49">
        <f>IF(J42&gt;0,J54,0)</f>
        <v>0</v>
      </c>
      <c r="K49">
        <f>IF(K42&gt;0,K54,0)</f>
        <v>0</v>
      </c>
      <c r="L49"/>
      <c r="M49" s="143" t="s">
        <v>2</v>
      </c>
      <c r="N49" s="142">
        <f>Techniques!$E$3*(Techniques!$D$3*H49+Techniques!$F$3*J49+Techniques!$G$3*K49)</f>
        <v>0</v>
      </c>
      <c r="O49" s="2"/>
    </row>
    <row r="50" spans="1:15" s="31" customFormat="1" ht="13.15" x14ac:dyDescent="0.4">
      <c r="A50" s="31">
        <v>0</v>
      </c>
      <c r="B50" s="31">
        <v>27.84</v>
      </c>
      <c r="C50" s="31">
        <v>13.92</v>
      </c>
      <c r="D50" s="31">
        <v>55.68</v>
      </c>
      <c r="F50"/>
      <c r="G50" t="s">
        <v>3</v>
      </c>
      <c r="H50">
        <f>IF(H43&gt;0,H55,0)</f>
        <v>0</v>
      </c>
      <c r="I50">
        <f>IF(I43&gt;0,I55,0)</f>
        <v>0</v>
      </c>
      <c r="J50"/>
      <c r="K50">
        <f>IF(K43&gt;0,K55,0)</f>
        <v>1</v>
      </c>
      <c r="L50"/>
      <c r="M50" s="143" t="s">
        <v>3</v>
      </c>
      <c r="N50" s="142">
        <f>Techniques!$F$3*(Techniques!$D$3*H50+Techniques!$E$3*I50+Techniques!$G$3*K50)</f>
        <v>1</v>
      </c>
      <c r="O50" s="2"/>
    </row>
    <row r="51" spans="1:15" s="31" customFormat="1" ht="13.15" x14ac:dyDescent="0.4">
      <c r="A51" s="31">
        <v>0</v>
      </c>
      <c r="B51" s="31">
        <v>13.92</v>
      </c>
      <c r="C51" s="31">
        <v>55.68</v>
      </c>
      <c r="D51" s="31">
        <v>41.76</v>
      </c>
      <c r="F51"/>
      <c r="G51" t="s">
        <v>4</v>
      </c>
      <c r="H51">
        <f>IF(H44&gt;0,H56,0)</f>
        <v>0</v>
      </c>
      <c r="I51">
        <f>IF(I44&gt;0,I56,0)</f>
        <v>0</v>
      </c>
      <c r="J51">
        <f>IF(J44&gt;0,J56,0)</f>
        <v>0</v>
      </c>
      <c r="K51"/>
      <c r="L51"/>
      <c r="M51" s="143" t="s">
        <v>4</v>
      </c>
      <c r="N51" s="142">
        <f>Techniques!$G$3*(Techniques!$D$3*H51+Techniques!$E$3*I51+Techniques!$F$3*J51)</f>
        <v>0</v>
      </c>
      <c r="O51" s="2"/>
    </row>
    <row r="52" spans="1:15" s="31" customFormat="1" ht="13.15" x14ac:dyDescent="0.4">
      <c r="A52" s="31">
        <v>69.599999999999994</v>
      </c>
      <c r="B52" s="31">
        <v>0</v>
      </c>
      <c r="C52" s="31">
        <v>0</v>
      </c>
      <c r="D52" s="31">
        <v>27.84</v>
      </c>
      <c r="F52"/>
      <c r="G52"/>
      <c r="H52"/>
      <c r="I52"/>
      <c r="J52"/>
      <c r="K52"/>
      <c r="L52"/>
      <c r="M52" s="143" t="s">
        <v>94</v>
      </c>
      <c r="N52" s="142" t="b">
        <f>SUM(N48:N51)&gt;0</f>
        <v>1</v>
      </c>
      <c r="O52" s="2"/>
    </row>
    <row r="53" spans="1:15" s="31" customFormat="1" ht="13.5" thickBot="1" x14ac:dyDescent="0.45">
      <c r="A53" s="22"/>
      <c r="B53"/>
      <c r="C53"/>
      <c r="D53"/>
      <c r="E53"/>
      <c r="F53"/>
      <c r="G53" t="s">
        <v>1</v>
      </c>
      <c r="H53"/>
      <c r="I53">
        <v>0</v>
      </c>
      <c r="J53">
        <v>0</v>
      </c>
      <c r="K53">
        <v>1</v>
      </c>
      <c r="L53"/>
      <c r="M53" s="140" t="s">
        <v>103</v>
      </c>
      <c r="N53" s="273">
        <v>3.9613942183834884E-3</v>
      </c>
      <c r="O53" s="2"/>
    </row>
    <row r="54" spans="1:15" s="31" customFormat="1" x14ac:dyDescent="0.35">
      <c r="A54" s="22">
        <f>AVERAGE(A41:A52)</f>
        <v>12.76</v>
      </c>
      <c r="B54">
        <f>AVERAGE(B41:B52)</f>
        <v>23.200000000000003</v>
      </c>
      <c r="C54">
        <f>AVERAGE(C41:C52)</f>
        <v>13.92</v>
      </c>
      <c r="D54">
        <f>AVERAGE(D41:D52)</f>
        <v>48.72</v>
      </c>
      <c r="E54" s="13" t="s">
        <v>237</v>
      </c>
      <c r="F54"/>
      <c r="G54" t="s">
        <v>2</v>
      </c>
      <c r="H54">
        <v>0</v>
      </c>
      <c r="I54"/>
      <c r="J54">
        <v>0</v>
      </c>
      <c r="K54">
        <v>0</v>
      </c>
      <c r="L54"/>
      <c r="M54"/>
      <c r="N54"/>
      <c r="O54" s="2"/>
    </row>
    <row r="55" spans="1:15" s="31" customFormat="1" x14ac:dyDescent="0.35">
      <c r="A55">
        <f>STDEV(A41:A52)</f>
        <v>22.569243754197071</v>
      </c>
      <c r="B55">
        <f>STDEV(B41:B52)</f>
        <v>23.242143540638331</v>
      </c>
      <c r="C55">
        <f>STDEV(C41:C52)</f>
        <v>21.400778235636878</v>
      </c>
      <c r="D55">
        <f>STDEV(D41:D52)</f>
        <v>32.779914027287553</v>
      </c>
      <c r="E55" s="13" t="s">
        <v>238</v>
      </c>
      <c r="F55"/>
      <c r="G55" t="s">
        <v>3</v>
      </c>
      <c r="H55">
        <v>0</v>
      </c>
      <c r="I55">
        <v>0</v>
      </c>
      <c r="J55"/>
      <c r="K55">
        <v>1</v>
      </c>
      <c r="L55"/>
      <c r="M55"/>
      <c r="N55"/>
      <c r="O55" s="2"/>
    </row>
    <row r="56" spans="1:15" s="31" customFormat="1" x14ac:dyDescent="0.35">
      <c r="A56" s="22"/>
      <c r="B56"/>
      <c r="C56"/>
      <c r="D56"/>
      <c r="E56"/>
      <c r="F56"/>
      <c r="G56" t="s">
        <v>4</v>
      </c>
      <c r="H56">
        <v>1</v>
      </c>
      <c r="I56">
        <v>0</v>
      </c>
      <c r="J56">
        <v>1</v>
      </c>
      <c r="K56"/>
      <c r="L56"/>
      <c r="M56"/>
      <c r="N56"/>
      <c r="O56" s="2"/>
    </row>
    <row r="57" spans="1:15" s="5" customFormat="1" ht="13.15" thickBot="1" x14ac:dyDescent="0.4">
      <c r="A57" s="23"/>
      <c r="O57" s="24"/>
    </row>
    <row r="58" spans="1:15" s="26" customFormat="1" x14ac:dyDescent="0.35">
      <c r="A58" t="s">
        <v>31</v>
      </c>
      <c r="E58" s="115" t="s">
        <v>226</v>
      </c>
      <c r="F58" s="26">
        <f>Directions!B50</f>
        <v>-1</v>
      </c>
      <c r="O58" s="28"/>
    </row>
    <row r="59" spans="1:15" s="31" customFormat="1" ht="13.15" x14ac:dyDescent="0.4">
      <c r="A59" s="22" t="s">
        <v>1</v>
      </c>
      <c r="B59" t="s">
        <v>2</v>
      </c>
      <c r="C59" t="s">
        <v>3</v>
      </c>
      <c r="D59" t="s">
        <v>4</v>
      </c>
      <c r="E59"/>
      <c r="F59"/>
      <c r="G59" s="3" t="s">
        <v>220</v>
      </c>
      <c r="H59" t="s">
        <v>1</v>
      </c>
      <c r="I59" t="s">
        <v>2</v>
      </c>
      <c r="J59" t="s">
        <v>3</v>
      </c>
      <c r="K59" t="s">
        <v>4</v>
      </c>
      <c r="L59"/>
      <c r="N59"/>
      <c r="O59" s="2"/>
    </row>
    <row r="60" spans="1:15" s="31" customFormat="1" ht="13.15" x14ac:dyDescent="0.4">
      <c r="A60" s="31">
        <v>0</v>
      </c>
      <c r="B60" s="31">
        <v>22.44</v>
      </c>
      <c r="C60" s="31">
        <v>7.48</v>
      </c>
      <c r="D60" s="31">
        <v>37.400000000000006</v>
      </c>
      <c r="F60"/>
      <c r="G60" t="s">
        <v>1</v>
      </c>
      <c r="H60" s="3">
        <f>A73</f>
        <v>10.596666666666668</v>
      </c>
      <c r="I60">
        <f>F58*(H60-I61)</f>
        <v>12.778333333333332</v>
      </c>
      <c r="J60">
        <f>F58*(H60-J62)</f>
        <v>10.285</v>
      </c>
      <c r="K60">
        <f>F58*(H60-K63)</f>
        <v>30.231666666666673</v>
      </c>
      <c r="L60"/>
      <c r="N60"/>
      <c r="O60" s="2"/>
    </row>
    <row r="61" spans="1:15" s="31" customFormat="1" ht="13.15" x14ac:dyDescent="0.4">
      <c r="A61" s="31">
        <v>0</v>
      </c>
      <c r="B61" s="31">
        <v>67.320000000000007</v>
      </c>
      <c r="C61" s="31">
        <v>3.74</v>
      </c>
      <c r="D61" s="31">
        <v>97.240000000000009</v>
      </c>
      <c r="F61"/>
      <c r="G61" t="s">
        <v>2</v>
      </c>
      <c r="H61">
        <f>F58*(I61-H60)</f>
        <v>-12.778333333333332</v>
      </c>
      <c r="I61" s="3">
        <f>B73</f>
        <v>23.375</v>
      </c>
      <c r="J61">
        <f>F58*(I61-J62)</f>
        <v>-2.4933333333333323</v>
      </c>
      <c r="K61">
        <f>F58*(I61-K63)</f>
        <v>17.45333333333334</v>
      </c>
      <c r="L61"/>
      <c r="N61"/>
      <c r="O61" s="2"/>
    </row>
    <row r="62" spans="1:15" s="31" customFormat="1" ht="13.15" x14ac:dyDescent="0.4">
      <c r="A62" s="31">
        <v>0</v>
      </c>
      <c r="B62" s="31">
        <v>11.22</v>
      </c>
      <c r="C62" s="31">
        <v>26.18</v>
      </c>
      <c r="D62" s="31">
        <v>18.700000000000003</v>
      </c>
      <c r="F62"/>
      <c r="G62" t="s">
        <v>3</v>
      </c>
      <c r="H62">
        <f>F58*(J62-H60)</f>
        <v>-10.285</v>
      </c>
      <c r="I62">
        <f>F58*(J62-I61)</f>
        <v>2.4933333333333323</v>
      </c>
      <c r="J62" s="3">
        <f>C73</f>
        <v>20.881666666666668</v>
      </c>
      <c r="K62">
        <f>F58*(J62-K63)</f>
        <v>19.946666666666673</v>
      </c>
      <c r="L62"/>
      <c r="N62"/>
      <c r="O62" s="2"/>
    </row>
    <row r="63" spans="1:15" s="31" customFormat="1" ht="13.15" x14ac:dyDescent="0.4">
      <c r="A63" s="31">
        <v>14.96</v>
      </c>
      <c r="B63" s="31">
        <v>18.700000000000003</v>
      </c>
      <c r="C63" s="31">
        <v>37.400000000000006</v>
      </c>
      <c r="D63" s="31">
        <v>11.22</v>
      </c>
      <c r="F63"/>
      <c r="G63" t="s">
        <v>4</v>
      </c>
      <c r="H63">
        <f>F58*(K63-H60)</f>
        <v>-30.231666666666673</v>
      </c>
      <c r="I63">
        <f>F58*(K63-I61)</f>
        <v>-17.45333333333334</v>
      </c>
      <c r="J63">
        <f>F58*(K63-J62)</f>
        <v>-19.946666666666673</v>
      </c>
      <c r="K63" s="3">
        <f>D73</f>
        <v>40.82833333333334</v>
      </c>
      <c r="L63"/>
      <c r="M63"/>
      <c r="N63"/>
      <c r="O63" s="2"/>
    </row>
    <row r="64" spans="1:15" s="31" customFormat="1" x14ac:dyDescent="0.35">
      <c r="A64" s="31">
        <v>37.400000000000006</v>
      </c>
      <c r="B64" s="31">
        <v>26.18</v>
      </c>
      <c r="C64" s="31">
        <v>11.22</v>
      </c>
      <c r="D64" s="31">
        <v>37.400000000000006</v>
      </c>
      <c r="F64"/>
      <c r="G64"/>
      <c r="H64"/>
      <c r="I64"/>
      <c r="J64"/>
      <c r="K64"/>
      <c r="L64"/>
      <c r="M64"/>
      <c r="N64"/>
      <c r="O64" s="2"/>
    </row>
    <row r="65" spans="1:15" s="31" customFormat="1" ht="13.15" thickBot="1" x14ac:dyDescent="0.4">
      <c r="A65" s="31">
        <v>11.22</v>
      </c>
      <c r="B65" s="31">
        <v>7.48</v>
      </c>
      <c r="C65" s="31">
        <v>29.92</v>
      </c>
      <c r="D65" s="31">
        <v>48.620000000000005</v>
      </c>
      <c r="F65"/>
      <c r="G65"/>
      <c r="H65"/>
      <c r="I65"/>
      <c r="J65"/>
      <c r="K65"/>
      <c r="L65"/>
      <c r="M65"/>
      <c r="N65"/>
      <c r="O65" s="2"/>
    </row>
    <row r="66" spans="1:15" s="31" customFormat="1" ht="13.5" thickBot="1" x14ac:dyDescent="0.45">
      <c r="A66" s="31">
        <v>3.74</v>
      </c>
      <c r="B66" s="31">
        <v>22.44</v>
      </c>
      <c r="C66" s="31">
        <v>18.700000000000003</v>
      </c>
      <c r="D66" s="31">
        <v>37.400000000000006</v>
      </c>
      <c r="F66"/>
      <c r="G66"/>
      <c r="H66" t="s">
        <v>1</v>
      </c>
      <c r="I66" t="s">
        <v>2</v>
      </c>
      <c r="J66" t="s">
        <v>3</v>
      </c>
      <c r="K66" t="s">
        <v>4</v>
      </c>
      <c r="L66"/>
      <c r="M66" s="116"/>
      <c r="N66" s="141" t="s">
        <v>10</v>
      </c>
      <c r="O66" s="2"/>
    </row>
    <row r="67" spans="1:15" s="31" customFormat="1" ht="13.15" x14ac:dyDescent="0.4">
      <c r="A67" s="31">
        <v>7.48</v>
      </c>
      <c r="B67" s="31">
        <v>14.96</v>
      </c>
      <c r="C67" s="31">
        <v>7.48</v>
      </c>
      <c r="D67" s="31">
        <v>74.800000000000011</v>
      </c>
      <c r="F67"/>
      <c r="G67" t="s">
        <v>1</v>
      </c>
      <c r="H67"/>
      <c r="I67">
        <f>IF(I60&gt;0,I72,0)</f>
        <v>0</v>
      </c>
      <c r="J67">
        <f>IF(J60&gt;0,J72,0)</f>
        <v>0</v>
      </c>
      <c r="K67">
        <f>IF(K60&gt;0,K72,0)</f>
        <v>1</v>
      </c>
      <c r="L67"/>
      <c r="M67" s="143" t="s">
        <v>1</v>
      </c>
      <c r="N67" s="142">
        <f>Techniques!$D$3*(Techniques!$E$3*I67+Techniques!$F$3*J67+Techniques!$G$3*K67)</f>
        <v>1</v>
      </c>
      <c r="O67" s="2"/>
    </row>
    <row r="68" spans="1:15" s="31" customFormat="1" ht="13.15" x14ac:dyDescent="0.4">
      <c r="A68" s="31">
        <v>0</v>
      </c>
      <c r="B68" s="31">
        <v>41.14</v>
      </c>
      <c r="C68" s="31">
        <v>14.96</v>
      </c>
      <c r="D68" s="31">
        <v>37.400000000000006</v>
      </c>
      <c r="F68"/>
      <c r="G68" t="s">
        <v>2</v>
      </c>
      <c r="H68">
        <f>IF(H61&gt;0,H73,0)</f>
        <v>0</v>
      </c>
      <c r="I68"/>
      <c r="J68">
        <f>IF(J61&gt;0,J73,0)</f>
        <v>0</v>
      </c>
      <c r="K68">
        <f>IF(K61&gt;0,K73,0)</f>
        <v>0</v>
      </c>
      <c r="L68"/>
      <c r="M68" s="143" t="s">
        <v>2</v>
      </c>
      <c r="N68" s="142">
        <f>Techniques!$E$3*(Techniques!$D$3*H68+Techniques!$F$3*J68+Techniques!$G$3*K68)</f>
        <v>0</v>
      </c>
      <c r="O68" s="2"/>
    </row>
    <row r="69" spans="1:15" s="31" customFormat="1" ht="13.15" x14ac:dyDescent="0.4">
      <c r="A69" s="31">
        <v>0</v>
      </c>
      <c r="B69" s="31">
        <v>18.700000000000003</v>
      </c>
      <c r="C69" s="31">
        <v>18.700000000000003</v>
      </c>
      <c r="D69" s="31">
        <v>26.18</v>
      </c>
      <c r="F69"/>
      <c r="G69" t="s">
        <v>3</v>
      </c>
      <c r="H69">
        <f>IF(H62&gt;0,H74,0)</f>
        <v>0</v>
      </c>
      <c r="I69">
        <f>IF(I62&gt;0,I74,0)</f>
        <v>0</v>
      </c>
      <c r="J69"/>
      <c r="K69">
        <f>IF(K62&gt;0,K74,0)</f>
        <v>0</v>
      </c>
      <c r="L69"/>
      <c r="M69" s="143" t="s">
        <v>3</v>
      </c>
      <c r="N69" s="142">
        <f>Techniques!$F$3*(Techniques!$D$3*H69+Techniques!$E$3*I69+Techniques!$G$3*K69)</f>
        <v>0</v>
      </c>
      <c r="O69" s="2"/>
    </row>
    <row r="70" spans="1:15" s="31" customFormat="1" ht="13.15" x14ac:dyDescent="0.4">
      <c r="A70" s="31">
        <v>3.74</v>
      </c>
      <c r="B70" s="31">
        <v>11.22</v>
      </c>
      <c r="C70" s="31">
        <v>67.320000000000007</v>
      </c>
      <c r="D70" s="31">
        <v>18.700000000000003</v>
      </c>
      <c r="F70"/>
      <c r="G70" t="s">
        <v>4</v>
      </c>
      <c r="H70">
        <f>IF(H63&gt;0,H75,0)</f>
        <v>0</v>
      </c>
      <c r="I70">
        <f>IF(I63&gt;0,I75,0)</f>
        <v>0</v>
      </c>
      <c r="J70">
        <f>IF(J63&gt;0,J75,0)</f>
        <v>0</v>
      </c>
      <c r="K70"/>
      <c r="L70"/>
      <c r="M70" s="143" t="s">
        <v>4</v>
      </c>
      <c r="N70" s="142">
        <f>Techniques!$G$3*(Techniques!$D$3*H70+Techniques!$E$3*I70+Techniques!$F$3*J70)</f>
        <v>0</v>
      </c>
      <c r="O70" s="2"/>
    </row>
    <row r="71" spans="1:15" s="31" customFormat="1" ht="13.15" x14ac:dyDescent="0.4">
      <c r="A71" s="31">
        <v>48.620000000000005</v>
      </c>
      <c r="B71" s="31">
        <v>18.700000000000003</v>
      </c>
      <c r="C71" s="31">
        <v>7.48</v>
      </c>
      <c r="D71" s="31">
        <v>44.88</v>
      </c>
      <c r="F71"/>
      <c r="G71"/>
      <c r="H71"/>
      <c r="I71"/>
      <c r="J71"/>
      <c r="K71"/>
      <c r="L71"/>
      <c r="M71" s="143" t="s">
        <v>94</v>
      </c>
      <c r="N71" s="142" t="b">
        <f>SUM(N67:N70)&gt;0</f>
        <v>1</v>
      </c>
      <c r="O71" s="2"/>
    </row>
    <row r="72" spans="1:15" s="31" customFormat="1" ht="13.5" thickBot="1" x14ac:dyDescent="0.45">
      <c r="A72" s="22"/>
      <c r="B72"/>
      <c r="C72"/>
      <c r="D72"/>
      <c r="E72"/>
      <c r="F72"/>
      <c r="G72" t="s">
        <v>1</v>
      </c>
      <c r="H72"/>
      <c r="I72">
        <v>0</v>
      </c>
      <c r="J72">
        <v>0</v>
      </c>
      <c r="K72">
        <v>1</v>
      </c>
      <c r="L72"/>
      <c r="M72" s="140" t="s">
        <v>103</v>
      </c>
      <c r="N72" s="273">
        <v>1.047928327259825E-3</v>
      </c>
      <c r="O72" s="2"/>
    </row>
    <row r="73" spans="1:15" s="31" customFormat="1" x14ac:dyDescent="0.35">
      <c r="A73" s="22">
        <f>AVERAGE(A60:A71)</f>
        <v>10.596666666666668</v>
      </c>
      <c r="B73">
        <f>AVERAGE(B60:B71)</f>
        <v>23.375</v>
      </c>
      <c r="C73">
        <f>AVERAGE(C60:C71)</f>
        <v>20.881666666666668</v>
      </c>
      <c r="D73">
        <f>AVERAGE(D60:D71)</f>
        <v>40.82833333333334</v>
      </c>
      <c r="E73" s="13" t="s">
        <v>237</v>
      </c>
      <c r="F73"/>
      <c r="G73" t="s">
        <v>2</v>
      </c>
      <c r="H73">
        <v>0</v>
      </c>
      <c r="I73"/>
      <c r="J73">
        <v>0</v>
      </c>
      <c r="K73">
        <v>0</v>
      </c>
      <c r="L73"/>
      <c r="M73"/>
      <c r="N73"/>
      <c r="O73" s="2"/>
    </row>
    <row r="74" spans="1:15" s="31" customFormat="1" x14ac:dyDescent="0.35">
      <c r="A74">
        <f>STDEV(A60:A71)</f>
        <v>16.092934267352657</v>
      </c>
      <c r="B74">
        <f>STDEV(B60:B71)</f>
        <v>16.35096021645213</v>
      </c>
      <c r="C74">
        <f>STDEV(C60:C71)</f>
        <v>17.862408385582651</v>
      </c>
      <c r="D74">
        <f>STDEV(D60:D71)</f>
        <v>24.366600775104715</v>
      </c>
      <c r="E74" s="13" t="s">
        <v>238</v>
      </c>
      <c r="F74"/>
      <c r="G74" t="s">
        <v>3</v>
      </c>
      <c r="H74">
        <v>0</v>
      </c>
      <c r="I74">
        <v>0</v>
      </c>
      <c r="J74"/>
      <c r="K74">
        <v>0</v>
      </c>
      <c r="L74"/>
      <c r="M74"/>
      <c r="N74"/>
      <c r="O74" s="2"/>
    </row>
    <row r="75" spans="1:15" s="31" customFormat="1" x14ac:dyDescent="0.35">
      <c r="A75" s="22"/>
      <c r="B75"/>
      <c r="C75"/>
      <c r="D75"/>
      <c r="E75"/>
      <c r="F75"/>
      <c r="G75" t="s">
        <v>4</v>
      </c>
      <c r="H75">
        <v>1</v>
      </c>
      <c r="I75">
        <v>0</v>
      </c>
      <c r="J75">
        <v>0</v>
      </c>
      <c r="K75"/>
      <c r="L75"/>
      <c r="M75"/>
      <c r="N75"/>
      <c r="O75" s="2"/>
    </row>
    <row r="76" spans="1:15" s="65" customFormat="1" ht="13.15" thickBot="1" x14ac:dyDescent="0.4">
      <c r="A76" s="64"/>
      <c r="O76" s="241"/>
    </row>
    <row r="77" spans="1:15" s="26" customFormat="1" x14ac:dyDescent="0.35">
      <c r="A77" s="25" t="str">
        <f>Directions!A34</f>
        <v>54) Rate whether you indeed felt as if you were moving while walking and interacting with the virtual environment, overall</v>
      </c>
      <c r="E77" s="115" t="s">
        <v>226</v>
      </c>
      <c r="F77" s="66">
        <f>Directions!B34</f>
        <v>1</v>
      </c>
      <c r="O77" s="28"/>
    </row>
    <row r="78" spans="1:15" s="31" customFormat="1" ht="13.15" x14ac:dyDescent="0.4">
      <c r="A78" s="22" t="s">
        <v>1</v>
      </c>
      <c r="B78" s="31" t="s">
        <v>2</v>
      </c>
      <c r="C78" s="31" t="s">
        <v>3</v>
      </c>
      <c r="D78" s="31" t="s">
        <v>4</v>
      </c>
      <c r="G78" s="3" t="s">
        <v>220</v>
      </c>
      <c r="H78" t="s">
        <v>1</v>
      </c>
      <c r="I78" t="s">
        <v>2</v>
      </c>
      <c r="J78" t="s">
        <v>3</v>
      </c>
      <c r="K78" t="s">
        <v>4</v>
      </c>
      <c r="O78" s="2"/>
    </row>
    <row r="79" spans="1:15" s="31" customFormat="1" ht="13.15" x14ac:dyDescent="0.4">
      <c r="A79" s="22">
        <v>4</v>
      </c>
      <c r="B79" s="31">
        <v>5</v>
      </c>
      <c r="C79" s="31">
        <v>4</v>
      </c>
      <c r="D79" s="31">
        <v>3</v>
      </c>
      <c r="G79" t="s">
        <v>1</v>
      </c>
      <c r="H79" s="3">
        <f>A92</f>
        <v>2.6666666666666665</v>
      </c>
      <c r="I79">
        <f>F77*(H79-I80)</f>
        <v>-0.91666666666666696</v>
      </c>
      <c r="J79">
        <f>F77*(H79-J81)</f>
        <v>-0.83333333333333348</v>
      </c>
      <c r="K79">
        <f>F77*(H79-K82)</f>
        <v>0</v>
      </c>
      <c r="O79" s="2"/>
    </row>
    <row r="80" spans="1:15" s="31" customFormat="1" ht="13.15" x14ac:dyDescent="0.4">
      <c r="A80" s="22">
        <v>3</v>
      </c>
      <c r="B80" s="31">
        <v>3</v>
      </c>
      <c r="C80" s="31">
        <v>3</v>
      </c>
      <c r="D80" s="31">
        <v>4</v>
      </c>
      <c r="G80" t="s">
        <v>2</v>
      </c>
      <c r="H80">
        <f>F77*(I80-H79)</f>
        <v>0.91666666666666696</v>
      </c>
      <c r="I80" s="3">
        <f>B92</f>
        <v>3.5833333333333335</v>
      </c>
      <c r="J80">
        <f>F77*(I80-J81)</f>
        <v>8.3333333333333481E-2</v>
      </c>
      <c r="K80">
        <f>F77*(I80-K82)</f>
        <v>0.91666666666666696</v>
      </c>
      <c r="O80" s="2"/>
    </row>
    <row r="81" spans="1:15" s="31" customFormat="1" ht="13.15" x14ac:dyDescent="0.4">
      <c r="A81" s="22">
        <v>2</v>
      </c>
      <c r="B81" s="31">
        <v>3</v>
      </c>
      <c r="C81" s="31">
        <v>2</v>
      </c>
      <c r="D81" s="31">
        <v>3</v>
      </c>
      <c r="G81" t="s">
        <v>3</v>
      </c>
      <c r="H81">
        <f>F77*(J81-H79)</f>
        <v>0.83333333333333348</v>
      </c>
      <c r="I81">
        <f>F77*(J81-I80)</f>
        <v>-8.3333333333333481E-2</v>
      </c>
      <c r="J81" s="3">
        <f>C92</f>
        <v>3.5</v>
      </c>
      <c r="K81">
        <f>F77*(J81-K82)</f>
        <v>0.83333333333333348</v>
      </c>
      <c r="O81" s="2"/>
    </row>
    <row r="82" spans="1:15" s="31" customFormat="1" ht="13.15" x14ac:dyDescent="0.4">
      <c r="A82" s="22">
        <v>4</v>
      </c>
      <c r="B82" s="31">
        <v>3</v>
      </c>
      <c r="C82" s="31">
        <v>3</v>
      </c>
      <c r="D82" s="31">
        <v>3</v>
      </c>
      <c r="G82" t="s">
        <v>4</v>
      </c>
      <c r="H82">
        <f>F77*(K82-H79)</f>
        <v>0</v>
      </c>
      <c r="I82">
        <f>F77*(K82-I80)</f>
        <v>-0.91666666666666696</v>
      </c>
      <c r="J82">
        <f>F77*(K82-J81)</f>
        <v>-0.83333333333333348</v>
      </c>
      <c r="K82" s="3">
        <f>D92</f>
        <v>2.6666666666666665</v>
      </c>
      <c r="M82"/>
      <c r="O82" s="2"/>
    </row>
    <row r="83" spans="1:15" s="31" customFormat="1" x14ac:dyDescent="0.35">
      <c r="A83" s="22">
        <v>2</v>
      </c>
      <c r="B83" s="31">
        <v>4</v>
      </c>
      <c r="C83" s="31">
        <v>4</v>
      </c>
      <c r="D83" s="31">
        <v>2</v>
      </c>
      <c r="G83"/>
      <c r="H83"/>
      <c r="I83"/>
      <c r="J83"/>
      <c r="K83"/>
      <c r="M83"/>
      <c r="O83" s="2"/>
    </row>
    <row r="84" spans="1:15" s="31" customFormat="1" ht="13.15" thickBot="1" x14ac:dyDescent="0.4">
      <c r="A84" s="22">
        <v>4</v>
      </c>
      <c r="B84" s="31">
        <v>4</v>
      </c>
      <c r="C84" s="31">
        <v>4</v>
      </c>
      <c r="D84" s="31">
        <v>3</v>
      </c>
      <c r="G84"/>
      <c r="H84"/>
      <c r="I84"/>
      <c r="J84"/>
      <c r="K84"/>
      <c r="M84"/>
      <c r="O84" s="2"/>
    </row>
    <row r="85" spans="1:15" s="31" customFormat="1" ht="13.5" thickBot="1" x14ac:dyDescent="0.45">
      <c r="A85" s="22">
        <v>3</v>
      </c>
      <c r="B85" s="31">
        <v>4</v>
      </c>
      <c r="C85" s="31">
        <v>4</v>
      </c>
      <c r="D85" s="31">
        <v>2</v>
      </c>
      <c r="G85"/>
      <c r="H85" t="s">
        <v>1</v>
      </c>
      <c r="I85" t="s">
        <v>2</v>
      </c>
      <c r="J85" t="s">
        <v>3</v>
      </c>
      <c r="K85" t="s">
        <v>4</v>
      </c>
      <c r="L85"/>
      <c r="M85" s="116"/>
      <c r="N85" s="141" t="s">
        <v>10</v>
      </c>
      <c r="O85" s="2"/>
    </row>
    <row r="86" spans="1:15" s="31" customFormat="1" ht="13.15" x14ac:dyDescent="0.4">
      <c r="A86" s="22">
        <v>3</v>
      </c>
      <c r="B86" s="31">
        <v>3</v>
      </c>
      <c r="C86" s="31">
        <v>4</v>
      </c>
      <c r="D86" s="31">
        <v>3</v>
      </c>
      <c r="G86" t="s">
        <v>1</v>
      </c>
      <c r="H86"/>
      <c r="I86">
        <f>IF(I79&gt;0,I91,0)</f>
        <v>0</v>
      </c>
      <c r="J86">
        <f>IF(J79&gt;0,J91,0)</f>
        <v>0</v>
      </c>
      <c r="K86">
        <f>IF(K79&gt;0,K91,0)</f>
        <v>0</v>
      </c>
      <c r="L86"/>
      <c r="M86" s="143" t="s">
        <v>1</v>
      </c>
      <c r="N86" s="142">
        <f>Techniques!$D$3*(Techniques!$E$3*I86+Techniques!$F$3*J86+Techniques!$G$3*K86)</f>
        <v>0</v>
      </c>
      <c r="O86" s="2"/>
    </row>
    <row r="87" spans="1:15" s="31" customFormat="1" ht="13.15" x14ac:dyDescent="0.4">
      <c r="A87" s="22">
        <v>2</v>
      </c>
      <c r="B87" s="31">
        <v>3</v>
      </c>
      <c r="C87" s="31">
        <v>3</v>
      </c>
      <c r="D87" s="31">
        <v>2</v>
      </c>
      <c r="G87" t="s">
        <v>2</v>
      </c>
      <c r="H87">
        <f>IF(H80&gt;0,H92,0)</f>
        <v>0</v>
      </c>
      <c r="I87"/>
      <c r="J87">
        <f>IF(J80&gt;0,J92,0)</f>
        <v>0</v>
      </c>
      <c r="K87">
        <f>IF(K80&gt;0,K92,0)</f>
        <v>1</v>
      </c>
      <c r="L87"/>
      <c r="M87" s="143" t="s">
        <v>2</v>
      </c>
      <c r="N87" s="142">
        <f>Techniques!$E$3*(Techniques!$D$3*H87+Techniques!$F$3*J87+Techniques!$G$3*K87)</f>
        <v>1</v>
      </c>
      <c r="O87" s="2"/>
    </row>
    <row r="88" spans="1:15" s="31" customFormat="1" ht="13.15" x14ac:dyDescent="0.4">
      <c r="A88" s="22">
        <v>2</v>
      </c>
      <c r="B88" s="31">
        <v>3</v>
      </c>
      <c r="C88" s="31">
        <v>3</v>
      </c>
      <c r="D88" s="31">
        <v>2</v>
      </c>
      <c r="G88" t="s">
        <v>3</v>
      </c>
      <c r="H88">
        <f>IF(H81&gt;0,H93,0)</f>
        <v>0</v>
      </c>
      <c r="I88">
        <f>IF(I81&gt;0,I93,0)</f>
        <v>0</v>
      </c>
      <c r="J88"/>
      <c r="K88">
        <f>IF(K81&gt;0,K93,0)</f>
        <v>0</v>
      </c>
      <c r="L88"/>
      <c r="M88" s="143" t="s">
        <v>3</v>
      </c>
      <c r="N88" s="142">
        <f>Techniques!$F$3*(Techniques!$D$3*H88+Techniques!$E$3*I88+Techniques!$G$3*K88)</f>
        <v>0</v>
      </c>
      <c r="O88" s="2"/>
    </row>
    <row r="89" spans="1:15" s="31" customFormat="1" ht="13.15" x14ac:dyDescent="0.4">
      <c r="A89" s="22">
        <v>1</v>
      </c>
      <c r="B89" s="31">
        <v>4</v>
      </c>
      <c r="C89" s="31">
        <v>4</v>
      </c>
      <c r="D89" s="31">
        <v>3</v>
      </c>
      <c r="G89" t="s">
        <v>4</v>
      </c>
      <c r="H89">
        <f>IF(H82&gt;0,H94,0)</f>
        <v>0</v>
      </c>
      <c r="I89">
        <f>IF(I82&gt;0,I94,0)</f>
        <v>0</v>
      </c>
      <c r="J89">
        <f>IF(J82&gt;0,J94,0)</f>
        <v>0</v>
      </c>
      <c r="K89"/>
      <c r="L89"/>
      <c r="M89" s="143" t="s">
        <v>4</v>
      </c>
      <c r="N89" s="142">
        <f>Techniques!$G$3*(Techniques!$D$3*H89+Techniques!$E$3*I89+Techniques!$F$3*J89)</f>
        <v>0</v>
      </c>
      <c r="O89" s="2"/>
    </row>
    <row r="90" spans="1:15" s="31" customFormat="1" ht="13.15" x14ac:dyDescent="0.4">
      <c r="A90" s="22">
        <v>2</v>
      </c>
      <c r="B90" s="31">
        <v>4</v>
      </c>
      <c r="C90" s="31">
        <v>4</v>
      </c>
      <c r="D90" s="31">
        <v>2</v>
      </c>
      <c r="F90" s="38"/>
      <c r="G90"/>
      <c r="H90"/>
      <c r="I90"/>
      <c r="J90"/>
      <c r="K90"/>
      <c r="L90"/>
      <c r="M90" s="143" t="s">
        <v>94</v>
      </c>
      <c r="N90" s="142" t="b">
        <f>SUM(N86:N89)&gt;0</f>
        <v>1</v>
      </c>
      <c r="O90" s="2"/>
    </row>
    <row r="91" spans="1:15" s="31" customFormat="1" ht="13.5" thickBot="1" x14ac:dyDescent="0.45">
      <c r="A91" s="22"/>
      <c r="G91" t="s">
        <v>1</v>
      </c>
      <c r="H91"/>
      <c r="I91">
        <v>0</v>
      </c>
      <c r="J91">
        <v>0</v>
      </c>
      <c r="K91">
        <v>0</v>
      </c>
      <c r="L91"/>
      <c r="M91" s="140" t="s">
        <v>103</v>
      </c>
      <c r="N91" s="273">
        <v>5.9945166544044474E-3</v>
      </c>
      <c r="O91" s="2"/>
    </row>
    <row r="92" spans="1:15" s="31" customFormat="1" x14ac:dyDescent="0.35">
      <c r="A92" s="22">
        <f>AVERAGE(A79:A90)</f>
        <v>2.6666666666666665</v>
      </c>
      <c r="B92">
        <f>AVERAGE(B79:B90)</f>
        <v>3.5833333333333335</v>
      </c>
      <c r="C92">
        <f>AVERAGE(C79:C90)</f>
        <v>3.5</v>
      </c>
      <c r="D92">
        <f>AVERAGE(D79:D90)</f>
        <v>2.6666666666666665</v>
      </c>
      <c r="E92" s="13" t="s">
        <v>237</v>
      </c>
      <c r="G92" t="s">
        <v>2</v>
      </c>
      <c r="H92">
        <v>0</v>
      </c>
      <c r="I92"/>
      <c r="J92">
        <v>0</v>
      </c>
      <c r="K92">
        <v>1</v>
      </c>
      <c r="L92"/>
      <c r="M92"/>
      <c r="N92"/>
      <c r="O92" s="2"/>
    </row>
    <row r="93" spans="1:15" s="31" customFormat="1" x14ac:dyDescent="0.35">
      <c r="A93">
        <f>STDEV(A79:A90)</f>
        <v>0.98473192783466212</v>
      </c>
      <c r="B93">
        <f>STDEV(B79:B90)</f>
        <v>0.66855792342152087</v>
      </c>
      <c r="C93">
        <f>STDEV(C79:C90)</f>
        <v>0.67419986246324204</v>
      </c>
      <c r="D93">
        <f>STDEV(D79:D90)</f>
        <v>0.65133894727892994</v>
      </c>
      <c r="E93" s="13" t="s">
        <v>238</v>
      </c>
      <c r="G93" t="s">
        <v>3</v>
      </c>
      <c r="H93">
        <v>0</v>
      </c>
      <c r="I93">
        <v>0</v>
      </c>
      <c r="J93"/>
      <c r="K93">
        <v>0</v>
      </c>
      <c r="L93"/>
      <c r="M93"/>
      <c r="N93"/>
      <c r="O93" s="2"/>
    </row>
    <row r="94" spans="1:15" s="31" customFormat="1" x14ac:dyDescent="0.35">
      <c r="A94" s="22"/>
      <c r="G94" t="s">
        <v>4</v>
      </c>
      <c r="H94">
        <v>0</v>
      </c>
      <c r="I94">
        <v>1</v>
      </c>
      <c r="J94">
        <v>0</v>
      </c>
      <c r="K94"/>
      <c r="L94"/>
      <c r="M94"/>
      <c r="N94"/>
      <c r="O94" s="2"/>
    </row>
    <row r="95" spans="1:15" s="5" customFormat="1" ht="13.15" thickBot="1" x14ac:dyDescent="0.4">
      <c r="A95" s="23"/>
      <c r="O95" s="24"/>
    </row>
    <row r="96" spans="1:15" s="26" customFormat="1" x14ac:dyDescent="0.35">
      <c r="A96" s="25" t="str">
        <f>Directions!A35</f>
        <v>55) Rate how quickly you forgot that you were not really walking</v>
      </c>
      <c r="E96" s="115" t="s">
        <v>226</v>
      </c>
      <c r="F96" s="66">
        <f>Directions!B35</f>
        <v>1</v>
      </c>
      <c r="O96" s="28"/>
    </row>
    <row r="97" spans="1:15" s="31" customFormat="1" ht="13.15" x14ac:dyDescent="0.4">
      <c r="A97" s="22" t="s">
        <v>1</v>
      </c>
      <c r="B97" s="31" t="s">
        <v>2</v>
      </c>
      <c r="C97" s="31" t="s">
        <v>3</v>
      </c>
      <c r="D97" s="31" t="s">
        <v>4</v>
      </c>
      <c r="G97" s="3" t="s">
        <v>220</v>
      </c>
      <c r="H97" t="s">
        <v>1</v>
      </c>
      <c r="I97" t="s">
        <v>2</v>
      </c>
      <c r="J97" t="s">
        <v>3</v>
      </c>
      <c r="K97" t="s">
        <v>4</v>
      </c>
      <c r="O97" s="2"/>
    </row>
    <row r="98" spans="1:15" s="31" customFormat="1" ht="13.15" x14ac:dyDescent="0.4">
      <c r="A98" s="22">
        <v>5</v>
      </c>
      <c r="B98" s="31">
        <v>3</v>
      </c>
      <c r="C98" s="31">
        <v>4</v>
      </c>
      <c r="D98" s="31">
        <v>3</v>
      </c>
      <c r="G98" t="s">
        <v>1</v>
      </c>
      <c r="H98" s="3">
        <f>A111</f>
        <v>3.9166666666666665</v>
      </c>
      <c r="I98">
        <f>F96*(H98-I99)</f>
        <v>0.5</v>
      </c>
      <c r="J98">
        <f>F96*(H98-J100)</f>
        <v>0.25</v>
      </c>
      <c r="K98">
        <f>F96*(H98-K101)</f>
        <v>0.91666666666666652</v>
      </c>
      <c r="O98" s="2"/>
    </row>
    <row r="99" spans="1:15" s="31" customFormat="1" ht="13.15" x14ac:dyDescent="0.4">
      <c r="A99" s="22">
        <v>5</v>
      </c>
      <c r="B99" s="31">
        <v>4</v>
      </c>
      <c r="C99" s="31">
        <v>5</v>
      </c>
      <c r="D99" s="31">
        <v>4</v>
      </c>
      <c r="G99" t="s">
        <v>2</v>
      </c>
      <c r="H99">
        <f>F96*(I99-H98)</f>
        <v>-0.5</v>
      </c>
      <c r="I99" s="3">
        <f>B111</f>
        <v>3.4166666666666665</v>
      </c>
      <c r="J99">
        <f>F96*(I99-J100)</f>
        <v>-0.25</v>
      </c>
      <c r="K99">
        <f>F96*(I99-K101)</f>
        <v>0.41666666666666652</v>
      </c>
      <c r="O99" s="2"/>
    </row>
    <row r="100" spans="1:15" s="31" customFormat="1" ht="13.15" x14ac:dyDescent="0.4">
      <c r="A100" s="22">
        <v>4</v>
      </c>
      <c r="B100" s="31">
        <v>3</v>
      </c>
      <c r="C100" s="31">
        <v>4</v>
      </c>
      <c r="D100" s="31">
        <v>3</v>
      </c>
      <c r="G100" t="s">
        <v>3</v>
      </c>
      <c r="H100">
        <f>F96*(J100-H98)</f>
        <v>-0.25</v>
      </c>
      <c r="I100">
        <f>F96*(J100-I99)</f>
        <v>0.25</v>
      </c>
      <c r="J100" s="3">
        <f>C111</f>
        <v>3.6666666666666665</v>
      </c>
      <c r="K100">
        <f>F96*(J100-K101)</f>
        <v>0.66666666666666652</v>
      </c>
      <c r="O100" s="2"/>
    </row>
    <row r="101" spans="1:15" s="31" customFormat="1" ht="13.15" x14ac:dyDescent="0.4">
      <c r="A101" s="22">
        <v>3</v>
      </c>
      <c r="B101" s="31">
        <v>3</v>
      </c>
      <c r="C101" s="31">
        <v>4</v>
      </c>
      <c r="D101" s="31">
        <v>2</v>
      </c>
      <c r="G101" t="s">
        <v>4</v>
      </c>
      <c r="H101">
        <f>F96*(K101-H98)</f>
        <v>-0.91666666666666652</v>
      </c>
      <c r="I101">
        <f>F96*(K101-I99)</f>
        <v>-0.41666666666666652</v>
      </c>
      <c r="J101">
        <f>F96*(K101-J100)</f>
        <v>-0.66666666666666652</v>
      </c>
      <c r="K101" s="3">
        <f>D111</f>
        <v>3</v>
      </c>
      <c r="M101"/>
      <c r="O101" s="2"/>
    </row>
    <row r="102" spans="1:15" s="31" customFormat="1" x14ac:dyDescent="0.35">
      <c r="A102" s="22">
        <v>3</v>
      </c>
      <c r="B102" s="31">
        <v>4</v>
      </c>
      <c r="C102" s="31">
        <v>4</v>
      </c>
      <c r="D102" s="31">
        <v>4</v>
      </c>
      <c r="G102"/>
      <c r="H102"/>
      <c r="I102"/>
      <c r="J102"/>
      <c r="K102"/>
      <c r="M102"/>
      <c r="O102" s="2"/>
    </row>
    <row r="103" spans="1:15" s="31" customFormat="1" ht="13.15" thickBot="1" x14ac:dyDescent="0.4">
      <c r="A103" s="22">
        <v>4</v>
      </c>
      <c r="B103" s="31">
        <v>4</v>
      </c>
      <c r="C103" s="31">
        <v>4</v>
      </c>
      <c r="D103" s="31">
        <v>3</v>
      </c>
      <c r="G103"/>
      <c r="H103"/>
      <c r="I103"/>
      <c r="J103"/>
      <c r="K103"/>
      <c r="M103"/>
      <c r="O103" s="2"/>
    </row>
    <row r="104" spans="1:15" s="31" customFormat="1" ht="13.5" thickBot="1" x14ac:dyDescent="0.45">
      <c r="A104" s="22">
        <v>3</v>
      </c>
      <c r="B104" s="31">
        <v>2</v>
      </c>
      <c r="C104" s="31">
        <v>4</v>
      </c>
      <c r="D104" s="31">
        <v>4</v>
      </c>
      <c r="G104"/>
      <c r="H104" t="s">
        <v>1</v>
      </c>
      <c r="I104" t="s">
        <v>2</v>
      </c>
      <c r="J104" t="s">
        <v>3</v>
      </c>
      <c r="K104" t="s">
        <v>4</v>
      </c>
      <c r="L104"/>
      <c r="M104" s="116"/>
      <c r="N104" s="141" t="s">
        <v>10</v>
      </c>
      <c r="O104" s="2"/>
    </row>
    <row r="105" spans="1:15" s="31" customFormat="1" ht="13.15" x14ac:dyDescent="0.4">
      <c r="A105" s="22">
        <v>4</v>
      </c>
      <c r="B105" s="31">
        <v>3</v>
      </c>
      <c r="C105" s="31">
        <v>3</v>
      </c>
      <c r="D105" s="31">
        <v>3</v>
      </c>
      <c r="G105" t="s">
        <v>1</v>
      </c>
      <c r="H105"/>
      <c r="I105">
        <f>IF(I98&gt;0,I110,0)</f>
        <v>0</v>
      </c>
      <c r="J105">
        <f>IF(J98&gt;0,J110,0)</f>
        <v>0</v>
      </c>
      <c r="K105">
        <f>IF(K98&gt;0,K110,0)</f>
        <v>1</v>
      </c>
      <c r="L105"/>
      <c r="M105" s="143" t="s">
        <v>1</v>
      </c>
      <c r="N105" s="142">
        <f>Techniques!$D$3*(Techniques!$E$3*I105+Techniques!$F$3*J105+Techniques!$G$3*K105)</f>
        <v>1</v>
      </c>
      <c r="O105" s="2"/>
    </row>
    <row r="106" spans="1:15" s="31" customFormat="1" ht="13.15" x14ac:dyDescent="0.4">
      <c r="A106" s="22">
        <v>4</v>
      </c>
      <c r="B106" s="31">
        <v>4</v>
      </c>
      <c r="C106" s="31">
        <v>3</v>
      </c>
      <c r="D106" s="31">
        <v>3</v>
      </c>
      <c r="G106" t="s">
        <v>2</v>
      </c>
      <c r="H106">
        <f>IF(H99&gt;0,H111,0)</f>
        <v>0</v>
      </c>
      <c r="I106"/>
      <c r="J106">
        <f>IF(J99&gt;0,J111,0)</f>
        <v>0</v>
      </c>
      <c r="K106">
        <f>IF(K99&gt;0,K111,0)</f>
        <v>0</v>
      </c>
      <c r="L106"/>
      <c r="M106" s="143" t="s">
        <v>2</v>
      </c>
      <c r="N106" s="142">
        <f>Techniques!$E$3*(Techniques!$D$3*H106+Techniques!$F$3*J106+Techniques!$G$3*K106)</f>
        <v>0</v>
      </c>
      <c r="O106" s="2"/>
    </row>
    <row r="107" spans="1:15" s="31" customFormat="1" ht="13.15" x14ac:dyDescent="0.4">
      <c r="A107" s="22">
        <v>5</v>
      </c>
      <c r="B107" s="31">
        <v>4</v>
      </c>
      <c r="C107" s="31">
        <v>3</v>
      </c>
      <c r="D107" s="31">
        <v>2</v>
      </c>
      <c r="G107" t="s">
        <v>3</v>
      </c>
      <c r="H107">
        <f>IF(H100&gt;0,H112,0)</f>
        <v>0</v>
      </c>
      <c r="I107">
        <f>IF(I100&gt;0,I112,0)</f>
        <v>0</v>
      </c>
      <c r="J107"/>
      <c r="K107">
        <f>IF(K100&gt;0,K112,0)</f>
        <v>0</v>
      </c>
      <c r="L107"/>
      <c r="M107" s="143" t="s">
        <v>3</v>
      </c>
      <c r="N107" s="142">
        <f>Techniques!$F$3*(Techniques!$D$3*H107+Techniques!$E$3*I107+Techniques!$G$3*K107)</f>
        <v>0</v>
      </c>
      <c r="O107" s="2"/>
    </row>
    <row r="108" spans="1:15" s="31" customFormat="1" ht="13.15" x14ac:dyDescent="0.4">
      <c r="A108" s="22">
        <v>4</v>
      </c>
      <c r="B108" s="31">
        <v>4</v>
      </c>
      <c r="C108" s="31">
        <v>3</v>
      </c>
      <c r="D108" s="31">
        <v>3</v>
      </c>
      <c r="G108" t="s">
        <v>4</v>
      </c>
      <c r="H108">
        <f>IF(H101&gt;0,H113,0)</f>
        <v>0</v>
      </c>
      <c r="I108">
        <f>IF(I101&gt;0,I113,0)</f>
        <v>0</v>
      </c>
      <c r="J108">
        <f>IF(J101&gt;0,J113,0)</f>
        <v>0</v>
      </c>
      <c r="K108"/>
      <c r="L108"/>
      <c r="M108" s="143" t="s">
        <v>4</v>
      </c>
      <c r="N108" s="142">
        <f>Techniques!$G$3*(Techniques!$D$3*H108+Techniques!$E$3*I108+Techniques!$F$3*J108)</f>
        <v>0</v>
      </c>
      <c r="O108" s="2"/>
    </row>
    <row r="109" spans="1:15" s="31" customFormat="1" ht="13.15" x14ac:dyDescent="0.4">
      <c r="A109" s="22">
        <v>3</v>
      </c>
      <c r="B109" s="31">
        <v>3</v>
      </c>
      <c r="C109" s="31">
        <v>3</v>
      </c>
      <c r="D109" s="31">
        <v>2</v>
      </c>
      <c r="F109" s="38"/>
      <c r="G109"/>
      <c r="H109"/>
      <c r="I109"/>
      <c r="J109"/>
      <c r="K109"/>
      <c r="L109"/>
      <c r="M109" s="143" t="s">
        <v>94</v>
      </c>
      <c r="N109" s="142" t="b">
        <f>SUM(N105:N108)&gt;0</f>
        <v>1</v>
      </c>
      <c r="O109" s="2"/>
    </row>
    <row r="110" spans="1:15" s="31" customFormat="1" ht="13.5" thickBot="1" x14ac:dyDescent="0.45">
      <c r="A110" s="22"/>
      <c r="G110" t="s">
        <v>1</v>
      </c>
      <c r="H110"/>
      <c r="I110">
        <v>0</v>
      </c>
      <c r="J110">
        <v>0</v>
      </c>
      <c r="K110">
        <v>1</v>
      </c>
      <c r="L110"/>
      <c r="M110" s="140" t="s">
        <v>103</v>
      </c>
      <c r="N110" s="273">
        <v>4.518589068091669E-2</v>
      </c>
      <c r="O110" s="2"/>
    </row>
    <row r="111" spans="1:15" s="31" customFormat="1" x14ac:dyDescent="0.35">
      <c r="A111" s="22">
        <f>AVERAGE(A98:A109)</f>
        <v>3.9166666666666665</v>
      </c>
      <c r="B111">
        <f>AVERAGE(B98:B109)</f>
        <v>3.4166666666666665</v>
      </c>
      <c r="C111">
        <f>AVERAGE(C98:C109)</f>
        <v>3.6666666666666665</v>
      </c>
      <c r="D111">
        <f>AVERAGE(D98:D109)</f>
        <v>3</v>
      </c>
      <c r="E111" s="13" t="s">
        <v>237</v>
      </c>
      <c r="G111" t="s">
        <v>2</v>
      </c>
      <c r="H111">
        <v>0</v>
      </c>
      <c r="I111"/>
      <c r="J111">
        <v>0</v>
      </c>
      <c r="K111">
        <v>0</v>
      </c>
      <c r="L111"/>
      <c r="M111"/>
      <c r="N111"/>
      <c r="O111" s="2"/>
    </row>
    <row r="112" spans="1:15" s="31" customFormat="1" x14ac:dyDescent="0.35">
      <c r="A112">
        <f>STDEV(A98:A109)</f>
        <v>0.79296146109875854</v>
      </c>
      <c r="B112">
        <f>STDEV(B98:B109)</f>
        <v>0.66855792342152087</v>
      </c>
      <c r="C112">
        <f>STDEV(C98:C109)</f>
        <v>0.65133894727892894</v>
      </c>
      <c r="D112">
        <f>STDEV(D98:D109)</f>
        <v>0.7385489458759964</v>
      </c>
      <c r="E112" s="13" t="s">
        <v>238</v>
      </c>
      <c r="G112" t="s">
        <v>3</v>
      </c>
      <c r="H112">
        <v>0</v>
      </c>
      <c r="I112">
        <v>0</v>
      </c>
      <c r="J112"/>
      <c r="K112">
        <v>0</v>
      </c>
      <c r="L112"/>
      <c r="M112"/>
      <c r="N112"/>
      <c r="O112" s="2"/>
    </row>
    <row r="113" spans="1:15" s="31" customFormat="1" x14ac:dyDescent="0.35">
      <c r="A113" s="22"/>
      <c r="G113" t="s">
        <v>4</v>
      </c>
      <c r="H113">
        <v>1</v>
      </c>
      <c r="I113">
        <v>0</v>
      </c>
      <c r="J113">
        <v>0</v>
      </c>
      <c r="K113"/>
      <c r="L113"/>
      <c r="M113"/>
      <c r="N113"/>
      <c r="O113" s="2"/>
    </row>
    <row r="114" spans="1:15" s="5" customFormat="1" ht="13.15" thickBot="1" x14ac:dyDescent="0.4">
      <c r="A114" s="23"/>
      <c r="O114" s="24"/>
    </row>
    <row r="115" spans="1:15" s="26" customFormat="1" x14ac:dyDescent="0.35">
      <c r="A115" s="25" t="str">
        <f>Directions!A36</f>
        <v>56) I got a sense of presence, ie., of “being there” during the experience</v>
      </c>
      <c r="E115" s="115" t="s">
        <v>226</v>
      </c>
      <c r="F115" s="66">
        <f>Directions!B36</f>
        <v>1</v>
      </c>
      <c r="O115" s="28"/>
    </row>
    <row r="116" spans="1:15" s="31" customFormat="1" ht="13.15" x14ac:dyDescent="0.4">
      <c r="A116" s="22" t="s">
        <v>1</v>
      </c>
      <c r="B116" s="31" t="s">
        <v>2</v>
      </c>
      <c r="C116" s="31" t="s">
        <v>3</v>
      </c>
      <c r="D116" s="31" t="s">
        <v>4</v>
      </c>
      <c r="G116" s="3" t="s">
        <v>220</v>
      </c>
      <c r="H116" t="s">
        <v>1</v>
      </c>
      <c r="I116" t="s">
        <v>2</v>
      </c>
      <c r="J116" t="s">
        <v>3</v>
      </c>
      <c r="K116" t="s">
        <v>4</v>
      </c>
      <c r="O116" s="2"/>
    </row>
    <row r="117" spans="1:15" s="31" customFormat="1" ht="13.15" x14ac:dyDescent="0.4">
      <c r="A117" s="22">
        <v>4</v>
      </c>
      <c r="B117" s="31">
        <v>4</v>
      </c>
      <c r="C117" s="31">
        <v>4</v>
      </c>
      <c r="D117" s="31">
        <v>3</v>
      </c>
      <c r="G117" t="s">
        <v>1</v>
      </c>
      <c r="H117" s="3">
        <f>A130</f>
        <v>4.166666666666667</v>
      </c>
      <c r="I117">
        <f>F115*(H117-I118)</f>
        <v>0</v>
      </c>
      <c r="J117">
        <f>F115*(H117-J119)</f>
        <v>0.16666666666666696</v>
      </c>
      <c r="K117">
        <f>F115*(H117-K120)</f>
        <v>0.41666666666666696</v>
      </c>
      <c r="O117" s="2"/>
    </row>
    <row r="118" spans="1:15" s="31" customFormat="1" ht="13.15" x14ac:dyDescent="0.4">
      <c r="A118" s="22">
        <v>3</v>
      </c>
      <c r="B118" s="31">
        <v>4</v>
      </c>
      <c r="C118" s="31">
        <v>4</v>
      </c>
      <c r="D118" s="31">
        <v>5</v>
      </c>
      <c r="G118" t="s">
        <v>2</v>
      </c>
      <c r="H118">
        <f>F115*(I118-H117)</f>
        <v>0</v>
      </c>
      <c r="I118" s="3">
        <f>B130</f>
        <v>4.166666666666667</v>
      </c>
      <c r="J118">
        <f>F115*(I118-J119)</f>
        <v>0.16666666666666696</v>
      </c>
      <c r="K118">
        <f>F115*(I118-K120)</f>
        <v>0.41666666666666696</v>
      </c>
      <c r="O118" s="2"/>
    </row>
    <row r="119" spans="1:15" s="31" customFormat="1" ht="13.15" x14ac:dyDescent="0.4">
      <c r="A119" s="22">
        <v>4</v>
      </c>
      <c r="B119" s="31">
        <v>4</v>
      </c>
      <c r="C119" s="31">
        <v>3</v>
      </c>
      <c r="D119" s="31">
        <v>4</v>
      </c>
      <c r="G119" t="s">
        <v>3</v>
      </c>
      <c r="H119">
        <f>F115*(J119-H117)</f>
        <v>-0.16666666666666696</v>
      </c>
      <c r="I119">
        <f>F115*(J119-I118)</f>
        <v>-0.16666666666666696</v>
      </c>
      <c r="J119" s="3">
        <f>C130</f>
        <v>4</v>
      </c>
      <c r="K119">
        <f>F115*(J119-K120)</f>
        <v>0.25</v>
      </c>
      <c r="O119" s="2"/>
    </row>
    <row r="120" spans="1:15" s="31" customFormat="1" ht="13.15" x14ac:dyDescent="0.4">
      <c r="A120" s="22">
        <v>5</v>
      </c>
      <c r="B120" s="31">
        <v>4</v>
      </c>
      <c r="C120" s="31">
        <v>4</v>
      </c>
      <c r="D120" s="31">
        <v>4</v>
      </c>
      <c r="G120" t="s">
        <v>4</v>
      </c>
      <c r="H120">
        <f>F115*(K120-H117)</f>
        <v>-0.41666666666666696</v>
      </c>
      <c r="I120">
        <f>F115*(K120-I118)</f>
        <v>-0.41666666666666696</v>
      </c>
      <c r="J120">
        <f>F115*(K120-J119)</f>
        <v>-0.25</v>
      </c>
      <c r="K120" s="3">
        <f>D130</f>
        <v>3.75</v>
      </c>
      <c r="M120"/>
      <c r="O120" s="2"/>
    </row>
    <row r="121" spans="1:15" s="31" customFormat="1" x14ac:dyDescent="0.35">
      <c r="A121" s="22">
        <v>4</v>
      </c>
      <c r="B121" s="31">
        <v>4</v>
      </c>
      <c r="C121" s="31">
        <v>4</v>
      </c>
      <c r="D121" s="31">
        <v>3</v>
      </c>
      <c r="G121"/>
      <c r="H121"/>
      <c r="I121"/>
      <c r="J121"/>
      <c r="K121"/>
      <c r="M121"/>
      <c r="O121" s="2"/>
    </row>
    <row r="122" spans="1:15" s="31" customFormat="1" ht="13.15" thickBot="1" x14ac:dyDescent="0.4">
      <c r="A122" s="22">
        <v>4</v>
      </c>
      <c r="B122" s="31">
        <v>5</v>
      </c>
      <c r="C122" s="31">
        <v>5</v>
      </c>
      <c r="D122" s="31">
        <v>4</v>
      </c>
      <c r="G122"/>
      <c r="H122"/>
      <c r="I122"/>
      <c r="J122"/>
      <c r="K122"/>
      <c r="M122"/>
      <c r="O122" s="2"/>
    </row>
    <row r="123" spans="1:15" s="31" customFormat="1" ht="13.5" thickBot="1" x14ac:dyDescent="0.45">
      <c r="A123" s="22">
        <v>4</v>
      </c>
      <c r="B123" s="31">
        <v>5</v>
      </c>
      <c r="C123" s="31">
        <v>3</v>
      </c>
      <c r="D123" s="31">
        <v>3</v>
      </c>
      <c r="G123"/>
      <c r="H123" t="s">
        <v>1</v>
      </c>
      <c r="I123" t="s">
        <v>2</v>
      </c>
      <c r="J123" t="s">
        <v>3</v>
      </c>
      <c r="K123" t="s">
        <v>4</v>
      </c>
      <c r="L123"/>
      <c r="M123" s="116"/>
      <c r="N123" s="141" t="s">
        <v>10</v>
      </c>
      <c r="O123" s="2"/>
    </row>
    <row r="124" spans="1:15" s="31" customFormat="1" ht="13.15" x14ac:dyDescent="0.4">
      <c r="A124" s="22">
        <v>5</v>
      </c>
      <c r="B124" s="31">
        <v>4</v>
      </c>
      <c r="C124" s="31">
        <v>4</v>
      </c>
      <c r="D124" s="31">
        <v>3</v>
      </c>
      <c r="G124" t="s">
        <v>1</v>
      </c>
      <c r="H124"/>
      <c r="I124">
        <f>IF(I117&gt;0,I129,0)</f>
        <v>0</v>
      </c>
      <c r="J124">
        <f>IF(J117&gt;0,J129,0)</f>
        <v>0</v>
      </c>
      <c r="K124">
        <f>IF(K117&gt;0,K129,0)</f>
        <v>0</v>
      </c>
      <c r="L124"/>
      <c r="M124" s="143" t="s">
        <v>1</v>
      </c>
      <c r="N124" s="142">
        <f>Techniques!$D$3*(Techniques!$E$3*I124+Techniques!$F$3*J124+Techniques!$G$3*K124)</f>
        <v>0</v>
      </c>
      <c r="O124" s="2"/>
    </row>
    <row r="125" spans="1:15" s="31" customFormat="1" ht="13.15" x14ac:dyDescent="0.4">
      <c r="A125" s="22">
        <v>4</v>
      </c>
      <c r="B125" s="31">
        <v>4</v>
      </c>
      <c r="C125" s="31">
        <v>4</v>
      </c>
      <c r="D125" s="31">
        <v>5</v>
      </c>
      <c r="G125" t="s">
        <v>2</v>
      </c>
      <c r="H125">
        <f>IF(H118&gt;0,H130,0)</f>
        <v>0</v>
      </c>
      <c r="I125"/>
      <c r="J125">
        <f>IF(J118&gt;0,J130,0)</f>
        <v>0</v>
      </c>
      <c r="K125">
        <f>IF(K118&gt;0,K130,0)</f>
        <v>0</v>
      </c>
      <c r="L125"/>
      <c r="M125" s="143" t="s">
        <v>2</v>
      </c>
      <c r="N125" s="142">
        <f>Techniques!$E$3*(Techniques!$D$3*H125+Techniques!$F$3*J125+Techniques!$G$3*K125)</f>
        <v>0</v>
      </c>
      <c r="O125" s="2"/>
    </row>
    <row r="126" spans="1:15" s="31" customFormat="1" ht="13.15" x14ac:dyDescent="0.4">
      <c r="A126" s="22">
        <v>4</v>
      </c>
      <c r="B126" s="31">
        <v>4</v>
      </c>
      <c r="C126" s="31">
        <v>4</v>
      </c>
      <c r="D126" s="31">
        <v>2</v>
      </c>
      <c r="G126" t="s">
        <v>3</v>
      </c>
      <c r="H126">
        <f>IF(H119&gt;0,H131,0)</f>
        <v>0</v>
      </c>
      <c r="I126">
        <f>IF(I119&gt;0,I131,0)</f>
        <v>0</v>
      </c>
      <c r="J126"/>
      <c r="K126">
        <f>IF(K119&gt;0,K131,0)</f>
        <v>0</v>
      </c>
      <c r="L126"/>
      <c r="M126" s="143" t="s">
        <v>3</v>
      </c>
      <c r="N126" s="142">
        <f>Techniques!$F$3*(Techniques!$D$3*H126+Techniques!$E$3*I126+Techniques!$G$3*K126)</f>
        <v>0</v>
      </c>
      <c r="O126" s="2"/>
    </row>
    <row r="127" spans="1:15" s="31" customFormat="1" ht="13.15" x14ac:dyDescent="0.4">
      <c r="A127" s="22">
        <v>4</v>
      </c>
      <c r="B127" s="31">
        <v>4</v>
      </c>
      <c r="C127" s="31">
        <v>4</v>
      </c>
      <c r="D127" s="31">
        <v>4</v>
      </c>
      <c r="G127" t="s">
        <v>4</v>
      </c>
      <c r="H127">
        <f>IF(H120&gt;0,H132,0)</f>
        <v>0</v>
      </c>
      <c r="I127">
        <f>IF(I120&gt;0,I132,0)</f>
        <v>0</v>
      </c>
      <c r="J127">
        <f>IF(J120&gt;0,J132,0)</f>
        <v>0</v>
      </c>
      <c r="K127"/>
      <c r="L127"/>
      <c r="M127" s="143" t="s">
        <v>4</v>
      </c>
      <c r="N127" s="142">
        <f>Techniques!$G$3*(Techniques!$D$3*H127+Techniques!$E$3*I127+Techniques!$F$3*J127)</f>
        <v>0</v>
      </c>
      <c r="O127" s="2"/>
    </row>
    <row r="128" spans="1:15" s="31" customFormat="1" ht="13.15" x14ac:dyDescent="0.4">
      <c r="A128" s="22">
        <v>5</v>
      </c>
      <c r="B128" s="31">
        <v>4</v>
      </c>
      <c r="C128" s="31">
        <v>5</v>
      </c>
      <c r="D128" s="31">
        <v>5</v>
      </c>
      <c r="F128" s="38"/>
      <c r="G128"/>
      <c r="H128"/>
      <c r="I128"/>
      <c r="J128"/>
      <c r="K128"/>
      <c r="L128"/>
      <c r="M128" s="143" t="s">
        <v>94</v>
      </c>
      <c r="N128" s="142" t="b">
        <f>SUM(N124:N127)&gt;0</f>
        <v>0</v>
      </c>
      <c r="O128" s="2"/>
    </row>
    <row r="129" spans="1:15" s="31" customFormat="1" ht="13.5" thickBot="1" x14ac:dyDescent="0.45">
      <c r="A129" s="22"/>
      <c r="G129" t="s">
        <v>1</v>
      </c>
      <c r="H129"/>
      <c r="I129">
        <v>0</v>
      </c>
      <c r="J129">
        <v>0</v>
      </c>
      <c r="K129">
        <v>0</v>
      </c>
      <c r="L129"/>
      <c r="M129" s="140" t="s">
        <v>103</v>
      </c>
      <c r="N129" s="273">
        <v>0.50570277491184368</v>
      </c>
      <c r="O129" s="2"/>
    </row>
    <row r="130" spans="1:15" s="31" customFormat="1" x14ac:dyDescent="0.35">
      <c r="A130" s="22">
        <f>AVERAGE(A117:A128)</f>
        <v>4.166666666666667</v>
      </c>
      <c r="B130">
        <f>AVERAGE(B117:B128)</f>
        <v>4.166666666666667</v>
      </c>
      <c r="C130">
        <f>AVERAGE(C117:C128)</f>
        <v>4</v>
      </c>
      <c r="D130">
        <f>AVERAGE(D117:D128)</f>
        <v>3.75</v>
      </c>
      <c r="E130" s="13" t="s">
        <v>237</v>
      </c>
      <c r="G130" t="s">
        <v>2</v>
      </c>
      <c r="H130">
        <v>0</v>
      </c>
      <c r="I130"/>
      <c r="J130">
        <v>0</v>
      </c>
      <c r="K130">
        <v>0</v>
      </c>
      <c r="L130"/>
      <c r="M130"/>
      <c r="N130"/>
      <c r="O130" s="2"/>
    </row>
    <row r="131" spans="1:15" s="31" customFormat="1" x14ac:dyDescent="0.35">
      <c r="A131">
        <f>STDEV(A117:A128)</f>
        <v>0.57735026918962506</v>
      </c>
      <c r="B131">
        <f>STDEV(B117:B128)</f>
        <v>0.38924947208076149</v>
      </c>
      <c r="C131">
        <f>STDEV(C117:C128)</f>
        <v>0.60302268915552726</v>
      </c>
      <c r="D131">
        <f>STDEV(D117:D128)</f>
        <v>0.96530729916342273</v>
      </c>
      <c r="E131" s="13" t="s">
        <v>238</v>
      </c>
      <c r="G131" t="s">
        <v>3</v>
      </c>
      <c r="H131">
        <v>0</v>
      </c>
      <c r="I131">
        <v>0</v>
      </c>
      <c r="J131"/>
      <c r="K131">
        <v>0</v>
      </c>
      <c r="L131"/>
      <c r="M131"/>
      <c r="N131"/>
      <c r="O131" s="2"/>
    </row>
    <row r="132" spans="1:15" s="31" customFormat="1" x14ac:dyDescent="0.35">
      <c r="A132" s="22"/>
      <c r="G132" t="s">
        <v>4</v>
      </c>
      <c r="H132">
        <v>0</v>
      </c>
      <c r="I132">
        <v>0</v>
      </c>
      <c r="J132">
        <v>0</v>
      </c>
      <c r="K132"/>
      <c r="L132"/>
      <c r="M132"/>
      <c r="N132"/>
      <c r="O132" s="2"/>
    </row>
    <row r="133" spans="1:15" s="5" customFormat="1" ht="13.15" thickBot="1" x14ac:dyDescent="0.4">
      <c r="A133" s="23"/>
      <c r="O133" s="24"/>
    </row>
    <row r="134" spans="1:15" s="26" customFormat="1" x14ac:dyDescent="0.35">
      <c r="A134" s="25" t="str">
        <f>Directions!A37</f>
        <v>57) The behavior of the interface reduced my sense of presence</v>
      </c>
      <c r="E134" s="115" t="s">
        <v>226</v>
      </c>
      <c r="F134" s="66">
        <f>Directions!B37</f>
        <v>-1</v>
      </c>
      <c r="O134" s="28"/>
    </row>
    <row r="135" spans="1:15" s="31" customFormat="1" ht="13.15" x14ac:dyDescent="0.4">
      <c r="A135" s="22" t="s">
        <v>1</v>
      </c>
      <c r="B135" s="31" t="s">
        <v>2</v>
      </c>
      <c r="C135" s="31" t="s">
        <v>3</v>
      </c>
      <c r="D135" s="31" t="s">
        <v>4</v>
      </c>
      <c r="G135" s="3" t="s">
        <v>220</v>
      </c>
      <c r="H135" t="s">
        <v>1</v>
      </c>
      <c r="I135" t="s">
        <v>2</v>
      </c>
      <c r="J135" t="s">
        <v>3</v>
      </c>
      <c r="K135" t="s">
        <v>4</v>
      </c>
      <c r="O135" s="2"/>
    </row>
    <row r="136" spans="1:15" s="31" customFormat="1" ht="13.15" x14ac:dyDescent="0.4">
      <c r="A136" s="22">
        <v>2</v>
      </c>
      <c r="B136" s="31">
        <v>3</v>
      </c>
      <c r="C136" s="31">
        <v>3</v>
      </c>
      <c r="D136" s="31">
        <v>4</v>
      </c>
      <c r="G136" t="s">
        <v>1</v>
      </c>
      <c r="H136" s="3">
        <f>A149</f>
        <v>2.5833333333333335</v>
      </c>
      <c r="I136">
        <f>F134*(H136-I137)</f>
        <v>-8.3333333333333481E-2</v>
      </c>
      <c r="J136">
        <f>F134*(H136-J138)</f>
        <v>-0.16666666666666696</v>
      </c>
      <c r="K136">
        <f>F134*(H136-K139)</f>
        <v>0.75</v>
      </c>
      <c r="O136" s="2"/>
    </row>
    <row r="137" spans="1:15" s="31" customFormat="1" ht="13.15" x14ac:dyDescent="0.4">
      <c r="A137" s="22">
        <v>3</v>
      </c>
      <c r="B137" s="31">
        <v>3</v>
      </c>
      <c r="C137" s="31">
        <v>2</v>
      </c>
      <c r="D137" s="31">
        <v>4</v>
      </c>
      <c r="G137" t="s">
        <v>2</v>
      </c>
      <c r="H137">
        <f>F134*(I137-H136)</f>
        <v>8.3333333333333481E-2</v>
      </c>
      <c r="I137" s="3">
        <f>B149</f>
        <v>2.5</v>
      </c>
      <c r="J137">
        <f>F134*(I137-J138)</f>
        <v>-8.3333333333333481E-2</v>
      </c>
      <c r="K137">
        <f>F134*(I137-K139)</f>
        <v>0.83333333333333348</v>
      </c>
      <c r="O137" s="2"/>
    </row>
    <row r="138" spans="1:15" s="31" customFormat="1" ht="13.15" x14ac:dyDescent="0.4">
      <c r="A138" s="22">
        <v>2</v>
      </c>
      <c r="B138" s="31">
        <v>3</v>
      </c>
      <c r="C138" s="31">
        <v>3</v>
      </c>
      <c r="D138" s="31">
        <v>2</v>
      </c>
      <c r="G138" t="s">
        <v>3</v>
      </c>
      <c r="H138">
        <f>F134*(J138-H136)</f>
        <v>0.16666666666666696</v>
      </c>
      <c r="I138">
        <f>F134*(J138-I137)</f>
        <v>8.3333333333333481E-2</v>
      </c>
      <c r="J138" s="3">
        <f>C149</f>
        <v>2.4166666666666665</v>
      </c>
      <c r="K138">
        <f>F134*(J138-K139)</f>
        <v>0.91666666666666696</v>
      </c>
      <c r="O138" s="2"/>
    </row>
    <row r="139" spans="1:15" s="31" customFormat="1" ht="13.15" x14ac:dyDescent="0.4">
      <c r="A139" s="22">
        <v>4</v>
      </c>
      <c r="B139" s="31">
        <v>3</v>
      </c>
      <c r="C139" s="31">
        <v>2</v>
      </c>
      <c r="D139" s="31">
        <v>3</v>
      </c>
      <c r="G139" t="s">
        <v>4</v>
      </c>
      <c r="H139">
        <f>F134*(K139-H136)</f>
        <v>-0.75</v>
      </c>
      <c r="I139">
        <f>F134*(K139-I137)</f>
        <v>-0.83333333333333348</v>
      </c>
      <c r="J139">
        <f>F134*(K139-J138)</f>
        <v>-0.91666666666666696</v>
      </c>
      <c r="K139" s="3">
        <f>D149</f>
        <v>3.3333333333333335</v>
      </c>
      <c r="M139"/>
      <c r="O139" s="2"/>
    </row>
    <row r="140" spans="1:15" s="31" customFormat="1" x14ac:dyDescent="0.35">
      <c r="A140" s="22">
        <v>3</v>
      </c>
      <c r="B140" s="31">
        <v>2</v>
      </c>
      <c r="C140" s="31">
        <v>2</v>
      </c>
      <c r="D140" s="31">
        <v>2</v>
      </c>
      <c r="G140"/>
      <c r="H140"/>
      <c r="I140"/>
      <c r="J140"/>
      <c r="K140"/>
      <c r="M140"/>
      <c r="O140" s="2"/>
    </row>
    <row r="141" spans="1:15" s="31" customFormat="1" ht="13.15" thickBot="1" x14ac:dyDescent="0.4">
      <c r="A141" s="22">
        <v>2</v>
      </c>
      <c r="B141" s="31">
        <v>2</v>
      </c>
      <c r="C141" s="31">
        <v>2</v>
      </c>
      <c r="D141" s="31">
        <v>4</v>
      </c>
      <c r="G141"/>
      <c r="H141"/>
      <c r="I141"/>
      <c r="J141"/>
      <c r="K141"/>
      <c r="M141"/>
      <c r="O141" s="2"/>
    </row>
    <row r="142" spans="1:15" s="31" customFormat="1" ht="13.5" thickBot="1" x14ac:dyDescent="0.45">
      <c r="A142" s="22">
        <v>2</v>
      </c>
      <c r="B142" s="31">
        <v>2</v>
      </c>
      <c r="C142" s="31">
        <v>2</v>
      </c>
      <c r="D142" s="31">
        <v>3</v>
      </c>
      <c r="G142"/>
      <c r="H142" t="s">
        <v>1</v>
      </c>
      <c r="I142" t="s">
        <v>2</v>
      </c>
      <c r="J142" t="s">
        <v>3</v>
      </c>
      <c r="K142" t="s">
        <v>4</v>
      </c>
      <c r="L142"/>
      <c r="M142" s="116"/>
      <c r="N142" s="141" t="s">
        <v>10</v>
      </c>
      <c r="O142" s="2"/>
    </row>
    <row r="143" spans="1:15" s="31" customFormat="1" ht="13.15" x14ac:dyDescent="0.4">
      <c r="A143" s="22">
        <v>2</v>
      </c>
      <c r="B143" s="31">
        <v>2</v>
      </c>
      <c r="C143" s="31">
        <v>3</v>
      </c>
      <c r="D143" s="31">
        <v>3</v>
      </c>
      <c r="G143" t="s">
        <v>1</v>
      </c>
      <c r="H143"/>
      <c r="I143">
        <f>IF(I136&gt;0,I148,0)</f>
        <v>0</v>
      </c>
      <c r="J143">
        <f>IF(J136&gt;0,J148,0)</f>
        <v>0</v>
      </c>
      <c r="K143">
        <f>IF(K136&gt;0,K148,0)</f>
        <v>0</v>
      </c>
      <c r="L143"/>
      <c r="M143" s="143" t="s">
        <v>1</v>
      </c>
      <c r="N143" s="142">
        <f>Techniques!$D$3*(Techniques!$E$3*I143+Techniques!$F$3*J143+Techniques!$G$3*K143)</f>
        <v>0</v>
      </c>
      <c r="O143" s="2"/>
    </row>
    <row r="144" spans="1:15" s="31" customFormat="1" ht="13.15" x14ac:dyDescent="0.4">
      <c r="A144" s="22">
        <v>4</v>
      </c>
      <c r="B144" s="31">
        <v>2</v>
      </c>
      <c r="C144" s="31">
        <v>3</v>
      </c>
      <c r="D144" s="31">
        <v>4</v>
      </c>
      <c r="G144" t="s">
        <v>2</v>
      </c>
      <c r="H144">
        <f>IF(H137&gt;0,H149,0)</f>
        <v>0</v>
      </c>
      <c r="I144"/>
      <c r="J144">
        <f>IF(J137&gt;0,J149,0)</f>
        <v>0</v>
      </c>
      <c r="K144">
        <f>IF(K137&gt;0,K149,0)</f>
        <v>0</v>
      </c>
      <c r="L144"/>
      <c r="M144" s="143" t="s">
        <v>2</v>
      </c>
      <c r="N144" s="142">
        <f>Techniques!$E$3*(Techniques!$D$3*H144+Techniques!$F$3*J144+Techniques!$G$3*K144)</f>
        <v>0</v>
      </c>
      <c r="O144" s="2"/>
    </row>
    <row r="145" spans="1:15" s="31" customFormat="1" ht="13.15" x14ac:dyDescent="0.4">
      <c r="A145" s="22">
        <v>3</v>
      </c>
      <c r="B145" s="31">
        <v>3</v>
      </c>
      <c r="C145" s="31">
        <v>2</v>
      </c>
      <c r="D145" s="31">
        <v>4</v>
      </c>
      <c r="G145" t="s">
        <v>3</v>
      </c>
      <c r="H145">
        <f>IF(H138&gt;0,H150,0)</f>
        <v>0</v>
      </c>
      <c r="I145">
        <f>IF(I138&gt;0,I150,0)</f>
        <v>0</v>
      </c>
      <c r="J145"/>
      <c r="K145">
        <f>IF(K138&gt;0,K150,0)</f>
        <v>1</v>
      </c>
      <c r="L145"/>
      <c r="M145" s="143" t="s">
        <v>3</v>
      </c>
      <c r="N145" s="142">
        <f>Techniques!$F$3*(Techniques!$D$3*H145+Techniques!$E$3*I145+Techniques!$G$3*K145)</f>
        <v>1</v>
      </c>
      <c r="O145" s="2"/>
    </row>
    <row r="146" spans="1:15" s="31" customFormat="1" ht="13.15" x14ac:dyDescent="0.4">
      <c r="A146" s="22">
        <v>2</v>
      </c>
      <c r="B146" s="31">
        <v>3</v>
      </c>
      <c r="C146" s="31">
        <v>3</v>
      </c>
      <c r="D146" s="31">
        <v>3</v>
      </c>
      <c r="G146" t="s">
        <v>4</v>
      </c>
      <c r="H146">
        <f>IF(H139&gt;0,H151,0)</f>
        <v>0</v>
      </c>
      <c r="I146">
        <f>IF(I139&gt;0,I151,0)</f>
        <v>0</v>
      </c>
      <c r="J146">
        <f>IF(J139&gt;0,J151,0)</f>
        <v>0</v>
      </c>
      <c r="K146"/>
      <c r="L146"/>
      <c r="M146" s="143" t="s">
        <v>4</v>
      </c>
      <c r="N146" s="142">
        <f>Techniques!$G$3*(Techniques!$D$3*H146+Techniques!$E$3*I146+Techniques!$F$3*J146)</f>
        <v>0</v>
      </c>
      <c r="O146" s="2"/>
    </row>
    <row r="147" spans="1:15" s="31" customFormat="1" ht="13.15" x14ac:dyDescent="0.4">
      <c r="A147" s="22">
        <v>2</v>
      </c>
      <c r="B147" s="31">
        <v>2</v>
      </c>
      <c r="C147" s="31">
        <v>2</v>
      </c>
      <c r="D147" s="31">
        <v>4</v>
      </c>
      <c r="F147" s="38"/>
      <c r="G147"/>
      <c r="H147"/>
      <c r="I147"/>
      <c r="J147"/>
      <c r="K147"/>
      <c r="L147"/>
      <c r="M147" s="143" t="s">
        <v>94</v>
      </c>
      <c r="N147" s="142" t="b">
        <f>SUM(N143:N146)&gt;0</f>
        <v>1</v>
      </c>
      <c r="O147" s="2"/>
    </row>
    <row r="148" spans="1:15" s="31" customFormat="1" ht="13.5" thickBot="1" x14ac:dyDescent="0.45">
      <c r="A148" s="22"/>
      <c r="G148" t="s">
        <v>1</v>
      </c>
      <c r="H148"/>
      <c r="I148">
        <v>0</v>
      </c>
      <c r="J148">
        <v>0</v>
      </c>
      <c r="K148">
        <v>0</v>
      </c>
      <c r="L148"/>
      <c r="M148" s="140" t="s">
        <v>103</v>
      </c>
      <c r="N148" s="273">
        <v>1.7323679638060859E-2</v>
      </c>
      <c r="O148" s="2"/>
    </row>
    <row r="149" spans="1:15" s="31" customFormat="1" x14ac:dyDescent="0.35">
      <c r="A149" s="22">
        <f>AVERAGE(A136:A147)</f>
        <v>2.5833333333333335</v>
      </c>
      <c r="B149">
        <f>AVERAGE(B136:B147)</f>
        <v>2.5</v>
      </c>
      <c r="C149">
        <f>AVERAGE(C136:C147)</f>
        <v>2.4166666666666665</v>
      </c>
      <c r="D149">
        <f>AVERAGE(D136:D147)</f>
        <v>3.3333333333333335</v>
      </c>
      <c r="E149" s="13" t="s">
        <v>237</v>
      </c>
      <c r="G149" t="s">
        <v>2</v>
      </c>
      <c r="H149">
        <v>0</v>
      </c>
      <c r="I149"/>
      <c r="J149">
        <v>0</v>
      </c>
      <c r="K149">
        <v>0</v>
      </c>
      <c r="L149"/>
      <c r="M149"/>
      <c r="N149"/>
      <c r="O149" s="2"/>
    </row>
    <row r="150" spans="1:15" s="31" customFormat="1" x14ac:dyDescent="0.35">
      <c r="A150">
        <f>STDEV(A136:A147)</f>
        <v>0.79296146109875931</v>
      </c>
      <c r="B150">
        <f>STDEV(B136:B147)</f>
        <v>0.5222329678670935</v>
      </c>
      <c r="C150">
        <f>STDEV(C136:C147)</f>
        <v>0.51492865054443759</v>
      </c>
      <c r="D150">
        <f>STDEV(D136:D147)</f>
        <v>0.77849894416152243</v>
      </c>
      <c r="E150" s="13" t="s">
        <v>238</v>
      </c>
      <c r="G150" t="s">
        <v>3</v>
      </c>
      <c r="H150">
        <v>0</v>
      </c>
      <c r="I150">
        <v>0</v>
      </c>
      <c r="J150"/>
      <c r="K150">
        <v>1</v>
      </c>
      <c r="L150"/>
      <c r="M150"/>
      <c r="N150"/>
      <c r="O150" s="2"/>
    </row>
    <row r="151" spans="1:15" s="31" customFormat="1" x14ac:dyDescent="0.35">
      <c r="A151" s="22"/>
      <c r="G151" t="s">
        <v>4</v>
      </c>
      <c r="H151">
        <v>0</v>
      </c>
      <c r="I151">
        <v>0</v>
      </c>
      <c r="J151">
        <v>1</v>
      </c>
      <c r="K151"/>
      <c r="L151"/>
      <c r="M151"/>
      <c r="N151"/>
      <c r="O151" s="2"/>
    </row>
    <row r="152" spans="1:15" s="5" customFormat="1" ht="13.15" thickBot="1" x14ac:dyDescent="0.4">
      <c r="A152" s="23"/>
      <c r="O152" s="24"/>
    </row>
    <row r="153" spans="1:15" s="26" customFormat="1" x14ac:dyDescent="0.35">
      <c r="A153" s="25" t="str">
        <f>Directions!A38</f>
        <v>58) I had a good sense of scales while moving and interacting with the virtual environment</v>
      </c>
      <c r="E153" s="115" t="s">
        <v>226</v>
      </c>
      <c r="F153" s="66">
        <f>Directions!B38</f>
        <v>1</v>
      </c>
      <c r="O153" s="28"/>
    </row>
    <row r="154" spans="1:15" s="31" customFormat="1" ht="13.15" x14ac:dyDescent="0.4">
      <c r="A154" s="22" t="s">
        <v>1</v>
      </c>
      <c r="B154" s="31" t="s">
        <v>2</v>
      </c>
      <c r="C154" s="31" t="s">
        <v>3</v>
      </c>
      <c r="D154" s="31" t="s">
        <v>4</v>
      </c>
      <c r="G154" s="3" t="s">
        <v>220</v>
      </c>
      <c r="H154" t="s">
        <v>1</v>
      </c>
      <c r="I154" t="s">
        <v>2</v>
      </c>
      <c r="J154" t="s">
        <v>3</v>
      </c>
      <c r="K154" t="s">
        <v>4</v>
      </c>
      <c r="O154" s="2"/>
    </row>
    <row r="155" spans="1:15" s="31" customFormat="1" ht="13.15" x14ac:dyDescent="0.4">
      <c r="A155" s="22">
        <v>5</v>
      </c>
      <c r="B155" s="31">
        <v>5</v>
      </c>
      <c r="C155" s="31">
        <v>4</v>
      </c>
      <c r="D155" s="31">
        <v>5</v>
      </c>
      <c r="G155" t="s">
        <v>1</v>
      </c>
      <c r="H155" s="3">
        <f>A168</f>
        <v>4.333333333333333</v>
      </c>
      <c r="I155">
        <f>F153*(H155-I156)</f>
        <v>0.58333333333333304</v>
      </c>
      <c r="J155">
        <f>F153*(H155-J157)</f>
        <v>0.16666666666666607</v>
      </c>
      <c r="K155">
        <f>F153*(H155-K158)</f>
        <v>0.33333333333333304</v>
      </c>
      <c r="O155" s="2"/>
    </row>
    <row r="156" spans="1:15" s="31" customFormat="1" ht="13.15" x14ac:dyDescent="0.4">
      <c r="A156" s="22">
        <v>5</v>
      </c>
      <c r="B156" s="31">
        <v>3</v>
      </c>
      <c r="C156" s="31">
        <v>4</v>
      </c>
      <c r="D156" s="31">
        <v>3</v>
      </c>
      <c r="G156" t="s">
        <v>2</v>
      </c>
      <c r="H156">
        <f>F153*(I156-H155)</f>
        <v>-0.58333333333333304</v>
      </c>
      <c r="I156" s="3">
        <f>B168</f>
        <v>3.75</v>
      </c>
      <c r="J156">
        <f>F153*(I156-J157)</f>
        <v>-0.41666666666666696</v>
      </c>
      <c r="K156">
        <f>F153*(I156-K158)</f>
        <v>-0.25</v>
      </c>
      <c r="O156" s="2"/>
    </row>
    <row r="157" spans="1:15" s="31" customFormat="1" ht="13.15" x14ac:dyDescent="0.4">
      <c r="A157" s="22">
        <v>4</v>
      </c>
      <c r="B157" s="31">
        <v>4</v>
      </c>
      <c r="C157" s="31">
        <v>4</v>
      </c>
      <c r="D157" s="31">
        <v>4</v>
      </c>
      <c r="G157" t="s">
        <v>3</v>
      </c>
      <c r="H157">
        <f>F153*(J157-H155)</f>
        <v>-0.16666666666666607</v>
      </c>
      <c r="I157">
        <f>F153*(J157-I156)</f>
        <v>0.41666666666666696</v>
      </c>
      <c r="J157" s="3">
        <f>C168</f>
        <v>4.166666666666667</v>
      </c>
      <c r="K157">
        <f>F153*(J157-K158)</f>
        <v>0.16666666666666696</v>
      </c>
      <c r="O157" s="2"/>
    </row>
    <row r="158" spans="1:15" s="31" customFormat="1" ht="13.15" x14ac:dyDescent="0.4">
      <c r="A158" s="22">
        <v>5</v>
      </c>
      <c r="B158" s="31">
        <v>3</v>
      </c>
      <c r="C158" s="31">
        <v>4</v>
      </c>
      <c r="D158" s="31">
        <v>4</v>
      </c>
      <c r="G158" t="s">
        <v>4</v>
      </c>
      <c r="H158">
        <f>F153*(K158-H155)</f>
        <v>-0.33333333333333304</v>
      </c>
      <c r="I158">
        <f>F153*(K158-I156)</f>
        <v>0.25</v>
      </c>
      <c r="J158">
        <f>F153*(K158-J157)</f>
        <v>-0.16666666666666696</v>
      </c>
      <c r="K158" s="3">
        <f>D168</f>
        <v>4</v>
      </c>
      <c r="M158"/>
      <c r="O158" s="2"/>
    </row>
    <row r="159" spans="1:15" s="31" customFormat="1" x14ac:dyDescent="0.35">
      <c r="A159" s="22">
        <v>5</v>
      </c>
      <c r="B159" s="31">
        <v>4</v>
      </c>
      <c r="C159" s="31">
        <v>4</v>
      </c>
      <c r="D159" s="31">
        <v>2</v>
      </c>
      <c r="G159"/>
      <c r="H159"/>
      <c r="I159"/>
      <c r="J159"/>
      <c r="K159"/>
      <c r="M159"/>
      <c r="O159" s="2"/>
    </row>
    <row r="160" spans="1:15" s="31" customFormat="1" ht="13.15" thickBot="1" x14ac:dyDescent="0.4">
      <c r="A160" s="22">
        <v>4</v>
      </c>
      <c r="B160" s="31">
        <v>5</v>
      </c>
      <c r="C160" s="31">
        <v>5</v>
      </c>
      <c r="D160" s="31">
        <v>5</v>
      </c>
      <c r="G160"/>
      <c r="H160"/>
      <c r="I160"/>
      <c r="J160"/>
      <c r="K160"/>
      <c r="M160"/>
      <c r="O160" s="2"/>
    </row>
    <row r="161" spans="1:15" s="31" customFormat="1" ht="13.5" thickBot="1" x14ac:dyDescent="0.45">
      <c r="A161" s="22">
        <v>3</v>
      </c>
      <c r="B161" s="31">
        <v>5</v>
      </c>
      <c r="C161" s="31">
        <v>4</v>
      </c>
      <c r="D161" s="31">
        <v>5</v>
      </c>
      <c r="G161"/>
      <c r="H161" t="s">
        <v>1</v>
      </c>
      <c r="I161" t="s">
        <v>2</v>
      </c>
      <c r="J161" t="s">
        <v>3</v>
      </c>
      <c r="K161" t="s">
        <v>4</v>
      </c>
      <c r="L161"/>
      <c r="M161" s="116"/>
      <c r="N161" s="141" t="s">
        <v>10</v>
      </c>
      <c r="O161" s="2"/>
    </row>
    <row r="162" spans="1:15" s="31" customFormat="1" ht="13.15" x14ac:dyDescent="0.4">
      <c r="A162" s="22">
        <v>4</v>
      </c>
      <c r="B162" s="31">
        <v>3</v>
      </c>
      <c r="C162" s="31">
        <v>4</v>
      </c>
      <c r="D162" s="31">
        <v>4</v>
      </c>
      <c r="G162" t="s">
        <v>1</v>
      </c>
      <c r="H162"/>
      <c r="I162">
        <f>IF(I155&gt;0,I167,0)</f>
        <v>0</v>
      </c>
      <c r="J162">
        <f>IF(J155&gt;0,J167,0)</f>
        <v>0</v>
      </c>
      <c r="K162">
        <f>IF(K155&gt;0,K167,0)</f>
        <v>0</v>
      </c>
      <c r="L162"/>
      <c r="M162" s="143" t="s">
        <v>1</v>
      </c>
      <c r="N162" s="142">
        <f>Techniques!$D$3*(Techniques!$E$3*I162+Techniques!$F$3*J162+Techniques!$G$3*K162)</f>
        <v>0</v>
      </c>
      <c r="O162" s="2"/>
    </row>
    <row r="163" spans="1:15" s="31" customFormat="1" ht="13.15" x14ac:dyDescent="0.4">
      <c r="A163" s="22">
        <v>4</v>
      </c>
      <c r="B163" s="31">
        <v>3</v>
      </c>
      <c r="C163" s="31">
        <v>4</v>
      </c>
      <c r="D163" s="31">
        <v>5</v>
      </c>
      <c r="G163" t="s">
        <v>2</v>
      </c>
      <c r="H163">
        <f>IF(H156&gt;0,H168,0)</f>
        <v>0</v>
      </c>
      <c r="I163"/>
      <c r="J163">
        <f>IF(J156&gt;0,J168,0)</f>
        <v>0</v>
      </c>
      <c r="K163">
        <f>IF(K156&gt;0,K168,0)</f>
        <v>0</v>
      </c>
      <c r="L163"/>
      <c r="M163" s="143" t="s">
        <v>2</v>
      </c>
      <c r="N163" s="142">
        <f>Techniques!$E$3*(Techniques!$D$3*H163+Techniques!$F$3*J163+Techniques!$G$3*K163)</f>
        <v>0</v>
      </c>
      <c r="O163" s="2"/>
    </row>
    <row r="164" spans="1:15" s="31" customFormat="1" ht="13.15" x14ac:dyDescent="0.4">
      <c r="A164" s="22">
        <v>5</v>
      </c>
      <c r="B164" s="31">
        <v>3</v>
      </c>
      <c r="C164" s="31">
        <v>4</v>
      </c>
      <c r="D164" s="31">
        <v>4</v>
      </c>
      <c r="G164" t="s">
        <v>3</v>
      </c>
      <c r="H164">
        <f>IF(H157&gt;0,H169,0)</f>
        <v>0</v>
      </c>
      <c r="I164">
        <f>IF(I157&gt;0,I169,0)</f>
        <v>0</v>
      </c>
      <c r="J164"/>
      <c r="K164">
        <f>IF(K157&gt;0,K169,0)</f>
        <v>0</v>
      </c>
      <c r="L164"/>
      <c r="M164" s="143" t="s">
        <v>3</v>
      </c>
      <c r="N164" s="142">
        <f>Techniques!$F$3*(Techniques!$D$3*H164+Techniques!$E$3*I164+Techniques!$G$3*K164)</f>
        <v>0</v>
      </c>
      <c r="O164" s="2"/>
    </row>
    <row r="165" spans="1:15" s="31" customFormat="1" ht="13.15" x14ac:dyDescent="0.4">
      <c r="A165" s="22">
        <v>4</v>
      </c>
      <c r="B165" s="31">
        <v>3</v>
      </c>
      <c r="C165" s="31">
        <v>4</v>
      </c>
      <c r="D165" s="31">
        <v>4</v>
      </c>
      <c r="G165" t="s">
        <v>4</v>
      </c>
      <c r="H165">
        <f>IF(H158&gt;0,H170,0)</f>
        <v>0</v>
      </c>
      <c r="I165">
        <f>IF(I158&gt;0,I170,0)</f>
        <v>0</v>
      </c>
      <c r="J165">
        <f>IF(J158&gt;0,J170,0)</f>
        <v>0</v>
      </c>
      <c r="K165"/>
      <c r="L165"/>
      <c r="M165" s="143" t="s">
        <v>4</v>
      </c>
      <c r="N165" s="142">
        <f>Techniques!$G$3*(Techniques!$D$3*H165+Techniques!$E$3*I165+Techniques!$F$3*J165)</f>
        <v>0</v>
      </c>
      <c r="O165" s="2"/>
    </row>
    <row r="166" spans="1:15" s="31" customFormat="1" ht="13.15" x14ac:dyDescent="0.4">
      <c r="A166" s="22">
        <v>4</v>
      </c>
      <c r="B166" s="31">
        <v>4</v>
      </c>
      <c r="C166" s="31">
        <v>5</v>
      </c>
      <c r="D166" s="31">
        <v>3</v>
      </c>
      <c r="F166" s="38"/>
      <c r="G166"/>
      <c r="H166"/>
      <c r="I166"/>
      <c r="J166"/>
      <c r="K166"/>
      <c r="L166"/>
      <c r="M166" s="143" t="s">
        <v>94</v>
      </c>
      <c r="N166" s="142" t="b">
        <f>SUM(N162:N165)&gt;0</f>
        <v>0</v>
      </c>
      <c r="O166" s="2"/>
    </row>
    <row r="167" spans="1:15" s="31" customFormat="1" ht="13.5" thickBot="1" x14ac:dyDescent="0.45">
      <c r="A167" s="22"/>
      <c r="G167" t="s">
        <v>1</v>
      </c>
      <c r="H167"/>
      <c r="I167">
        <v>0</v>
      </c>
      <c r="J167">
        <v>0</v>
      </c>
      <c r="K167">
        <v>0</v>
      </c>
      <c r="L167"/>
      <c r="M167" s="140" t="s">
        <v>103</v>
      </c>
      <c r="N167" s="273">
        <v>0.28473220263709875</v>
      </c>
      <c r="O167" s="2"/>
    </row>
    <row r="168" spans="1:15" s="31" customFormat="1" x14ac:dyDescent="0.35">
      <c r="A168" s="22">
        <f>AVERAGE(A155:A166)</f>
        <v>4.333333333333333</v>
      </c>
      <c r="B168">
        <f>AVERAGE(B155:B166)</f>
        <v>3.75</v>
      </c>
      <c r="C168">
        <f>AVERAGE(C155:C166)</f>
        <v>4.166666666666667</v>
      </c>
      <c r="D168">
        <f>AVERAGE(D155:D166)</f>
        <v>4</v>
      </c>
      <c r="E168" s="13" t="s">
        <v>237</v>
      </c>
      <c r="G168" t="s">
        <v>2</v>
      </c>
      <c r="H168">
        <v>0</v>
      </c>
      <c r="I168"/>
      <c r="J168">
        <v>0</v>
      </c>
      <c r="K168">
        <v>0</v>
      </c>
      <c r="L168"/>
      <c r="M168"/>
      <c r="N168"/>
      <c r="O168" s="2"/>
    </row>
    <row r="169" spans="1:15" s="31" customFormat="1" x14ac:dyDescent="0.35">
      <c r="A169">
        <f>STDEV(A155:A166)</f>
        <v>0.65133894727892894</v>
      </c>
      <c r="B169">
        <f>STDEV(B155:B166)</f>
        <v>0.8660254037844386</v>
      </c>
      <c r="C169">
        <f>STDEV(C155:C166)</f>
        <v>0.38924947208076155</v>
      </c>
      <c r="D169">
        <f>STDEV(D155:D166)</f>
        <v>0.95346258924559235</v>
      </c>
      <c r="E169" s="13" t="s">
        <v>238</v>
      </c>
      <c r="G169" t="s">
        <v>3</v>
      </c>
      <c r="H169">
        <v>0</v>
      </c>
      <c r="I169">
        <v>0</v>
      </c>
      <c r="J169"/>
      <c r="K169">
        <v>0</v>
      </c>
      <c r="L169"/>
      <c r="M169"/>
      <c r="N169"/>
      <c r="O169" s="2"/>
    </row>
    <row r="170" spans="1:15" s="31" customFormat="1" x14ac:dyDescent="0.35">
      <c r="A170" s="22"/>
      <c r="G170" t="s">
        <v>4</v>
      </c>
      <c r="H170">
        <v>0</v>
      </c>
      <c r="I170">
        <v>0</v>
      </c>
      <c r="J170">
        <v>0</v>
      </c>
      <c r="K170"/>
      <c r="L170"/>
      <c r="M170"/>
      <c r="N170"/>
      <c r="O170" s="2"/>
    </row>
    <row r="171" spans="1:15" s="5" customFormat="1" ht="13.15" thickBot="1" x14ac:dyDescent="0.4">
      <c r="A171" s="23"/>
      <c r="O171" s="24"/>
    </row>
    <row r="172" spans="1:15" s="26" customFormat="1" x14ac:dyDescent="0.35">
      <c r="A172" s="25" t="str">
        <f>Directions!A39</f>
        <v>59) I often did not know where I was in the virtual environment</v>
      </c>
      <c r="E172" s="115" t="s">
        <v>226</v>
      </c>
      <c r="F172" s="66">
        <f>Directions!B39</f>
        <v>-1</v>
      </c>
      <c r="O172" s="28"/>
    </row>
    <row r="173" spans="1:15" s="31" customFormat="1" ht="13.15" x14ac:dyDescent="0.4">
      <c r="A173" s="22" t="s">
        <v>1</v>
      </c>
      <c r="B173" s="31" t="s">
        <v>2</v>
      </c>
      <c r="C173" s="31" t="s">
        <v>3</v>
      </c>
      <c r="D173" s="31" t="s">
        <v>4</v>
      </c>
      <c r="G173" s="3" t="s">
        <v>220</v>
      </c>
      <c r="H173" t="s">
        <v>1</v>
      </c>
      <c r="I173" t="s">
        <v>2</v>
      </c>
      <c r="J173" t="s">
        <v>3</v>
      </c>
      <c r="K173" t="s">
        <v>4</v>
      </c>
      <c r="O173" s="2"/>
    </row>
    <row r="174" spans="1:15" s="31" customFormat="1" ht="13.15" x14ac:dyDescent="0.4">
      <c r="A174" s="22">
        <v>1</v>
      </c>
      <c r="B174" s="31">
        <v>1</v>
      </c>
      <c r="C174" s="31">
        <v>2</v>
      </c>
      <c r="D174" s="31">
        <v>2</v>
      </c>
      <c r="G174" t="s">
        <v>1</v>
      </c>
      <c r="H174" s="3">
        <f>A187</f>
        <v>1.5833333333333333</v>
      </c>
      <c r="I174">
        <f>F172*(H174-I175)</f>
        <v>0.66666666666666674</v>
      </c>
      <c r="J174">
        <f>F172*(H174-J176)</f>
        <v>-0.25</v>
      </c>
      <c r="K174">
        <f>F172*(H174-K177)</f>
        <v>-8.3333333333333259E-2</v>
      </c>
      <c r="O174" s="2"/>
    </row>
    <row r="175" spans="1:15" s="31" customFormat="1" ht="13.15" x14ac:dyDescent="0.4">
      <c r="A175" s="22">
        <v>1</v>
      </c>
      <c r="B175" s="31">
        <v>3</v>
      </c>
      <c r="C175" s="31">
        <v>1</v>
      </c>
      <c r="D175" s="31">
        <v>1</v>
      </c>
      <c r="G175" t="s">
        <v>2</v>
      </c>
      <c r="H175">
        <f>F172*(I175-H174)</f>
        <v>-0.66666666666666674</v>
      </c>
      <c r="I175" s="3">
        <f>B187</f>
        <v>2.25</v>
      </c>
      <c r="J175">
        <f>F172*(I175-J176)</f>
        <v>-0.91666666666666674</v>
      </c>
      <c r="K175">
        <f>F172*(I175-K177)</f>
        <v>-0.75</v>
      </c>
      <c r="O175" s="2"/>
    </row>
    <row r="176" spans="1:15" s="31" customFormat="1" ht="13.15" x14ac:dyDescent="0.4">
      <c r="A176" s="22">
        <v>1</v>
      </c>
      <c r="B176" s="31">
        <v>2</v>
      </c>
      <c r="C176" s="31">
        <v>2</v>
      </c>
      <c r="D176" s="31">
        <v>1</v>
      </c>
      <c r="G176" t="s">
        <v>3</v>
      </c>
      <c r="H176">
        <f>F172*(J176-H174)</f>
        <v>0.25</v>
      </c>
      <c r="I176">
        <f>F172*(J176-I175)</f>
        <v>0.91666666666666674</v>
      </c>
      <c r="J176" s="3">
        <f>C187</f>
        <v>1.3333333333333333</v>
      </c>
      <c r="K176">
        <f>F172*(J176-K177)</f>
        <v>0.16666666666666674</v>
      </c>
      <c r="O176" s="2"/>
    </row>
    <row r="177" spans="1:15" s="31" customFormat="1" ht="13.15" x14ac:dyDescent="0.4">
      <c r="A177" s="22">
        <v>3</v>
      </c>
      <c r="B177" s="31">
        <v>3</v>
      </c>
      <c r="C177" s="31">
        <v>1</v>
      </c>
      <c r="D177" s="31">
        <v>1</v>
      </c>
      <c r="G177" t="s">
        <v>4</v>
      </c>
      <c r="H177">
        <f>F172*(K177-H174)</f>
        <v>8.3333333333333259E-2</v>
      </c>
      <c r="I177">
        <f>F172*(K177-I175)</f>
        <v>0.75</v>
      </c>
      <c r="J177">
        <f>F172*(K177-J176)</f>
        <v>-0.16666666666666674</v>
      </c>
      <c r="K177" s="3">
        <f>D187</f>
        <v>1.5</v>
      </c>
      <c r="M177"/>
      <c r="O177" s="2"/>
    </row>
    <row r="178" spans="1:15" s="31" customFormat="1" x14ac:dyDescent="0.35">
      <c r="A178" s="22">
        <v>1</v>
      </c>
      <c r="B178" s="31">
        <v>2</v>
      </c>
      <c r="C178" s="31">
        <v>1</v>
      </c>
      <c r="D178" s="31">
        <v>1</v>
      </c>
      <c r="G178"/>
      <c r="H178"/>
      <c r="I178"/>
      <c r="J178"/>
      <c r="K178"/>
      <c r="M178"/>
      <c r="O178" s="2"/>
    </row>
    <row r="179" spans="1:15" s="31" customFormat="1" ht="13.15" thickBot="1" x14ac:dyDescent="0.4">
      <c r="A179" s="22">
        <v>2</v>
      </c>
      <c r="B179" s="31">
        <v>3</v>
      </c>
      <c r="C179" s="31">
        <v>1</v>
      </c>
      <c r="D179" s="31">
        <v>2</v>
      </c>
      <c r="G179"/>
      <c r="H179"/>
      <c r="I179"/>
      <c r="J179"/>
      <c r="K179"/>
      <c r="M179"/>
      <c r="O179" s="2"/>
    </row>
    <row r="180" spans="1:15" s="31" customFormat="1" ht="13.5" thickBot="1" x14ac:dyDescent="0.45">
      <c r="A180" s="22">
        <v>2</v>
      </c>
      <c r="B180" s="31">
        <v>3</v>
      </c>
      <c r="C180" s="31">
        <v>2</v>
      </c>
      <c r="D180" s="31">
        <v>3</v>
      </c>
      <c r="G180"/>
      <c r="H180" t="s">
        <v>1</v>
      </c>
      <c r="I180" t="s">
        <v>2</v>
      </c>
      <c r="J180" t="s">
        <v>3</v>
      </c>
      <c r="K180" t="s">
        <v>4</v>
      </c>
      <c r="L180"/>
      <c r="M180" s="116"/>
      <c r="N180" s="141" t="s">
        <v>10</v>
      </c>
      <c r="O180" s="2"/>
    </row>
    <row r="181" spans="1:15" s="31" customFormat="1" ht="13.15" x14ac:dyDescent="0.4">
      <c r="A181" s="22">
        <v>1</v>
      </c>
      <c r="B181" s="31">
        <v>3</v>
      </c>
      <c r="C181" s="31">
        <v>1</v>
      </c>
      <c r="D181" s="31">
        <v>1</v>
      </c>
      <c r="G181" t="s">
        <v>1</v>
      </c>
      <c r="H181"/>
      <c r="I181">
        <f>IF(I174&gt;0,I186,0)</f>
        <v>0</v>
      </c>
      <c r="J181">
        <f>IF(J174&gt;0,J186,0)</f>
        <v>0</v>
      </c>
      <c r="K181">
        <f>IF(K174&gt;0,K186,0)</f>
        <v>0</v>
      </c>
      <c r="L181"/>
      <c r="M181" s="143" t="s">
        <v>1</v>
      </c>
      <c r="N181" s="142">
        <f>Techniques!$D$3*(Techniques!$E$3*I181+Techniques!$F$3*J181+Techniques!$G$3*K181)</f>
        <v>0</v>
      </c>
      <c r="O181" s="2"/>
    </row>
    <row r="182" spans="1:15" s="31" customFormat="1" ht="13.15" x14ac:dyDescent="0.4">
      <c r="A182" s="22">
        <v>1</v>
      </c>
      <c r="B182" s="31">
        <v>2</v>
      </c>
      <c r="C182" s="31">
        <v>1</v>
      </c>
      <c r="D182" s="31">
        <v>1</v>
      </c>
      <c r="G182" t="s">
        <v>2</v>
      </c>
      <c r="H182">
        <f>IF(H175&gt;0,H187,0)</f>
        <v>0</v>
      </c>
      <c r="I182"/>
      <c r="J182">
        <f>IF(J175&gt;0,J187,0)</f>
        <v>0</v>
      </c>
      <c r="K182">
        <f>IF(K175&gt;0,K187,0)</f>
        <v>0</v>
      </c>
      <c r="L182"/>
      <c r="M182" s="143" t="s">
        <v>2</v>
      </c>
      <c r="N182" s="142">
        <f>Techniques!$E$3*(Techniques!$D$3*H182+Techniques!$F$3*J182+Techniques!$G$3*K182)</f>
        <v>0</v>
      </c>
      <c r="O182" s="2"/>
    </row>
    <row r="183" spans="1:15" s="31" customFormat="1" ht="13.15" x14ac:dyDescent="0.4">
      <c r="A183" s="22">
        <v>2</v>
      </c>
      <c r="B183" s="31">
        <v>2</v>
      </c>
      <c r="C183" s="31">
        <v>1</v>
      </c>
      <c r="D183" s="31">
        <v>1</v>
      </c>
      <c r="G183" t="s">
        <v>3</v>
      </c>
      <c r="H183">
        <f>IF(H176&gt;0,H188,0)</f>
        <v>0</v>
      </c>
      <c r="I183">
        <f>IF(I176&gt;0,I188,0)</f>
        <v>1</v>
      </c>
      <c r="J183"/>
      <c r="K183">
        <f>IF(K176&gt;0,K188,0)</f>
        <v>0</v>
      </c>
      <c r="L183"/>
      <c r="M183" s="143" t="s">
        <v>3</v>
      </c>
      <c r="N183" s="142">
        <f>Techniques!$F$3*(Techniques!$D$3*H183+Techniques!$E$3*I183+Techniques!$G$3*K183)</f>
        <v>1</v>
      </c>
      <c r="O183" s="2"/>
    </row>
    <row r="184" spans="1:15" s="31" customFormat="1" ht="13.15" x14ac:dyDescent="0.4">
      <c r="A184" s="22">
        <v>1</v>
      </c>
      <c r="B184" s="31">
        <v>2</v>
      </c>
      <c r="C184" s="31">
        <v>2</v>
      </c>
      <c r="D184" s="31">
        <v>2</v>
      </c>
      <c r="G184" t="s">
        <v>4</v>
      </c>
      <c r="H184">
        <f>IF(H177&gt;0,H189,0)</f>
        <v>0</v>
      </c>
      <c r="I184">
        <f>IF(I177&gt;0,I189,0)</f>
        <v>0</v>
      </c>
      <c r="J184">
        <f>IF(J177&gt;0,J189,0)</f>
        <v>0</v>
      </c>
      <c r="K184"/>
      <c r="L184"/>
      <c r="M184" s="143" t="s">
        <v>4</v>
      </c>
      <c r="N184" s="142">
        <f>Techniques!$G$3*(Techniques!$D$3*H184+Techniques!$E$3*I184+Techniques!$F$3*J184)</f>
        <v>0</v>
      </c>
      <c r="O184" s="2"/>
    </row>
    <row r="185" spans="1:15" s="31" customFormat="1" ht="13.15" x14ac:dyDescent="0.4">
      <c r="A185" s="22">
        <v>3</v>
      </c>
      <c r="B185" s="31">
        <v>1</v>
      </c>
      <c r="C185" s="31">
        <v>1</v>
      </c>
      <c r="D185" s="31">
        <v>2</v>
      </c>
      <c r="F185" s="38"/>
      <c r="G185"/>
      <c r="H185"/>
      <c r="I185"/>
      <c r="J185"/>
      <c r="K185"/>
      <c r="L185"/>
      <c r="M185" s="143" t="s">
        <v>94</v>
      </c>
      <c r="N185" s="142" t="b">
        <f>SUM(N181:N184)&gt;0</f>
        <v>1</v>
      </c>
      <c r="O185" s="2"/>
    </row>
    <row r="186" spans="1:15" s="31" customFormat="1" ht="13.5" thickBot="1" x14ac:dyDescent="0.45">
      <c r="A186" s="22"/>
      <c r="G186" t="s">
        <v>1</v>
      </c>
      <c r="H186"/>
      <c r="I186">
        <v>0</v>
      </c>
      <c r="J186">
        <v>0</v>
      </c>
      <c r="K186">
        <v>0</v>
      </c>
      <c r="L186"/>
      <c r="M186" s="140" t="s">
        <v>103</v>
      </c>
      <c r="N186" s="273">
        <v>2.1516819451474996E-2</v>
      </c>
      <c r="O186" s="2"/>
    </row>
    <row r="187" spans="1:15" s="31" customFormat="1" x14ac:dyDescent="0.35">
      <c r="A187" s="22">
        <f>AVERAGE(A174:A185)</f>
        <v>1.5833333333333333</v>
      </c>
      <c r="B187">
        <f>AVERAGE(B174:B185)</f>
        <v>2.25</v>
      </c>
      <c r="C187">
        <f>AVERAGE(C174:C185)</f>
        <v>1.3333333333333333</v>
      </c>
      <c r="D187">
        <f>AVERAGE(D174:D185)</f>
        <v>1.5</v>
      </c>
      <c r="E187" s="13" t="s">
        <v>237</v>
      </c>
      <c r="G187" t="s">
        <v>2</v>
      </c>
      <c r="H187">
        <v>0</v>
      </c>
      <c r="I187"/>
      <c r="J187">
        <v>1</v>
      </c>
      <c r="K187">
        <v>0</v>
      </c>
      <c r="L187"/>
      <c r="M187"/>
      <c r="N187"/>
      <c r="O187" s="2"/>
    </row>
    <row r="188" spans="1:15" s="31" customFormat="1" x14ac:dyDescent="0.35">
      <c r="A188">
        <f>STDEV(A174:A185)</f>
        <v>0.79296146109875909</v>
      </c>
      <c r="B188">
        <f>STDEV(B174:B185)</f>
        <v>0.75377836144440913</v>
      </c>
      <c r="C188">
        <f>STDEV(C174:C185)</f>
        <v>0.49236596391733106</v>
      </c>
      <c r="D188">
        <f>STDEV(D174:D185)</f>
        <v>0.67419986246324204</v>
      </c>
      <c r="E188" s="13" t="s">
        <v>238</v>
      </c>
      <c r="G188" t="s">
        <v>3</v>
      </c>
      <c r="H188">
        <v>0</v>
      </c>
      <c r="I188">
        <v>1</v>
      </c>
      <c r="J188"/>
      <c r="K188">
        <v>0</v>
      </c>
      <c r="L188"/>
      <c r="M188"/>
      <c r="N188"/>
      <c r="O188" s="2"/>
    </row>
    <row r="189" spans="1:15" s="31" customFormat="1" x14ac:dyDescent="0.35">
      <c r="A189" s="22"/>
      <c r="G189" t="s">
        <v>4</v>
      </c>
      <c r="H189">
        <v>0</v>
      </c>
      <c r="I189">
        <v>0</v>
      </c>
      <c r="J189">
        <v>0</v>
      </c>
      <c r="K189"/>
      <c r="L189"/>
      <c r="M189"/>
      <c r="N189"/>
      <c r="O189" s="2"/>
    </row>
    <row r="190" spans="1:15" s="5" customFormat="1" ht="13.15" thickBot="1" x14ac:dyDescent="0.4">
      <c r="A190" s="23"/>
      <c r="O190" s="24"/>
    </row>
    <row r="191" spans="1:15" s="26" customFormat="1" x14ac:dyDescent="0.35">
      <c r="A191" s="25" t="str">
        <f>Directions!A40</f>
        <v>60) I thought that the interface worked against me</v>
      </c>
      <c r="E191" s="115" t="s">
        <v>226</v>
      </c>
      <c r="F191" s="66">
        <f>Directions!B40</f>
        <v>-1</v>
      </c>
      <c r="O191" s="28"/>
    </row>
    <row r="192" spans="1:15" s="31" customFormat="1" ht="13.15" x14ac:dyDescent="0.4">
      <c r="A192" s="22" t="s">
        <v>1</v>
      </c>
      <c r="B192" s="31" t="s">
        <v>2</v>
      </c>
      <c r="C192" s="31" t="s">
        <v>3</v>
      </c>
      <c r="D192" s="31" t="s">
        <v>4</v>
      </c>
      <c r="G192" s="3" t="s">
        <v>220</v>
      </c>
      <c r="H192" t="s">
        <v>1</v>
      </c>
      <c r="I192" t="s">
        <v>2</v>
      </c>
      <c r="J192" t="s">
        <v>3</v>
      </c>
      <c r="K192" t="s">
        <v>4</v>
      </c>
      <c r="O192" s="2"/>
    </row>
    <row r="193" spans="1:15" s="31" customFormat="1" ht="13.15" x14ac:dyDescent="0.4">
      <c r="A193" s="22">
        <v>1</v>
      </c>
      <c r="B193" s="31">
        <v>2</v>
      </c>
      <c r="C193" s="31">
        <v>2</v>
      </c>
      <c r="D193" s="31">
        <v>2</v>
      </c>
      <c r="F193"/>
      <c r="G193" t="s">
        <v>1</v>
      </c>
      <c r="H193" s="3">
        <f>A206</f>
        <v>1.4166666666666667</v>
      </c>
      <c r="I193">
        <f>F191*(H193-I194)</f>
        <v>0.99999999999999978</v>
      </c>
      <c r="J193">
        <f>F191*(H193-J195)</f>
        <v>0.74999999999999978</v>
      </c>
      <c r="K193">
        <f>F191*(H193-K196)</f>
        <v>0.25</v>
      </c>
      <c r="N193"/>
      <c r="O193" s="2"/>
    </row>
    <row r="194" spans="1:15" s="31" customFormat="1" ht="13.15" x14ac:dyDescent="0.4">
      <c r="A194" s="22">
        <v>2</v>
      </c>
      <c r="B194" s="31">
        <v>3</v>
      </c>
      <c r="C194" s="31">
        <v>2</v>
      </c>
      <c r="D194" s="31">
        <v>1</v>
      </c>
      <c r="F194"/>
      <c r="G194" t="s">
        <v>2</v>
      </c>
      <c r="H194">
        <f>F191*(I194-H193)</f>
        <v>-0.99999999999999978</v>
      </c>
      <c r="I194" s="3">
        <f>B206</f>
        <v>2.4166666666666665</v>
      </c>
      <c r="J194">
        <f>F191*(I194-J195)</f>
        <v>-0.25</v>
      </c>
      <c r="K194">
        <f>F191*(I194-K196)</f>
        <v>-0.74999999999999978</v>
      </c>
      <c r="N194"/>
      <c r="O194" s="2"/>
    </row>
    <row r="195" spans="1:15" s="31" customFormat="1" ht="13.15" x14ac:dyDescent="0.4">
      <c r="A195" s="22">
        <v>1</v>
      </c>
      <c r="B195" s="31">
        <v>2</v>
      </c>
      <c r="C195" s="31">
        <v>2</v>
      </c>
      <c r="D195" s="31">
        <v>2</v>
      </c>
      <c r="F195"/>
      <c r="G195" t="s">
        <v>3</v>
      </c>
      <c r="H195">
        <f>F191*(J195-H193)</f>
        <v>-0.74999999999999978</v>
      </c>
      <c r="I195">
        <f>F191*(J195-I194)</f>
        <v>0.25</v>
      </c>
      <c r="J195" s="3">
        <f>C206</f>
        <v>2.1666666666666665</v>
      </c>
      <c r="K195">
        <f>F191*(J195-K196)</f>
        <v>-0.49999999999999978</v>
      </c>
      <c r="N195"/>
      <c r="O195" s="2"/>
    </row>
    <row r="196" spans="1:15" s="31" customFormat="1" ht="13.15" x14ac:dyDescent="0.4">
      <c r="A196" s="22">
        <v>2</v>
      </c>
      <c r="B196" s="31">
        <v>3</v>
      </c>
      <c r="C196" s="31">
        <v>2</v>
      </c>
      <c r="D196" s="31">
        <v>2</v>
      </c>
      <c r="F196"/>
      <c r="G196" t="s">
        <v>4</v>
      </c>
      <c r="H196">
        <f>F191*(K196-H193)</f>
        <v>-0.25</v>
      </c>
      <c r="I196">
        <f>F191*(K196-I194)</f>
        <v>0.74999999999999978</v>
      </c>
      <c r="J196">
        <f>F191*(K196-J195)</f>
        <v>0.49999999999999978</v>
      </c>
      <c r="K196" s="3">
        <f>D206</f>
        <v>1.6666666666666667</v>
      </c>
      <c r="M196"/>
      <c r="N196"/>
      <c r="O196" s="2"/>
    </row>
    <row r="197" spans="1:15" s="31" customFormat="1" x14ac:dyDescent="0.35">
      <c r="A197" s="22">
        <v>2</v>
      </c>
      <c r="B197" s="31">
        <v>3</v>
      </c>
      <c r="C197" s="31">
        <v>3</v>
      </c>
      <c r="D197" s="31">
        <v>2</v>
      </c>
      <c r="F197"/>
      <c r="G197"/>
      <c r="H197"/>
      <c r="I197"/>
      <c r="J197"/>
      <c r="K197"/>
      <c r="M197"/>
      <c r="N197"/>
      <c r="O197" s="2"/>
    </row>
    <row r="198" spans="1:15" s="31" customFormat="1" ht="13.15" thickBot="1" x14ac:dyDescent="0.4">
      <c r="A198" s="22">
        <v>2</v>
      </c>
      <c r="B198" s="31">
        <v>2</v>
      </c>
      <c r="C198" s="31">
        <v>2</v>
      </c>
      <c r="D198" s="31">
        <v>1</v>
      </c>
      <c r="G198"/>
      <c r="H198"/>
      <c r="I198"/>
      <c r="J198"/>
      <c r="K198"/>
      <c r="M198"/>
      <c r="O198" s="2"/>
    </row>
    <row r="199" spans="1:15" s="31" customFormat="1" ht="13.5" thickBot="1" x14ac:dyDescent="0.45">
      <c r="A199" s="22">
        <v>1</v>
      </c>
      <c r="B199" s="31">
        <v>2</v>
      </c>
      <c r="C199" s="31">
        <v>2</v>
      </c>
      <c r="D199" s="31">
        <v>2</v>
      </c>
      <c r="G199"/>
      <c r="H199" t="s">
        <v>1</v>
      </c>
      <c r="I199" t="s">
        <v>2</v>
      </c>
      <c r="J199" t="s">
        <v>3</v>
      </c>
      <c r="K199" t="s">
        <v>4</v>
      </c>
      <c r="L199"/>
      <c r="M199" s="116"/>
      <c r="N199" s="141" t="s">
        <v>10</v>
      </c>
      <c r="O199" s="2"/>
    </row>
    <row r="200" spans="1:15" s="31" customFormat="1" ht="13.15" x14ac:dyDescent="0.4">
      <c r="A200" s="22">
        <v>1</v>
      </c>
      <c r="B200" s="31">
        <v>3</v>
      </c>
      <c r="C200" s="31">
        <v>2</v>
      </c>
      <c r="D200" s="31">
        <v>1</v>
      </c>
      <c r="G200" t="s">
        <v>1</v>
      </c>
      <c r="H200"/>
      <c r="I200">
        <f>IF(I193&gt;0,I205,0)</f>
        <v>1</v>
      </c>
      <c r="J200">
        <f>IF(J193&gt;0,J205,0)</f>
        <v>1</v>
      </c>
      <c r="K200">
        <f>IF(K193&gt;0,K205,0)</f>
        <v>0</v>
      </c>
      <c r="L200"/>
      <c r="M200" s="143" t="s">
        <v>1</v>
      </c>
      <c r="N200" s="142">
        <f>Techniques!$D$3*(Techniques!$E$3*I200+Techniques!$F$3*J200+Techniques!$G$3*K200)</f>
        <v>2</v>
      </c>
      <c r="O200" s="2"/>
    </row>
    <row r="201" spans="1:15" s="31" customFormat="1" ht="13.15" x14ac:dyDescent="0.4">
      <c r="A201" s="22">
        <v>2</v>
      </c>
      <c r="B201" s="31">
        <v>2</v>
      </c>
      <c r="C201" s="31">
        <v>2</v>
      </c>
      <c r="D201" s="31">
        <v>1</v>
      </c>
      <c r="F201"/>
      <c r="G201" t="s">
        <v>2</v>
      </c>
      <c r="H201">
        <f>IF(H194&gt;0,H206,0)</f>
        <v>0</v>
      </c>
      <c r="I201"/>
      <c r="J201">
        <f>IF(J194&gt;0,J206,0)</f>
        <v>0</v>
      </c>
      <c r="K201">
        <f>IF(K194&gt;0,K206,0)</f>
        <v>0</v>
      </c>
      <c r="L201"/>
      <c r="M201" s="143" t="s">
        <v>2</v>
      </c>
      <c r="N201" s="142">
        <f>Techniques!$E$3*(Techniques!$D$3*H201+Techniques!$F$3*J201+Techniques!$G$3*K201)</f>
        <v>0</v>
      </c>
      <c r="O201" s="2"/>
    </row>
    <row r="202" spans="1:15" s="31" customFormat="1" ht="13.15" x14ac:dyDescent="0.4">
      <c r="A202" s="22">
        <v>1</v>
      </c>
      <c r="B202" s="31">
        <v>2</v>
      </c>
      <c r="C202" s="31">
        <v>2</v>
      </c>
      <c r="D202" s="31">
        <v>2</v>
      </c>
      <c r="F202"/>
      <c r="G202" t="s">
        <v>3</v>
      </c>
      <c r="H202">
        <f>IF(H195&gt;0,H207,0)</f>
        <v>0</v>
      </c>
      <c r="I202">
        <f>IF(I195&gt;0,I207,0)</f>
        <v>0</v>
      </c>
      <c r="J202"/>
      <c r="K202">
        <f>IF(K195&gt;0,K207,0)</f>
        <v>0</v>
      </c>
      <c r="L202"/>
      <c r="M202" s="143" t="s">
        <v>3</v>
      </c>
      <c r="N202" s="142">
        <f>Techniques!$F$3*(Techniques!$D$3*H202+Techniques!$E$3*I202+Techniques!$G$3*K202)</f>
        <v>0</v>
      </c>
      <c r="O202" s="2"/>
    </row>
    <row r="203" spans="1:15" s="31" customFormat="1" ht="13.15" x14ac:dyDescent="0.4">
      <c r="A203" s="22">
        <v>1</v>
      </c>
      <c r="B203" s="31">
        <v>3</v>
      </c>
      <c r="C203" s="31">
        <v>3</v>
      </c>
      <c r="D203" s="31">
        <v>2</v>
      </c>
      <c r="F203"/>
      <c r="G203" t="s">
        <v>4</v>
      </c>
      <c r="H203">
        <f>IF(H196&gt;0,H208,0)</f>
        <v>0</v>
      </c>
      <c r="I203">
        <f>IF(I196&gt;0,I208,0)</f>
        <v>1</v>
      </c>
      <c r="J203">
        <f>IF(J196&gt;0,J208,0)</f>
        <v>0</v>
      </c>
      <c r="K203"/>
      <c r="L203"/>
      <c r="M203" s="143" t="s">
        <v>4</v>
      </c>
      <c r="N203" s="142">
        <f>Techniques!$G$3*(Techniques!$D$3*H203+Techniques!$E$3*I203+Techniques!$F$3*J203)</f>
        <v>1</v>
      </c>
      <c r="O203" s="2"/>
    </row>
    <row r="204" spans="1:15" s="31" customFormat="1" ht="13.15" x14ac:dyDescent="0.4">
      <c r="A204" s="22">
        <v>1</v>
      </c>
      <c r="B204" s="31">
        <v>2</v>
      </c>
      <c r="C204" s="31">
        <v>2</v>
      </c>
      <c r="D204" s="31">
        <v>2</v>
      </c>
      <c r="F204"/>
      <c r="G204"/>
      <c r="H204"/>
      <c r="I204"/>
      <c r="J204"/>
      <c r="K204"/>
      <c r="L204"/>
      <c r="M204" s="143" t="s">
        <v>94</v>
      </c>
      <c r="N204" s="142" t="b">
        <f>SUM(N200:N203)&gt;0</f>
        <v>1</v>
      </c>
      <c r="O204" s="2"/>
    </row>
    <row r="205" spans="1:15" s="31" customFormat="1" ht="13.5" thickBot="1" x14ac:dyDescent="0.45">
      <c r="A205" s="22"/>
      <c r="G205" t="s">
        <v>1</v>
      </c>
      <c r="H205"/>
      <c r="I205">
        <v>1</v>
      </c>
      <c r="J205">
        <v>1</v>
      </c>
      <c r="K205">
        <v>0</v>
      </c>
      <c r="L205"/>
      <c r="M205" s="140" t="s">
        <v>103</v>
      </c>
      <c r="N205" s="273">
        <v>1.6612048747240873E-4</v>
      </c>
      <c r="O205" s="2"/>
    </row>
    <row r="206" spans="1:15" s="31" customFormat="1" x14ac:dyDescent="0.35">
      <c r="A206" s="22">
        <f>AVERAGE(A193:A204)</f>
        <v>1.4166666666666667</v>
      </c>
      <c r="B206">
        <f>AVERAGE(B193:B204)</f>
        <v>2.4166666666666665</v>
      </c>
      <c r="C206">
        <f>AVERAGE(C193:C204)</f>
        <v>2.1666666666666665</v>
      </c>
      <c r="D206">
        <f>AVERAGE(D193:D204)</f>
        <v>1.6666666666666667</v>
      </c>
      <c r="E206" s="13" t="s">
        <v>237</v>
      </c>
      <c r="G206" t="s">
        <v>2</v>
      </c>
      <c r="H206">
        <v>1</v>
      </c>
      <c r="I206"/>
      <c r="J206">
        <v>0</v>
      </c>
      <c r="K206">
        <v>1</v>
      </c>
      <c r="L206"/>
      <c r="M206"/>
      <c r="N206"/>
      <c r="O206" s="2"/>
    </row>
    <row r="207" spans="1:15" s="31" customFormat="1" x14ac:dyDescent="0.35">
      <c r="A207">
        <f>STDEV(A193:A204)</f>
        <v>0.51492865054443737</v>
      </c>
      <c r="B207">
        <f>STDEV(B193:B204)</f>
        <v>0.51492865054443759</v>
      </c>
      <c r="C207">
        <f>STDEV(C193:C204)</f>
        <v>0.38924947208076122</v>
      </c>
      <c r="D207">
        <f>STDEV(D193:D204)</f>
        <v>0.49236596391733073</v>
      </c>
      <c r="E207" s="13" t="s">
        <v>238</v>
      </c>
      <c r="G207" t="s">
        <v>3</v>
      </c>
      <c r="H207">
        <v>1</v>
      </c>
      <c r="I207">
        <v>0</v>
      </c>
      <c r="J207"/>
      <c r="K207">
        <v>0</v>
      </c>
      <c r="L207"/>
      <c r="M207"/>
      <c r="N207"/>
      <c r="O207" s="2"/>
    </row>
    <row r="208" spans="1:15" s="31" customFormat="1" x14ac:dyDescent="0.35">
      <c r="A208" s="22"/>
      <c r="G208" t="s">
        <v>4</v>
      </c>
      <c r="H208">
        <v>0</v>
      </c>
      <c r="I208">
        <v>1</v>
      </c>
      <c r="J208">
        <v>0</v>
      </c>
      <c r="K208"/>
      <c r="L208"/>
      <c r="M208"/>
      <c r="N208"/>
      <c r="O208" s="2"/>
    </row>
    <row r="209" spans="1:15" s="5" customFormat="1" ht="13.15" thickBot="1" x14ac:dyDescent="0.4">
      <c r="A209" s="23"/>
      <c r="O209" s="24"/>
    </row>
    <row r="210" spans="1:15" s="26" customFormat="1" x14ac:dyDescent="0.35">
      <c r="A210" s="25" t="str">
        <f>Directions!A41</f>
        <v>61) The overall response time did not affect my performance</v>
      </c>
      <c r="E210" s="115" t="s">
        <v>226</v>
      </c>
      <c r="F210" s="66">
        <f>Directions!B41</f>
        <v>1</v>
      </c>
      <c r="O210" s="28"/>
    </row>
    <row r="211" spans="1:15" s="31" customFormat="1" ht="13.15" x14ac:dyDescent="0.4">
      <c r="A211" s="22" t="s">
        <v>1</v>
      </c>
      <c r="B211" s="31" t="s">
        <v>2</v>
      </c>
      <c r="C211" s="31" t="s">
        <v>3</v>
      </c>
      <c r="D211" s="31" t="s">
        <v>4</v>
      </c>
      <c r="G211" s="3" t="s">
        <v>220</v>
      </c>
      <c r="H211" t="s">
        <v>1</v>
      </c>
      <c r="I211" t="s">
        <v>2</v>
      </c>
      <c r="J211" t="s">
        <v>3</v>
      </c>
      <c r="K211" t="s">
        <v>4</v>
      </c>
      <c r="O211" s="2"/>
    </row>
    <row r="212" spans="1:15" s="31" customFormat="1" ht="13.15" x14ac:dyDescent="0.4">
      <c r="A212" s="22">
        <v>1</v>
      </c>
      <c r="B212" s="31">
        <v>5</v>
      </c>
      <c r="C212" s="31">
        <v>4</v>
      </c>
      <c r="D212" s="31">
        <v>2</v>
      </c>
      <c r="G212" t="s">
        <v>1</v>
      </c>
      <c r="H212" s="3">
        <f>A225</f>
        <v>3.6666666666666665</v>
      </c>
      <c r="I212">
        <f>F210*(H212-I213)</f>
        <v>-8.3333333333333481E-2</v>
      </c>
      <c r="J212">
        <f>F210*(H212-J214)</f>
        <v>0.41666666666666652</v>
      </c>
      <c r="K212">
        <f>F210*(H212-K215)</f>
        <v>-0.50000000000000044</v>
      </c>
      <c r="O212" s="2"/>
    </row>
    <row r="213" spans="1:15" s="31" customFormat="1" ht="13.15" x14ac:dyDescent="0.4">
      <c r="A213" s="22">
        <v>3</v>
      </c>
      <c r="B213" s="31">
        <v>1</v>
      </c>
      <c r="C213" s="31">
        <v>3</v>
      </c>
      <c r="D213" s="31">
        <v>3</v>
      </c>
      <c r="G213" t="s">
        <v>2</v>
      </c>
      <c r="H213">
        <f>F210*(I213-H212)</f>
        <v>8.3333333333333481E-2</v>
      </c>
      <c r="I213" s="3">
        <f>B225</f>
        <v>3.75</v>
      </c>
      <c r="J213">
        <f>F210*(I213-J214)</f>
        <v>0.5</v>
      </c>
      <c r="K213">
        <f>F210*(I213-K215)</f>
        <v>-0.41666666666666696</v>
      </c>
      <c r="O213" s="2"/>
    </row>
    <row r="214" spans="1:15" s="31" customFormat="1" ht="13.15" x14ac:dyDescent="0.4">
      <c r="A214" s="22">
        <v>5</v>
      </c>
      <c r="B214" s="31">
        <v>4</v>
      </c>
      <c r="C214" s="31">
        <v>4</v>
      </c>
      <c r="D214" s="31">
        <v>4</v>
      </c>
      <c r="G214" t="s">
        <v>3</v>
      </c>
      <c r="H214">
        <f>F210*(J214-H212)</f>
        <v>-0.41666666666666652</v>
      </c>
      <c r="I214">
        <f>F210*(J214-I213)</f>
        <v>-0.5</v>
      </c>
      <c r="J214" s="3">
        <f>C225</f>
        <v>3.25</v>
      </c>
      <c r="K214">
        <f>F210*(J214-K215)</f>
        <v>-0.91666666666666696</v>
      </c>
      <c r="O214" s="2"/>
    </row>
    <row r="215" spans="1:15" s="31" customFormat="1" ht="13.15" x14ac:dyDescent="0.4">
      <c r="A215" s="22">
        <v>2</v>
      </c>
      <c r="B215" s="31">
        <v>5</v>
      </c>
      <c r="C215" s="31">
        <v>2</v>
      </c>
      <c r="D215" s="31">
        <v>5</v>
      </c>
      <c r="G215" t="s">
        <v>4</v>
      </c>
      <c r="H215">
        <f>F210*(K215-H212)</f>
        <v>0.50000000000000044</v>
      </c>
      <c r="I215">
        <f>F210*(K215-I213)</f>
        <v>0.41666666666666696</v>
      </c>
      <c r="J215">
        <f>F210*(K215-J214)</f>
        <v>0.91666666666666696</v>
      </c>
      <c r="K215" s="3">
        <f>D225</f>
        <v>4.166666666666667</v>
      </c>
      <c r="M215"/>
      <c r="O215" s="2"/>
    </row>
    <row r="216" spans="1:15" s="31" customFormat="1" x14ac:dyDescent="0.35">
      <c r="A216" s="22">
        <v>5</v>
      </c>
      <c r="B216" s="31">
        <v>2</v>
      </c>
      <c r="C216" s="31">
        <v>4</v>
      </c>
      <c r="D216" s="31">
        <v>1</v>
      </c>
      <c r="G216"/>
      <c r="H216"/>
      <c r="I216"/>
      <c r="J216"/>
      <c r="K216"/>
      <c r="M216"/>
      <c r="O216" s="2"/>
    </row>
    <row r="217" spans="1:15" s="31" customFormat="1" ht="13.15" thickBot="1" x14ac:dyDescent="0.4">
      <c r="A217" s="22">
        <v>5</v>
      </c>
      <c r="B217" s="31">
        <v>5</v>
      </c>
      <c r="C217" s="31">
        <v>5</v>
      </c>
      <c r="D217" s="31">
        <v>5</v>
      </c>
      <c r="G217"/>
      <c r="H217"/>
      <c r="I217"/>
      <c r="J217"/>
      <c r="K217"/>
      <c r="M217"/>
      <c r="O217" s="2"/>
    </row>
    <row r="218" spans="1:15" s="31" customFormat="1" ht="13.5" thickBot="1" x14ac:dyDescent="0.45">
      <c r="A218" s="22">
        <v>5</v>
      </c>
      <c r="B218" s="31">
        <v>5</v>
      </c>
      <c r="C218" s="31">
        <v>2</v>
      </c>
      <c r="D218" s="31">
        <v>5</v>
      </c>
      <c r="G218"/>
      <c r="H218" t="s">
        <v>1</v>
      </c>
      <c r="I218" t="s">
        <v>2</v>
      </c>
      <c r="J218" t="s">
        <v>3</v>
      </c>
      <c r="K218" t="s">
        <v>4</v>
      </c>
      <c r="L218"/>
      <c r="M218" s="116"/>
      <c r="N218" s="141" t="s">
        <v>10</v>
      </c>
      <c r="O218" s="2"/>
    </row>
    <row r="219" spans="1:15" s="31" customFormat="1" ht="13.15" x14ac:dyDescent="0.4">
      <c r="A219" s="22">
        <v>5</v>
      </c>
      <c r="B219" s="31">
        <v>4</v>
      </c>
      <c r="C219" s="31">
        <v>4</v>
      </c>
      <c r="D219" s="31">
        <v>5</v>
      </c>
      <c r="G219" t="s">
        <v>1</v>
      </c>
      <c r="H219"/>
      <c r="I219">
        <f>IF(I212&gt;0,I224,0)</f>
        <v>0</v>
      </c>
      <c r="J219">
        <f>IF(J212&gt;0,J224,0)</f>
        <v>0</v>
      </c>
      <c r="K219">
        <f>IF(K212&gt;0,K224,0)</f>
        <v>0</v>
      </c>
      <c r="L219"/>
      <c r="M219" s="143" t="s">
        <v>1</v>
      </c>
      <c r="N219" s="142">
        <f>Techniques!$D$3*(Techniques!$E$3*I219+Techniques!$F$3*J219+Techniques!$G$3*K219)</f>
        <v>0</v>
      </c>
      <c r="O219" s="2"/>
    </row>
    <row r="220" spans="1:15" s="31" customFormat="1" ht="13.15" x14ac:dyDescent="0.4">
      <c r="A220" s="22">
        <v>5</v>
      </c>
      <c r="B220" s="31">
        <v>4</v>
      </c>
      <c r="C220" s="31">
        <v>4</v>
      </c>
      <c r="D220" s="31">
        <v>5</v>
      </c>
      <c r="G220" t="s">
        <v>2</v>
      </c>
      <c r="H220">
        <f>IF(H213&gt;0,H225,0)</f>
        <v>0</v>
      </c>
      <c r="I220"/>
      <c r="J220">
        <f>IF(J213&gt;0,J225,0)</f>
        <v>0</v>
      </c>
      <c r="K220">
        <f>IF(K213&gt;0,K225,0)</f>
        <v>0</v>
      </c>
      <c r="L220"/>
      <c r="M220" s="143" t="s">
        <v>2</v>
      </c>
      <c r="N220" s="142">
        <f>Techniques!$E$3*(Techniques!$D$3*H220+Techniques!$F$3*J220+Techniques!$G$3*K220)</f>
        <v>0</v>
      </c>
      <c r="O220" s="2"/>
    </row>
    <row r="221" spans="1:15" s="31" customFormat="1" ht="13.15" x14ac:dyDescent="0.4">
      <c r="A221" s="22">
        <v>2</v>
      </c>
      <c r="B221" s="31">
        <v>4</v>
      </c>
      <c r="C221" s="31">
        <v>2</v>
      </c>
      <c r="D221" s="31">
        <v>5</v>
      </c>
      <c r="G221" t="s">
        <v>3</v>
      </c>
      <c r="H221">
        <f>IF(H214&gt;0,H226,0)</f>
        <v>0</v>
      </c>
      <c r="I221">
        <f>IF(I214&gt;0,I226,0)</f>
        <v>0</v>
      </c>
      <c r="J221"/>
      <c r="K221">
        <f>IF(K214&gt;0,K226,0)</f>
        <v>0</v>
      </c>
      <c r="L221"/>
      <c r="M221" s="143" t="s">
        <v>3</v>
      </c>
      <c r="N221" s="142">
        <f>Techniques!$F$3*(Techniques!$D$3*H221+Techniques!$E$3*I221+Techniques!$G$3*K221)</f>
        <v>0</v>
      </c>
      <c r="O221" s="2"/>
    </row>
    <row r="222" spans="1:15" s="31" customFormat="1" ht="13.15" x14ac:dyDescent="0.4">
      <c r="A222" s="22">
        <v>1</v>
      </c>
      <c r="B222" s="31">
        <v>4</v>
      </c>
      <c r="C222" s="31">
        <v>4</v>
      </c>
      <c r="D222" s="31">
        <v>5</v>
      </c>
      <c r="G222" t="s">
        <v>4</v>
      </c>
      <c r="H222">
        <f>IF(H215&gt;0,H227,0)</f>
        <v>0</v>
      </c>
      <c r="I222">
        <f>IF(I215&gt;0,I227,0)</f>
        <v>0</v>
      </c>
      <c r="J222">
        <f>IF(J215&gt;0,J227,0)</f>
        <v>0</v>
      </c>
      <c r="K222"/>
      <c r="L222"/>
      <c r="M222" s="143" t="s">
        <v>4</v>
      </c>
      <c r="N222" s="142">
        <f>Techniques!$G$3*(Techniques!$D$3*H222+Techniques!$E$3*I222+Techniques!$F$3*J222)</f>
        <v>0</v>
      </c>
      <c r="O222" s="2"/>
    </row>
    <row r="223" spans="1:15" s="31" customFormat="1" ht="13.15" x14ac:dyDescent="0.4">
      <c r="A223" s="22">
        <v>5</v>
      </c>
      <c r="B223" s="31">
        <v>2</v>
      </c>
      <c r="C223" s="31">
        <v>1</v>
      </c>
      <c r="D223" s="31">
        <v>5</v>
      </c>
      <c r="F223" s="38"/>
      <c r="G223"/>
      <c r="H223"/>
      <c r="I223"/>
      <c r="J223"/>
      <c r="K223"/>
      <c r="L223"/>
      <c r="M223" s="143" t="s">
        <v>94</v>
      </c>
      <c r="N223" s="142" t="b">
        <f>SUM(N219:N222)&gt;0</f>
        <v>0</v>
      </c>
      <c r="O223" s="2"/>
    </row>
    <row r="224" spans="1:15" s="31" customFormat="1" ht="13.5" thickBot="1" x14ac:dyDescent="0.45">
      <c r="A224" s="22"/>
      <c r="G224" t="s">
        <v>1</v>
      </c>
      <c r="H224"/>
      <c r="I224">
        <v>0</v>
      </c>
      <c r="J224">
        <v>0</v>
      </c>
      <c r="K224">
        <v>0</v>
      </c>
      <c r="L224"/>
      <c r="M224" s="140" t="s">
        <v>103</v>
      </c>
      <c r="N224" s="273">
        <v>0.20211060511689294</v>
      </c>
      <c r="O224" s="2"/>
    </row>
    <row r="225" spans="1:15" s="31" customFormat="1" x14ac:dyDescent="0.35">
      <c r="A225" s="22">
        <f>AVERAGE(A212:A223)</f>
        <v>3.6666666666666665</v>
      </c>
      <c r="B225">
        <f>AVERAGE(B212:B223)</f>
        <v>3.75</v>
      </c>
      <c r="C225">
        <f>AVERAGE(C212:C223)</f>
        <v>3.25</v>
      </c>
      <c r="D225">
        <f>AVERAGE(D212:D223)</f>
        <v>4.166666666666667</v>
      </c>
      <c r="E225" s="13" t="s">
        <v>237</v>
      </c>
      <c r="G225" t="s">
        <v>2</v>
      </c>
      <c r="H225">
        <v>0</v>
      </c>
      <c r="I225"/>
      <c r="J225">
        <v>0</v>
      </c>
      <c r="K225">
        <v>0</v>
      </c>
      <c r="L225"/>
      <c r="M225"/>
      <c r="N225"/>
      <c r="O225" s="2"/>
    </row>
    <row r="226" spans="1:15" s="31" customFormat="1" x14ac:dyDescent="0.35">
      <c r="A226">
        <f>STDEV(A212:A223)</f>
        <v>1.723280873710658</v>
      </c>
      <c r="B226">
        <f>STDEV(B212:B223)</f>
        <v>1.3568010505999362</v>
      </c>
      <c r="C226">
        <f>STDEV(C212:C223)</f>
        <v>1.2154310870109943</v>
      </c>
      <c r="D226">
        <f>STDEV(D212:D223)</f>
        <v>1.4034589305344738</v>
      </c>
      <c r="E226" s="13" t="s">
        <v>238</v>
      </c>
      <c r="G226" t="s">
        <v>3</v>
      </c>
      <c r="H226">
        <v>0</v>
      </c>
      <c r="I226">
        <v>0</v>
      </c>
      <c r="J226"/>
      <c r="K226">
        <v>0</v>
      </c>
      <c r="L226"/>
      <c r="M226"/>
      <c r="N226"/>
      <c r="O226" s="2"/>
    </row>
    <row r="227" spans="1:15" s="31" customFormat="1" x14ac:dyDescent="0.35">
      <c r="A227" s="22"/>
      <c r="G227" t="s">
        <v>4</v>
      </c>
      <c r="H227">
        <v>0</v>
      </c>
      <c r="I227">
        <v>0</v>
      </c>
      <c r="J227">
        <v>0</v>
      </c>
      <c r="K227"/>
      <c r="L227"/>
      <c r="M227"/>
      <c r="N227"/>
      <c r="O227" s="2"/>
    </row>
    <row r="228" spans="1:15" s="5" customFormat="1" ht="13.15" thickBot="1" x14ac:dyDescent="0.4">
      <c r="A228" s="23"/>
      <c r="O228" s="24"/>
    </row>
    <row r="229" spans="1:15" s="26" customFormat="1" x14ac:dyDescent="0.35">
      <c r="A229" s="25" t="str">
        <f>Directions!A42</f>
        <v>62) I can see a real benefit in this style of man-machine interface</v>
      </c>
      <c r="E229" s="115" t="s">
        <v>226</v>
      </c>
      <c r="F229" s="66">
        <f>Directions!B42</f>
        <v>1</v>
      </c>
      <c r="O229" s="28"/>
    </row>
    <row r="230" spans="1:15" s="31" customFormat="1" ht="13.15" x14ac:dyDescent="0.4">
      <c r="A230" s="22" t="s">
        <v>1</v>
      </c>
      <c r="B230" s="31" t="s">
        <v>2</v>
      </c>
      <c r="C230" s="31" t="s">
        <v>3</v>
      </c>
      <c r="D230" s="31" t="s">
        <v>4</v>
      </c>
      <c r="G230" s="3" t="s">
        <v>220</v>
      </c>
      <c r="H230" t="s">
        <v>1</v>
      </c>
      <c r="I230" t="s">
        <v>2</v>
      </c>
      <c r="J230" t="s">
        <v>3</v>
      </c>
      <c r="K230" t="s">
        <v>4</v>
      </c>
      <c r="O230" s="2"/>
    </row>
    <row r="231" spans="1:15" s="31" customFormat="1" ht="13.15" x14ac:dyDescent="0.4">
      <c r="A231" s="22">
        <v>5</v>
      </c>
      <c r="B231" s="31">
        <v>4</v>
      </c>
      <c r="C231" s="31">
        <v>5</v>
      </c>
      <c r="D231" s="31">
        <v>5</v>
      </c>
      <c r="G231" t="s">
        <v>1</v>
      </c>
      <c r="H231" s="3">
        <f>A244</f>
        <v>3.8333333333333335</v>
      </c>
      <c r="I231">
        <f>F229*(H231-I232)</f>
        <v>-0.16666666666666652</v>
      </c>
      <c r="J231">
        <f>F229*(H231-J233)</f>
        <v>-8.3333333333333037E-2</v>
      </c>
      <c r="K231">
        <f>F229*(H231-K234)</f>
        <v>0</v>
      </c>
      <c r="O231" s="2"/>
    </row>
    <row r="232" spans="1:15" s="31" customFormat="1" ht="13.15" x14ac:dyDescent="0.4">
      <c r="A232" s="22">
        <v>4</v>
      </c>
      <c r="B232" s="31">
        <v>5</v>
      </c>
      <c r="C232" s="31">
        <v>4</v>
      </c>
      <c r="D232" s="31">
        <v>1</v>
      </c>
      <c r="G232" t="s">
        <v>2</v>
      </c>
      <c r="H232">
        <f>F229*(I232-H231)</f>
        <v>0.16666666666666652</v>
      </c>
      <c r="I232" s="3">
        <f>B244</f>
        <v>4</v>
      </c>
      <c r="J232">
        <f>F229*(I232-J233)</f>
        <v>8.3333333333333481E-2</v>
      </c>
      <c r="K232">
        <f>F229*(I232-K234)</f>
        <v>0.16666666666666652</v>
      </c>
      <c r="O232" s="2"/>
    </row>
    <row r="233" spans="1:15" s="31" customFormat="1" ht="13.15" x14ac:dyDescent="0.4">
      <c r="A233" s="22">
        <v>4</v>
      </c>
      <c r="B233" s="31">
        <v>2</v>
      </c>
      <c r="C233" s="31">
        <v>4</v>
      </c>
      <c r="D233" s="31">
        <v>4</v>
      </c>
      <c r="G233" t="s">
        <v>3</v>
      </c>
      <c r="H233">
        <f>F229*(J233-H231)</f>
        <v>8.3333333333333037E-2</v>
      </c>
      <c r="I233">
        <f>F229*(J233-I232)</f>
        <v>-8.3333333333333481E-2</v>
      </c>
      <c r="J233" s="3">
        <f>C244</f>
        <v>3.9166666666666665</v>
      </c>
      <c r="K233">
        <f>F229*(J233-K234)</f>
        <v>8.3333333333333037E-2</v>
      </c>
      <c r="O233" s="2"/>
    </row>
    <row r="234" spans="1:15" s="31" customFormat="1" ht="13.15" x14ac:dyDescent="0.4">
      <c r="A234" s="22">
        <v>4</v>
      </c>
      <c r="B234" s="31">
        <v>3</v>
      </c>
      <c r="C234" s="31">
        <v>4</v>
      </c>
      <c r="D234" s="31">
        <v>4</v>
      </c>
      <c r="G234" t="s">
        <v>4</v>
      </c>
      <c r="H234">
        <f>F229*(K234-H231)</f>
        <v>0</v>
      </c>
      <c r="I234">
        <f>F229*(K234-I232)</f>
        <v>-0.16666666666666652</v>
      </c>
      <c r="J234">
        <f>F229*(K234-J233)</f>
        <v>-8.3333333333333037E-2</v>
      </c>
      <c r="K234" s="3">
        <f>D244</f>
        <v>3.8333333333333335</v>
      </c>
      <c r="M234"/>
      <c r="O234" s="2"/>
    </row>
    <row r="235" spans="1:15" s="31" customFormat="1" x14ac:dyDescent="0.35">
      <c r="A235" s="22">
        <v>4</v>
      </c>
      <c r="B235" s="31">
        <v>4</v>
      </c>
      <c r="C235" s="31">
        <v>4</v>
      </c>
      <c r="D235" s="31">
        <v>4</v>
      </c>
      <c r="G235"/>
      <c r="H235"/>
      <c r="I235"/>
      <c r="J235"/>
      <c r="K235"/>
      <c r="M235"/>
      <c r="O235" s="2"/>
    </row>
    <row r="236" spans="1:15" s="31" customFormat="1" ht="13.15" thickBot="1" x14ac:dyDescent="0.4">
      <c r="A236" s="22">
        <v>4</v>
      </c>
      <c r="B236" s="31">
        <v>5</v>
      </c>
      <c r="C236" s="31">
        <v>4</v>
      </c>
      <c r="D236" s="31">
        <v>5</v>
      </c>
      <c r="G236"/>
      <c r="H236"/>
      <c r="I236"/>
      <c r="J236"/>
      <c r="K236"/>
      <c r="M236"/>
      <c r="O236" s="2"/>
    </row>
    <row r="237" spans="1:15" s="31" customFormat="1" ht="13.5" thickBot="1" x14ac:dyDescent="0.45">
      <c r="A237" s="22">
        <v>4</v>
      </c>
      <c r="B237" s="31">
        <v>5</v>
      </c>
      <c r="C237" s="31">
        <v>3</v>
      </c>
      <c r="D237" s="31">
        <v>5</v>
      </c>
      <c r="G237"/>
      <c r="H237" t="s">
        <v>1</v>
      </c>
      <c r="I237" t="s">
        <v>2</v>
      </c>
      <c r="J237" t="s">
        <v>3</v>
      </c>
      <c r="K237" t="s">
        <v>4</v>
      </c>
      <c r="L237"/>
      <c r="M237" s="116"/>
      <c r="N237" s="141" t="s">
        <v>10</v>
      </c>
      <c r="O237" s="2"/>
    </row>
    <row r="238" spans="1:15" s="31" customFormat="1" ht="13.15" x14ac:dyDescent="0.4">
      <c r="A238" s="22">
        <v>4</v>
      </c>
      <c r="B238" s="31">
        <v>3</v>
      </c>
      <c r="C238" s="31">
        <v>4</v>
      </c>
      <c r="D238" s="31">
        <v>5</v>
      </c>
      <c r="G238" t="s">
        <v>1</v>
      </c>
      <c r="H238"/>
      <c r="I238">
        <f>IF(I231&gt;0,I243,0)</f>
        <v>0</v>
      </c>
      <c r="J238">
        <f>IF(J231&gt;0,J243,0)</f>
        <v>0</v>
      </c>
      <c r="K238">
        <f>IF(K231&gt;0,K243,0)</f>
        <v>0</v>
      </c>
      <c r="L238"/>
      <c r="M238" s="143" t="s">
        <v>1</v>
      </c>
      <c r="N238" s="142">
        <f>Techniques!$D$3*(Techniques!$E$3*I238+Techniques!$F$3*J238+Techniques!$G$3*K238)</f>
        <v>0</v>
      </c>
      <c r="O238" s="2"/>
    </row>
    <row r="239" spans="1:15" s="31" customFormat="1" ht="13.15" x14ac:dyDescent="0.4">
      <c r="A239" s="22">
        <v>3</v>
      </c>
      <c r="B239" s="31">
        <v>4</v>
      </c>
      <c r="C239" s="31">
        <v>1</v>
      </c>
      <c r="D239" s="31">
        <v>2</v>
      </c>
      <c r="G239" t="s">
        <v>2</v>
      </c>
      <c r="H239">
        <f>IF(H232&gt;0,H244,0)</f>
        <v>0</v>
      </c>
      <c r="I239"/>
      <c r="J239">
        <f>IF(J232&gt;0,J244,0)</f>
        <v>0</v>
      </c>
      <c r="K239">
        <f>IF(K232&gt;0,K244,0)</f>
        <v>0</v>
      </c>
      <c r="L239"/>
      <c r="M239" s="143" t="s">
        <v>2</v>
      </c>
      <c r="N239" s="142">
        <f>Techniques!$E$3*(Techniques!$D$3*H239+Techniques!$F$3*J239+Techniques!$G$3*K239)</f>
        <v>0</v>
      </c>
      <c r="O239" s="2"/>
    </row>
    <row r="240" spans="1:15" s="31" customFormat="1" ht="13.15" x14ac:dyDescent="0.4">
      <c r="A240" s="22">
        <v>3</v>
      </c>
      <c r="B240" s="31">
        <v>4</v>
      </c>
      <c r="C240" s="31">
        <v>4</v>
      </c>
      <c r="D240" s="31">
        <v>2</v>
      </c>
      <c r="G240" t="s">
        <v>3</v>
      </c>
      <c r="H240">
        <f>IF(H233&gt;0,H245,0)</f>
        <v>0</v>
      </c>
      <c r="I240">
        <f>IF(I233&gt;0,I245,0)</f>
        <v>0</v>
      </c>
      <c r="J240"/>
      <c r="K240">
        <f>IF(K233&gt;0,K245,0)</f>
        <v>0</v>
      </c>
      <c r="L240"/>
      <c r="M240" s="143" t="s">
        <v>3</v>
      </c>
      <c r="N240" s="142">
        <f>Techniques!$F$3*(Techniques!$D$3*H240+Techniques!$E$3*I240+Techniques!$G$3*K240)</f>
        <v>0</v>
      </c>
      <c r="O240" s="2"/>
    </row>
    <row r="241" spans="1:15" s="31" customFormat="1" ht="13.15" x14ac:dyDescent="0.4">
      <c r="A241" s="22">
        <v>5</v>
      </c>
      <c r="B241" s="31">
        <v>4</v>
      </c>
      <c r="C241" s="31">
        <v>5</v>
      </c>
      <c r="D241" s="31">
        <v>5</v>
      </c>
      <c r="G241" t="s">
        <v>4</v>
      </c>
      <c r="H241">
        <f>IF(H234&gt;0,H246,0)</f>
        <v>0</v>
      </c>
      <c r="I241">
        <f>IF(I234&gt;0,I246,0)</f>
        <v>0</v>
      </c>
      <c r="J241">
        <f>IF(J234&gt;0,J246,0)</f>
        <v>0</v>
      </c>
      <c r="K241"/>
      <c r="L241"/>
      <c r="M241" s="143" t="s">
        <v>4</v>
      </c>
      <c r="N241" s="142">
        <f>Techniques!$G$3*(Techniques!$D$3*H241+Techniques!$E$3*I241+Techniques!$F$3*J241)</f>
        <v>0</v>
      </c>
      <c r="O241" s="2"/>
    </row>
    <row r="242" spans="1:15" s="31" customFormat="1" ht="13.15" x14ac:dyDescent="0.4">
      <c r="A242" s="22">
        <v>2</v>
      </c>
      <c r="B242" s="31">
        <v>5</v>
      </c>
      <c r="C242" s="31">
        <v>5</v>
      </c>
      <c r="D242" s="31">
        <v>4</v>
      </c>
      <c r="F242" s="38"/>
      <c r="G242"/>
      <c r="H242"/>
      <c r="I242"/>
      <c r="J242"/>
      <c r="K242"/>
      <c r="L242"/>
      <c r="M242" s="143" t="s">
        <v>94</v>
      </c>
      <c r="N242" s="142" t="b">
        <f>SUM(N238:N241)&gt;0</f>
        <v>0</v>
      </c>
      <c r="O242" s="2"/>
    </row>
    <row r="243" spans="1:15" s="31" customFormat="1" ht="13.5" thickBot="1" x14ac:dyDescent="0.45">
      <c r="A243" s="22"/>
      <c r="G243" t="s">
        <v>1</v>
      </c>
      <c r="H243"/>
      <c r="I243">
        <v>0</v>
      </c>
      <c r="J243">
        <v>0</v>
      </c>
      <c r="K243">
        <v>0</v>
      </c>
      <c r="L243"/>
      <c r="M243" s="140" t="s">
        <v>103</v>
      </c>
      <c r="N243" s="273">
        <v>0.90897770076051909</v>
      </c>
      <c r="O243" s="2"/>
    </row>
    <row r="244" spans="1:15" s="31" customFormat="1" x14ac:dyDescent="0.35">
      <c r="A244" s="22">
        <f>AVERAGE(A231:A242)</f>
        <v>3.8333333333333335</v>
      </c>
      <c r="B244">
        <f>AVERAGE(B231:B242)</f>
        <v>4</v>
      </c>
      <c r="C244">
        <f>AVERAGE(C231:C242)</f>
        <v>3.9166666666666665</v>
      </c>
      <c r="D244">
        <f>AVERAGE(D231:D242)</f>
        <v>3.8333333333333335</v>
      </c>
      <c r="E244" s="13" t="s">
        <v>237</v>
      </c>
      <c r="G244" t="s">
        <v>2</v>
      </c>
      <c r="H244">
        <v>0</v>
      </c>
      <c r="I244"/>
      <c r="J244">
        <v>0</v>
      </c>
      <c r="K244">
        <v>0</v>
      </c>
      <c r="L244"/>
      <c r="M244"/>
      <c r="N244"/>
      <c r="O244" s="2"/>
    </row>
    <row r="245" spans="1:15" s="31" customFormat="1" x14ac:dyDescent="0.35">
      <c r="A245">
        <f>STDEV(A231:A242)</f>
        <v>0.8348471099367214</v>
      </c>
      <c r="B245">
        <f>STDEV(B231:B242)</f>
        <v>0.95346258924559235</v>
      </c>
      <c r="C245">
        <f>STDEV(C231:C242)</f>
        <v>1.0836246694508314</v>
      </c>
      <c r="D245">
        <f>STDEV(D231:D242)</f>
        <v>1.4034589305344738</v>
      </c>
      <c r="E245" s="13" t="s">
        <v>238</v>
      </c>
      <c r="G245" t="s">
        <v>3</v>
      </c>
      <c r="H245">
        <v>0</v>
      </c>
      <c r="I245">
        <v>0</v>
      </c>
      <c r="J245"/>
      <c r="K245">
        <v>0</v>
      </c>
      <c r="L245"/>
      <c r="M245"/>
      <c r="N245"/>
      <c r="O245" s="2"/>
    </row>
    <row r="246" spans="1:15" s="31" customFormat="1" x14ac:dyDescent="0.35">
      <c r="A246" s="22"/>
      <c r="G246" t="s">
        <v>4</v>
      </c>
      <c r="H246">
        <v>0</v>
      </c>
      <c r="I246">
        <v>0</v>
      </c>
      <c r="J246">
        <v>0</v>
      </c>
      <c r="K246"/>
      <c r="L246"/>
      <c r="M246"/>
      <c r="N246"/>
      <c r="O246" s="2"/>
    </row>
    <row r="247" spans="1:15" s="5" customFormat="1" ht="13.15" thickBot="1" x14ac:dyDescent="0.4">
      <c r="A247" s="23"/>
      <c r="O247" s="24"/>
    </row>
    <row r="248" spans="1:15" s="26" customFormat="1" x14ac:dyDescent="0.35">
      <c r="A248" s="22" t="str">
        <f>Directions!A43</f>
        <v>63) I enjoyed carrying out the tasks</v>
      </c>
      <c r="B248" s="31"/>
      <c r="C248" s="31"/>
      <c r="D248" s="31"/>
      <c r="E248" s="115" t="s">
        <v>226</v>
      </c>
      <c r="F248" s="66">
        <f>Directions!B43</f>
        <v>1</v>
      </c>
      <c r="G248" s="31"/>
      <c r="H248" s="31"/>
      <c r="I248" s="31"/>
      <c r="J248" s="31"/>
      <c r="K248" s="31"/>
      <c r="L248" s="31"/>
      <c r="O248" s="28"/>
    </row>
    <row r="249" spans="1:15" ht="13.15" x14ac:dyDescent="0.4">
      <c r="A249" s="22"/>
      <c r="B249" t="s">
        <v>2</v>
      </c>
      <c r="C249" t="s">
        <v>3</v>
      </c>
      <c r="D249" t="s">
        <v>4</v>
      </c>
      <c r="G249" s="3" t="s">
        <v>220</v>
      </c>
      <c r="H249" t="s">
        <v>1</v>
      </c>
      <c r="I249" t="s">
        <v>2</v>
      </c>
      <c r="J249" t="s">
        <v>3</v>
      </c>
      <c r="K249" t="s">
        <v>4</v>
      </c>
    </row>
    <row r="250" spans="1:15" ht="13.15" x14ac:dyDescent="0.4">
      <c r="A250" s="22">
        <v>5</v>
      </c>
      <c r="B250">
        <v>4</v>
      </c>
      <c r="C250">
        <v>4</v>
      </c>
      <c r="D250">
        <v>5</v>
      </c>
      <c r="G250" t="s">
        <v>1</v>
      </c>
      <c r="H250" s="3">
        <f>A263</f>
        <v>4.416666666666667</v>
      </c>
      <c r="I250">
        <f>F248*(H250-I251)</f>
        <v>0</v>
      </c>
      <c r="J250">
        <f>F248*(H250-J252)</f>
        <v>-8.3333333333333037E-2</v>
      </c>
      <c r="K250">
        <f>F248*(H250-K253)</f>
        <v>0.16666666666666696</v>
      </c>
    </row>
    <row r="251" spans="1:15" ht="13.15" x14ac:dyDescent="0.4">
      <c r="A251" s="22">
        <v>4</v>
      </c>
      <c r="B251">
        <v>5</v>
      </c>
      <c r="C251">
        <v>5</v>
      </c>
      <c r="D251">
        <v>1</v>
      </c>
      <c r="G251" t="s">
        <v>2</v>
      </c>
      <c r="H251">
        <f>F248*(I251-H250)</f>
        <v>0</v>
      </c>
      <c r="I251" s="3">
        <f>B263</f>
        <v>4.416666666666667</v>
      </c>
      <c r="J251">
        <f>F248*(I251-J252)</f>
        <v>-8.3333333333333037E-2</v>
      </c>
      <c r="K251">
        <f>F248*(I251-K253)</f>
        <v>0.16666666666666696</v>
      </c>
    </row>
    <row r="252" spans="1:15" ht="13.15" x14ac:dyDescent="0.4">
      <c r="A252" s="22">
        <v>5</v>
      </c>
      <c r="B252">
        <v>4</v>
      </c>
      <c r="C252">
        <v>3</v>
      </c>
      <c r="D252">
        <v>4</v>
      </c>
      <c r="G252" t="s">
        <v>3</v>
      </c>
      <c r="H252">
        <f>F248*(J252-H250)</f>
        <v>8.3333333333333037E-2</v>
      </c>
      <c r="I252">
        <f>F248*(J252-I251)</f>
        <v>8.3333333333333037E-2</v>
      </c>
      <c r="J252" s="3">
        <f>C263</f>
        <v>4.5</v>
      </c>
      <c r="K252">
        <f>F248*(J252-K253)</f>
        <v>0.25</v>
      </c>
    </row>
    <row r="253" spans="1:15" ht="13.15" x14ac:dyDescent="0.4">
      <c r="A253" s="22">
        <v>4</v>
      </c>
      <c r="B253">
        <v>3</v>
      </c>
      <c r="C253">
        <v>5</v>
      </c>
      <c r="D253">
        <v>4</v>
      </c>
      <c r="G253" t="s">
        <v>4</v>
      </c>
      <c r="H253">
        <f>F248*(K253-H250)</f>
        <v>-0.16666666666666696</v>
      </c>
      <c r="I253">
        <f>F248*(K253-I251)</f>
        <v>-0.16666666666666696</v>
      </c>
      <c r="J253">
        <f>F248*(K253-J252)</f>
        <v>-0.25</v>
      </c>
      <c r="K253" s="3">
        <f>D263</f>
        <v>4.25</v>
      </c>
    </row>
    <row r="254" spans="1:15" x14ac:dyDescent="0.35">
      <c r="A254" s="22">
        <v>5</v>
      </c>
      <c r="B254">
        <v>3</v>
      </c>
      <c r="C254">
        <v>5</v>
      </c>
      <c r="D254">
        <v>5</v>
      </c>
    </row>
    <row r="255" spans="1:15" ht="13.15" thickBot="1" x14ac:dyDescent="0.4">
      <c r="A255" s="22">
        <v>4</v>
      </c>
      <c r="B255">
        <v>5</v>
      </c>
      <c r="C255">
        <v>5</v>
      </c>
      <c r="D255">
        <v>3</v>
      </c>
    </row>
    <row r="256" spans="1:15" ht="13.5" thickBot="1" x14ac:dyDescent="0.45">
      <c r="A256" s="22">
        <v>5</v>
      </c>
      <c r="B256">
        <v>5</v>
      </c>
      <c r="C256">
        <v>5</v>
      </c>
      <c r="D256">
        <v>5</v>
      </c>
      <c r="H256" t="s">
        <v>1</v>
      </c>
      <c r="I256" t="s">
        <v>2</v>
      </c>
      <c r="J256" t="s">
        <v>3</v>
      </c>
      <c r="K256" t="s">
        <v>4</v>
      </c>
      <c r="M256" s="116"/>
      <c r="N256" s="141" t="s">
        <v>10</v>
      </c>
    </row>
    <row r="257" spans="1:15" ht="13.15" x14ac:dyDescent="0.4">
      <c r="A257" s="22">
        <v>5</v>
      </c>
      <c r="B257">
        <v>4</v>
      </c>
      <c r="C257">
        <v>4</v>
      </c>
      <c r="D257">
        <v>5</v>
      </c>
      <c r="G257" t="s">
        <v>1</v>
      </c>
      <c r="I257">
        <f>IF(I250&gt;0,I262,0)</f>
        <v>0</v>
      </c>
      <c r="J257">
        <f>IF(J250&gt;0,J262,0)</f>
        <v>0</v>
      </c>
      <c r="K257">
        <f>IF(K250&gt;0,K262,0)</f>
        <v>0</v>
      </c>
      <c r="M257" s="143" t="s">
        <v>1</v>
      </c>
      <c r="N257" s="142">
        <f>Techniques!$D$3*(Techniques!$E$3*I257+Techniques!$F$3*J257+Techniques!$G$3*K257)</f>
        <v>0</v>
      </c>
    </row>
    <row r="258" spans="1:15" ht="13.15" x14ac:dyDescent="0.4">
      <c r="A258" s="22">
        <v>4</v>
      </c>
      <c r="B258">
        <v>5</v>
      </c>
      <c r="C258">
        <v>4</v>
      </c>
      <c r="D258">
        <v>4</v>
      </c>
      <c r="G258" t="s">
        <v>2</v>
      </c>
      <c r="H258">
        <f>IF(H251&gt;0,H263,0)</f>
        <v>0</v>
      </c>
      <c r="J258">
        <f>IF(J251&gt;0,J263,0)</f>
        <v>0</v>
      </c>
      <c r="K258">
        <f>IF(K251&gt;0,K263,0)</f>
        <v>0</v>
      </c>
      <c r="M258" s="143" t="s">
        <v>2</v>
      </c>
      <c r="N258" s="142">
        <f>Techniques!$E$3*(Techniques!$D$3*H258+Techniques!$F$3*J258+Techniques!$G$3*K258)</f>
        <v>0</v>
      </c>
    </row>
    <row r="259" spans="1:15" ht="13.15" x14ac:dyDescent="0.4">
      <c r="A259" s="22">
        <v>5</v>
      </c>
      <c r="B259">
        <v>5</v>
      </c>
      <c r="C259">
        <v>5</v>
      </c>
      <c r="D259">
        <v>5</v>
      </c>
      <c r="G259" t="s">
        <v>3</v>
      </c>
      <c r="H259">
        <f>IF(H252&gt;0,H264,0)</f>
        <v>0</v>
      </c>
      <c r="I259">
        <f>IF(I252&gt;0,I264,0)</f>
        <v>0</v>
      </c>
      <c r="K259">
        <f>IF(K252&gt;0,K264,0)</f>
        <v>0</v>
      </c>
      <c r="M259" s="143" t="s">
        <v>3</v>
      </c>
      <c r="N259" s="142">
        <f>Techniques!$F$3*(Techniques!$D$3*H259+Techniques!$E$3*I259+Techniques!$G$3*K259)</f>
        <v>0</v>
      </c>
    </row>
    <row r="260" spans="1:15" ht="13.15" x14ac:dyDescent="0.4">
      <c r="A260" s="22">
        <v>3</v>
      </c>
      <c r="B260">
        <v>5</v>
      </c>
      <c r="C260">
        <v>4</v>
      </c>
      <c r="D260">
        <v>5</v>
      </c>
      <c r="G260" t="s">
        <v>4</v>
      </c>
      <c r="H260">
        <f>IF(H253&gt;0,H265,0)</f>
        <v>0</v>
      </c>
      <c r="I260">
        <f>IF(I253&gt;0,I265,0)</f>
        <v>0</v>
      </c>
      <c r="J260">
        <f>IF(J253&gt;0,J265,0)</f>
        <v>0</v>
      </c>
      <c r="M260" s="143" t="s">
        <v>4</v>
      </c>
      <c r="N260" s="142">
        <f>Techniques!$G$3*(Techniques!$D$3*H260+Techniques!$E$3*I260+Techniques!$F$3*J260)</f>
        <v>0</v>
      </c>
    </row>
    <row r="261" spans="1:15" ht="13.15" x14ac:dyDescent="0.4">
      <c r="A261" s="22">
        <v>4</v>
      </c>
      <c r="B261">
        <v>5</v>
      </c>
      <c r="C261">
        <v>5</v>
      </c>
      <c r="D261">
        <v>5</v>
      </c>
      <c r="F261" s="38"/>
      <c r="M261" s="143" t="s">
        <v>94</v>
      </c>
      <c r="N261" s="142" t="b">
        <f>SUM(N257:N260)&gt;0</f>
        <v>0</v>
      </c>
    </row>
    <row r="262" spans="1:15" ht="13.5" thickBot="1" x14ac:dyDescent="0.45">
      <c r="A262" s="22"/>
      <c r="G262" t="s">
        <v>1</v>
      </c>
      <c r="I262">
        <v>0</v>
      </c>
      <c r="J262">
        <v>0</v>
      </c>
      <c r="K262">
        <v>0</v>
      </c>
      <c r="M262" s="140" t="s">
        <v>103</v>
      </c>
      <c r="N262" s="273">
        <v>0.98913515235784033</v>
      </c>
    </row>
    <row r="263" spans="1:15" x14ac:dyDescent="0.35">
      <c r="A263" s="22">
        <f>AVERAGE(A250:A261)</f>
        <v>4.416666666666667</v>
      </c>
      <c r="B263">
        <f>AVERAGE(B250:B261)</f>
        <v>4.416666666666667</v>
      </c>
      <c r="C263">
        <f>AVERAGE(C250:C261)</f>
        <v>4.5</v>
      </c>
      <c r="D263">
        <f>AVERAGE(D250:D261)</f>
        <v>4.25</v>
      </c>
      <c r="E263" s="13" t="s">
        <v>237</v>
      </c>
      <c r="G263" t="s">
        <v>2</v>
      </c>
      <c r="H263">
        <v>0</v>
      </c>
      <c r="J263">
        <v>0</v>
      </c>
      <c r="K263">
        <v>0</v>
      </c>
    </row>
    <row r="264" spans="1:15" x14ac:dyDescent="0.35">
      <c r="A264">
        <f>STDEV(A250:A261)</f>
        <v>0.66855792342152087</v>
      </c>
      <c r="B264">
        <f>STDEV(B250:B261)</f>
        <v>0.79296146109875854</v>
      </c>
      <c r="C264">
        <f>STDEV(C250:C261)</f>
        <v>0.67419986246324204</v>
      </c>
      <c r="D264">
        <f>STDEV(D250:D261)</f>
        <v>1.2154310870109943</v>
      </c>
      <c r="E264" s="13" t="s">
        <v>238</v>
      </c>
      <c r="G264" t="s">
        <v>3</v>
      </c>
      <c r="H264">
        <v>0</v>
      </c>
      <c r="I264">
        <v>0</v>
      </c>
      <c r="K264">
        <v>0</v>
      </c>
    </row>
    <row r="265" spans="1:15" x14ac:dyDescent="0.35">
      <c r="A265" s="22"/>
      <c r="G265" t="s">
        <v>4</v>
      </c>
      <c r="H265">
        <v>0</v>
      </c>
      <c r="I265">
        <v>0</v>
      </c>
      <c r="J265">
        <v>0</v>
      </c>
    </row>
    <row r="266" spans="1:15" s="5" customFormat="1" ht="13.15" thickBot="1" x14ac:dyDescent="0.4">
      <c r="A266" s="23"/>
      <c r="O266" s="24"/>
    </row>
    <row r="267" spans="1:15" s="26" customFormat="1" x14ac:dyDescent="0.35">
      <c r="A267" s="25" t="str">
        <f>Directions!A44</f>
        <v>64) I felt in control of the interface</v>
      </c>
      <c r="E267" s="115" t="s">
        <v>226</v>
      </c>
      <c r="F267" s="66">
        <f>Directions!B44</f>
        <v>1</v>
      </c>
      <c r="O267" s="28"/>
    </row>
    <row r="268" spans="1:15" s="31" customFormat="1" ht="13.15" x14ac:dyDescent="0.4">
      <c r="A268" s="22" t="s">
        <v>1</v>
      </c>
      <c r="B268" s="31" t="s">
        <v>2</v>
      </c>
      <c r="C268" s="31" t="s">
        <v>3</v>
      </c>
      <c r="D268" s="31" t="s">
        <v>4</v>
      </c>
      <c r="G268" s="3" t="s">
        <v>220</v>
      </c>
      <c r="H268" t="s">
        <v>1</v>
      </c>
      <c r="I268" t="s">
        <v>2</v>
      </c>
      <c r="J268" t="s">
        <v>3</v>
      </c>
      <c r="K268" t="s">
        <v>4</v>
      </c>
      <c r="O268" s="2"/>
    </row>
    <row r="269" spans="1:15" s="31" customFormat="1" ht="13.15" x14ac:dyDescent="0.4">
      <c r="A269" s="22">
        <v>4</v>
      </c>
      <c r="B269" s="31">
        <v>4</v>
      </c>
      <c r="C269" s="31">
        <v>4</v>
      </c>
      <c r="D269" s="31">
        <v>4</v>
      </c>
      <c r="G269" t="s">
        <v>1</v>
      </c>
      <c r="H269" s="3">
        <f>A282</f>
        <v>4.083333333333333</v>
      </c>
      <c r="I269">
        <f>F267*(H269-I270)</f>
        <v>0.99999999999999956</v>
      </c>
      <c r="J269">
        <f>F267*(H269-J271)</f>
        <v>0.33333333333333304</v>
      </c>
      <c r="K269">
        <f>F267*(H269-K272)</f>
        <v>0.16666666666666652</v>
      </c>
      <c r="O269" s="2"/>
    </row>
    <row r="270" spans="1:15" s="31" customFormat="1" ht="13.15" x14ac:dyDescent="0.4">
      <c r="A270" s="22">
        <v>4</v>
      </c>
      <c r="B270" s="31">
        <v>2</v>
      </c>
      <c r="C270" s="31">
        <v>4</v>
      </c>
      <c r="D270" s="31">
        <v>5</v>
      </c>
      <c r="G270" t="s">
        <v>2</v>
      </c>
      <c r="H270">
        <f>F267*(I270-H269)</f>
        <v>-0.99999999999999956</v>
      </c>
      <c r="I270" s="3">
        <f>B282</f>
        <v>3.0833333333333335</v>
      </c>
      <c r="J270">
        <f>F267*(I270-J271)</f>
        <v>-0.66666666666666652</v>
      </c>
      <c r="K270">
        <f>F267*(I270-K272)</f>
        <v>-0.83333333333333304</v>
      </c>
      <c r="O270" s="2"/>
    </row>
    <row r="271" spans="1:15" s="31" customFormat="1" ht="13.15" x14ac:dyDescent="0.4">
      <c r="A271" s="22">
        <v>4</v>
      </c>
      <c r="B271" s="31">
        <v>4</v>
      </c>
      <c r="C271" s="31">
        <v>2</v>
      </c>
      <c r="D271" s="31">
        <v>4</v>
      </c>
      <c r="G271" t="s">
        <v>3</v>
      </c>
      <c r="H271">
        <f>F267*(J271-H269)</f>
        <v>-0.33333333333333304</v>
      </c>
      <c r="I271">
        <f>F267*(J271-I270)</f>
        <v>0.66666666666666652</v>
      </c>
      <c r="J271" s="3">
        <f>C282</f>
        <v>3.75</v>
      </c>
      <c r="K271">
        <f>F267*(J271-K272)</f>
        <v>-0.16666666666666652</v>
      </c>
      <c r="O271" s="2"/>
    </row>
    <row r="272" spans="1:15" s="31" customFormat="1" ht="13.15" x14ac:dyDescent="0.4">
      <c r="A272" s="22">
        <v>3</v>
      </c>
      <c r="B272" s="31">
        <v>3</v>
      </c>
      <c r="C272" s="31">
        <v>4</v>
      </c>
      <c r="D272" s="31">
        <v>4</v>
      </c>
      <c r="G272" t="s">
        <v>4</v>
      </c>
      <c r="H272">
        <f>F267*(K272-H269)</f>
        <v>-0.16666666666666652</v>
      </c>
      <c r="I272">
        <f>F267*(K272-I270)</f>
        <v>0.83333333333333304</v>
      </c>
      <c r="J272">
        <f>F267*(K272-J271)</f>
        <v>0.16666666666666652</v>
      </c>
      <c r="K272" s="3">
        <f>D282</f>
        <v>3.9166666666666665</v>
      </c>
      <c r="M272"/>
      <c r="O272" s="2"/>
    </row>
    <row r="273" spans="1:15" s="31" customFormat="1" x14ac:dyDescent="0.35">
      <c r="A273" s="22">
        <v>4</v>
      </c>
      <c r="B273" s="31">
        <v>4</v>
      </c>
      <c r="C273" s="31">
        <v>4</v>
      </c>
      <c r="D273" s="31">
        <v>3</v>
      </c>
      <c r="G273"/>
      <c r="H273"/>
      <c r="I273"/>
      <c r="J273"/>
      <c r="K273"/>
      <c r="M273"/>
      <c r="O273" s="2"/>
    </row>
    <row r="274" spans="1:15" s="31" customFormat="1" ht="13.15" thickBot="1" x14ac:dyDescent="0.4">
      <c r="A274" s="22">
        <v>4</v>
      </c>
      <c r="B274" s="31">
        <v>2</v>
      </c>
      <c r="C274" s="31">
        <v>3</v>
      </c>
      <c r="D274" s="31">
        <v>3</v>
      </c>
      <c r="G274"/>
      <c r="H274"/>
      <c r="I274"/>
      <c r="J274"/>
      <c r="K274"/>
      <c r="M274"/>
      <c r="O274" s="2"/>
    </row>
    <row r="275" spans="1:15" s="31" customFormat="1" ht="13.5" thickBot="1" x14ac:dyDescent="0.45">
      <c r="A275" s="22">
        <v>4</v>
      </c>
      <c r="B275" s="31">
        <v>3</v>
      </c>
      <c r="C275" s="31">
        <v>4</v>
      </c>
      <c r="D275" s="31">
        <v>5</v>
      </c>
      <c r="G275"/>
      <c r="H275" t="s">
        <v>1</v>
      </c>
      <c r="I275" t="s">
        <v>2</v>
      </c>
      <c r="J275" t="s">
        <v>3</v>
      </c>
      <c r="K275" t="s">
        <v>4</v>
      </c>
      <c r="L275"/>
      <c r="M275" s="116"/>
      <c r="N275" s="141" t="s">
        <v>10</v>
      </c>
      <c r="O275" s="2"/>
    </row>
    <row r="276" spans="1:15" s="31" customFormat="1" ht="13.15" x14ac:dyDescent="0.4">
      <c r="A276" s="22">
        <v>4</v>
      </c>
      <c r="B276" s="31">
        <v>4</v>
      </c>
      <c r="C276" s="31">
        <v>4</v>
      </c>
      <c r="D276" s="31">
        <v>4</v>
      </c>
      <c r="G276" t="s">
        <v>1</v>
      </c>
      <c r="H276"/>
      <c r="I276">
        <f>IF(I269&gt;0,I281,0)</f>
        <v>1</v>
      </c>
      <c r="J276">
        <f>IF(J269&gt;0,J281,0)</f>
        <v>0</v>
      </c>
      <c r="K276">
        <f>IF(K269&gt;0,K281,0)</f>
        <v>0</v>
      </c>
      <c r="L276"/>
      <c r="M276" s="143" t="s">
        <v>1</v>
      </c>
      <c r="N276" s="142">
        <f>Techniques!$D$3*(Techniques!$E$3*I276+Techniques!$F$3*J276+Techniques!$G$3*K276)</f>
        <v>1</v>
      </c>
      <c r="O276" s="2"/>
    </row>
    <row r="277" spans="1:15" s="31" customFormat="1" ht="13.15" x14ac:dyDescent="0.4">
      <c r="A277" s="22">
        <v>4</v>
      </c>
      <c r="B277" s="31">
        <v>3</v>
      </c>
      <c r="C277" s="31">
        <v>3</v>
      </c>
      <c r="D277" s="31">
        <v>4</v>
      </c>
      <c r="G277" t="s">
        <v>2</v>
      </c>
      <c r="H277">
        <f>IF(H270&gt;0,H282,0)</f>
        <v>0</v>
      </c>
      <c r="I277"/>
      <c r="J277">
        <f>IF(J270&gt;0,J282,0)</f>
        <v>0</v>
      </c>
      <c r="K277">
        <f>IF(K270&gt;0,K282,0)</f>
        <v>0</v>
      </c>
      <c r="L277"/>
      <c r="M277" s="143" t="s">
        <v>2</v>
      </c>
      <c r="N277" s="142">
        <f>Techniques!$E$3*(Techniques!$D$3*H277+Techniques!$F$3*J277+Techniques!$G$3*K277)</f>
        <v>0</v>
      </c>
      <c r="O277" s="2"/>
    </row>
    <row r="278" spans="1:15" s="31" customFormat="1" ht="13.15" x14ac:dyDescent="0.4">
      <c r="A278" s="22">
        <v>5</v>
      </c>
      <c r="B278" s="31">
        <v>3</v>
      </c>
      <c r="C278" s="31">
        <v>4</v>
      </c>
      <c r="D278" s="31">
        <v>3</v>
      </c>
      <c r="G278" t="s">
        <v>3</v>
      </c>
      <c r="H278">
        <f>IF(H271&gt;0,H283,0)</f>
        <v>0</v>
      </c>
      <c r="I278">
        <f>IF(I271&gt;0,I283,0)</f>
        <v>0</v>
      </c>
      <c r="J278"/>
      <c r="K278">
        <f>IF(K271&gt;0,K283,0)</f>
        <v>0</v>
      </c>
      <c r="L278"/>
      <c r="M278" s="143" t="s">
        <v>3</v>
      </c>
      <c r="N278" s="142">
        <f>Techniques!$F$3*(Techniques!$D$3*H278+Techniques!$E$3*I278+Techniques!$G$3*K278)</f>
        <v>0</v>
      </c>
      <c r="O278" s="2"/>
    </row>
    <row r="279" spans="1:15" s="31" customFormat="1" ht="13.15" x14ac:dyDescent="0.4">
      <c r="A279" s="22">
        <v>4</v>
      </c>
      <c r="B279" s="31">
        <v>3</v>
      </c>
      <c r="C279" s="31">
        <v>4</v>
      </c>
      <c r="D279" s="31">
        <v>4</v>
      </c>
      <c r="G279" t="s">
        <v>4</v>
      </c>
      <c r="H279">
        <f>IF(H272&gt;0,H284,0)</f>
        <v>0</v>
      </c>
      <c r="I279">
        <f>IF(I272&gt;0,I284,0)</f>
        <v>0</v>
      </c>
      <c r="J279">
        <f>IF(J272&gt;0,J284,0)</f>
        <v>0</v>
      </c>
      <c r="K279"/>
      <c r="L279"/>
      <c r="M279" s="143" t="s">
        <v>4</v>
      </c>
      <c r="N279" s="142">
        <f>Techniques!$G$3*(Techniques!$D$3*H279+Techniques!$E$3*I279+Techniques!$F$3*J279)</f>
        <v>0</v>
      </c>
      <c r="O279" s="2"/>
    </row>
    <row r="280" spans="1:15" s="31" customFormat="1" ht="13.15" x14ac:dyDescent="0.4">
      <c r="A280" s="22">
        <v>5</v>
      </c>
      <c r="B280" s="31">
        <v>2</v>
      </c>
      <c r="C280" s="31">
        <v>5</v>
      </c>
      <c r="D280" s="31">
        <v>4</v>
      </c>
      <c r="F280" s="38"/>
      <c r="G280"/>
      <c r="H280"/>
      <c r="I280"/>
      <c r="J280"/>
      <c r="K280"/>
      <c r="L280"/>
      <c r="M280" s="143" t="s">
        <v>94</v>
      </c>
      <c r="N280" s="142" t="b">
        <f>SUM(N276:N279)&gt;0</f>
        <v>1</v>
      </c>
      <c r="O280" s="2"/>
    </row>
    <row r="281" spans="1:15" s="31" customFormat="1" ht="13.5" thickBot="1" x14ac:dyDescent="0.45">
      <c r="A281" s="22"/>
      <c r="G281" t="s">
        <v>1</v>
      </c>
      <c r="H281"/>
      <c r="I281">
        <v>1</v>
      </c>
      <c r="J281">
        <v>0</v>
      </c>
      <c r="K281">
        <v>0</v>
      </c>
      <c r="L281"/>
      <c r="M281" s="140" t="s">
        <v>103</v>
      </c>
      <c r="N281" s="273">
        <v>1.0733520220070125E-2</v>
      </c>
      <c r="O281" s="2"/>
    </row>
    <row r="282" spans="1:15" s="31" customFormat="1" x14ac:dyDescent="0.35">
      <c r="A282" s="22">
        <f>AVERAGE(A269:A280)</f>
        <v>4.083333333333333</v>
      </c>
      <c r="B282">
        <f>AVERAGE(B269:B280)</f>
        <v>3.0833333333333335</v>
      </c>
      <c r="C282">
        <f>AVERAGE(C269:C280)</f>
        <v>3.75</v>
      </c>
      <c r="D282">
        <f>AVERAGE(D269:D280)</f>
        <v>3.9166666666666665</v>
      </c>
      <c r="E282" s="13" t="s">
        <v>237</v>
      </c>
      <c r="G282" t="s">
        <v>2</v>
      </c>
      <c r="H282">
        <v>1</v>
      </c>
      <c r="I282"/>
      <c r="J282">
        <v>0</v>
      </c>
      <c r="K282">
        <v>0</v>
      </c>
      <c r="L282"/>
      <c r="M282"/>
      <c r="N282"/>
      <c r="O282" s="2"/>
    </row>
    <row r="283" spans="1:15" s="31" customFormat="1" x14ac:dyDescent="0.35">
      <c r="A283">
        <f>STDEV(A269:A280)</f>
        <v>0.51492865054443637</v>
      </c>
      <c r="B283">
        <f>STDEV(B269:B280)</f>
        <v>0.79296146109875931</v>
      </c>
      <c r="C283">
        <f>STDEV(C269:C280)</f>
        <v>0.75377836144440913</v>
      </c>
      <c r="D283">
        <f>STDEV(D269:D280)</f>
        <v>0.66855792342152087</v>
      </c>
      <c r="E283" s="13" t="s">
        <v>238</v>
      </c>
      <c r="G283" t="s">
        <v>3</v>
      </c>
      <c r="H283">
        <v>0</v>
      </c>
      <c r="I283">
        <v>0</v>
      </c>
      <c r="J283"/>
      <c r="K283">
        <v>0</v>
      </c>
      <c r="L283"/>
      <c r="M283"/>
      <c r="N283"/>
      <c r="O283" s="2"/>
    </row>
    <row r="284" spans="1:15" s="31" customFormat="1" x14ac:dyDescent="0.35">
      <c r="A284" s="22"/>
      <c r="G284" t="s">
        <v>4</v>
      </c>
      <c r="H284">
        <v>0</v>
      </c>
      <c r="I284">
        <v>0</v>
      </c>
      <c r="J284">
        <v>0</v>
      </c>
      <c r="K284"/>
      <c r="L284"/>
      <c r="M284"/>
      <c r="N284"/>
      <c r="O284" s="2"/>
    </row>
    <row r="285" spans="1:15" s="5" customFormat="1" ht="13.15" thickBot="1" x14ac:dyDescent="0.4">
      <c r="A285" s="23"/>
      <c r="O285" s="24"/>
    </row>
    <row r="286" spans="1:15" s="26" customFormat="1" x14ac:dyDescent="0.35">
      <c r="A286" s="25" t="str">
        <f>Directions!A45</f>
        <v>65) I found it difficult to learn how to use the interface</v>
      </c>
      <c r="E286" s="115" t="s">
        <v>226</v>
      </c>
      <c r="F286" s="66">
        <f>Directions!B45</f>
        <v>-1</v>
      </c>
      <c r="O286" s="28"/>
    </row>
    <row r="287" spans="1:15" s="31" customFormat="1" ht="13.15" x14ac:dyDescent="0.4">
      <c r="A287" s="22" t="s">
        <v>1</v>
      </c>
      <c r="B287" s="31" t="s">
        <v>2</v>
      </c>
      <c r="C287" s="31" t="s">
        <v>3</v>
      </c>
      <c r="D287" s="31" t="s">
        <v>4</v>
      </c>
      <c r="G287" s="3" t="s">
        <v>220</v>
      </c>
      <c r="H287" t="s">
        <v>1</v>
      </c>
      <c r="I287" t="s">
        <v>2</v>
      </c>
      <c r="J287" t="s">
        <v>3</v>
      </c>
      <c r="K287" t="s">
        <v>4</v>
      </c>
      <c r="O287" s="2"/>
    </row>
    <row r="288" spans="1:15" s="31" customFormat="1" ht="13.15" x14ac:dyDescent="0.4">
      <c r="A288" s="22">
        <v>2</v>
      </c>
      <c r="B288" s="31">
        <v>1</v>
      </c>
      <c r="C288" s="31">
        <v>2</v>
      </c>
      <c r="D288" s="31">
        <v>1</v>
      </c>
      <c r="G288" t="s">
        <v>1</v>
      </c>
      <c r="H288" s="3">
        <f>A301</f>
        <v>1.3333333333333333</v>
      </c>
      <c r="I288">
        <f>F286*(H288-I289)</f>
        <v>0.5</v>
      </c>
      <c r="J288">
        <f>F286*(H288-J290)</f>
        <v>0.91666666666666674</v>
      </c>
      <c r="K288">
        <f>F286*(H288-K291)</f>
        <v>8.3333333333333481E-2</v>
      </c>
      <c r="O288" s="2"/>
    </row>
    <row r="289" spans="1:15" s="31" customFormat="1" ht="13.15" x14ac:dyDescent="0.4">
      <c r="A289" s="22">
        <v>1</v>
      </c>
      <c r="B289" s="31">
        <v>3</v>
      </c>
      <c r="C289" s="31">
        <v>2</v>
      </c>
      <c r="D289" s="31">
        <v>1</v>
      </c>
      <c r="G289" t="s">
        <v>2</v>
      </c>
      <c r="H289">
        <f>F286*(I289-H288)</f>
        <v>-0.5</v>
      </c>
      <c r="I289" s="3">
        <f>B301</f>
        <v>1.8333333333333333</v>
      </c>
      <c r="J289">
        <f>F286*(I289-J290)</f>
        <v>0.41666666666666674</v>
      </c>
      <c r="K289">
        <f>F286*(I289-K291)</f>
        <v>-0.41666666666666652</v>
      </c>
      <c r="O289" s="2"/>
    </row>
    <row r="290" spans="1:15" s="31" customFormat="1" ht="13.15" x14ac:dyDescent="0.4">
      <c r="A290" s="22">
        <v>1</v>
      </c>
      <c r="B290" s="31">
        <v>2</v>
      </c>
      <c r="C290" s="31">
        <v>2</v>
      </c>
      <c r="D290" s="31">
        <v>2</v>
      </c>
      <c r="G290" t="s">
        <v>3</v>
      </c>
      <c r="H290">
        <f>F286*(J290-H288)</f>
        <v>-0.91666666666666674</v>
      </c>
      <c r="I290">
        <f>F286*(J290-I289)</f>
        <v>-0.41666666666666674</v>
      </c>
      <c r="J290" s="3">
        <f>C301</f>
        <v>2.25</v>
      </c>
      <c r="K290">
        <f>F286*(J290-K291)</f>
        <v>-0.83333333333333326</v>
      </c>
      <c r="O290" s="2"/>
    </row>
    <row r="291" spans="1:15" s="31" customFormat="1" ht="13.15" x14ac:dyDescent="0.4">
      <c r="A291" s="22">
        <v>2</v>
      </c>
      <c r="B291" s="31">
        <v>1</v>
      </c>
      <c r="C291" s="31">
        <v>1</v>
      </c>
      <c r="D291" s="31">
        <v>1</v>
      </c>
      <c r="G291" t="s">
        <v>4</v>
      </c>
      <c r="H291">
        <f>F286*(K291-H288)</f>
        <v>-8.3333333333333481E-2</v>
      </c>
      <c r="I291">
        <f>F286*(K291-I289)</f>
        <v>0.41666666666666652</v>
      </c>
      <c r="J291">
        <f>F286*(K291-J290)</f>
        <v>0.83333333333333326</v>
      </c>
      <c r="K291" s="3">
        <f>D301</f>
        <v>1.4166666666666667</v>
      </c>
      <c r="M291"/>
      <c r="O291" s="2"/>
    </row>
    <row r="292" spans="1:15" s="31" customFormat="1" x14ac:dyDescent="0.35">
      <c r="A292" s="22">
        <v>1</v>
      </c>
      <c r="B292" s="31">
        <v>2</v>
      </c>
      <c r="C292" s="31">
        <v>2</v>
      </c>
      <c r="D292" s="31">
        <v>1</v>
      </c>
      <c r="G292"/>
      <c r="H292"/>
      <c r="I292"/>
      <c r="J292"/>
      <c r="K292"/>
      <c r="M292"/>
      <c r="O292" s="2"/>
    </row>
    <row r="293" spans="1:15" s="31" customFormat="1" ht="13.15" thickBot="1" x14ac:dyDescent="0.4">
      <c r="A293" s="22">
        <v>2</v>
      </c>
      <c r="B293" s="31">
        <v>2</v>
      </c>
      <c r="C293" s="31">
        <v>2</v>
      </c>
      <c r="D293" s="31">
        <v>1</v>
      </c>
      <c r="G293"/>
      <c r="H293"/>
      <c r="I293"/>
      <c r="J293"/>
      <c r="K293"/>
      <c r="M293"/>
      <c r="O293" s="2"/>
    </row>
    <row r="294" spans="1:15" s="31" customFormat="1" ht="13.5" thickBot="1" x14ac:dyDescent="0.45">
      <c r="A294" s="22">
        <v>1</v>
      </c>
      <c r="B294" s="31">
        <v>2</v>
      </c>
      <c r="C294" s="31">
        <v>2</v>
      </c>
      <c r="D294" s="31">
        <v>2</v>
      </c>
      <c r="G294"/>
      <c r="H294" t="s">
        <v>1</v>
      </c>
      <c r="I294" t="s">
        <v>2</v>
      </c>
      <c r="J294" t="s">
        <v>3</v>
      </c>
      <c r="K294" t="s">
        <v>4</v>
      </c>
      <c r="L294"/>
      <c r="M294" s="116"/>
      <c r="N294" s="141" t="s">
        <v>10</v>
      </c>
      <c r="O294" s="2"/>
    </row>
    <row r="295" spans="1:15" s="31" customFormat="1" ht="13.15" x14ac:dyDescent="0.4">
      <c r="A295" s="22">
        <v>1</v>
      </c>
      <c r="B295" s="31">
        <v>2</v>
      </c>
      <c r="C295" s="31">
        <v>3</v>
      </c>
      <c r="D295" s="31">
        <v>1</v>
      </c>
      <c r="G295" t="s">
        <v>1</v>
      </c>
      <c r="H295"/>
      <c r="I295">
        <f>IF(I288&gt;0,I300,0)</f>
        <v>0</v>
      </c>
      <c r="J295">
        <f>IF(J288&gt;0,J300,0)</f>
        <v>1</v>
      </c>
      <c r="K295">
        <f>IF(K288&gt;0,K300,0)</f>
        <v>0</v>
      </c>
      <c r="L295"/>
      <c r="M295" s="143" t="s">
        <v>1</v>
      </c>
      <c r="N295" s="142">
        <f>Techniques!$D$3*(Techniques!$E$3*I295+Techniques!$F$3*J295+Techniques!$G$3*K295)</f>
        <v>1</v>
      </c>
      <c r="O295" s="2"/>
    </row>
    <row r="296" spans="1:15" s="31" customFormat="1" ht="13.15" x14ac:dyDescent="0.4">
      <c r="A296" s="22">
        <v>1</v>
      </c>
      <c r="B296" s="31">
        <v>2</v>
      </c>
      <c r="C296" s="31">
        <v>3</v>
      </c>
      <c r="D296" s="31">
        <v>2</v>
      </c>
      <c r="G296" t="s">
        <v>2</v>
      </c>
      <c r="H296">
        <f>IF(H289&gt;0,H301,0)</f>
        <v>0</v>
      </c>
      <c r="I296"/>
      <c r="J296">
        <f>IF(J289&gt;0,J301,0)</f>
        <v>0</v>
      </c>
      <c r="K296">
        <f>IF(K289&gt;0,K301,0)</f>
        <v>0</v>
      </c>
      <c r="L296"/>
      <c r="M296" s="143" t="s">
        <v>2</v>
      </c>
      <c r="N296" s="142">
        <f>Techniques!$E$3*(Techniques!$D$3*H296+Techniques!$F$3*J296+Techniques!$G$3*K296)</f>
        <v>0</v>
      </c>
      <c r="O296" s="2"/>
    </row>
    <row r="297" spans="1:15" s="31" customFormat="1" ht="13.15" x14ac:dyDescent="0.4">
      <c r="A297" s="22">
        <v>2</v>
      </c>
      <c r="B297" s="31">
        <v>2</v>
      </c>
      <c r="C297" s="31">
        <v>3</v>
      </c>
      <c r="D297" s="31">
        <v>2</v>
      </c>
      <c r="G297" t="s">
        <v>3</v>
      </c>
      <c r="H297">
        <f>IF(H290&gt;0,H302,0)</f>
        <v>0</v>
      </c>
      <c r="I297">
        <f>IF(I290&gt;0,I302,0)</f>
        <v>0</v>
      </c>
      <c r="J297"/>
      <c r="K297">
        <f>IF(K290&gt;0,K302,0)</f>
        <v>0</v>
      </c>
      <c r="L297"/>
      <c r="M297" s="143" t="s">
        <v>3</v>
      </c>
      <c r="N297" s="142">
        <f>Techniques!$F$3*(Techniques!$D$3*H297+Techniques!$E$3*I297+Techniques!$G$3*K297)</f>
        <v>0</v>
      </c>
      <c r="O297" s="2"/>
    </row>
    <row r="298" spans="1:15" s="31" customFormat="1" ht="13.15" x14ac:dyDescent="0.4">
      <c r="A298" s="22">
        <v>1</v>
      </c>
      <c r="B298" s="31">
        <v>2</v>
      </c>
      <c r="C298" s="31">
        <v>2</v>
      </c>
      <c r="D298" s="31">
        <v>1</v>
      </c>
      <c r="G298" t="s">
        <v>4</v>
      </c>
      <c r="H298">
        <f>IF(H291&gt;0,H303,0)</f>
        <v>0</v>
      </c>
      <c r="I298">
        <f>IF(I291&gt;0,I303,0)</f>
        <v>0</v>
      </c>
      <c r="J298">
        <f>IF(J291&gt;0,J303,0)</f>
        <v>1</v>
      </c>
      <c r="K298"/>
      <c r="L298"/>
      <c r="M298" s="143" t="s">
        <v>4</v>
      </c>
      <c r="N298" s="142">
        <f>Techniques!$G$3*(Techniques!$D$3*H298+Techniques!$E$3*I298+Techniques!$F$3*J298)</f>
        <v>1</v>
      </c>
      <c r="O298" s="2"/>
    </row>
    <row r="299" spans="1:15" s="31" customFormat="1" ht="13.15" x14ac:dyDescent="0.4">
      <c r="A299" s="22">
        <v>1</v>
      </c>
      <c r="B299" s="31">
        <v>1</v>
      </c>
      <c r="C299" s="31">
        <v>3</v>
      </c>
      <c r="D299" s="31">
        <v>2</v>
      </c>
      <c r="F299" s="38"/>
      <c r="G299"/>
      <c r="H299"/>
      <c r="I299"/>
      <c r="J299"/>
      <c r="K299"/>
      <c r="L299"/>
      <c r="M299" s="143" t="s">
        <v>94</v>
      </c>
      <c r="N299" s="142" t="b">
        <f>SUM(N295:N298)&gt;0</f>
        <v>1</v>
      </c>
      <c r="O299" s="2"/>
    </row>
    <row r="300" spans="1:15" s="31" customFormat="1" ht="13.5" thickBot="1" x14ac:dyDescent="0.45">
      <c r="A300" s="22"/>
      <c r="G300" t="s">
        <v>1</v>
      </c>
      <c r="H300"/>
      <c r="I300">
        <v>0</v>
      </c>
      <c r="J300">
        <v>1</v>
      </c>
      <c r="K300">
        <v>0</v>
      </c>
      <c r="L300"/>
      <c r="M300" s="140" t="s">
        <v>103</v>
      </c>
      <c r="N300" s="273">
        <v>2.2183825352299472E-3</v>
      </c>
      <c r="O300" s="2"/>
    </row>
    <row r="301" spans="1:15" s="31" customFormat="1" x14ac:dyDescent="0.35">
      <c r="A301" s="22">
        <f>AVERAGE(A288:A299)</f>
        <v>1.3333333333333333</v>
      </c>
      <c r="B301">
        <f>AVERAGE(B288:B299)</f>
        <v>1.8333333333333333</v>
      </c>
      <c r="C301">
        <f>AVERAGE(C288:C299)</f>
        <v>2.25</v>
      </c>
      <c r="D301">
        <f>AVERAGE(D288:D299)</f>
        <v>1.4166666666666667</v>
      </c>
      <c r="E301" s="13" t="s">
        <v>237</v>
      </c>
      <c r="G301" t="s">
        <v>2</v>
      </c>
      <c r="H301">
        <v>0</v>
      </c>
      <c r="I301"/>
      <c r="J301">
        <v>0</v>
      </c>
      <c r="K301">
        <v>0</v>
      </c>
      <c r="L301"/>
      <c r="M301"/>
      <c r="N301"/>
      <c r="O301" s="2"/>
    </row>
    <row r="302" spans="1:15" s="31" customFormat="1" x14ac:dyDescent="0.35">
      <c r="A302">
        <f>STDEV(A288:A299)</f>
        <v>0.49236596391733106</v>
      </c>
      <c r="B302">
        <f>STDEV(B288:B299)</f>
        <v>0.57735026918962551</v>
      </c>
      <c r="C302">
        <f>STDEV(C288:C299)</f>
        <v>0.62158156050806102</v>
      </c>
      <c r="D302">
        <f>STDEV(D288:D299)</f>
        <v>0.51492865054443737</v>
      </c>
      <c r="E302" s="13" t="s">
        <v>238</v>
      </c>
      <c r="G302" t="s">
        <v>3</v>
      </c>
      <c r="H302">
        <v>1</v>
      </c>
      <c r="I302">
        <v>0</v>
      </c>
      <c r="J302"/>
      <c r="K302">
        <v>1</v>
      </c>
      <c r="L302"/>
      <c r="M302"/>
      <c r="N302"/>
      <c r="O302" s="2"/>
    </row>
    <row r="303" spans="1:15" s="31" customFormat="1" x14ac:dyDescent="0.35">
      <c r="A303" s="22"/>
      <c r="G303" t="s">
        <v>4</v>
      </c>
      <c r="H303">
        <v>0</v>
      </c>
      <c r="I303">
        <v>0</v>
      </c>
      <c r="J303">
        <v>1</v>
      </c>
      <c r="K303"/>
      <c r="L303"/>
      <c r="M303"/>
      <c r="N303"/>
      <c r="O303" s="2"/>
    </row>
    <row r="304" spans="1:15" s="5" customFormat="1" ht="13.15" thickBot="1" x14ac:dyDescent="0.4">
      <c r="A304" s="23"/>
      <c r="O304" s="24"/>
    </row>
    <row r="305" spans="1:15" s="26" customFormat="1" x14ac:dyDescent="0.35">
      <c r="A305" s="25" t="str">
        <f>Directions!A46</f>
        <v>66) I did not have a clear idea of how to perform a particular function</v>
      </c>
      <c r="E305" s="115" t="s">
        <v>226</v>
      </c>
      <c r="F305" s="66">
        <f>Directions!B46</f>
        <v>-1</v>
      </c>
      <c r="O305" s="28"/>
    </row>
    <row r="306" spans="1:15" s="31" customFormat="1" ht="13.15" x14ac:dyDescent="0.4">
      <c r="A306" s="22" t="s">
        <v>1</v>
      </c>
      <c r="B306" s="31" t="s">
        <v>2</v>
      </c>
      <c r="C306" s="31" t="s">
        <v>3</v>
      </c>
      <c r="D306" s="31" t="s">
        <v>4</v>
      </c>
      <c r="G306" s="3" t="s">
        <v>220</v>
      </c>
      <c r="H306" t="s">
        <v>1</v>
      </c>
      <c r="I306" t="s">
        <v>2</v>
      </c>
      <c r="J306" t="s">
        <v>3</v>
      </c>
      <c r="K306" t="s">
        <v>4</v>
      </c>
      <c r="O306" s="2"/>
    </row>
    <row r="307" spans="1:15" s="31" customFormat="1" ht="13.15" x14ac:dyDescent="0.4">
      <c r="A307" s="22">
        <v>1</v>
      </c>
      <c r="B307" s="31">
        <v>1</v>
      </c>
      <c r="C307" s="31">
        <v>2</v>
      </c>
      <c r="D307" s="31">
        <v>2</v>
      </c>
      <c r="G307" t="s">
        <v>1</v>
      </c>
      <c r="H307" s="3">
        <f>A320</f>
        <v>1.1666666666666667</v>
      </c>
      <c r="I307">
        <f>F305*(H307-I308)</f>
        <v>0.75</v>
      </c>
      <c r="J307">
        <f>F305*(H307-J309)</f>
        <v>0.5</v>
      </c>
      <c r="K307">
        <f>F305*(H307-K310)</f>
        <v>0.83333333333333326</v>
      </c>
      <c r="O307" s="2"/>
    </row>
    <row r="308" spans="1:15" s="31" customFormat="1" ht="13.15" x14ac:dyDescent="0.4">
      <c r="A308" s="22">
        <v>1</v>
      </c>
      <c r="B308" s="31">
        <v>3</v>
      </c>
      <c r="C308" s="31">
        <v>2</v>
      </c>
      <c r="D308" s="31">
        <v>1</v>
      </c>
      <c r="G308" t="s">
        <v>2</v>
      </c>
      <c r="H308">
        <f>F305*(I308-H307)</f>
        <v>-0.75</v>
      </c>
      <c r="I308" s="3">
        <f>B320</f>
        <v>1.9166666666666667</v>
      </c>
      <c r="J308">
        <f>F305*(I308-J309)</f>
        <v>-0.25</v>
      </c>
      <c r="K308">
        <f>F305*(I308-K310)</f>
        <v>8.3333333333333259E-2</v>
      </c>
      <c r="O308" s="2"/>
    </row>
    <row r="309" spans="1:15" s="31" customFormat="1" ht="13.15" x14ac:dyDescent="0.4">
      <c r="A309" s="22">
        <v>1</v>
      </c>
      <c r="B309" s="31">
        <v>1</v>
      </c>
      <c r="C309" s="31">
        <v>3</v>
      </c>
      <c r="D309" s="31">
        <v>2</v>
      </c>
      <c r="G309" t="s">
        <v>3</v>
      </c>
      <c r="H309">
        <f>F305*(J309-H307)</f>
        <v>-0.5</v>
      </c>
      <c r="I309">
        <f>F305*(J309-I308)</f>
        <v>0.25</v>
      </c>
      <c r="J309" s="3">
        <f>C320</f>
        <v>1.6666666666666667</v>
      </c>
      <c r="K309">
        <f>F305*(J309-K310)</f>
        <v>0.33333333333333326</v>
      </c>
      <c r="O309" s="2"/>
    </row>
    <row r="310" spans="1:15" s="31" customFormat="1" ht="13.15" x14ac:dyDescent="0.4">
      <c r="A310" s="22">
        <v>2</v>
      </c>
      <c r="B310" s="31">
        <v>1</v>
      </c>
      <c r="C310" s="31">
        <v>1</v>
      </c>
      <c r="D310" s="31">
        <v>2</v>
      </c>
      <c r="G310" t="s">
        <v>4</v>
      </c>
      <c r="H310">
        <f>F305*(K310-H307)</f>
        <v>-0.83333333333333326</v>
      </c>
      <c r="I310">
        <f>F305*(K310-I308)</f>
        <v>-8.3333333333333259E-2</v>
      </c>
      <c r="J310">
        <f>F305*(K310-J309)</f>
        <v>-0.33333333333333326</v>
      </c>
      <c r="K310" s="3">
        <f>D320</f>
        <v>2</v>
      </c>
      <c r="M310"/>
      <c r="O310" s="2"/>
    </row>
    <row r="311" spans="1:15" s="31" customFormat="1" x14ac:dyDescent="0.35">
      <c r="A311" s="22">
        <v>1</v>
      </c>
      <c r="B311" s="31">
        <v>2</v>
      </c>
      <c r="C311" s="31">
        <v>2</v>
      </c>
      <c r="D311" s="31">
        <v>2</v>
      </c>
      <c r="G311"/>
      <c r="H311"/>
      <c r="I311"/>
      <c r="J311"/>
      <c r="K311"/>
      <c r="M311"/>
      <c r="O311" s="2"/>
    </row>
    <row r="312" spans="1:15" s="31" customFormat="1" ht="13.15" thickBot="1" x14ac:dyDescent="0.4">
      <c r="A312" s="22">
        <v>2</v>
      </c>
      <c r="B312" s="31">
        <v>1</v>
      </c>
      <c r="C312" s="31">
        <v>1</v>
      </c>
      <c r="D312" s="31">
        <v>2</v>
      </c>
      <c r="G312"/>
      <c r="H312"/>
      <c r="I312"/>
      <c r="J312"/>
      <c r="K312"/>
      <c r="M312"/>
      <c r="O312" s="2"/>
    </row>
    <row r="313" spans="1:15" s="31" customFormat="1" ht="13.5" thickBot="1" x14ac:dyDescent="0.45">
      <c r="A313" s="22">
        <v>1</v>
      </c>
      <c r="B313" s="31">
        <v>3</v>
      </c>
      <c r="C313" s="31">
        <v>1</v>
      </c>
      <c r="D313" s="31">
        <v>3</v>
      </c>
      <c r="G313"/>
      <c r="H313" t="s">
        <v>1</v>
      </c>
      <c r="I313" t="s">
        <v>2</v>
      </c>
      <c r="J313" t="s">
        <v>3</v>
      </c>
      <c r="K313" t="s">
        <v>4</v>
      </c>
      <c r="L313"/>
      <c r="M313" s="116"/>
      <c r="N313" s="141" t="s">
        <v>10</v>
      </c>
      <c r="O313" s="2"/>
    </row>
    <row r="314" spans="1:15" s="31" customFormat="1" ht="13.15" x14ac:dyDescent="0.4">
      <c r="A314" s="22">
        <v>1</v>
      </c>
      <c r="B314" s="31">
        <v>2</v>
      </c>
      <c r="C314" s="31">
        <v>2</v>
      </c>
      <c r="D314" s="31">
        <v>2</v>
      </c>
      <c r="G314" t="s">
        <v>1</v>
      </c>
      <c r="H314"/>
      <c r="I314">
        <f>IF(I307&gt;0,I319,0)</f>
        <v>0</v>
      </c>
      <c r="J314">
        <f>IF(J307&gt;0,J319,0)</f>
        <v>0</v>
      </c>
      <c r="K314">
        <f>IF(K307&gt;0,K319,0)</f>
        <v>1</v>
      </c>
      <c r="L314"/>
      <c r="M314" s="143" t="s">
        <v>1</v>
      </c>
      <c r="N314" s="142">
        <f>Techniques!$D$3*(Techniques!$E$3*I314+Techniques!$F$3*J314+Techniques!$G$3*K314)</f>
        <v>1</v>
      </c>
      <c r="O314" s="2"/>
    </row>
    <row r="315" spans="1:15" s="31" customFormat="1" ht="13.15" x14ac:dyDescent="0.4">
      <c r="A315" s="22">
        <v>1</v>
      </c>
      <c r="B315" s="31">
        <v>2</v>
      </c>
      <c r="C315" s="31">
        <v>3</v>
      </c>
      <c r="D315" s="31">
        <v>3</v>
      </c>
      <c r="G315" t="s">
        <v>2</v>
      </c>
      <c r="H315">
        <f>IF(H308&gt;0,H320,0)</f>
        <v>0</v>
      </c>
      <c r="I315"/>
      <c r="J315">
        <f>IF(J308&gt;0,J320,0)</f>
        <v>0</v>
      </c>
      <c r="K315">
        <f>IF(K308&gt;0,K320,0)</f>
        <v>0</v>
      </c>
      <c r="L315"/>
      <c r="M315" s="143" t="s">
        <v>2</v>
      </c>
      <c r="N315" s="142">
        <f>Techniques!$E$3*(Techniques!$D$3*H315+Techniques!$F$3*J315+Techniques!$G$3*K315)</f>
        <v>0</v>
      </c>
      <c r="O315" s="2"/>
    </row>
    <row r="316" spans="1:15" s="31" customFormat="1" ht="13.15" x14ac:dyDescent="0.4">
      <c r="A316" s="22">
        <v>1</v>
      </c>
      <c r="B316" s="31">
        <v>2</v>
      </c>
      <c r="C316" s="31">
        <v>1</v>
      </c>
      <c r="D316" s="31">
        <v>1</v>
      </c>
      <c r="G316" t="s">
        <v>3</v>
      </c>
      <c r="H316">
        <f>IF(H309&gt;0,H321,0)</f>
        <v>0</v>
      </c>
      <c r="I316">
        <f>IF(I309&gt;0,I321,0)</f>
        <v>0</v>
      </c>
      <c r="J316"/>
      <c r="K316">
        <f>IF(K309&gt;0,K321,0)</f>
        <v>0</v>
      </c>
      <c r="L316"/>
      <c r="M316" s="143" t="s">
        <v>3</v>
      </c>
      <c r="N316" s="142">
        <f>Techniques!$F$3*(Techniques!$D$3*H316+Techniques!$E$3*I316+Techniques!$G$3*K316)</f>
        <v>0</v>
      </c>
      <c r="O316" s="2"/>
    </row>
    <row r="317" spans="1:15" s="31" customFormat="1" ht="13.15" x14ac:dyDescent="0.4">
      <c r="A317" s="22">
        <v>1</v>
      </c>
      <c r="B317" s="31">
        <v>3</v>
      </c>
      <c r="C317" s="31">
        <v>1</v>
      </c>
      <c r="D317" s="31">
        <v>2</v>
      </c>
      <c r="G317" t="s">
        <v>4</v>
      </c>
      <c r="H317">
        <f>IF(H310&gt;0,H322,0)</f>
        <v>0</v>
      </c>
      <c r="I317">
        <f>IF(I310&gt;0,I322,0)</f>
        <v>0</v>
      </c>
      <c r="J317">
        <f>IF(J310&gt;0,J322,0)</f>
        <v>0</v>
      </c>
      <c r="K317"/>
      <c r="L317"/>
      <c r="M317" s="143" t="s">
        <v>4</v>
      </c>
      <c r="N317" s="142">
        <f>Techniques!$G$3*(Techniques!$D$3*H317+Techniques!$E$3*I317+Techniques!$F$3*J317)</f>
        <v>0</v>
      </c>
      <c r="O317" s="2"/>
    </row>
    <row r="318" spans="1:15" s="31" customFormat="1" ht="13.15" x14ac:dyDescent="0.4">
      <c r="A318" s="22">
        <v>1</v>
      </c>
      <c r="B318" s="31">
        <v>2</v>
      </c>
      <c r="C318" s="31">
        <v>1</v>
      </c>
      <c r="D318" s="31">
        <v>2</v>
      </c>
      <c r="F318" s="38"/>
      <c r="G318"/>
      <c r="H318"/>
      <c r="I318"/>
      <c r="J318"/>
      <c r="K318"/>
      <c r="L318"/>
      <c r="M318" s="143" t="s">
        <v>94</v>
      </c>
      <c r="N318" s="142" t="b">
        <f>SUM(N314:N317)&gt;0</f>
        <v>1</v>
      </c>
      <c r="O318" s="2"/>
    </row>
    <row r="319" spans="1:15" s="31" customFormat="1" ht="13.5" thickBot="1" x14ac:dyDescent="0.45">
      <c r="A319" s="22"/>
      <c r="G319" t="s">
        <v>1</v>
      </c>
      <c r="H319"/>
      <c r="I319">
        <v>0</v>
      </c>
      <c r="J319">
        <v>0</v>
      </c>
      <c r="K319">
        <v>1</v>
      </c>
      <c r="L319"/>
      <c r="M319" s="140" t="s">
        <v>103</v>
      </c>
      <c r="N319" s="273">
        <v>1.3481394713621026E-2</v>
      </c>
      <c r="O319" s="2"/>
    </row>
    <row r="320" spans="1:15" s="31" customFormat="1" x14ac:dyDescent="0.35">
      <c r="A320" s="22">
        <f>AVERAGE(A307:A318)</f>
        <v>1.1666666666666667</v>
      </c>
      <c r="B320">
        <f>AVERAGE(B307:B318)</f>
        <v>1.9166666666666667</v>
      </c>
      <c r="C320">
        <f>AVERAGE(C307:C318)</f>
        <v>1.6666666666666667</v>
      </c>
      <c r="D320">
        <f>AVERAGE(D307:D318)</f>
        <v>2</v>
      </c>
      <c r="E320" s="13" t="s">
        <v>237</v>
      </c>
      <c r="G320" t="s">
        <v>2</v>
      </c>
      <c r="H320">
        <v>0</v>
      </c>
      <c r="I320"/>
      <c r="J320">
        <v>0</v>
      </c>
      <c r="K320">
        <v>0</v>
      </c>
      <c r="L320"/>
      <c r="M320"/>
      <c r="N320"/>
      <c r="O320" s="2"/>
    </row>
    <row r="321" spans="1:15" s="31" customFormat="1" x14ac:dyDescent="0.35">
      <c r="A321">
        <f>STDEV(A307:A318)</f>
        <v>0.38924947208076166</v>
      </c>
      <c r="B321">
        <f>STDEV(B307:B318)</f>
        <v>0.79296146109875898</v>
      </c>
      <c r="C321">
        <f>STDEV(C307:C318)</f>
        <v>0.77849894416152288</v>
      </c>
      <c r="D321">
        <f>STDEV(D307:D318)</f>
        <v>0.60302268915552726</v>
      </c>
      <c r="E321" s="13" t="s">
        <v>238</v>
      </c>
      <c r="G321" t="s">
        <v>3</v>
      </c>
      <c r="H321">
        <v>0</v>
      </c>
      <c r="I321">
        <v>0</v>
      </c>
      <c r="J321"/>
      <c r="K321">
        <v>0</v>
      </c>
      <c r="L321"/>
      <c r="M321"/>
      <c r="N321"/>
      <c r="O321" s="2"/>
    </row>
    <row r="322" spans="1:15" s="31" customFormat="1" x14ac:dyDescent="0.35">
      <c r="A322" s="22"/>
      <c r="G322" t="s">
        <v>4</v>
      </c>
      <c r="H322">
        <v>1</v>
      </c>
      <c r="I322">
        <v>0</v>
      </c>
      <c r="J322">
        <v>0</v>
      </c>
      <c r="K322"/>
      <c r="L322"/>
      <c r="M322"/>
      <c r="N322"/>
      <c r="O322" s="2"/>
    </row>
    <row r="323" spans="1:15" s="5" customFormat="1" ht="13.15" thickBot="1" x14ac:dyDescent="0.4">
      <c r="A323" s="23"/>
      <c r="O323" s="24"/>
    </row>
    <row r="324" spans="1:15" s="26" customFormat="1" x14ac:dyDescent="0.35">
      <c r="A324" s="25" t="str">
        <f>Directions!A47</f>
        <v>67) The interface did not work as expected</v>
      </c>
      <c r="E324" s="115" t="s">
        <v>226</v>
      </c>
      <c r="F324" s="66">
        <f>Directions!B47</f>
        <v>-1</v>
      </c>
      <c r="O324" s="28"/>
    </row>
    <row r="325" spans="1:15" s="31" customFormat="1" ht="13.15" x14ac:dyDescent="0.4">
      <c r="A325" s="22" t="s">
        <v>1</v>
      </c>
      <c r="B325" s="31" t="s">
        <v>2</v>
      </c>
      <c r="C325" s="31" t="s">
        <v>3</v>
      </c>
      <c r="D325" s="31" t="s">
        <v>4</v>
      </c>
      <c r="G325" s="3" t="s">
        <v>220</v>
      </c>
      <c r="H325" t="s">
        <v>1</v>
      </c>
      <c r="I325" t="s">
        <v>2</v>
      </c>
      <c r="J325" t="s">
        <v>3</v>
      </c>
      <c r="K325" t="s">
        <v>4</v>
      </c>
      <c r="O325" s="2"/>
    </row>
    <row r="326" spans="1:15" s="31" customFormat="1" ht="13.15" x14ac:dyDescent="0.4">
      <c r="A326" s="22">
        <v>1</v>
      </c>
      <c r="B326" s="31">
        <v>2</v>
      </c>
      <c r="C326" s="31">
        <v>1</v>
      </c>
      <c r="D326" s="31">
        <v>2</v>
      </c>
      <c r="G326" t="s">
        <v>1</v>
      </c>
      <c r="H326" s="3">
        <f>A339</f>
        <v>1.6666666666666667</v>
      </c>
      <c r="I326">
        <f>F324*(H326-I327)</f>
        <v>0.41666666666666674</v>
      </c>
      <c r="J326">
        <f>F324*(H326-J328)</f>
        <v>0.16666666666666652</v>
      </c>
      <c r="K326">
        <f>F324*(H326-K329)</f>
        <v>0</v>
      </c>
      <c r="O326" s="2"/>
    </row>
    <row r="327" spans="1:15" s="31" customFormat="1" ht="13.15" x14ac:dyDescent="0.4">
      <c r="A327" s="22">
        <v>1</v>
      </c>
      <c r="B327" s="31">
        <v>2</v>
      </c>
      <c r="C327" s="31">
        <v>2</v>
      </c>
      <c r="D327" s="31">
        <v>1</v>
      </c>
      <c r="G327" t="s">
        <v>2</v>
      </c>
      <c r="H327">
        <f>F324*(I327-H326)</f>
        <v>-0.41666666666666674</v>
      </c>
      <c r="I327" s="3">
        <f>B339</f>
        <v>2.0833333333333335</v>
      </c>
      <c r="J327">
        <f>F324*(I327-J328)</f>
        <v>-0.25000000000000022</v>
      </c>
      <c r="K327">
        <f>F324*(I327-K329)</f>
        <v>-0.41666666666666674</v>
      </c>
      <c r="O327" s="2"/>
    </row>
    <row r="328" spans="1:15" s="31" customFormat="1" ht="13.15" x14ac:dyDescent="0.4">
      <c r="A328" s="22">
        <v>2</v>
      </c>
      <c r="B328" s="31">
        <v>1</v>
      </c>
      <c r="C328" s="31">
        <v>3</v>
      </c>
      <c r="D328" s="31">
        <v>1</v>
      </c>
      <c r="G328" t="s">
        <v>3</v>
      </c>
      <c r="H328">
        <f>F324*(J328-H326)</f>
        <v>-0.16666666666666652</v>
      </c>
      <c r="I328">
        <f>F324*(J328-I327)</f>
        <v>0.25000000000000022</v>
      </c>
      <c r="J328" s="3">
        <f>C339</f>
        <v>1.8333333333333333</v>
      </c>
      <c r="K328">
        <f>F324*(J328-K329)</f>
        <v>-0.16666666666666652</v>
      </c>
      <c r="O328" s="2"/>
    </row>
    <row r="329" spans="1:15" s="31" customFormat="1" ht="13.15" x14ac:dyDescent="0.4">
      <c r="A329" s="22">
        <v>4</v>
      </c>
      <c r="B329" s="31">
        <v>2</v>
      </c>
      <c r="C329" s="31">
        <v>1</v>
      </c>
      <c r="D329" s="31">
        <v>2</v>
      </c>
      <c r="G329" t="s">
        <v>4</v>
      </c>
      <c r="H329">
        <f>F324*(K329-H326)</f>
        <v>0</v>
      </c>
      <c r="I329">
        <f>F324*(K329-I327)</f>
        <v>0.41666666666666674</v>
      </c>
      <c r="J329">
        <f>F324*(K329-J328)</f>
        <v>0.16666666666666652</v>
      </c>
      <c r="K329" s="3">
        <f>D339</f>
        <v>1.6666666666666667</v>
      </c>
      <c r="M329"/>
      <c r="O329" s="2"/>
    </row>
    <row r="330" spans="1:15" s="31" customFormat="1" x14ac:dyDescent="0.35">
      <c r="A330" s="22">
        <v>2</v>
      </c>
      <c r="B330" s="31">
        <v>2</v>
      </c>
      <c r="C330" s="31">
        <v>1</v>
      </c>
      <c r="D330" s="31">
        <v>2</v>
      </c>
      <c r="G330"/>
      <c r="H330"/>
      <c r="I330"/>
      <c r="J330"/>
      <c r="K330"/>
      <c r="M330"/>
      <c r="O330" s="2"/>
    </row>
    <row r="331" spans="1:15" s="31" customFormat="1" ht="13.15" thickBot="1" x14ac:dyDescent="0.4">
      <c r="A331" s="22">
        <v>2</v>
      </c>
      <c r="B331" s="31">
        <v>1</v>
      </c>
      <c r="C331" s="31">
        <v>2</v>
      </c>
      <c r="D331" s="31">
        <v>3</v>
      </c>
      <c r="G331"/>
      <c r="H331"/>
      <c r="I331"/>
      <c r="J331"/>
      <c r="K331"/>
      <c r="M331"/>
      <c r="O331" s="2"/>
    </row>
    <row r="332" spans="1:15" s="31" customFormat="1" ht="13.5" thickBot="1" x14ac:dyDescent="0.45">
      <c r="A332" s="22">
        <v>1</v>
      </c>
      <c r="B332" s="31">
        <v>2</v>
      </c>
      <c r="C332" s="31">
        <v>2</v>
      </c>
      <c r="D332" s="31">
        <v>2</v>
      </c>
      <c r="G332"/>
      <c r="H332" t="s">
        <v>1</v>
      </c>
      <c r="I332" t="s">
        <v>2</v>
      </c>
      <c r="J332" t="s">
        <v>3</v>
      </c>
      <c r="K332" t="s">
        <v>4</v>
      </c>
      <c r="L332"/>
      <c r="M332" s="116"/>
      <c r="N332" s="141" t="s">
        <v>10</v>
      </c>
      <c r="O332" s="2"/>
    </row>
    <row r="333" spans="1:15" s="31" customFormat="1" ht="13.15" x14ac:dyDescent="0.4">
      <c r="A333" s="22">
        <v>2</v>
      </c>
      <c r="B333" s="31">
        <v>3</v>
      </c>
      <c r="C333" s="31">
        <v>2</v>
      </c>
      <c r="D333" s="31">
        <v>1</v>
      </c>
      <c r="G333" t="s">
        <v>1</v>
      </c>
      <c r="H333"/>
      <c r="I333">
        <f>IF(I326&gt;0,I338,0)</f>
        <v>0</v>
      </c>
      <c r="J333">
        <f>IF(J326&gt;0,J338,0)</f>
        <v>0</v>
      </c>
      <c r="K333">
        <f>IF(K326&gt;0,K338,0)</f>
        <v>0</v>
      </c>
      <c r="L333"/>
      <c r="M333" s="143" t="s">
        <v>1</v>
      </c>
      <c r="N333" s="142">
        <f>Techniques!$D$3*(Techniques!$E$3*I333+Techniques!$F$3*J333+Techniques!$G$3*K333)</f>
        <v>0</v>
      </c>
      <c r="O333" s="2"/>
    </row>
    <row r="334" spans="1:15" s="31" customFormat="1" ht="13.15" x14ac:dyDescent="0.4">
      <c r="A334" s="22">
        <v>1</v>
      </c>
      <c r="B334" s="31">
        <v>2</v>
      </c>
      <c r="C334" s="31">
        <v>4</v>
      </c>
      <c r="D334" s="31">
        <v>2</v>
      </c>
      <c r="G334" t="s">
        <v>2</v>
      </c>
      <c r="H334">
        <f>IF(H327&gt;0,H339,0)</f>
        <v>0</v>
      </c>
      <c r="I334"/>
      <c r="J334">
        <f>IF(J327&gt;0,J339,0)</f>
        <v>0</v>
      </c>
      <c r="K334">
        <f>IF(K327&gt;0,K339,0)</f>
        <v>0</v>
      </c>
      <c r="L334"/>
      <c r="M334" s="143" t="s">
        <v>2</v>
      </c>
      <c r="N334" s="142">
        <f>Techniques!$E$3*(Techniques!$D$3*H334+Techniques!$F$3*J334+Techniques!$G$3*K334)</f>
        <v>0</v>
      </c>
      <c r="O334" s="2"/>
    </row>
    <row r="335" spans="1:15" s="31" customFormat="1" ht="13.15" x14ac:dyDescent="0.4">
      <c r="A335" s="22">
        <v>1</v>
      </c>
      <c r="B335" s="31">
        <v>3</v>
      </c>
      <c r="C335" s="31">
        <v>1</v>
      </c>
      <c r="D335" s="31">
        <v>1</v>
      </c>
      <c r="G335" t="s">
        <v>3</v>
      </c>
      <c r="H335">
        <f>IF(H328&gt;0,H340,0)</f>
        <v>0</v>
      </c>
      <c r="I335">
        <f>IF(I328&gt;0,I340,0)</f>
        <v>0</v>
      </c>
      <c r="J335"/>
      <c r="K335">
        <f>IF(K328&gt;0,K340,0)</f>
        <v>0</v>
      </c>
      <c r="L335"/>
      <c r="M335" s="143" t="s">
        <v>3</v>
      </c>
      <c r="N335" s="142">
        <f>Techniques!$F$3*(Techniques!$D$3*H335+Techniques!$E$3*I335+Techniques!$G$3*K335)</f>
        <v>0</v>
      </c>
      <c r="O335" s="2"/>
    </row>
    <row r="336" spans="1:15" s="31" customFormat="1" ht="13.15" x14ac:dyDescent="0.4">
      <c r="A336" s="22">
        <v>1</v>
      </c>
      <c r="B336" s="31">
        <v>3</v>
      </c>
      <c r="C336" s="31">
        <v>2</v>
      </c>
      <c r="D336" s="31">
        <v>1</v>
      </c>
      <c r="G336" t="s">
        <v>4</v>
      </c>
      <c r="H336">
        <f>IF(H329&gt;0,H341,0)</f>
        <v>0</v>
      </c>
      <c r="I336">
        <f>IF(I329&gt;0,I341,0)</f>
        <v>0</v>
      </c>
      <c r="J336">
        <f>IF(J329&gt;0,J341,0)</f>
        <v>0</v>
      </c>
      <c r="K336"/>
      <c r="L336"/>
      <c r="M336" s="143" t="s">
        <v>4</v>
      </c>
      <c r="N336" s="142">
        <f>Techniques!$G$3*(Techniques!$D$3*H336+Techniques!$E$3*I336+Techniques!$F$3*J336)</f>
        <v>0</v>
      </c>
      <c r="O336" s="2"/>
    </row>
    <row r="337" spans="1:15" s="31" customFormat="1" ht="13.15" x14ac:dyDescent="0.4">
      <c r="A337" s="22">
        <v>2</v>
      </c>
      <c r="B337" s="31">
        <v>2</v>
      </c>
      <c r="C337" s="31">
        <v>1</v>
      </c>
      <c r="D337" s="31">
        <v>2</v>
      </c>
      <c r="F337" s="38"/>
      <c r="G337"/>
      <c r="H337"/>
      <c r="I337"/>
      <c r="J337"/>
      <c r="K337"/>
      <c r="L337"/>
      <c r="M337" s="143" t="s">
        <v>94</v>
      </c>
      <c r="N337" s="142" t="b">
        <f>SUM(N333:N336)&gt;0</f>
        <v>0</v>
      </c>
      <c r="O337" s="2"/>
    </row>
    <row r="338" spans="1:15" s="31" customFormat="1" ht="13.5" thickBot="1" x14ac:dyDescent="0.45">
      <c r="A338" s="22"/>
      <c r="G338" t="s">
        <v>1</v>
      </c>
      <c r="H338"/>
      <c r="I338">
        <v>0</v>
      </c>
      <c r="J338">
        <v>0</v>
      </c>
      <c r="K338">
        <v>0</v>
      </c>
      <c r="L338"/>
      <c r="M338" s="140" t="s">
        <v>103</v>
      </c>
      <c r="N338" s="273">
        <v>0.3414213183581965</v>
      </c>
      <c r="O338" s="2"/>
    </row>
    <row r="339" spans="1:15" s="31" customFormat="1" x14ac:dyDescent="0.35">
      <c r="A339" s="22">
        <f>AVERAGE(A326:A337)</f>
        <v>1.6666666666666667</v>
      </c>
      <c r="B339">
        <f>AVERAGE(B326:B337)</f>
        <v>2.0833333333333335</v>
      </c>
      <c r="C339">
        <f>AVERAGE(C326:C337)</f>
        <v>1.8333333333333333</v>
      </c>
      <c r="D339">
        <f>AVERAGE(D326:D337)</f>
        <v>1.6666666666666667</v>
      </c>
      <c r="E339" s="13" t="s">
        <v>237</v>
      </c>
      <c r="G339" t="s">
        <v>2</v>
      </c>
      <c r="H339">
        <v>0</v>
      </c>
      <c r="I339"/>
      <c r="J339">
        <v>0</v>
      </c>
      <c r="K339">
        <v>0</v>
      </c>
      <c r="L339"/>
      <c r="M339"/>
      <c r="N339"/>
      <c r="O339" s="2"/>
    </row>
    <row r="340" spans="1:15" s="31" customFormat="1" x14ac:dyDescent="0.35">
      <c r="A340">
        <f>STDEV(A326:A337)</f>
        <v>0.88762536459859442</v>
      </c>
      <c r="B340">
        <f>STDEV(B326:B337)</f>
        <v>0.66855792342152132</v>
      </c>
      <c r="C340">
        <f>STDEV(C326:C337)</f>
        <v>0.93743686656109193</v>
      </c>
      <c r="D340">
        <f>STDEV(D326:D337)</f>
        <v>0.65133894727892949</v>
      </c>
      <c r="E340" s="13" t="s">
        <v>238</v>
      </c>
      <c r="G340" t="s">
        <v>3</v>
      </c>
      <c r="H340">
        <v>0</v>
      </c>
      <c r="I340">
        <v>0</v>
      </c>
      <c r="J340"/>
      <c r="K340">
        <v>0</v>
      </c>
      <c r="L340"/>
      <c r="M340"/>
      <c r="N340"/>
      <c r="O340" s="2"/>
    </row>
    <row r="341" spans="1:15" s="31" customFormat="1" x14ac:dyDescent="0.35">
      <c r="A341" s="22"/>
      <c r="G341" t="s">
        <v>4</v>
      </c>
      <c r="H341">
        <v>0</v>
      </c>
      <c r="I341">
        <v>0</v>
      </c>
      <c r="J341">
        <v>0</v>
      </c>
      <c r="K341"/>
      <c r="L341"/>
      <c r="M341"/>
      <c r="N341"/>
      <c r="O341" s="2"/>
    </row>
    <row r="342" spans="1:15" s="5" customFormat="1" ht="13.15" thickBot="1" x14ac:dyDescent="0.4">
      <c r="A342" s="23"/>
      <c r="O342" s="24"/>
    </row>
    <row r="343" spans="1:15" s="26" customFormat="1" x14ac:dyDescent="0.35">
      <c r="A343" s="25" t="str">
        <f>Directions!A48</f>
        <v>68) I found it difficult to work in 3D</v>
      </c>
      <c r="E343" s="115" t="s">
        <v>226</v>
      </c>
      <c r="F343" s="66">
        <f>Directions!B48</f>
        <v>-1</v>
      </c>
      <c r="O343" s="28"/>
    </row>
    <row r="344" spans="1:15" s="31" customFormat="1" ht="13.15" x14ac:dyDescent="0.4">
      <c r="A344" s="22" t="s">
        <v>1</v>
      </c>
      <c r="B344" s="31" t="s">
        <v>2</v>
      </c>
      <c r="C344" s="31" t="s">
        <v>3</v>
      </c>
      <c r="D344" s="31" t="s">
        <v>4</v>
      </c>
      <c r="G344" s="3" t="s">
        <v>220</v>
      </c>
      <c r="H344" t="s">
        <v>1</v>
      </c>
      <c r="I344" t="s">
        <v>2</v>
      </c>
      <c r="J344" t="s">
        <v>3</v>
      </c>
      <c r="K344" t="s">
        <v>4</v>
      </c>
      <c r="O344" s="2"/>
    </row>
    <row r="345" spans="1:15" s="31" customFormat="1" ht="13.15" x14ac:dyDescent="0.4">
      <c r="A345" s="22">
        <v>1</v>
      </c>
      <c r="B345" s="31">
        <v>2</v>
      </c>
      <c r="C345" s="31">
        <v>1</v>
      </c>
      <c r="D345" s="31">
        <v>1</v>
      </c>
      <c r="G345" t="s">
        <v>1</v>
      </c>
      <c r="H345" s="3">
        <f>A358</f>
        <v>1.5</v>
      </c>
      <c r="I345">
        <f>F343*(H345-I346)</f>
        <v>0.66666666666666652</v>
      </c>
      <c r="J345">
        <f>F343*(H345-J347)</f>
        <v>-0.25</v>
      </c>
      <c r="K345">
        <f>F343*(H345-K348)</f>
        <v>-0.33333333333333326</v>
      </c>
      <c r="O345" s="2"/>
    </row>
    <row r="346" spans="1:15" s="31" customFormat="1" ht="13.15" x14ac:dyDescent="0.4">
      <c r="A346" s="22">
        <v>1</v>
      </c>
      <c r="B346" s="31">
        <v>4</v>
      </c>
      <c r="C346" s="31">
        <v>1</v>
      </c>
      <c r="D346" s="31">
        <v>1</v>
      </c>
      <c r="G346" t="s">
        <v>2</v>
      </c>
      <c r="H346">
        <f>F343*(I346-H345)</f>
        <v>-0.66666666666666652</v>
      </c>
      <c r="I346" s="3">
        <f>B358</f>
        <v>2.1666666666666665</v>
      </c>
      <c r="J346">
        <f>F343*(I346-J347)</f>
        <v>-0.91666666666666652</v>
      </c>
      <c r="K346">
        <f>F343*(I346-K348)</f>
        <v>-0.99999999999999978</v>
      </c>
      <c r="O346" s="2"/>
    </row>
    <row r="347" spans="1:15" s="31" customFormat="1" ht="13.15" x14ac:dyDescent="0.4">
      <c r="A347" s="22">
        <v>2</v>
      </c>
      <c r="B347" s="31">
        <v>3</v>
      </c>
      <c r="C347" s="31">
        <v>2</v>
      </c>
      <c r="D347" s="31">
        <v>1</v>
      </c>
      <c r="G347" t="s">
        <v>3</v>
      </c>
      <c r="H347">
        <f>F343*(J347-H345)</f>
        <v>0.25</v>
      </c>
      <c r="I347">
        <f>F343*(J347-I346)</f>
        <v>0.91666666666666652</v>
      </c>
      <c r="J347" s="3">
        <f>C358</f>
        <v>1.25</v>
      </c>
      <c r="K347">
        <f>F343*(J347-K348)</f>
        <v>-8.3333333333333259E-2</v>
      </c>
      <c r="O347" s="2"/>
    </row>
    <row r="348" spans="1:15" s="31" customFormat="1" ht="13.15" x14ac:dyDescent="0.4">
      <c r="A348" s="22">
        <v>1</v>
      </c>
      <c r="B348" s="31">
        <v>4</v>
      </c>
      <c r="C348" s="31">
        <v>1</v>
      </c>
      <c r="D348" s="31">
        <v>2</v>
      </c>
      <c r="G348" t="s">
        <v>4</v>
      </c>
      <c r="H348">
        <f>F343*(K348-H345)</f>
        <v>0.33333333333333326</v>
      </c>
      <c r="I348">
        <f>F343*(K348-I346)</f>
        <v>0.99999999999999978</v>
      </c>
      <c r="J348">
        <f>F343*(K348-J347)</f>
        <v>8.3333333333333259E-2</v>
      </c>
      <c r="K348" s="3">
        <f>D358</f>
        <v>1.1666666666666667</v>
      </c>
      <c r="M348"/>
      <c r="O348" s="2"/>
    </row>
    <row r="349" spans="1:15" s="31" customFormat="1" x14ac:dyDescent="0.35">
      <c r="A349" s="22">
        <v>2</v>
      </c>
      <c r="B349" s="31">
        <v>2</v>
      </c>
      <c r="C349" s="31">
        <v>1</v>
      </c>
      <c r="D349" s="31">
        <v>1</v>
      </c>
      <c r="G349"/>
      <c r="H349"/>
      <c r="I349"/>
      <c r="J349"/>
      <c r="K349"/>
      <c r="M349"/>
      <c r="O349" s="2"/>
    </row>
    <row r="350" spans="1:15" s="31" customFormat="1" ht="13.15" thickBot="1" x14ac:dyDescent="0.4">
      <c r="A350" s="22">
        <v>1</v>
      </c>
      <c r="B350" s="31">
        <v>1</v>
      </c>
      <c r="C350" s="31">
        <v>1</v>
      </c>
      <c r="D350" s="31">
        <v>1</v>
      </c>
      <c r="G350"/>
      <c r="H350"/>
      <c r="I350"/>
      <c r="J350"/>
      <c r="K350"/>
      <c r="M350"/>
      <c r="O350" s="2"/>
    </row>
    <row r="351" spans="1:15" s="31" customFormat="1" ht="13.5" thickBot="1" x14ac:dyDescent="0.45">
      <c r="A351" s="22">
        <v>1</v>
      </c>
      <c r="B351" s="31">
        <v>1</v>
      </c>
      <c r="C351" s="31">
        <v>2</v>
      </c>
      <c r="D351" s="31">
        <v>1</v>
      </c>
      <c r="G351"/>
      <c r="H351" t="s">
        <v>1</v>
      </c>
      <c r="I351" t="s">
        <v>2</v>
      </c>
      <c r="J351" t="s">
        <v>3</v>
      </c>
      <c r="K351" t="s">
        <v>4</v>
      </c>
      <c r="L351"/>
      <c r="M351" s="116"/>
      <c r="N351" s="141" t="s">
        <v>10</v>
      </c>
      <c r="O351" s="2"/>
    </row>
    <row r="352" spans="1:15" s="31" customFormat="1" ht="13.15" x14ac:dyDescent="0.4">
      <c r="A352" s="22">
        <v>1</v>
      </c>
      <c r="B352" s="31">
        <v>2</v>
      </c>
      <c r="C352" s="31">
        <v>1</v>
      </c>
      <c r="D352" s="31">
        <v>1</v>
      </c>
      <c r="G352" t="s">
        <v>1</v>
      </c>
      <c r="H352"/>
      <c r="I352">
        <f>IF(I345&gt;0,I357,0)</f>
        <v>0</v>
      </c>
      <c r="J352">
        <f>IF(J345&gt;0,J357,0)</f>
        <v>0</v>
      </c>
      <c r="K352">
        <f>IF(K345&gt;0,K357,0)</f>
        <v>0</v>
      </c>
      <c r="L352"/>
      <c r="M352" s="143" t="s">
        <v>1</v>
      </c>
      <c r="N352" s="142">
        <f>Techniques!$D$3*(Techniques!$E$3*I352+Techniques!$F$3*J352+Techniques!$G$3*K352)</f>
        <v>0</v>
      </c>
      <c r="O352" s="2"/>
    </row>
    <row r="353" spans="1:15" s="31" customFormat="1" ht="13.15" x14ac:dyDescent="0.4">
      <c r="A353" s="22">
        <v>2</v>
      </c>
      <c r="B353" s="31">
        <v>1</v>
      </c>
      <c r="C353" s="31">
        <v>1</v>
      </c>
      <c r="D353" s="31">
        <v>1</v>
      </c>
      <c r="G353" t="s">
        <v>2</v>
      </c>
      <c r="H353">
        <f>IF(H346&gt;0,H358,0)</f>
        <v>0</v>
      </c>
      <c r="I353"/>
      <c r="J353">
        <f>IF(J346&gt;0,J358,0)</f>
        <v>0</v>
      </c>
      <c r="K353">
        <f>IF(K346&gt;0,K358,0)</f>
        <v>0</v>
      </c>
      <c r="L353"/>
      <c r="M353" s="143" t="s">
        <v>2</v>
      </c>
      <c r="N353" s="142">
        <f>Techniques!$E$3*(Techniques!$D$3*H353+Techniques!$F$3*J353+Techniques!$G$3*K353)</f>
        <v>0</v>
      </c>
      <c r="O353" s="2"/>
    </row>
    <row r="354" spans="1:15" s="31" customFormat="1" ht="13.15" x14ac:dyDescent="0.4">
      <c r="A354" s="22">
        <v>2</v>
      </c>
      <c r="B354" s="31">
        <v>3</v>
      </c>
      <c r="C354" s="31">
        <v>1</v>
      </c>
      <c r="D354" s="31">
        <v>1</v>
      </c>
      <c r="G354" t="s">
        <v>3</v>
      </c>
      <c r="H354">
        <f>IF(H347&gt;0,H359,0)</f>
        <v>0</v>
      </c>
      <c r="I354">
        <f>IF(I347&gt;0,I359,0)</f>
        <v>0</v>
      </c>
      <c r="J354"/>
      <c r="K354">
        <f>IF(K347&gt;0,K359,0)</f>
        <v>0</v>
      </c>
      <c r="L354"/>
      <c r="M354" s="143" t="s">
        <v>3</v>
      </c>
      <c r="N354" s="142">
        <f>Techniques!$F$3*(Techniques!$D$3*H354+Techniques!$E$3*I354+Techniques!$G$3*K354)</f>
        <v>0</v>
      </c>
      <c r="O354" s="2"/>
    </row>
    <row r="355" spans="1:15" s="31" customFormat="1" ht="13.15" x14ac:dyDescent="0.4">
      <c r="A355" s="22">
        <v>1</v>
      </c>
      <c r="B355" s="31">
        <v>1</v>
      </c>
      <c r="C355" s="31">
        <v>2</v>
      </c>
      <c r="D355" s="31">
        <v>1</v>
      </c>
      <c r="G355" t="s">
        <v>4</v>
      </c>
      <c r="H355">
        <f>IF(H348&gt;0,H360,0)</f>
        <v>0</v>
      </c>
      <c r="I355">
        <f>IF(I348&gt;0,I360,0)</f>
        <v>1</v>
      </c>
      <c r="J355">
        <f>IF(J348&gt;0,J360,0)</f>
        <v>0</v>
      </c>
      <c r="K355"/>
      <c r="L355"/>
      <c r="M355" s="143" t="s">
        <v>4</v>
      </c>
      <c r="N355" s="142">
        <f>Techniques!$G$3*(Techniques!$D$3*H355+Techniques!$E$3*I355+Techniques!$F$3*J355)</f>
        <v>1</v>
      </c>
      <c r="O355" s="2"/>
    </row>
    <row r="356" spans="1:15" s="31" customFormat="1" ht="13.15" x14ac:dyDescent="0.4">
      <c r="A356" s="22">
        <v>3</v>
      </c>
      <c r="B356" s="31">
        <v>2</v>
      </c>
      <c r="C356" s="31">
        <v>1</v>
      </c>
      <c r="D356" s="31">
        <v>2</v>
      </c>
      <c r="F356" s="38"/>
      <c r="G356"/>
      <c r="H356"/>
      <c r="I356"/>
      <c r="J356"/>
      <c r="K356"/>
      <c r="L356"/>
      <c r="M356" s="143" t="s">
        <v>94</v>
      </c>
      <c r="N356" s="142" t="b">
        <f>SUM(N352:N355)&gt;0</f>
        <v>1</v>
      </c>
      <c r="O356" s="2"/>
    </row>
    <row r="357" spans="1:15" s="31" customFormat="1" ht="13.5" thickBot="1" x14ac:dyDescent="0.45">
      <c r="A357" s="22"/>
      <c r="G357" t="s">
        <v>1</v>
      </c>
      <c r="H357"/>
      <c r="I357">
        <v>0</v>
      </c>
      <c r="J357">
        <v>0</v>
      </c>
      <c r="K357">
        <v>0</v>
      </c>
      <c r="L357"/>
      <c r="M357" s="140" t="s">
        <v>103</v>
      </c>
      <c r="N357" s="273">
        <v>2.3769257102106998E-2</v>
      </c>
      <c r="O357" s="2"/>
    </row>
    <row r="358" spans="1:15" s="31" customFormat="1" x14ac:dyDescent="0.35">
      <c r="A358" s="22">
        <f>AVERAGE(A345:A356)</f>
        <v>1.5</v>
      </c>
      <c r="B358">
        <f>AVERAGE(B345:B356)</f>
        <v>2.1666666666666665</v>
      </c>
      <c r="C358">
        <f>AVERAGE(C345:C356)</f>
        <v>1.25</v>
      </c>
      <c r="D358">
        <f>AVERAGE(D345:D356)</f>
        <v>1.1666666666666667</v>
      </c>
      <c r="E358" s="13" t="s">
        <v>237</v>
      </c>
      <c r="G358" t="s">
        <v>2</v>
      </c>
      <c r="H358">
        <v>0</v>
      </c>
      <c r="I358"/>
      <c r="J358">
        <v>0</v>
      </c>
      <c r="K358">
        <v>1</v>
      </c>
      <c r="L358"/>
      <c r="M358"/>
      <c r="N358"/>
      <c r="O358" s="2"/>
    </row>
    <row r="359" spans="1:15" s="31" customFormat="1" x14ac:dyDescent="0.35">
      <c r="A359">
        <f>STDEV(A345:A356)</f>
        <v>0.67419986246324204</v>
      </c>
      <c r="B359">
        <f>STDEV(B345:B356)</f>
        <v>1.1146408580454255</v>
      </c>
      <c r="C359">
        <f>STDEV(C345:C356)</f>
        <v>0.45226701686664544</v>
      </c>
      <c r="D359">
        <f>STDEV(D345:D356)</f>
        <v>0.38924947208076166</v>
      </c>
      <c r="E359" s="13" t="s">
        <v>238</v>
      </c>
      <c r="G359" t="s">
        <v>3</v>
      </c>
      <c r="H359">
        <v>0</v>
      </c>
      <c r="I359">
        <v>0</v>
      </c>
      <c r="J359"/>
      <c r="K359">
        <v>0</v>
      </c>
      <c r="L359"/>
      <c r="M359"/>
      <c r="N359"/>
      <c r="O359" s="2"/>
    </row>
    <row r="360" spans="1:15" s="31" customFormat="1" x14ac:dyDescent="0.35">
      <c r="A360" s="22"/>
      <c r="G360" t="s">
        <v>4</v>
      </c>
      <c r="H360">
        <v>0</v>
      </c>
      <c r="I360">
        <v>1</v>
      </c>
      <c r="J360">
        <v>0</v>
      </c>
      <c r="K360"/>
      <c r="L360"/>
      <c r="M360"/>
      <c r="N360"/>
      <c r="O360" s="2"/>
    </row>
    <row r="361" spans="1:15" s="5" customFormat="1" ht="13.15" thickBot="1" x14ac:dyDescent="0.4">
      <c r="A361" s="23"/>
      <c r="O361" s="24"/>
    </row>
    <row r="362" spans="1:15" s="26" customFormat="1" x14ac:dyDescent="0.35">
      <c r="A362" s="25" t="str">
        <f>Directions!A49</f>
        <v>69) I would be comfortable using this interface for long periods</v>
      </c>
      <c r="E362" s="115" t="s">
        <v>226</v>
      </c>
      <c r="F362" s="66">
        <f>Directions!B49</f>
        <v>1</v>
      </c>
      <c r="O362" s="28"/>
    </row>
    <row r="363" spans="1:15" s="31" customFormat="1" ht="13.15" x14ac:dyDescent="0.4">
      <c r="A363" s="22" t="s">
        <v>1</v>
      </c>
      <c r="B363" s="31" t="s">
        <v>2</v>
      </c>
      <c r="C363" s="31" t="s">
        <v>3</v>
      </c>
      <c r="D363" s="31" t="s">
        <v>4</v>
      </c>
      <c r="G363" s="3" t="s">
        <v>220</v>
      </c>
      <c r="H363" t="s">
        <v>1</v>
      </c>
      <c r="I363" t="s">
        <v>2</v>
      </c>
      <c r="J363" t="s">
        <v>3</v>
      </c>
      <c r="K363" t="s">
        <v>4</v>
      </c>
      <c r="O363" s="2"/>
    </row>
    <row r="364" spans="1:15" s="31" customFormat="1" ht="13.15" x14ac:dyDescent="0.4">
      <c r="A364" s="22">
        <v>2</v>
      </c>
      <c r="B364" s="31">
        <v>4</v>
      </c>
      <c r="C364" s="31">
        <v>3</v>
      </c>
      <c r="D364" s="31">
        <v>4</v>
      </c>
      <c r="G364" t="s">
        <v>1</v>
      </c>
      <c r="H364" s="3">
        <f>A377</f>
        <v>2.6666666666666665</v>
      </c>
      <c r="I364">
        <f>F362*(H364-I365)</f>
        <v>-0.5</v>
      </c>
      <c r="J364">
        <f>F362*(H364-J366)</f>
        <v>-0.33333333333333348</v>
      </c>
      <c r="K364">
        <f>F362*(H364-K367)</f>
        <v>-0.25</v>
      </c>
      <c r="O364" s="2"/>
    </row>
    <row r="365" spans="1:15" s="31" customFormat="1" ht="13.15" x14ac:dyDescent="0.4">
      <c r="A365" s="22">
        <v>4</v>
      </c>
      <c r="B365" s="31">
        <v>2</v>
      </c>
      <c r="C365" s="31">
        <v>4</v>
      </c>
      <c r="D365" s="31">
        <v>1</v>
      </c>
      <c r="G365" t="s">
        <v>2</v>
      </c>
      <c r="H365">
        <f>F362*(I365-H364)</f>
        <v>0.5</v>
      </c>
      <c r="I365" s="3">
        <f>B377</f>
        <v>3.1666666666666665</v>
      </c>
      <c r="J365">
        <f>F362*(I365-J366)</f>
        <v>0.16666666666666652</v>
      </c>
      <c r="K365">
        <f>F362*(I365-K367)</f>
        <v>0.25</v>
      </c>
      <c r="O365" s="2"/>
    </row>
    <row r="366" spans="1:15" s="31" customFormat="1" ht="13.15" x14ac:dyDescent="0.4">
      <c r="A366" s="22">
        <v>4</v>
      </c>
      <c r="B366" s="31">
        <v>4</v>
      </c>
      <c r="C366" s="31">
        <v>2</v>
      </c>
      <c r="D366" s="31">
        <v>4</v>
      </c>
      <c r="G366" t="s">
        <v>3</v>
      </c>
      <c r="H366">
        <f>F362*(J366-H364)</f>
        <v>0.33333333333333348</v>
      </c>
      <c r="I366">
        <f>F362*(J366-I365)</f>
        <v>-0.16666666666666652</v>
      </c>
      <c r="J366" s="3">
        <f>C377</f>
        <v>3</v>
      </c>
      <c r="K366">
        <f>F362*(J366-K367)</f>
        <v>8.3333333333333481E-2</v>
      </c>
      <c r="O366" s="2"/>
    </row>
    <row r="367" spans="1:15" s="31" customFormat="1" ht="13.15" x14ac:dyDescent="0.4">
      <c r="A367" s="22">
        <v>2</v>
      </c>
      <c r="B367" s="31">
        <v>2</v>
      </c>
      <c r="C367" s="31">
        <v>2</v>
      </c>
      <c r="D367" s="31">
        <v>5</v>
      </c>
      <c r="G367" t="s">
        <v>4</v>
      </c>
      <c r="H367">
        <f>F362*(K367-H364)</f>
        <v>0.25</v>
      </c>
      <c r="I367">
        <f>F362*(K367-I365)</f>
        <v>-0.25</v>
      </c>
      <c r="J367">
        <f>F362*(K367-J366)</f>
        <v>-8.3333333333333481E-2</v>
      </c>
      <c r="K367" s="3">
        <f>D377</f>
        <v>2.9166666666666665</v>
      </c>
      <c r="M367"/>
      <c r="O367" s="2"/>
    </row>
    <row r="368" spans="1:15" s="31" customFormat="1" x14ac:dyDescent="0.35">
      <c r="A368" s="22">
        <v>2</v>
      </c>
      <c r="B368" s="31">
        <v>2</v>
      </c>
      <c r="C368" s="31">
        <v>3</v>
      </c>
      <c r="D368" s="31">
        <v>4</v>
      </c>
      <c r="G368"/>
      <c r="H368"/>
      <c r="I368"/>
      <c r="J368"/>
      <c r="K368"/>
      <c r="M368"/>
      <c r="O368" s="2"/>
    </row>
    <row r="369" spans="1:15" s="31" customFormat="1" ht="13.15" thickBot="1" x14ac:dyDescent="0.4">
      <c r="A369" s="22">
        <v>2</v>
      </c>
      <c r="B369" s="31">
        <v>2</v>
      </c>
      <c r="C369" s="31">
        <v>3</v>
      </c>
      <c r="D369" s="31">
        <v>1</v>
      </c>
      <c r="G369"/>
      <c r="H369"/>
      <c r="I369"/>
      <c r="J369"/>
      <c r="K369"/>
      <c r="M369"/>
      <c r="O369" s="2"/>
    </row>
    <row r="370" spans="1:15" s="31" customFormat="1" ht="13.5" thickBot="1" x14ac:dyDescent="0.45">
      <c r="A370" s="22">
        <v>4</v>
      </c>
      <c r="B370" s="31">
        <v>4</v>
      </c>
      <c r="C370" s="31">
        <v>2</v>
      </c>
      <c r="D370" s="31">
        <v>2</v>
      </c>
      <c r="G370"/>
      <c r="H370" t="s">
        <v>1</v>
      </c>
      <c r="I370" t="s">
        <v>2</v>
      </c>
      <c r="J370" t="s">
        <v>3</v>
      </c>
      <c r="K370" t="s">
        <v>4</v>
      </c>
      <c r="L370"/>
      <c r="M370" s="116"/>
      <c r="N370" s="141" t="s">
        <v>10</v>
      </c>
      <c r="O370" s="2"/>
    </row>
    <row r="371" spans="1:15" s="31" customFormat="1" ht="13.15" x14ac:dyDescent="0.4">
      <c r="A371" s="22">
        <v>4</v>
      </c>
      <c r="B371" s="31">
        <v>4</v>
      </c>
      <c r="C371" s="31">
        <v>3</v>
      </c>
      <c r="D371" s="31">
        <v>3</v>
      </c>
      <c r="G371" t="s">
        <v>1</v>
      </c>
      <c r="H371"/>
      <c r="I371">
        <f>IF(I364&gt;0,I376,0)</f>
        <v>0</v>
      </c>
      <c r="J371">
        <f>IF(J364&gt;0,J376,0)</f>
        <v>0</v>
      </c>
      <c r="K371">
        <f>IF(K364&gt;0,K376,0)</f>
        <v>0</v>
      </c>
      <c r="L371"/>
      <c r="M371" s="143" t="s">
        <v>1</v>
      </c>
      <c r="N371" s="142">
        <f>Techniques!$D$3*(Techniques!$E$3*I371+Techniques!$F$3*J371+Techniques!$G$3*K371)</f>
        <v>0</v>
      </c>
      <c r="O371" s="2"/>
    </row>
    <row r="372" spans="1:15" s="31" customFormat="1" ht="13.15" x14ac:dyDescent="0.4">
      <c r="A372" s="22">
        <v>2</v>
      </c>
      <c r="B372" s="31">
        <v>3</v>
      </c>
      <c r="C372" s="31">
        <v>3</v>
      </c>
      <c r="D372" s="31">
        <v>4</v>
      </c>
      <c r="G372" t="s">
        <v>2</v>
      </c>
      <c r="H372">
        <f>IF(H365&gt;0,H377,0)</f>
        <v>0</v>
      </c>
      <c r="I372"/>
      <c r="J372">
        <f>IF(J365&gt;0,J377,0)</f>
        <v>0</v>
      </c>
      <c r="K372">
        <f>IF(K365&gt;0,K377,0)</f>
        <v>0</v>
      </c>
      <c r="L372"/>
      <c r="M372" s="143" t="s">
        <v>2</v>
      </c>
      <c r="N372" s="142">
        <f>Techniques!$E$3*(Techniques!$D$3*H372+Techniques!$F$3*J372+Techniques!$G$3*K372)</f>
        <v>0</v>
      </c>
      <c r="O372" s="2"/>
    </row>
    <row r="373" spans="1:15" s="31" customFormat="1" ht="13.15" x14ac:dyDescent="0.4">
      <c r="A373" s="22">
        <v>1</v>
      </c>
      <c r="B373" s="31">
        <v>4</v>
      </c>
      <c r="C373" s="31">
        <v>3</v>
      </c>
      <c r="D373" s="31">
        <v>1</v>
      </c>
      <c r="G373" t="s">
        <v>3</v>
      </c>
      <c r="H373">
        <f>IF(H366&gt;0,H378,0)</f>
        <v>0</v>
      </c>
      <c r="I373">
        <f>IF(I366&gt;0,I378,0)</f>
        <v>0</v>
      </c>
      <c r="J373"/>
      <c r="K373">
        <f>IF(K366&gt;0,K378,0)</f>
        <v>0</v>
      </c>
      <c r="L373"/>
      <c r="M373" s="143" t="s">
        <v>3</v>
      </c>
      <c r="N373" s="142">
        <f>Techniques!$F$3*(Techniques!$D$3*H373+Techniques!$E$3*I373+Techniques!$G$3*K373)</f>
        <v>0</v>
      </c>
      <c r="O373" s="2"/>
    </row>
    <row r="374" spans="1:15" s="31" customFormat="1" ht="13.15" x14ac:dyDescent="0.4">
      <c r="A374" s="22">
        <v>4</v>
      </c>
      <c r="B374" s="31">
        <v>5</v>
      </c>
      <c r="C374" s="31">
        <v>3</v>
      </c>
      <c r="D374" s="31">
        <v>4</v>
      </c>
      <c r="G374" t="s">
        <v>4</v>
      </c>
      <c r="H374">
        <f>IF(H367&gt;0,H379,0)</f>
        <v>0</v>
      </c>
      <c r="I374">
        <f>IF(I367&gt;0,I379,0)</f>
        <v>0</v>
      </c>
      <c r="J374">
        <f>IF(J367&gt;0,J379,0)</f>
        <v>0</v>
      </c>
      <c r="K374"/>
      <c r="L374"/>
      <c r="M374" s="143" t="s">
        <v>4</v>
      </c>
      <c r="N374" s="142">
        <f>Techniques!$G$3*(Techniques!$D$3*H374+Techniques!$E$3*I374+Techniques!$F$3*J374)</f>
        <v>0</v>
      </c>
      <c r="O374" s="2"/>
    </row>
    <row r="375" spans="1:15" s="31" customFormat="1" ht="13.15" x14ac:dyDescent="0.4">
      <c r="A375" s="22">
        <v>1</v>
      </c>
      <c r="B375" s="31">
        <v>2</v>
      </c>
      <c r="C375" s="31">
        <v>5</v>
      </c>
      <c r="D375" s="31">
        <v>2</v>
      </c>
      <c r="F375" s="38"/>
      <c r="G375"/>
      <c r="H375"/>
      <c r="I375"/>
      <c r="J375"/>
      <c r="K375"/>
      <c r="L375"/>
      <c r="M375" s="143" t="s">
        <v>94</v>
      </c>
      <c r="N375" s="142" t="b">
        <f>SUM(N371:N374)&gt;0</f>
        <v>0</v>
      </c>
      <c r="O375" s="2"/>
    </row>
    <row r="376" spans="1:15" s="31" customFormat="1" ht="13.5" thickBot="1" x14ac:dyDescent="0.45">
      <c r="A376" s="22"/>
      <c r="G376" t="s">
        <v>1</v>
      </c>
      <c r="H376"/>
      <c r="I376">
        <v>0</v>
      </c>
      <c r="J376">
        <v>0</v>
      </c>
      <c r="K376">
        <v>0</v>
      </c>
      <c r="L376"/>
      <c r="M376" s="140" t="s">
        <v>103</v>
      </c>
      <c r="N376" s="273">
        <v>0.79728310047289386</v>
      </c>
      <c r="O376" s="2"/>
    </row>
    <row r="377" spans="1:15" s="31" customFormat="1" x14ac:dyDescent="0.35">
      <c r="A377" s="22">
        <f>AVERAGE(A364:A375)</f>
        <v>2.6666666666666665</v>
      </c>
      <c r="B377">
        <f>AVERAGE(B364:B375)</f>
        <v>3.1666666666666665</v>
      </c>
      <c r="C377">
        <f>AVERAGE(C364:C375)</f>
        <v>3</v>
      </c>
      <c r="D377">
        <f>AVERAGE(D364:D375)</f>
        <v>2.9166666666666665</v>
      </c>
      <c r="E377" s="13" t="s">
        <v>237</v>
      </c>
      <c r="G377" t="s">
        <v>2</v>
      </c>
      <c r="H377">
        <v>0</v>
      </c>
      <c r="I377"/>
      <c r="J377">
        <v>0</v>
      </c>
      <c r="K377">
        <v>0</v>
      </c>
      <c r="L377"/>
      <c r="M377"/>
      <c r="N377"/>
      <c r="O377" s="2"/>
    </row>
    <row r="378" spans="1:15" s="31" customFormat="1" x14ac:dyDescent="0.35">
      <c r="A378">
        <f>STDEV(A364:A375)</f>
        <v>1.2309149097933274</v>
      </c>
      <c r="B378">
        <f>STDEV(B364:B375)</f>
        <v>1.1146408580454257</v>
      </c>
      <c r="C378">
        <f>STDEV(C364:C375)</f>
        <v>0.85280286542244177</v>
      </c>
      <c r="D378">
        <f>STDEV(D364:D375)</f>
        <v>1.4433756729740645</v>
      </c>
      <c r="E378" s="13" t="s">
        <v>238</v>
      </c>
      <c r="G378" t="s">
        <v>3</v>
      </c>
      <c r="H378">
        <v>0</v>
      </c>
      <c r="I378">
        <v>0</v>
      </c>
      <c r="J378"/>
      <c r="K378">
        <v>0</v>
      </c>
      <c r="L378"/>
      <c r="M378"/>
      <c r="N378"/>
      <c r="O378" s="2"/>
    </row>
    <row r="379" spans="1:15" s="31" customFormat="1" x14ac:dyDescent="0.35">
      <c r="A379" s="22"/>
      <c r="G379" t="s">
        <v>4</v>
      </c>
      <c r="H379">
        <v>0</v>
      </c>
      <c r="I379">
        <v>0</v>
      </c>
      <c r="J379">
        <v>0</v>
      </c>
      <c r="K379"/>
      <c r="L379"/>
      <c r="M379"/>
      <c r="N379"/>
      <c r="O379" s="2"/>
    </row>
    <row r="380" spans="1:15" s="5" customFormat="1" ht="13.15" thickBot="1" x14ac:dyDescent="0.4">
      <c r="A380" s="23"/>
      <c r="O380" s="24"/>
    </row>
    <row r="381" spans="1:15" s="26" customFormat="1" x14ac:dyDescent="0.35">
      <c r="A381" s="25"/>
      <c r="E381" s="31"/>
      <c r="F381"/>
      <c r="M381"/>
      <c r="N381"/>
      <c r="O381" s="28"/>
    </row>
    <row r="400" spans="6:15" s="31" customFormat="1" x14ac:dyDescent="0.35">
      <c r="F400"/>
      <c r="M400"/>
      <c r="N400"/>
      <c r="O400" s="2"/>
    </row>
    <row r="401" spans="1:15" s="31" customFormat="1" x14ac:dyDescent="0.35">
      <c r="F401"/>
      <c r="M401"/>
      <c r="N401"/>
      <c r="O401" s="2"/>
    </row>
    <row r="402" spans="1:15" s="31" customFormat="1" x14ac:dyDescent="0.35">
      <c r="F402"/>
      <c r="M402"/>
      <c r="N402"/>
      <c r="O402" s="2"/>
    </row>
    <row r="403" spans="1:15" s="31" customFormat="1" x14ac:dyDescent="0.35">
      <c r="F403"/>
      <c r="M403"/>
      <c r="N403"/>
      <c r="O403" s="2"/>
    </row>
    <row r="404" spans="1:15" s="31" customFormat="1" x14ac:dyDescent="0.35">
      <c r="F404"/>
      <c r="M404"/>
      <c r="N404"/>
      <c r="O404" s="2"/>
    </row>
    <row r="405" spans="1:15" s="31" customFormat="1" x14ac:dyDescent="0.35">
      <c r="F405"/>
      <c r="M405"/>
      <c r="N405"/>
      <c r="O405" s="2"/>
    </row>
    <row r="406" spans="1:15" s="31" customFormat="1" x14ac:dyDescent="0.35">
      <c r="F406"/>
      <c r="M406"/>
      <c r="N406"/>
      <c r="O406" s="2"/>
    </row>
    <row r="407" spans="1:15" s="31" customFormat="1" x14ac:dyDescent="0.35">
      <c r="F407"/>
      <c r="M407"/>
      <c r="N407"/>
      <c r="O407" s="2"/>
    </row>
    <row r="408" spans="1:15" s="31" customFormat="1" x14ac:dyDescent="0.35">
      <c r="F408"/>
      <c r="M408"/>
      <c r="N408"/>
      <c r="O408" s="2"/>
    </row>
    <row r="409" spans="1:15" s="31" customFormat="1" x14ac:dyDescent="0.35">
      <c r="F409"/>
      <c r="M409"/>
      <c r="N409"/>
      <c r="O409" s="2"/>
    </row>
    <row r="410" spans="1:15" s="31" customFormat="1" x14ac:dyDescent="0.35">
      <c r="F410"/>
      <c r="M410"/>
      <c r="N410"/>
      <c r="O410" s="2"/>
    </row>
    <row r="411" spans="1:15" s="31" customFormat="1" x14ac:dyDescent="0.35">
      <c r="F411"/>
      <c r="M411"/>
      <c r="N411"/>
      <c r="O411" s="2"/>
    </row>
    <row r="412" spans="1:15" s="31" customFormat="1" x14ac:dyDescent="0.35">
      <c r="F412"/>
      <c r="M412"/>
      <c r="N412"/>
      <c r="O412" s="2"/>
    </row>
    <row r="413" spans="1:15" s="31" customFormat="1" x14ac:dyDescent="0.35">
      <c r="F413"/>
      <c r="M413"/>
      <c r="N413"/>
      <c r="O413" s="2"/>
    </row>
    <row r="414" spans="1:15" s="31" customFormat="1" x14ac:dyDescent="0.35">
      <c r="F414"/>
      <c r="M414"/>
      <c r="N414"/>
      <c r="O414" s="2"/>
    </row>
    <row r="415" spans="1:15" s="31" customFormat="1" x14ac:dyDescent="0.35">
      <c r="A415"/>
      <c r="B415"/>
      <c r="C415"/>
      <c r="D415"/>
      <c r="E415"/>
      <c r="F415"/>
      <c r="M415"/>
      <c r="N415"/>
      <c r="O415" s="2"/>
    </row>
    <row r="416" spans="1:15" s="31" customFormat="1" x14ac:dyDescent="0.35">
      <c r="A416"/>
      <c r="B416"/>
      <c r="C416"/>
      <c r="D416"/>
      <c r="E416"/>
      <c r="F416"/>
      <c r="M416"/>
      <c r="N416"/>
      <c r="O416" s="2"/>
    </row>
    <row r="417" spans="6:15" s="31" customFormat="1" x14ac:dyDescent="0.35">
      <c r="F417"/>
      <c r="M417"/>
      <c r="N417"/>
      <c r="O417" s="2"/>
    </row>
    <row r="418" spans="6:15" s="31" customFormat="1" x14ac:dyDescent="0.35">
      <c r="F418"/>
      <c r="M418"/>
      <c r="N418"/>
      <c r="O418" s="2"/>
    </row>
    <row r="419" spans="6:15" s="31" customFormat="1" x14ac:dyDescent="0.35">
      <c r="F419"/>
      <c r="M419"/>
      <c r="N419"/>
      <c r="O419" s="2"/>
    </row>
    <row r="420" spans="6:15" s="31" customFormat="1" x14ac:dyDescent="0.35">
      <c r="F420"/>
      <c r="M420"/>
      <c r="N420"/>
      <c r="O420" s="2"/>
    </row>
    <row r="421" spans="6:15" s="31" customFormat="1" x14ac:dyDescent="0.35">
      <c r="F421"/>
      <c r="M421"/>
      <c r="N421"/>
      <c r="O421" s="2"/>
    </row>
    <row r="422" spans="6:15" s="31" customFormat="1" x14ac:dyDescent="0.35">
      <c r="F422"/>
      <c r="M422"/>
      <c r="N422"/>
      <c r="O422" s="2"/>
    </row>
    <row r="423" spans="6:15" s="31" customFormat="1" x14ac:dyDescent="0.35">
      <c r="F423"/>
      <c r="M423"/>
      <c r="N423"/>
      <c r="O423" s="2"/>
    </row>
    <row r="424" spans="6:15" s="31" customFormat="1" x14ac:dyDescent="0.35">
      <c r="F424"/>
      <c r="M424"/>
      <c r="N424"/>
      <c r="O424" s="2"/>
    </row>
    <row r="425" spans="6:15" s="31" customFormat="1" x14ac:dyDescent="0.35">
      <c r="F425"/>
      <c r="M425"/>
      <c r="N425"/>
      <c r="O425" s="2"/>
    </row>
    <row r="426" spans="6:15" s="31" customFormat="1" x14ac:dyDescent="0.35">
      <c r="F426"/>
      <c r="M426"/>
      <c r="N426"/>
      <c r="O426" s="2"/>
    </row>
    <row r="427" spans="6:15" s="31" customFormat="1" x14ac:dyDescent="0.35">
      <c r="F427"/>
      <c r="M427"/>
      <c r="N427"/>
      <c r="O427" s="2"/>
    </row>
    <row r="428" spans="6:15" s="31" customFormat="1" x14ac:dyDescent="0.35">
      <c r="F428"/>
      <c r="M428"/>
      <c r="N428"/>
      <c r="O428" s="2"/>
    </row>
    <row r="429" spans="6:15" s="31" customFormat="1" x14ac:dyDescent="0.35">
      <c r="F429"/>
      <c r="M429"/>
      <c r="N429"/>
      <c r="O429" s="2"/>
    </row>
    <row r="430" spans="6:15" s="31" customFormat="1" x14ac:dyDescent="0.35">
      <c r="F430"/>
      <c r="M430"/>
      <c r="N430"/>
      <c r="O430" s="2"/>
    </row>
    <row r="431" spans="6:15" s="31" customFormat="1" x14ac:dyDescent="0.35">
      <c r="F431"/>
      <c r="M431"/>
      <c r="N431"/>
      <c r="O431" s="2"/>
    </row>
    <row r="432" spans="6:15" s="31" customFormat="1" x14ac:dyDescent="0.35">
      <c r="F432"/>
      <c r="M432"/>
      <c r="N432"/>
      <c r="O432" s="2"/>
    </row>
    <row r="433" spans="6:15" s="31" customFormat="1" x14ac:dyDescent="0.35">
      <c r="F433"/>
      <c r="M433"/>
      <c r="N433"/>
      <c r="O433" s="2"/>
    </row>
    <row r="434" spans="6:15" s="31" customFormat="1" x14ac:dyDescent="0.35">
      <c r="F434"/>
      <c r="M434"/>
      <c r="N434"/>
      <c r="O434" s="2"/>
    </row>
    <row r="435" spans="6:15" s="31" customFormat="1" x14ac:dyDescent="0.35">
      <c r="F435"/>
      <c r="M435"/>
      <c r="N435"/>
      <c r="O435" s="2"/>
    </row>
    <row r="436" spans="6:15" s="31" customFormat="1" x14ac:dyDescent="0.35">
      <c r="F436"/>
      <c r="M436"/>
      <c r="N436"/>
      <c r="O436" s="2"/>
    </row>
    <row r="437" spans="6:15" s="31" customFormat="1" x14ac:dyDescent="0.35">
      <c r="F437"/>
      <c r="M437"/>
      <c r="N437"/>
      <c r="O437" s="2"/>
    </row>
    <row r="438" spans="6:15" s="31" customFormat="1" x14ac:dyDescent="0.35">
      <c r="F438"/>
      <c r="M438"/>
      <c r="N438"/>
      <c r="O438" s="2"/>
    </row>
    <row r="439" spans="6:15" s="31" customFormat="1" x14ac:dyDescent="0.35">
      <c r="F439"/>
      <c r="M439"/>
      <c r="N439"/>
      <c r="O439" s="2"/>
    </row>
    <row r="440" spans="6:15" s="31" customFormat="1" x14ac:dyDescent="0.35">
      <c r="F440"/>
      <c r="M440"/>
      <c r="N440"/>
      <c r="O440" s="2"/>
    </row>
    <row r="441" spans="6:15" s="31" customFormat="1" x14ac:dyDescent="0.35">
      <c r="F441"/>
      <c r="M441"/>
      <c r="N441"/>
      <c r="O441" s="2"/>
    </row>
    <row r="442" spans="6:15" s="31" customFormat="1" x14ac:dyDescent="0.35">
      <c r="F442"/>
      <c r="M442"/>
      <c r="N442"/>
      <c r="O442" s="2"/>
    </row>
    <row r="443" spans="6:15" s="31" customFormat="1" x14ac:dyDescent="0.35">
      <c r="F443"/>
      <c r="M443"/>
      <c r="N443"/>
      <c r="O443" s="2"/>
    </row>
    <row r="444" spans="6:15" s="31" customFormat="1" x14ac:dyDescent="0.35">
      <c r="F444"/>
      <c r="M444"/>
      <c r="N444"/>
      <c r="O444" s="2"/>
    </row>
    <row r="445" spans="6:15" s="31" customFormat="1" x14ac:dyDescent="0.35">
      <c r="F445"/>
      <c r="M445"/>
      <c r="N445"/>
      <c r="O445" s="2"/>
    </row>
    <row r="446" spans="6:15" s="31" customFormat="1" x14ac:dyDescent="0.35">
      <c r="F446"/>
      <c r="M446"/>
      <c r="N446"/>
      <c r="O446" s="2"/>
    </row>
    <row r="447" spans="6:15" s="31" customFormat="1" x14ac:dyDescent="0.35">
      <c r="F447"/>
      <c r="M447"/>
      <c r="N447"/>
      <c r="O447" s="2"/>
    </row>
    <row r="448" spans="6:15" s="31" customFormat="1" x14ac:dyDescent="0.35">
      <c r="F448"/>
      <c r="M448"/>
      <c r="N448"/>
      <c r="O448" s="2"/>
    </row>
    <row r="449" spans="6:15" s="31" customFormat="1" x14ac:dyDescent="0.35">
      <c r="F449"/>
      <c r="M449"/>
      <c r="N449"/>
      <c r="O449" s="2"/>
    </row>
    <row r="450" spans="6:15" s="31" customFormat="1" x14ac:dyDescent="0.35">
      <c r="F450"/>
      <c r="M450"/>
      <c r="N450"/>
      <c r="O450" s="2"/>
    </row>
    <row r="451" spans="6:15" s="31" customFormat="1" x14ac:dyDescent="0.35">
      <c r="F451"/>
      <c r="M451"/>
      <c r="N451"/>
      <c r="O451" s="2"/>
    </row>
    <row r="452" spans="6:15" s="31" customFormat="1" x14ac:dyDescent="0.35">
      <c r="F452"/>
      <c r="M452"/>
      <c r="N452"/>
      <c r="O452" s="2"/>
    </row>
    <row r="453" spans="6:15" s="31" customFormat="1" x14ac:dyDescent="0.35">
      <c r="F453"/>
      <c r="M453"/>
      <c r="N453"/>
      <c r="O453" s="2"/>
    </row>
    <row r="454" spans="6:15" s="31" customFormat="1" x14ac:dyDescent="0.35">
      <c r="F454"/>
      <c r="M454"/>
      <c r="N454"/>
      <c r="O454" s="2"/>
    </row>
    <row r="455" spans="6:15" s="31" customFormat="1" x14ac:dyDescent="0.35">
      <c r="F455"/>
      <c r="M455"/>
      <c r="N455"/>
      <c r="O455" s="2"/>
    </row>
    <row r="456" spans="6:15" s="31" customFormat="1" x14ac:dyDescent="0.35">
      <c r="F456"/>
      <c r="M456"/>
      <c r="N456"/>
      <c r="O456" s="2"/>
    </row>
    <row r="457" spans="6:15" s="31" customFormat="1" x14ac:dyDescent="0.35">
      <c r="F457"/>
      <c r="M457"/>
      <c r="N457"/>
      <c r="O457" s="2"/>
    </row>
    <row r="458" spans="6:15" s="31" customFormat="1" x14ac:dyDescent="0.35">
      <c r="F458"/>
      <c r="M458"/>
      <c r="N458"/>
      <c r="O458" s="2"/>
    </row>
    <row r="459" spans="6:15" s="31" customFormat="1" x14ac:dyDescent="0.35">
      <c r="F459"/>
      <c r="M459"/>
      <c r="N459"/>
      <c r="O459" s="2"/>
    </row>
    <row r="460" spans="6:15" s="31" customFormat="1" x14ac:dyDescent="0.35">
      <c r="F460"/>
      <c r="M460"/>
      <c r="N460"/>
      <c r="O460" s="2"/>
    </row>
    <row r="461" spans="6:15" s="31" customFormat="1" x14ac:dyDescent="0.35">
      <c r="F461"/>
      <c r="M461"/>
      <c r="N461"/>
      <c r="O461" s="2"/>
    </row>
    <row r="462" spans="6:15" s="31" customFormat="1" x14ac:dyDescent="0.35">
      <c r="F462"/>
      <c r="M462"/>
      <c r="N462"/>
      <c r="O462" s="2"/>
    </row>
    <row r="463" spans="6:15" s="31" customFormat="1" x14ac:dyDescent="0.35">
      <c r="F463"/>
      <c r="M463"/>
      <c r="N463"/>
      <c r="O463" s="2"/>
    </row>
    <row r="464" spans="6:15" s="31" customFormat="1" x14ac:dyDescent="0.35">
      <c r="F464"/>
      <c r="M464"/>
      <c r="N464"/>
      <c r="O464" s="2"/>
    </row>
    <row r="465" spans="6:15" s="31" customFormat="1" x14ac:dyDescent="0.35">
      <c r="F465"/>
      <c r="M465"/>
      <c r="N465"/>
      <c r="O465" s="2"/>
    </row>
    <row r="466" spans="6:15" s="31" customFormat="1" x14ac:dyDescent="0.35">
      <c r="F466"/>
      <c r="M466"/>
      <c r="N466"/>
      <c r="O466" s="2"/>
    </row>
    <row r="467" spans="6:15" s="31" customFormat="1" x14ac:dyDescent="0.35">
      <c r="F467"/>
      <c r="M467"/>
      <c r="N467"/>
      <c r="O467" s="2"/>
    </row>
    <row r="468" spans="6:15" s="31" customFormat="1" x14ac:dyDescent="0.35">
      <c r="F468"/>
      <c r="M468"/>
      <c r="N468"/>
      <c r="O468" s="2"/>
    </row>
    <row r="469" spans="6:15" s="31" customFormat="1" x14ac:dyDescent="0.35">
      <c r="F469"/>
      <c r="M469"/>
      <c r="N469"/>
      <c r="O469" s="2"/>
    </row>
    <row r="470" spans="6:15" s="31" customFormat="1" x14ac:dyDescent="0.35">
      <c r="F470"/>
      <c r="M470"/>
      <c r="N470"/>
      <c r="O470" s="2"/>
    </row>
    <row r="471" spans="6:15" s="31" customFormat="1" x14ac:dyDescent="0.35">
      <c r="F471"/>
      <c r="M471"/>
      <c r="N471"/>
      <c r="O471" s="2"/>
    </row>
    <row r="472" spans="6:15" s="31" customFormat="1" x14ac:dyDescent="0.35">
      <c r="F472"/>
      <c r="M472"/>
      <c r="N472"/>
      <c r="O472" s="2"/>
    </row>
    <row r="473" spans="6:15" s="31" customFormat="1" x14ac:dyDescent="0.35">
      <c r="F473"/>
      <c r="M473"/>
      <c r="N473"/>
      <c r="O473" s="2"/>
    </row>
    <row r="474" spans="6:15" s="31" customFormat="1" x14ac:dyDescent="0.35">
      <c r="F474"/>
      <c r="M474"/>
      <c r="N474"/>
      <c r="O474" s="2"/>
    </row>
    <row r="475" spans="6:15" s="31" customFormat="1" x14ac:dyDescent="0.35">
      <c r="F475"/>
      <c r="M475"/>
      <c r="N475"/>
      <c r="O475" s="2"/>
    </row>
    <row r="476" spans="6:15" s="31" customFormat="1" x14ac:dyDescent="0.35">
      <c r="F476"/>
      <c r="M476"/>
      <c r="N476"/>
      <c r="O476" s="2"/>
    </row>
    <row r="477" spans="6:15" s="31" customFormat="1" x14ac:dyDescent="0.35">
      <c r="F477"/>
      <c r="M477"/>
      <c r="N477"/>
      <c r="O477" s="2"/>
    </row>
    <row r="478" spans="6:15" s="31" customFormat="1" x14ac:dyDescent="0.35">
      <c r="F478"/>
      <c r="M478"/>
      <c r="N478"/>
      <c r="O478" s="2"/>
    </row>
    <row r="479" spans="6:15" s="31" customFormat="1" x14ac:dyDescent="0.35">
      <c r="F479"/>
      <c r="M479"/>
      <c r="N479"/>
      <c r="O479" s="2"/>
    </row>
    <row r="480" spans="6:15" s="31" customFormat="1" x14ac:dyDescent="0.35">
      <c r="F480"/>
      <c r="M480"/>
      <c r="N480"/>
      <c r="O480" s="2"/>
    </row>
    <row r="481" spans="6:15" s="31" customFormat="1" x14ac:dyDescent="0.35">
      <c r="F481"/>
      <c r="M481"/>
      <c r="N481"/>
      <c r="O481" s="2"/>
    </row>
    <row r="482" spans="6:15" s="31" customFormat="1" x14ac:dyDescent="0.35">
      <c r="F482"/>
      <c r="M482"/>
      <c r="N482"/>
      <c r="O482" s="2"/>
    </row>
    <row r="483" spans="6:15" s="31" customFormat="1" x14ac:dyDescent="0.35">
      <c r="F483"/>
      <c r="M483"/>
      <c r="N483"/>
      <c r="O483" s="2"/>
    </row>
    <row r="484" spans="6:15" s="31" customFormat="1" x14ac:dyDescent="0.35">
      <c r="F484"/>
      <c r="M484"/>
      <c r="N484"/>
      <c r="O484" s="2"/>
    </row>
    <row r="485" spans="6:15" s="31" customFormat="1" x14ac:dyDescent="0.35">
      <c r="F485"/>
      <c r="M485"/>
      <c r="N485"/>
      <c r="O485" s="2"/>
    </row>
    <row r="486" spans="6:15" s="31" customFormat="1" x14ac:dyDescent="0.35">
      <c r="F486"/>
      <c r="M486"/>
      <c r="N486"/>
      <c r="O486" s="2"/>
    </row>
    <row r="487" spans="6:15" s="31" customFormat="1" x14ac:dyDescent="0.35">
      <c r="F487"/>
      <c r="M487"/>
      <c r="N487"/>
      <c r="O487" s="2"/>
    </row>
    <row r="488" spans="6:15" s="31" customFormat="1" x14ac:dyDescent="0.35">
      <c r="F488"/>
      <c r="M488"/>
      <c r="N488"/>
      <c r="O488" s="2"/>
    </row>
    <row r="489" spans="6:15" s="31" customFormat="1" x14ac:dyDescent="0.35">
      <c r="F489"/>
      <c r="M489"/>
      <c r="N489"/>
      <c r="O489" s="2"/>
    </row>
    <row r="490" spans="6:15" s="31" customFormat="1" x14ac:dyDescent="0.35">
      <c r="F490"/>
      <c r="M490"/>
      <c r="N490"/>
      <c r="O490" s="2"/>
    </row>
    <row r="491" spans="6:15" s="31" customFormat="1" x14ac:dyDescent="0.35">
      <c r="F491"/>
      <c r="M491"/>
      <c r="N491"/>
      <c r="O491" s="2"/>
    </row>
    <row r="492" spans="6:15" s="31" customFormat="1" x14ac:dyDescent="0.35">
      <c r="F492"/>
      <c r="M492"/>
      <c r="N492"/>
      <c r="O492" s="2"/>
    </row>
    <row r="493" spans="6:15" s="31" customFormat="1" x14ac:dyDescent="0.35">
      <c r="F493"/>
      <c r="M493"/>
      <c r="N493"/>
      <c r="O493" s="2"/>
    </row>
    <row r="494" spans="6:15" s="31" customFormat="1" x14ac:dyDescent="0.35">
      <c r="F494"/>
      <c r="M494"/>
      <c r="N494"/>
      <c r="O494" s="2"/>
    </row>
    <row r="495" spans="6:15" s="31" customFormat="1" x14ac:dyDescent="0.35">
      <c r="F495"/>
      <c r="M495"/>
      <c r="N495"/>
      <c r="O495" s="2"/>
    </row>
    <row r="496" spans="6:15" s="31" customFormat="1" x14ac:dyDescent="0.35">
      <c r="F496"/>
      <c r="M496"/>
      <c r="N496"/>
      <c r="O496" s="2"/>
    </row>
    <row r="497" spans="6:15" s="31" customFormat="1" x14ac:dyDescent="0.35">
      <c r="F497"/>
      <c r="M497"/>
      <c r="N497"/>
      <c r="O497" s="2"/>
    </row>
    <row r="498" spans="6:15" s="31" customFormat="1" x14ac:dyDescent="0.35">
      <c r="F498"/>
      <c r="M498"/>
      <c r="N498"/>
      <c r="O498" s="2"/>
    </row>
    <row r="499" spans="6:15" s="31" customFormat="1" x14ac:dyDescent="0.35">
      <c r="F499"/>
      <c r="M499"/>
      <c r="N499"/>
      <c r="O499" s="2"/>
    </row>
    <row r="500" spans="6:15" s="31" customFormat="1" x14ac:dyDescent="0.35">
      <c r="F500"/>
      <c r="M500"/>
      <c r="N500"/>
      <c r="O500" s="2"/>
    </row>
    <row r="501" spans="6:15" s="31" customFormat="1" x14ac:dyDescent="0.35">
      <c r="F501"/>
      <c r="M501"/>
      <c r="N501"/>
      <c r="O501" s="2"/>
    </row>
    <row r="502" spans="6:15" s="31" customFormat="1" x14ac:dyDescent="0.35">
      <c r="F502"/>
      <c r="M502"/>
      <c r="N502"/>
      <c r="O502" s="2"/>
    </row>
    <row r="503" spans="6:15" s="31" customFormat="1" x14ac:dyDescent="0.35">
      <c r="F503"/>
      <c r="M503"/>
      <c r="N503"/>
      <c r="O503" s="2"/>
    </row>
    <row r="504" spans="6:15" s="31" customFormat="1" x14ac:dyDescent="0.35">
      <c r="F504"/>
      <c r="M504"/>
      <c r="N504"/>
      <c r="O504" s="2"/>
    </row>
    <row r="505" spans="6:15" s="31" customFormat="1" x14ac:dyDescent="0.35">
      <c r="F505"/>
      <c r="M505"/>
      <c r="N505"/>
      <c r="O505" s="2"/>
    </row>
    <row r="506" spans="6:15" s="31" customFormat="1" x14ac:dyDescent="0.35">
      <c r="F506"/>
      <c r="M506"/>
      <c r="N506"/>
      <c r="O506" s="2"/>
    </row>
    <row r="507" spans="6:15" s="31" customFormat="1" x14ac:dyDescent="0.35">
      <c r="F507"/>
      <c r="M507"/>
      <c r="N507"/>
      <c r="O507" s="2"/>
    </row>
    <row r="508" spans="6:15" s="31" customFormat="1" x14ac:dyDescent="0.35">
      <c r="F508"/>
      <c r="M508"/>
      <c r="N508"/>
      <c r="O508" s="2"/>
    </row>
    <row r="509" spans="6:15" s="31" customFormat="1" x14ac:dyDescent="0.35">
      <c r="F509"/>
      <c r="M509"/>
      <c r="N509"/>
      <c r="O509" s="2"/>
    </row>
    <row r="510" spans="6:15" s="31" customFormat="1" x14ac:dyDescent="0.35">
      <c r="F510"/>
      <c r="M510"/>
      <c r="N510"/>
      <c r="O510" s="2"/>
    </row>
    <row r="511" spans="6:15" s="31" customFormat="1" x14ac:dyDescent="0.35">
      <c r="F511"/>
      <c r="M511"/>
      <c r="N511"/>
      <c r="O511" s="2"/>
    </row>
    <row r="512" spans="6:15" s="31" customFormat="1" x14ac:dyDescent="0.35">
      <c r="F512"/>
      <c r="M512"/>
      <c r="N512"/>
      <c r="O512" s="2"/>
    </row>
    <row r="513" spans="6:15" s="31" customFormat="1" x14ac:dyDescent="0.35">
      <c r="F513"/>
      <c r="M513"/>
      <c r="N513"/>
      <c r="O513" s="2"/>
    </row>
    <row r="514" spans="6:15" s="31" customFormat="1" x14ac:dyDescent="0.35">
      <c r="F514"/>
      <c r="M514"/>
      <c r="N514"/>
      <c r="O514" s="2"/>
    </row>
    <row r="515" spans="6:15" s="31" customFormat="1" x14ac:dyDescent="0.35">
      <c r="F515"/>
      <c r="M515"/>
      <c r="N515"/>
      <c r="O515" s="2"/>
    </row>
    <row r="516" spans="6:15" s="31" customFormat="1" x14ac:dyDescent="0.35">
      <c r="F516"/>
      <c r="M516"/>
      <c r="N516"/>
      <c r="O516" s="2"/>
    </row>
    <row r="517" spans="6:15" s="31" customFormat="1" x14ac:dyDescent="0.35">
      <c r="F517"/>
      <c r="M517"/>
      <c r="N517"/>
      <c r="O517" s="2"/>
    </row>
    <row r="518" spans="6:15" s="31" customFormat="1" x14ac:dyDescent="0.35">
      <c r="F518"/>
      <c r="M518"/>
      <c r="N518"/>
      <c r="O518" s="2"/>
    </row>
    <row r="519" spans="6:15" s="31" customFormat="1" x14ac:dyDescent="0.35">
      <c r="F519"/>
      <c r="M519"/>
      <c r="N519"/>
      <c r="O519" s="2"/>
    </row>
    <row r="520" spans="6:15" s="31" customFormat="1" x14ac:dyDescent="0.35">
      <c r="F520"/>
      <c r="M520"/>
      <c r="N520"/>
      <c r="O520" s="2"/>
    </row>
    <row r="521" spans="6:15" s="31" customFormat="1" x14ac:dyDescent="0.35">
      <c r="F521"/>
      <c r="M521"/>
      <c r="N521"/>
      <c r="O521" s="2"/>
    </row>
    <row r="522" spans="6:15" s="31" customFormat="1" x14ac:dyDescent="0.35">
      <c r="F522"/>
      <c r="M522"/>
      <c r="N522"/>
      <c r="O522" s="2"/>
    </row>
    <row r="523" spans="6:15" s="31" customFormat="1" x14ac:dyDescent="0.35">
      <c r="F523"/>
      <c r="M523"/>
      <c r="N523"/>
      <c r="O523" s="2"/>
    </row>
    <row r="524" spans="6:15" s="31" customFormat="1" x14ac:dyDescent="0.35">
      <c r="F524"/>
      <c r="M524"/>
      <c r="N524"/>
      <c r="O524" s="2"/>
    </row>
    <row r="525" spans="6:15" s="31" customFormat="1" x14ac:dyDescent="0.35">
      <c r="F525"/>
      <c r="M525"/>
      <c r="N525"/>
      <c r="O525" s="2"/>
    </row>
    <row r="526" spans="6:15" s="31" customFormat="1" x14ac:dyDescent="0.35">
      <c r="F526"/>
      <c r="M526"/>
      <c r="N526"/>
      <c r="O526" s="2"/>
    </row>
    <row r="527" spans="6:15" s="31" customFormat="1" x14ac:dyDescent="0.35">
      <c r="F527"/>
      <c r="M527"/>
      <c r="N527"/>
      <c r="O527" s="2"/>
    </row>
    <row r="528" spans="6:15" s="31" customFormat="1" x14ac:dyDescent="0.35">
      <c r="F528"/>
      <c r="M528"/>
      <c r="N528"/>
      <c r="O528" s="2"/>
    </row>
    <row r="529" spans="6:15" s="31" customFormat="1" x14ac:dyDescent="0.35">
      <c r="F529"/>
      <c r="M529"/>
      <c r="N529"/>
      <c r="O529" s="2"/>
    </row>
    <row r="530" spans="6:15" s="31" customFormat="1" x14ac:dyDescent="0.35">
      <c r="F530"/>
      <c r="M530"/>
      <c r="N530"/>
      <c r="O530" s="2"/>
    </row>
    <row r="531" spans="6:15" s="31" customFormat="1" x14ac:dyDescent="0.35">
      <c r="F531"/>
      <c r="M531"/>
      <c r="N531"/>
      <c r="O531" s="2"/>
    </row>
    <row r="532" spans="6:15" s="31" customFormat="1" x14ac:dyDescent="0.35">
      <c r="F532"/>
      <c r="M532"/>
      <c r="N532"/>
      <c r="O532" s="2"/>
    </row>
    <row r="533" spans="6:15" s="31" customFormat="1" x14ac:dyDescent="0.35">
      <c r="F533"/>
      <c r="M533"/>
      <c r="N533"/>
      <c r="O533" s="2"/>
    </row>
    <row r="534" spans="6:15" s="31" customFormat="1" x14ac:dyDescent="0.35">
      <c r="F534"/>
      <c r="M534"/>
      <c r="N534"/>
      <c r="O534" s="2"/>
    </row>
    <row r="535" spans="6:15" s="31" customFormat="1" x14ac:dyDescent="0.35">
      <c r="F535"/>
      <c r="M535"/>
      <c r="N535"/>
      <c r="O535" s="2"/>
    </row>
    <row r="536" spans="6:15" s="31" customFormat="1" x14ac:dyDescent="0.35">
      <c r="F536"/>
      <c r="M536"/>
      <c r="N536"/>
      <c r="O536" s="2"/>
    </row>
    <row r="537" spans="6:15" s="31" customFormat="1" x14ac:dyDescent="0.35">
      <c r="F537"/>
      <c r="M537"/>
      <c r="N537"/>
      <c r="O537" s="2"/>
    </row>
    <row r="538" spans="6:15" s="31" customFormat="1" x14ac:dyDescent="0.35">
      <c r="F538"/>
      <c r="M538"/>
      <c r="N538"/>
      <c r="O538" s="2"/>
    </row>
    <row r="539" spans="6:15" s="31" customFormat="1" x14ac:dyDescent="0.35">
      <c r="F539"/>
      <c r="M539"/>
      <c r="N539"/>
      <c r="O539" s="2"/>
    </row>
    <row r="540" spans="6:15" s="31" customFormat="1" x14ac:dyDescent="0.35">
      <c r="F540"/>
      <c r="M540"/>
      <c r="N540"/>
      <c r="O540" s="2"/>
    </row>
    <row r="541" spans="6:15" s="31" customFormat="1" x14ac:dyDescent="0.35">
      <c r="F541"/>
      <c r="M541"/>
      <c r="N541"/>
      <c r="O541" s="2"/>
    </row>
    <row r="542" spans="6:15" s="31" customFormat="1" x14ac:dyDescent="0.35">
      <c r="F542"/>
      <c r="M542"/>
      <c r="N542"/>
      <c r="O542" s="2"/>
    </row>
    <row r="543" spans="6:15" s="31" customFormat="1" x14ac:dyDescent="0.35">
      <c r="F543"/>
      <c r="M543"/>
      <c r="N543"/>
      <c r="O543" s="2"/>
    </row>
    <row r="544" spans="6:15" s="31" customFormat="1" x14ac:dyDescent="0.35">
      <c r="F544"/>
      <c r="M544"/>
      <c r="N544"/>
      <c r="O544" s="2"/>
    </row>
    <row r="545" spans="6:15" s="31" customFormat="1" x14ac:dyDescent="0.35">
      <c r="F545"/>
      <c r="M545"/>
      <c r="N545"/>
      <c r="O545" s="2"/>
    </row>
    <row r="546" spans="6:15" s="31" customFormat="1" x14ac:dyDescent="0.35">
      <c r="F546"/>
      <c r="M546"/>
      <c r="N546"/>
      <c r="O546" s="2"/>
    </row>
    <row r="547" spans="6:15" s="31" customFormat="1" x14ac:dyDescent="0.35">
      <c r="F547"/>
      <c r="M547"/>
      <c r="N547"/>
      <c r="O547" s="2"/>
    </row>
    <row r="548" spans="6:15" s="31" customFormat="1" x14ac:dyDescent="0.35">
      <c r="F548"/>
      <c r="M548"/>
      <c r="N548"/>
      <c r="O548" s="2"/>
    </row>
    <row r="549" spans="6:15" s="31" customFormat="1" x14ac:dyDescent="0.35">
      <c r="F549"/>
      <c r="M549"/>
      <c r="N549"/>
      <c r="O549" s="2"/>
    </row>
    <row r="550" spans="6:15" s="31" customFormat="1" x14ac:dyDescent="0.35">
      <c r="F550"/>
      <c r="M550"/>
      <c r="N550"/>
      <c r="O550" s="2"/>
    </row>
    <row r="551" spans="6:15" s="31" customFormat="1" x14ac:dyDescent="0.35">
      <c r="F551"/>
      <c r="M551"/>
      <c r="N551"/>
      <c r="O551" s="2"/>
    </row>
    <row r="552" spans="6:15" s="31" customFormat="1" x14ac:dyDescent="0.35">
      <c r="F552"/>
      <c r="M552"/>
      <c r="N552"/>
      <c r="O552" s="2"/>
    </row>
    <row r="553" spans="6:15" s="31" customFormat="1" x14ac:dyDescent="0.35">
      <c r="F553"/>
      <c r="M553"/>
      <c r="N553"/>
      <c r="O553" s="2"/>
    </row>
    <row r="554" spans="6:15" s="31" customFormat="1" x14ac:dyDescent="0.35">
      <c r="F554"/>
      <c r="M554"/>
      <c r="N554"/>
      <c r="O554" s="2"/>
    </row>
    <row r="555" spans="6:15" s="31" customFormat="1" x14ac:dyDescent="0.35">
      <c r="F555"/>
      <c r="M555"/>
      <c r="N555"/>
      <c r="O555" s="2"/>
    </row>
    <row r="556" spans="6:15" s="31" customFormat="1" x14ac:dyDescent="0.35">
      <c r="F556"/>
      <c r="M556"/>
      <c r="N556"/>
      <c r="O556" s="2"/>
    </row>
    <row r="557" spans="6:15" s="31" customFormat="1" x14ac:dyDescent="0.35">
      <c r="F557"/>
      <c r="M557"/>
      <c r="N557"/>
      <c r="O557" s="2"/>
    </row>
    <row r="558" spans="6:15" s="31" customFormat="1" x14ac:dyDescent="0.35">
      <c r="F558"/>
      <c r="M558"/>
      <c r="N558"/>
      <c r="O558" s="2"/>
    </row>
    <row r="559" spans="6:15" s="31" customFormat="1" x14ac:dyDescent="0.35">
      <c r="F559"/>
      <c r="M559"/>
      <c r="N559"/>
      <c r="O559" s="2"/>
    </row>
    <row r="560" spans="6:15" s="31" customFormat="1" x14ac:dyDescent="0.35">
      <c r="F560"/>
      <c r="M560"/>
      <c r="N560"/>
      <c r="O560" s="2"/>
    </row>
    <row r="561" spans="6:15" s="31" customFormat="1" x14ac:dyDescent="0.35">
      <c r="F561"/>
      <c r="M561"/>
      <c r="N561"/>
      <c r="O561" s="2"/>
    </row>
    <row r="562" spans="6:15" s="31" customFormat="1" x14ac:dyDescent="0.35">
      <c r="F562"/>
      <c r="M562"/>
      <c r="N562"/>
      <c r="O562" s="2"/>
    </row>
    <row r="563" spans="6:15" s="31" customFormat="1" x14ac:dyDescent="0.35">
      <c r="F563"/>
      <c r="M563"/>
      <c r="N563"/>
      <c r="O563" s="2"/>
    </row>
    <row r="564" spans="6:15" s="31" customFormat="1" x14ac:dyDescent="0.35">
      <c r="F564"/>
      <c r="M564"/>
      <c r="N564"/>
      <c r="O564" s="2"/>
    </row>
    <row r="565" spans="6:15" s="31" customFormat="1" x14ac:dyDescent="0.35">
      <c r="F565"/>
      <c r="M565"/>
      <c r="N565"/>
      <c r="O565" s="2"/>
    </row>
    <row r="566" spans="6:15" s="31" customFormat="1" x14ac:dyDescent="0.35">
      <c r="F566"/>
      <c r="M566"/>
      <c r="N566"/>
      <c r="O566" s="2"/>
    </row>
    <row r="567" spans="6:15" s="31" customFormat="1" x14ac:dyDescent="0.35">
      <c r="F567"/>
      <c r="M567"/>
      <c r="N567"/>
      <c r="O567" s="2"/>
    </row>
    <row r="568" spans="6:15" s="31" customFormat="1" x14ac:dyDescent="0.35">
      <c r="F568"/>
      <c r="M568"/>
      <c r="N568"/>
      <c r="O568" s="2"/>
    </row>
    <row r="569" spans="6:15" s="31" customFormat="1" x14ac:dyDescent="0.35">
      <c r="F569"/>
      <c r="M569"/>
      <c r="N569"/>
      <c r="O569" s="2"/>
    </row>
    <row r="570" spans="6:15" s="31" customFormat="1" x14ac:dyDescent="0.35">
      <c r="F570"/>
      <c r="M570"/>
      <c r="N570"/>
      <c r="O570" s="2"/>
    </row>
    <row r="571" spans="6:15" s="31" customFormat="1" x14ac:dyDescent="0.35">
      <c r="F571"/>
      <c r="M571"/>
      <c r="N571"/>
      <c r="O571" s="2"/>
    </row>
    <row r="572" spans="6:15" s="31" customFormat="1" x14ac:dyDescent="0.35">
      <c r="F572"/>
      <c r="M572"/>
      <c r="N572"/>
      <c r="O572" s="2"/>
    </row>
    <row r="573" spans="6:15" s="31" customFormat="1" x14ac:dyDescent="0.35">
      <c r="F573"/>
      <c r="M573"/>
      <c r="N573"/>
      <c r="O573" s="2"/>
    </row>
    <row r="574" spans="6:15" s="31" customFormat="1" x14ac:dyDescent="0.35">
      <c r="F574"/>
      <c r="M574"/>
      <c r="N574"/>
      <c r="O574" s="2"/>
    </row>
    <row r="575" spans="6:15" s="31" customFormat="1" x14ac:dyDescent="0.35">
      <c r="F575"/>
      <c r="M575"/>
      <c r="N575"/>
      <c r="O575" s="2"/>
    </row>
    <row r="576" spans="6:15" s="31" customFormat="1" x14ac:dyDescent="0.35">
      <c r="F576"/>
      <c r="M576"/>
      <c r="N576"/>
      <c r="O576" s="2"/>
    </row>
    <row r="577" spans="6:15" s="31" customFormat="1" x14ac:dyDescent="0.35">
      <c r="F577"/>
      <c r="M577"/>
      <c r="N577"/>
      <c r="O577" s="2"/>
    </row>
    <row r="578" spans="6:15" s="31" customFormat="1" x14ac:dyDescent="0.35">
      <c r="F578"/>
      <c r="M578"/>
      <c r="N578"/>
      <c r="O578" s="2"/>
    </row>
    <row r="579" spans="6:15" s="31" customFormat="1" x14ac:dyDescent="0.35">
      <c r="F579"/>
      <c r="M579"/>
      <c r="N579"/>
      <c r="O579" s="2"/>
    </row>
    <row r="580" spans="6:15" s="31" customFormat="1" x14ac:dyDescent="0.35">
      <c r="F580"/>
      <c r="M580"/>
      <c r="N580"/>
      <c r="O580" s="2"/>
    </row>
    <row r="581" spans="6:15" s="31" customFormat="1" x14ac:dyDescent="0.35">
      <c r="F581"/>
      <c r="M581"/>
      <c r="N581"/>
      <c r="O581" s="2"/>
    </row>
    <row r="582" spans="6:15" s="31" customFormat="1" x14ac:dyDescent="0.35">
      <c r="F582"/>
      <c r="M582"/>
      <c r="N582"/>
      <c r="O582" s="2"/>
    </row>
    <row r="583" spans="6:15" s="31" customFormat="1" x14ac:dyDescent="0.35">
      <c r="F583"/>
      <c r="M583"/>
      <c r="N583"/>
      <c r="O583" s="2"/>
    </row>
    <row r="584" spans="6:15" s="31" customFormat="1" x14ac:dyDescent="0.35">
      <c r="F584"/>
      <c r="M584"/>
      <c r="N584"/>
      <c r="O584" s="2"/>
    </row>
    <row r="585" spans="6:15" s="31" customFormat="1" x14ac:dyDescent="0.35">
      <c r="F585"/>
      <c r="M585"/>
      <c r="N585"/>
      <c r="O585" s="2"/>
    </row>
    <row r="586" spans="6:15" s="31" customFormat="1" x14ac:dyDescent="0.35">
      <c r="F586"/>
      <c r="M586"/>
      <c r="N586"/>
      <c r="O586" s="2"/>
    </row>
    <row r="587" spans="6:15" s="31" customFormat="1" x14ac:dyDescent="0.35">
      <c r="F587"/>
      <c r="M587"/>
      <c r="N587"/>
      <c r="O587" s="2"/>
    </row>
    <row r="588" spans="6:15" s="31" customFormat="1" x14ac:dyDescent="0.35">
      <c r="F588"/>
      <c r="M588"/>
      <c r="N588"/>
      <c r="O588" s="2"/>
    </row>
    <row r="589" spans="6:15" s="31" customFormat="1" x14ac:dyDescent="0.35">
      <c r="F589"/>
      <c r="M589"/>
      <c r="N589"/>
      <c r="O589" s="2"/>
    </row>
    <row r="590" spans="6:15" s="31" customFormat="1" x14ac:dyDescent="0.35">
      <c r="F590"/>
      <c r="M590"/>
      <c r="N590"/>
      <c r="O590" s="2"/>
    </row>
    <row r="591" spans="6:15" s="31" customFormat="1" x14ac:dyDescent="0.35">
      <c r="F591"/>
      <c r="M591"/>
      <c r="N591"/>
      <c r="O591" s="2"/>
    </row>
    <row r="592" spans="6:15" s="31" customFormat="1" x14ac:dyDescent="0.35">
      <c r="F592"/>
      <c r="M592"/>
      <c r="N592"/>
      <c r="O592" s="2"/>
    </row>
    <row r="593" spans="6:15" s="31" customFormat="1" x14ac:dyDescent="0.35">
      <c r="F593"/>
      <c r="M593"/>
      <c r="N593"/>
      <c r="O593" s="2"/>
    </row>
    <row r="594" spans="6:15" s="31" customFormat="1" x14ac:dyDescent="0.35">
      <c r="F594"/>
      <c r="M594"/>
      <c r="N594"/>
      <c r="O594" s="2"/>
    </row>
    <row r="595" spans="6:15" s="31" customFormat="1" x14ac:dyDescent="0.35">
      <c r="F595"/>
      <c r="M595"/>
      <c r="N595"/>
      <c r="O595" s="2"/>
    </row>
    <row r="596" spans="6:15" s="31" customFormat="1" x14ac:dyDescent="0.35">
      <c r="F596"/>
      <c r="M596"/>
      <c r="N596"/>
      <c r="O596" s="2"/>
    </row>
    <row r="597" spans="6:15" s="31" customFormat="1" x14ac:dyDescent="0.35">
      <c r="F597"/>
      <c r="M597"/>
      <c r="N597"/>
      <c r="O597" s="2"/>
    </row>
    <row r="598" spans="6:15" s="31" customFormat="1" x14ac:dyDescent="0.35">
      <c r="F598"/>
      <c r="M598"/>
      <c r="N598"/>
      <c r="O598" s="2"/>
    </row>
    <row r="599" spans="6:15" s="31" customFormat="1" x14ac:dyDescent="0.35">
      <c r="F599"/>
      <c r="M599"/>
      <c r="N599"/>
      <c r="O599" s="2"/>
    </row>
    <row r="600" spans="6:15" s="31" customFormat="1" x14ac:dyDescent="0.35">
      <c r="F600"/>
      <c r="M600"/>
      <c r="N600"/>
      <c r="O600" s="2"/>
    </row>
    <row r="601" spans="6:15" s="31" customFormat="1" x14ac:dyDescent="0.35">
      <c r="F601"/>
      <c r="M601"/>
      <c r="N601"/>
      <c r="O601" s="2"/>
    </row>
    <row r="602" spans="6:15" s="31" customFormat="1" x14ac:dyDescent="0.35">
      <c r="F602"/>
      <c r="M602"/>
      <c r="N602"/>
      <c r="O602" s="2"/>
    </row>
    <row r="603" spans="6:15" s="31" customFormat="1" x14ac:dyDescent="0.35">
      <c r="F603"/>
      <c r="M603"/>
      <c r="N603"/>
      <c r="O603" s="2"/>
    </row>
    <row r="604" spans="6:15" s="31" customFormat="1" x14ac:dyDescent="0.35">
      <c r="F604"/>
      <c r="M604"/>
      <c r="N604"/>
      <c r="O604" s="2"/>
    </row>
    <row r="605" spans="6:15" s="31" customFormat="1" x14ac:dyDescent="0.35">
      <c r="F605"/>
      <c r="M605"/>
      <c r="N605"/>
      <c r="O605" s="2"/>
    </row>
    <row r="606" spans="6:15" s="31" customFormat="1" x14ac:dyDescent="0.35">
      <c r="F606"/>
      <c r="M606"/>
      <c r="N606"/>
      <c r="O606" s="2"/>
    </row>
    <row r="607" spans="6:15" s="31" customFormat="1" x14ac:dyDescent="0.35">
      <c r="F607"/>
      <c r="M607"/>
      <c r="N607"/>
      <c r="O607" s="2"/>
    </row>
    <row r="608" spans="6:15" s="31" customFormat="1" x14ac:dyDescent="0.35">
      <c r="F608"/>
      <c r="M608"/>
      <c r="N608"/>
      <c r="O608" s="2"/>
    </row>
    <row r="609" spans="6:15" s="31" customFormat="1" x14ac:dyDescent="0.35">
      <c r="F609"/>
      <c r="M609"/>
      <c r="N609"/>
      <c r="O609" s="2"/>
    </row>
    <row r="610" spans="6:15" s="31" customFormat="1" x14ac:dyDescent="0.35">
      <c r="F610"/>
      <c r="M610"/>
      <c r="N610"/>
      <c r="O610" s="2"/>
    </row>
    <row r="611" spans="6:15" s="31" customFormat="1" x14ac:dyDescent="0.35">
      <c r="F611"/>
      <c r="M611"/>
      <c r="N611"/>
      <c r="O611" s="2"/>
    </row>
    <row r="612" spans="6:15" s="31" customFormat="1" x14ac:dyDescent="0.35">
      <c r="F612"/>
      <c r="M612"/>
      <c r="N612"/>
      <c r="O612" s="2"/>
    </row>
    <row r="613" spans="6:15" s="31" customFormat="1" x14ac:dyDescent="0.35">
      <c r="F613"/>
      <c r="M613"/>
      <c r="N613"/>
      <c r="O613" s="2"/>
    </row>
    <row r="614" spans="6:15" s="31" customFormat="1" x14ac:dyDescent="0.35">
      <c r="F614"/>
      <c r="M614"/>
      <c r="N614"/>
      <c r="O614" s="2"/>
    </row>
    <row r="615" spans="6:15" s="31" customFormat="1" x14ac:dyDescent="0.35">
      <c r="F615"/>
      <c r="M615"/>
      <c r="N615"/>
      <c r="O615" s="2"/>
    </row>
    <row r="616" spans="6:15" s="31" customFormat="1" x14ac:dyDescent="0.35">
      <c r="F616"/>
      <c r="M616"/>
      <c r="N616"/>
      <c r="O616" s="2"/>
    </row>
    <row r="617" spans="6:15" s="31" customFormat="1" x14ac:dyDescent="0.35">
      <c r="F617"/>
      <c r="M617"/>
      <c r="N617"/>
      <c r="O617" s="2"/>
    </row>
    <row r="618" spans="6:15" s="31" customFormat="1" x14ac:dyDescent="0.35">
      <c r="F618"/>
      <c r="M618"/>
      <c r="N618"/>
      <c r="O618" s="2"/>
    </row>
    <row r="619" spans="6:15" s="31" customFormat="1" x14ac:dyDescent="0.35">
      <c r="F619"/>
      <c r="M619"/>
      <c r="N619"/>
      <c r="O619" s="2"/>
    </row>
    <row r="620" spans="6:15" s="31" customFormat="1" x14ac:dyDescent="0.35">
      <c r="F620"/>
      <c r="M620"/>
      <c r="N620"/>
      <c r="O620" s="2"/>
    </row>
    <row r="621" spans="6:15" s="31" customFormat="1" x14ac:dyDescent="0.35">
      <c r="F621"/>
      <c r="M621"/>
      <c r="N621"/>
      <c r="O621" s="2"/>
    </row>
    <row r="622" spans="6:15" s="31" customFormat="1" x14ac:dyDescent="0.35">
      <c r="F622"/>
      <c r="M622"/>
      <c r="N622"/>
      <c r="O622" s="2"/>
    </row>
    <row r="623" spans="6:15" s="31" customFormat="1" x14ac:dyDescent="0.35">
      <c r="F623"/>
      <c r="M623"/>
      <c r="N623"/>
      <c r="O623" s="2"/>
    </row>
    <row r="624" spans="6:15" s="31" customFormat="1" x14ac:dyDescent="0.35">
      <c r="F624"/>
      <c r="M624"/>
      <c r="N624"/>
      <c r="O624" s="2"/>
    </row>
    <row r="625" spans="6:15" s="31" customFormat="1" x14ac:dyDescent="0.35">
      <c r="F625"/>
      <c r="M625"/>
      <c r="N625"/>
      <c r="O625" s="2"/>
    </row>
    <row r="626" spans="6:15" s="31" customFormat="1" x14ac:dyDescent="0.35">
      <c r="F626"/>
      <c r="M626"/>
      <c r="N626"/>
      <c r="O626" s="2"/>
    </row>
    <row r="627" spans="6:15" s="31" customFormat="1" x14ac:dyDescent="0.35">
      <c r="F627"/>
      <c r="M627"/>
      <c r="N627"/>
      <c r="O627" s="2"/>
    </row>
    <row r="628" spans="6:15" s="31" customFormat="1" x14ac:dyDescent="0.35">
      <c r="F628"/>
      <c r="M628"/>
      <c r="N628"/>
      <c r="O628" s="2"/>
    </row>
    <row r="629" spans="6:15" s="31" customFormat="1" x14ac:dyDescent="0.35">
      <c r="F629"/>
      <c r="M629"/>
      <c r="N629"/>
      <c r="O629" s="2"/>
    </row>
    <row r="630" spans="6:15" s="31" customFormat="1" x14ac:dyDescent="0.35">
      <c r="F630"/>
      <c r="M630"/>
      <c r="N630"/>
      <c r="O630" s="2"/>
    </row>
    <row r="631" spans="6:15" s="31" customFormat="1" x14ac:dyDescent="0.35">
      <c r="F631"/>
      <c r="M631"/>
      <c r="N631"/>
      <c r="O631" s="2"/>
    </row>
    <row r="632" spans="6:15" s="31" customFormat="1" x14ac:dyDescent="0.35">
      <c r="F632"/>
      <c r="M632"/>
      <c r="N632"/>
      <c r="O632" s="2"/>
    </row>
    <row r="633" spans="6:15" s="31" customFormat="1" x14ac:dyDescent="0.35">
      <c r="F633"/>
      <c r="M633"/>
      <c r="N633"/>
      <c r="O633" s="2"/>
    </row>
    <row r="634" spans="6:15" s="31" customFormat="1" x14ac:dyDescent="0.35">
      <c r="F634"/>
      <c r="M634"/>
      <c r="N634"/>
      <c r="O634" s="2"/>
    </row>
    <row r="635" spans="6:15" s="31" customFormat="1" x14ac:dyDescent="0.35">
      <c r="F635"/>
      <c r="M635"/>
      <c r="N635"/>
      <c r="O635" s="2"/>
    </row>
    <row r="636" spans="6:15" s="31" customFormat="1" x14ac:dyDescent="0.35">
      <c r="F636"/>
      <c r="M636"/>
      <c r="N636"/>
      <c r="O636" s="2"/>
    </row>
    <row r="637" spans="6:15" s="31" customFormat="1" x14ac:dyDescent="0.35">
      <c r="F637"/>
      <c r="M637"/>
      <c r="N637"/>
      <c r="O637" s="2"/>
    </row>
    <row r="638" spans="6:15" s="31" customFormat="1" x14ac:dyDescent="0.35">
      <c r="F638"/>
      <c r="M638"/>
      <c r="N638"/>
      <c r="O638" s="2"/>
    </row>
    <row r="639" spans="6:15" s="31" customFormat="1" x14ac:dyDescent="0.35">
      <c r="F639"/>
      <c r="M639"/>
      <c r="N639"/>
      <c r="O639" s="2"/>
    </row>
    <row r="640" spans="6:15" s="31" customFormat="1" x14ac:dyDescent="0.35">
      <c r="F640"/>
      <c r="M640"/>
      <c r="N640"/>
      <c r="O640" s="2"/>
    </row>
    <row r="641" spans="6:15" s="31" customFormat="1" x14ac:dyDescent="0.35">
      <c r="F641"/>
      <c r="M641"/>
      <c r="N641"/>
      <c r="O641" s="2"/>
    </row>
    <row r="642" spans="6:15" s="31" customFormat="1" x14ac:dyDescent="0.35">
      <c r="F642"/>
      <c r="M642"/>
      <c r="N642"/>
      <c r="O642" s="2"/>
    </row>
    <row r="643" spans="6:15" s="31" customFormat="1" x14ac:dyDescent="0.35">
      <c r="F643"/>
      <c r="M643"/>
      <c r="N643"/>
      <c r="O643" s="2"/>
    </row>
    <row r="644" spans="6:15" s="31" customFormat="1" x14ac:dyDescent="0.35">
      <c r="F644"/>
      <c r="M644"/>
      <c r="N644"/>
      <c r="O644" s="2"/>
    </row>
    <row r="645" spans="6:15" s="31" customFormat="1" x14ac:dyDescent="0.35">
      <c r="F645"/>
      <c r="M645"/>
      <c r="N645"/>
      <c r="O645" s="2"/>
    </row>
    <row r="646" spans="6:15" s="31" customFormat="1" x14ac:dyDescent="0.35">
      <c r="F646"/>
      <c r="M646"/>
      <c r="N646"/>
      <c r="O646" s="2"/>
    </row>
    <row r="647" spans="6:15" s="31" customFormat="1" x14ac:dyDescent="0.35">
      <c r="F647"/>
      <c r="M647"/>
      <c r="N647"/>
      <c r="O647" s="2"/>
    </row>
    <row r="648" spans="6:15" s="31" customFormat="1" x14ac:dyDescent="0.35">
      <c r="F648"/>
      <c r="M648"/>
      <c r="N648"/>
      <c r="O648" s="2"/>
    </row>
    <row r="649" spans="6:15" s="31" customFormat="1" x14ac:dyDescent="0.35">
      <c r="F649"/>
      <c r="M649"/>
      <c r="N649"/>
      <c r="O649" s="2"/>
    </row>
    <row r="650" spans="6:15" s="31" customFormat="1" x14ac:dyDescent="0.35">
      <c r="F650"/>
      <c r="M650"/>
      <c r="N650"/>
      <c r="O650" s="2"/>
    </row>
    <row r="651" spans="6:15" s="31" customFormat="1" x14ac:dyDescent="0.35">
      <c r="F651"/>
      <c r="M651"/>
      <c r="N651"/>
      <c r="O651" s="2"/>
    </row>
    <row r="652" spans="6:15" s="31" customFormat="1" x14ac:dyDescent="0.35">
      <c r="F652"/>
      <c r="M652"/>
      <c r="N652"/>
      <c r="O652" s="2"/>
    </row>
    <row r="653" spans="6:15" s="31" customFormat="1" x14ac:dyDescent="0.35">
      <c r="F653"/>
      <c r="M653"/>
      <c r="N653"/>
      <c r="O653" s="2"/>
    </row>
    <row r="654" spans="6:15" s="31" customFormat="1" x14ac:dyDescent="0.35">
      <c r="F654"/>
      <c r="M654"/>
      <c r="N654"/>
      <c r="O654" s="2"/>
    </row>
    <row r="655" spans="6:15" s="31" customFormat="1" x14ac:dyDescent="0.35">
      <c r="F655"/>
      <c r="M655"/>
      <c r="N655"/>
      <c r="O655" s="2"/>
    </row>
    <row r="656" spans="6:15" s="31" customFormat="1" x14ac:dyDescent="0.35">
      <c r="F656"/>
      <c r="M656"/>
      <c r="N656"/>
      <c r="O656" s="2"/>
    </row>
    <row r="657" spans="6:15" s="31" customFormat="1" x14ac:dyDescent="0.35">
      <c r="F657"/>
      <c r="M657"/>
      <c r="N657"/>
      <c r="O657" s="2"/>
    </row>
    <row r="658" spans="6:15" s="31" customFormat="1" x14ac:dyDescent="0.35">
      <c r="F658"/>
      <c r="M658"/>
      <c r="N658"/>
      <c r="O658" s="2"/>
    </row>
    <row r="659" spans="6:15" s="31" customFormat="1" x14ac:dyDescent="0.35">
      <c r="F659"/>
      <c r="M659"/>
      <c r="N659"/>
      <c r="O659" s="2"/>
    </row>
    <row r="660" spans="6:15" s="31" customFormat="1" x14ac:dyDescent="0.35">
      <c r="F660"/>
      <c r="M660"/>
      <c r="N660"/>
      <c r="O660" s="2"/>
    </row>
    <row r="661" spans="6:15" s="31" customFormat="1" x14ac:dyDescent="0.35">
      <c r="F661"/>
      <c r="M661"/>
      <c r="N661"/>
      <c r="O661" s="2"/>
    </row>
    <row r="662" spans="6:15" s="31" customFormat="1" x14ac:dyDescent="0.35">
      <c r="F662"/>
      <c r="M662"/>
      <c r="N662"/>
      <c r="O662" s="2"/>
    </row>
    <row r="663" spans="6:15" s="31" customFormat="1" x14ac:dyDescent="0.35">
      <c r="F663"/>
      <c r="M663"/>
      <c r="N663"/>
      <c r="O663" s="2"/>
    </row>
    <row r="664" spans="6:15" s="31" customFormat="1" x14ac:dyDescent="0.35">
      <c r="F664"/>
      <c r="M664"/>
      <c r="N664"/>
      <c r="O664" s="2"/>
    </row>
    <row r="665" spans="6:15" s="31" customFormat="1" x14ac:dyDescent="0.35">
      <c r="F665"/>
      <c r="M665"/>
      <c r="N665"/>
      <c r="O665" s="2"/>
    </row>
    <row r="666" spans="6:15" s="31" customFormat="1" x14ac:dyDescent="0.35">
      <c r="F666"/>
      <c r="M666"/>
      <c r="N666"/>
      <c r="O666" s="2"/>
    </row>
    <row r="667" spans="6:15" s="31" customFormat="1" x14ac:dyDescent="0.35">
      <c r="F667"/>
      <c r="M667"/>
      <c r="N667"/>
      <c r="O667" s="2"/>
    </row>
    <row r="668" spans="6:15" s="31" customFormat="1" x14ac:dyDescent="0.35">
      <c r="F668"/>
      <c r="M668"/>
      <c r="N668"/>
      <c r="O668" s="2"/>
    </row>
    <row r="669" spans="6:15" s="31" customFormat="1" x14ac:dyDescent="0.35">
      <c r="F669"/>
      <c r="M669"/>
      <c r="N669"/>
      <c r="O669" s="2"/>
    </row>
    <row r="670" spans="6:15" s="31" customFormat="1" x14ac:dyDescent="0.35">
      <c r="F670"/>
      <c r="M670"/>
      <c r="N670"/>
      <c r="O670" s="2"/>
    </row>
    <row r="671" spans="6:15" s="31" customFormat="1" x14ac:dyDescent="0.35">
      <c r="F671"/>
      <c r="M671"/>
      <c r="N671"/>
      <c r="O671" s="2"/>
    </row>
    <row r="672" spans="6:15" s="31" customFormat="1" x14ac:dyDescent="0.35">
      <c r="F672"/>
      <c r="M672"/>
      <c r="N672"/>
      <c r="O672" s="2"/>
    </row>
    <row r="673" spans="6:15" s="31" customFormat="1" x14ac:dyDescent="0.35">
      <c r="F673"/>
      <c r="M673"/>
      <c r="N673"/>
      <c r="O673" s="2"/>
    </row>
    <row r="674" spans="6:15" s="31" customFormat="1" x14ac:dyDescent="0.35">
      <c r="F674"/>
      <c r="M674"/>
      <c r="N674"/>
      <c r="O674" s="2"/>
    </row>
    <row r="675" spans="6:15" s="31" customFormat="1" x14ac:dyDescent="0.35">
      <c r="F675"/>
      <c r="M675"/>
      <c r="N675"/>
      <c r="O675" s="2"/>
    </row>
    <row r="676" spans="6:15" s="31" customFormat="1" x14ac:dyDescent="0.35">
      <c r="F676"/>
      <c r="M676"/>
      <c r="N676"/>
      <c r="O676" s="2"/>
    </row>
    <row r="677" spans="6:15" s="31" customFormat="1" x14ac:dyDescent="0.35">
      <c r="F677"/>
      <c r="M677"/>
      <c r="N677"/>
      <c r="O677" s="2"/>
    </row>
    <row r="678" spans="6:15" s="31" customFormat="1" x14ac:dyDescent="0.35">
      <c r="F678"/>
      <c r="M678"/>
      <c r="N678"/>
      <c r="O678" s="2"/>
    </row>
    <row r="679" spans="6:15" s="31" customFormat="1" x14ac:dyDescent="0.35">
      <c r="F679"/>
      <c r="M679"/>
      <c r="N679"/>
      <c r="O679" s="2"/>
    </row>
    <row r="680" spans="6:15" s="31" customFormat="1" x14ac:dyDescent="0.35">
      <c r="F680"/>
      <c r="M680"/>
      <c r="N680"/>
      <c r="O680" s="2"/>
    </row>
    <row r="681" spans="6:15" s="31" customFormat="1" x14ac:dyDescent="0.35">
      <c r="F681"/>
      <c r="M681"/>
      <c r="N681"/>
      <c r="O681" s="2"/>
    </row>
    <row r="682" spans="6:15" s="31" customFormat="1" x14ac:dyDescent="0.35">
      <c r="F682"/>
      <c r="M682"/>
      <c r="N682"/>
      <c r="O682" s="2"/>
    </row>
    <row r="683" spans="6:15" s="31" customFormat="1" x14ac:dyDescent="0.35">
      <c r="F683"/>
      <c r="M683"/>
      <c r="N683"/>
      <c r="O683" s="2"/>
    </row>
    <row r="684" spans="6:15" s="31" customFormat="1" x14ac:dyDescent="0.35">
      <c r="F684"/>
      <c r="M684"/>
      <c r="N684"/>
      <c r="O684" s="2"/>
    </row>
    <row r="685" spans="6:15" s="31" customFormat="1" x14ac:dyDescent="0.35">
      <c r="F685"/>
      <c r="M685"/>
      <c r="N685"/>
      <c r="O685" s="2"/>
    </row>
    <row r="686" spans="6:15" s="31" customFormat="1" x14ac:dyDescent="0.35">
      <c r="F686"/>
      <c r="M686"/>
      <c r="N686"/>
      <c r="O686" s="2"/>
    </row>
    <row r="687" spans="6:15" s="31" customFormat="1" x14ac:dyDescent="0.35">
      <c r="F687"/>
      <c r="M687"/>
      <c r="N687"/>
      <c r="O687" s="2"/>
    </row>
    <row r="688" spans="6:15" s="31" customFormat="1" x14ac:dyDescent="0.35">
      <c r="F688"/>
      <c r="M688"/>
      <c r="N688"/>
      <c r="O688" s="2"/>
    </row>
    <row r="689" spans="6:15" s="31" customFormat="1" x14ac:dyDescent="0.35">
      <c r="F689"/>
      <c r="M689"/>
      <c r="N689"/>
      <c r="O689" s="2"/>
    </row>
    <row r="690" spans="6:15" s="31" customFormat="1" x14ac:dyDescent="0.35">
      <c r="F690"/>
      <c r="M690"/>
      <c r="N690"/>
      <c r="O690" s="2"/>
    </row>
    <row r="691" spans="6:15" s="31" customFormat="1" x14ac:dyDescent="0.35">
      <c r="F691"/>
      <c r="M691"/>
      <c r="N691"/>
      <c r="O691" s="2"/>
    </row>
    <row r="692" spans="6:15" s="31" customFormat="1" x14ac:dyDescent="0.35">
      <c r="F692"/>
      <c r="M692"/>
      <c r="N692"/>
      <c r="O692" s="2"/>
    </row>
    <row r="693" spans="6:15" s="31" customFormat="1" x14ac:dyDescent="0.35">
      <c r="F693"/>
      <c r="M693"/>
      <c r="N693"/>
      <c r="O693" s="2"/>
    </row>
    <row r="694" spans="6:15" s="31" customFormat="1" x14ac:dyDescent="0.35">
      <c r="F694"/>
      <c r="M694"/>
      <c r="N694"/>
      <c r="O694" s="2"/>
    </row>
    <row r="695" spans="6:15" s="31" customFormat="1" x14ac:dyDescent="0.35">
      <c r="F695"/>
      <c r="M695"/>
      <c r="N695"/>
      <c r="O695" s="2"/>
    </row>
    <row r="696" spans="6:15" s="31" customFormat="1" x14ac:dyDescent="0.35">
      <c r="F696"/>
      <c r="M696"/>
      <c r="N696"/>
      <c r="O696" s="2"/>
    </row>
    <row r="697" spans="6:15" s="31" customFormat="1" x14ac:dyDescent="0.35">
      <c r="F697"/>
      <c r="M697"/>
      <c r="N697"/>
      <c r="O697" s="2"/>
    </row>
    <row r="698" spans="6:15" s="31" customFormat="1" x14ac:dyDescent="0.35">
      <c r="F698"/>
      <c r="M698"/>
      <c r="N698"/>
      <c r="O698" s="2"/>
    </row>
    <row r="699" spans="6:15" s="31" customFormat="1" x14ac:dyDescent="0.35">
      <c r="F699"/>
      <c r="M699"/>
      <c r="N699"/>
      <c r="O699" s="2"/>
    </row>
    <row r="700" spans="6:15" s="31" customFormat="1" x14ac:dyDescent="0.35">
      <c r="F700"/>
      <c r="M700"/>
      <c r="N700"/>
      <c r="O700" s="2"/>
    </row>
    <row r="701" spans="6:15" s="31" customFormat="1" x14ac:dyDescent="0.35">
      <c r="F701"/>
      <c r="M701"/>
      <c r="N701"/>
      <c r="O701" s="2"/>
    </row>
    <row r="702" spans="6:15" s="31" customFormat="1" x14ac:dyDescent="0.35">
      <c r="F702"/>
      <c r="M702"/>
      <c r="N702"/>
      <c r="O702" s="2"/>
    </row>
    <row r="703" spans="6:15" s="31" customFormat="1" x14ac:dyDescent="0.35">
      <c r="F703"/>
      <c r="M703"/>
      <c r="N703"/>
      <c r="O703" s="2"/>
    </row>
    <row r="704" spans="6:15" s="31" customFormat="1" x14ac:dyDescent="0.35">
      <c r="F704"/>
      <c r="M704"/>
      <c r="N704"/>
      <c r="O704" s="2"/>
    </row>
    <row r="705" spans="6:15" s="31" customFormat="1" x14ac:dyDescent="0.35">
      <c r="F705"/>
      <c r="M705"/>
      <c r="N705"/>
      <c r="O705" s="2"/>
    </row>
    <row r="706" spans="6:15" s="31" customFormat="1" x14ac:dyDescent="0.35">
      <c r="F706"/>
      <c r="M706"/>
      <c r="N706"/>
      <c r="O706" s="2"/>
    </row>
    <row r="707" spans="6:15" s="31" customFormat="1" x14ac:dyDescent="0.35">
      <c r="F707"/>
      <c r="M707"/>
      <c r="N707"/>
      <c r="O707" s="2"/>
    </row>
    <row r="708" spans="6:15" s="31" customFormat="1" x14ac:dyDescent="0.35">
      <c r="F708"/>
      <c r="M708"/>
      <c r="N708"/>
      <c r="O708" s="2"/>
    </row>
    <row r="709" spans="6:15" s="31" customFormat="1" x14ac:dyDescent="0.35">
      <c r="F709"/>
      <c r="M709"/>
      <c r="N709"/>
      <c r="O709" s="2"/>
    </row>
    <row r="710" spans="6:15" s="31" customFormat="1" x14ac:dyDescent="0.35">
      <c r="F710"/>
      <c r="M710"/>
      <c r="N710"/>
      <c r="O710" s="2"/>
    </row>
    <row r="711" spans="6:15" s="31" customFormat="1" x14ac:dyDescent="0.35">
      <c r="F711"/>
      <c r="M711"/>
      <c r="N711"/>
      <c r="O711" s="2"/>
    </row>
    <row r="712" spans="6:15" s="31" customFormat="1" x14ac:dyDescent="0.35">
      <c r="F712"/>
      <c r="M712"/>
      <c r="N712"/>
      <c r="O712" s="2"/>
    </row>
    <row r="713" spans="6:15" s="31" customFormat="1" x14ac:dyDescent="0.35">
      <c r="F713"/>
      <c r="M713"/>
      <c r="N713"/>
      <c r="O713" s="2"/>
    </row>
    <row r="714" spans="6:15" s="31" customFormat="1" x14ac:dyDescent="0.35">
      <c r="F714"/>
      <c r="M714"/>
      <c r="N714"/>
      <c r="O714" s="2"/>
    </row>
    <row r="715" spans="6:15" s="31" customFormat="1" x14ac:dyDescent="0.35">
      <c r="F715"/>
      <c r="M715"/>
      <c r="N715"/>
      <c r="O715" s="2"/>
    </row>
    <row r="716" spans="6:15" s="31" customFormat="1" x14ac:dyDescent="0.35">
      <c r="F716"/>
      <c r="M716"/>
      <c r="N716"/>
      <c r="O716" s="2"/>
    </row>
    <row r="717" spans="6:15" s="31" customFormat="1" x14ac:dyDescent="0.35">
      <c r="F717"/>
      <c r="M717"/>
      <c r="N717"/>
      <c r="O717" s="2"/>
    </row>
    <row r="718" spans="6:15" s="31" customFormat="1" x14ac:dyDescent="0.35">
      <c r="F718"/>
      <c r="M718"/>
      <c r="N718"/>
      <c r="O718" s="2"/>
    </row>
    <row r="719" spans="6:15" s="31" customFormat="1" x14ac:dyDescent="0.35">
      <c r="F719"/>
      <c r="M719"/>
      <c r="N719"/>
      <c r="O719" s="2"/>
    </row>
    <row r="720" spans="6:15" s="31" customFormat="1" x14ac:dyDescent="0.35">
      <c r="F720"/>
      <c r="M720"/>
      <c r="N720"/>
      <c r="O720" s="2"/>
    </row>
    <row r="721" spans="6:15" s="31" customFormat="1" x14ac:dyDescent="0.35">
      <c r="F721"/>
      <c r="M721"/>
      <c r="N721"/>
      <c r="O721" s="2"/>
    </row>
    <row r="722" spans="6:15" s="31" customFormat="1" x14ac:dyDescent="0.35">
      <c r="F722"/>
      <c r="M722"/>
      <c r="N722"/>
      <c r="O722" s="2"/>
    </row>
    <row r="723" spans="6:15" s="31" customFormat="1" x14ac:dyDescent="0.35">
      <c r="F723"/>
      <c r="M723"/>
      <c r="N723"/>
      <c r="O723" s="2"/>
    </row>
    <row r="724" spans="6:15" s="31" customFormat="1" x14ac:dyDescent="0.35">
      <c r="F724"/>
      <c r="M724"/>
      <c r="N724"/>
      <c r="O724" s="2"/>
    </row>
    <row r="725" spans="6:15" s="31" customFormat="1" x14ac:dyDescent="0.35">
      <c r="F725"/>
      <c r="M725"/>
      <c r="N725"/>
      <c r="O725" s="2"/>
    </row>
    <row r="726" spans="6:15" s="31" customFormat="1" x14ac:dyDescent="0.35">
      <c r="F726"/>
      <c r="M726"/>
      <c r="N726"/>
      <c r="O726" s="2"/>
    </row>
    <row r="727" spans="6:15" s="31" customFormat="1" x14ac:dyDescent="0.35">
      <c r="F727"/>
      <c r="M727"/>
      <c r="N727"/>
      <c r="O727" s="2"/>
    </row>
    <row r="728" spans="6:15" s="31" customFormat="1" x14ac:dyDescent="0.35">
      <c r="F728"/>
      <c r="M728"/>
      <c r="N728"/>
      <c r="O728" s="2"/>
    </row>
    <row r="729" spans="6:15" s="31" customFormat="1" x14ac:dyDescent="0.35">
      <c r="F729"/>
      <c r="M729"/>
      <c r="N729"/>
      <c r="O729" s="2"/>
    </row>
    <row r="730" spans="6:15" s="31" customFormat="1" x14ac:dyDescent="0.35">
      <c r="F730"/>
      <c r="M730"/>
      <c r="N730"/>
      <c r="O730" s="2"/>
    </row>
    <row r="731" spans="6:15" s="31" customFormat="1" x14ac:dyDescent="0.35">
      <c r="F731"/>
      <c r="M731"/>
      <c r="N731"/>
      <c r="O731" s="2"/>
    </row>
    <row r="732" spans="6:15" s="31" customFormat="1" x14ac:dyDescent="0.35">
      <c r="F732"/>
      <c r="M732"/>
      <c r="N732"/>
      <c r="O732" s="2"/>
    </row>
    <row r="733" spans="6:15" s="31" customFormat="1" x14ac:dyDescent="0.35">
      <c r="F733"/>
      <c r="M733"/>
      <c r="N733"/>
      <c r="O733" s="2"/>
    </row>
    <row r="734" spans="6:15" s="31" customFormat="1" x14ac:dyDescent="0.35">
      <c r="F734"/>
      <c r="M734"/>
      <c r="N734"/>
      <c r="O734" s="2"/>
    </row>
    <row r="735" spans="6:15" s="31" customFormat="1" x14ac:dyDescent="0.35">
      <c r="F735"/>
      <c r="M735"/>
      <c r="N735"/>
      <c r="O735" s="2"/>
    </row>
    <row r="736" spans="6:15" s="31" customFormat="1" x14ac:dyDescent="0.35">
      <c r="F736"/>
      <c r="M736"/>
      <c r="N736"/>
      <c r="O736" s="2"/>
    </row>
    <row r="737" spans="6:15" s="31" customFormat="1" x14ac:dyDescent="0.35">
      <c r="F737"/>
      <c r="M737"/>
      <c r="N737"/>
      <c r="O737" s="2"/>
    </row>
    <row r="738" spans="6:15" s="31" customFormat="1" x14ac:dyDescent="0.35">
      <c r="F738"/>
      <c r="M738"/>
      <c r="N738"/>
      <c r="O738" s="2"/>
    </row>
    <row r="739" spans="6:15" s="31" customFormat="1" x14ac:dyDescent="0.35">
      <c r="F739"/>
      <c r="M739"/>
      <c r="N739"/>
      <c r="O739" s="2"/>
    </row>
  </sheetData>
  <conditionalFormatting sqref="M6:M8 M19 M25:M27 M38 M44:M46 M57 M63:M65 M76 M82:M84 M95 M101:M103 M114 M120:M122 M133 M139:M141 M152 M158:M160 M171 M177:M179 M196:M198 M367:M369 M380:M1048576 M209:M222 M228:M241 M247:M260 M266:M279 M285:M298 M304:M317 M323:M336 M342:M355 M361">
    <cfRule type="cellIs" dxfId="82" priority="586" operator="equal">
      <formula>"NORMAL"</formula>
    </cfRule>
  </conditionalFormatting>
  <conditionalFormatting sqref="M190">
    <cfRule type="cellIs" dxfId="81" priority="506" operator="equal">
      <formula>"NORMAL"</formula>
    </cfRule>
  </conditionalFormatting>
  <conditionalFormatting sqref="M16:M18">
    <cfRule type="cellIs" dxfId="80" priority="340" operator="equal">
      <formula>"NORMAL"</formula>
    </cfRule>
  </conditionalFormatting>
  <conditionalFormatting sqref="M35:M37">
    <cfRule type="cellIs" dxfId="79" priority="339" operator="equal">
      <formula>"NORMAL"</formula>
    </cfRule>
  </conditionalFormatting>
  <conditionalFormatting sqref="M54:M56">
    <cfRule type="cellIs" dxfId="78" priority="338" operator="equal">
      <formula>"NORMAL"</formula>
    </cfRule>
  </conditionalFormatting>
  <conditionalFormatting sqref="M73:M75">
    <cfRule type="cellIs" dxfId="77" priority="337" operator="equal">
      <formula>"NORMAL"</formula>
    </cfRule>
  </conditionalFormatting>
  <conditionalFormatting sqref="M92:M94">
    <cfRule type="cellIs" dxfId="76" priority="336" operator="equal">
      <formula>"NORMAL"</formula>
    </cfRule>
  </conditionalFormatting>
  <conditionalFormatting sqref="M111:M113">
    <cfRule type="cellIs" dxfId="75" priority="335" operator="equal">
      <formula>"NORMAL"</formula>
    </cfRule>
  </conditionalFormatting>
  <conditionalFormatting sqref="M130:M132">
    <cfRule type="cellIs" dxfId="74" priority="334" operator="equal">
      <formula>"NORMAL"</formula>
    </cfRule>
  </conditionalFormatting>
  <conditionalFormatting sqref="M149:M151">
    <cfRule type="cellIs" dxfId="73" priority="333" operator="equal">
      <formula>"NORMAL"</formula>
    </cfRule>
  </conditionalFormatting>
  <conditionalFormatting sqref="M168:M170">
    <cfRule type="cellIs" dxfId="72" priority="332" operator="equal">
      <formula>"NORMAL"</formula>
    </cfRule>
  </conditionalFormatting>
  <conditionalFormatting sqref="M187:M189">
    <cfRule type="cellIs" dxfId="71" priority="331" operator="equal">
      <formula>"NORMAL"</formula>
    </cfRule>
  </conditionalFormatting>
  <conditionalFormatting sqref="M206:M208">
    <cfRule type="cellIs" dxfId="70" priority="330" operator="equal">
      <formula>"NORMAL"</formula>
    </cfRule>
  </conditionalFormatting>
  <conditionalFormatting sqref="M225:M227">
    <cfRule type="cellIs" dxfId="69" priority="329" operator="equal">
      <formula>"NORMAL"</formula>
    </cfRule>
  </conditionalFormatting>
  <conditionalFormatting sqref="M244:M246">
    <cfRule type="cellIs" dxfId="68" priority="328" operator="equal">
      <formula>"NORMAL"</formula>
    </cfRule>
  </conditionalFormatting>
  <conditionalFormatting sqref="M263:M265">
    <cfRule type="cellIs" dxfId="67" priority="327" operator="equal">
      <formula>"NORMAL"</formula>
    </cfRule>
  </conditionalFormatting>
  <conditionalFormatting sqref="M282:M284">
    <cfRule type="cellIs" dxfId="66" priority="326" operator="equal">
      <formula>"NORMAL"</formula>
    </cfRule>
  </conditionalFormatting>
  <conditionalFormatting sqref="M301:M303">
    <cfRule type="cellIs" dxfId="65" priority="325" operator="equal">
      <formula>"NORMAL"</formula>
    </cfRule>
  </conditionalFormatting>
  <conditionalFormatting sqref="M320:M322">
    <cfRule type="cellIs" dxfId="64" priority="324" operator="equal">
      <formula>"NORMAL"</formula>
    </cfRule>
  </conditionalFormatting>
  <conditionalFormatting sqref="M339:M341">
    <cfRule type="cellIs" dxfId="63" priority="323" operator="equal">
      <formula>"NORMAL"</formula>
    </cfRule>
  </conditionalFormatting>
  <conditionalFormatting sqref="M358:M360">
    <cfRule type="cellIs" dxfId="62" priority="322" operator="equal">
      <formula>"NORMAL"</formula>
    </cfRule>
  </conditionalFormatting>
  <conditionalFormatting sqref="M377:M379">
    <cfRule type="cellIs" dxfId="61" priority="321" operator="equal">
      <formula>"NORMAL"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H O M T Q + N l R a n A A A A + A A A A B I A H A B D b 2 5 m a W c v U G F j a 2 F n Z S 5 4 b W w g o h g A K K A U A A A A A A A A A A A A A A A A A A A A A A A A A A A A h Y 8 x D o I w G E a v Q r r T 1 i q G k J 8 y O J l I Y q I x r k 2 p 0 A j F 0 G K 5 m 4 N H 8 g q S K O r m + L 2 8 4 X 2 P 2 x 2 y o a m D q + q s b k 2 K Z p i i Q B n Z F t q U K e r d K Y x R x m E r 5 F m U K h h l Y 5 P B F i m q n L s k h H j v s Z / j t i s J o 3 R G j v l m J y v V C P S R 9 X 8 5 1 M Y 6 Y a R C H A 6 v G M 7 w c o E j F k c 4 i h m Q C U O u z V d h Y z G m Q H 4 g r P r a 9 Z 3 i 2 o X r P Z B p A n m / 4 E 9 Q S w M E F A A C A A g A i H O M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h z j E 0 o i k e 4 D g A A A B E A A A A T A B w A R m 9 y b X V s Y X M v U 2 V j d G l v b j E u b S C i G A A o o B Q A A A A A A A A A A A A A A A A A A A A A A A A A A A A r T k 0 u y c z P U w i G 0 I b W A F B L A Q I t A B Q A A g A I A I h z j E 0 P j Z U W p w A A A P g A A A A S A A A A A A A A A A A A A A A A A A A A A A B D b 2 5 m a W c v U G F j a 2 F n Z S 5 4 b W x Q S w E C L Q A U A A I A C A C I c 4 x N D 8 r p q 6 Q A A A D p A A A A E w A A A A A A A A A A A A A A A A D z A A A A W 0 N v b n R l b n R f V H l w Z X N d L n h t b F B L A Q I t A B Q A A g A I A I h z j E 0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Z 7 T g 5 a F m p T L s G / C i P 8 9 a 4 A A A A A A I A A A A A A B B m A A A A A Q A A I A A A A J Q K 8 5 B C O W / r Y F p / p 3 Q Q / W r / 0 q I t V l C w 0 a x S g n Z K Z 5 Q P A A A A A A 6 A A A A A A g A A I A A A A N r R P S X Z O U F C / L V x 6 W w o T d Y S e 2 x 7 J C c C 6 e 9 5 z L d o f p z d U A A A A A f D T K w 4 d 9 w S p P P r 7 G a h + z G s H C y 7 z D o K 3 k 2 X x N 6 N Z u O i e N F h Q e 6 C r f j 3 r i R C g 6 o B s K O o T t 2 I h o D d E D 3 d k 1 B x Q 5 L a X M J t N o 5 t m 4 i n 9 W z U + 2 F g Q A A A A A A e S G Z E p e B 2 X T j 1 M P y 7 x e 7 O Y d Y e h Z L w 8 o h 1 X g H W s U s d Z a E g W Y + l 6 P s X n w b o i 5 m k D N y 1 7 C 7 7 e r 8 N m U E z F L N p T F g = < / D a t a M a s h u p > 
</file>

<file path=customXml/itemProps1.xml><?xml version="1.0" encoding="utf-8"?>
<ds:datastoreItem xmlns:ds="http://schemas.openxmlformats.org/officeDocument/2006/customXml" ds:itemID="{5ED154B0-293F-40B3-8ABD-AE1B64CE1B7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18</vt:i4>
      </vt:variant>
    </vt:vector>
  </HeadingPairs>
  <TitlesOfParts>
    <vt:vector size="18" baseType="lpstr">
      <vt:lpstr>Instructions</vt:lpstr>
      <vt:lpstr>Background</vt:lpstr>
      <vt:lpstr>Frame_Pre</vt:lpstr>
      <vt:lpstr>Frame_L1</vt:lpstr>
      <vt:lpstr>Frame_L2</vt:lpstr>
      <vt:lpstr>Frame_L3</vt:lpstr>
      <vt:lpstr>Frame_L4</vt:lpstr>
      <vt:lpstr>Frame_L5</vt:lpstr>
      <vt:lpstr>Frame_Post</vt:lpstr>
      <vt:lpstr>Frame_DiffSick</vt:lpstr>
      <vt:lpstr>Techniques</vt:lpstr>
      <vt:lpstr>Directions</vt:lpstr>
      <vt:lpstr>Scores</vt:lpstr>
      <vt:lpstr>WeightSelectionTemplate</vt:lpstr>
      <vt:lpstr>ViveCraft</vt:lpstr>
      <vt:lpstr>Template (4)</vt:lpstr>
      <vt:lpstr>Template (3)</vt:lpstr>
      <vt:lpstr>Template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Davide Calandra</dc:creator>
  <cp:keywords/>
  <dc:description/>
  <cp:lastModifiedBy>FilippoGabriele.Prattico</cp:lastModifiedBy>
  <cp:revision/>
  <cp:lastPrinted>2019-12-12T16:23:00Z</cp:lastPrinted>
  <dcterms:created xsi:type="dcterms:W3CDTF">2018-12-07T19:51:26Z</dcterms:created>
  <dcterms:modified xsi:type="dcterms:W3CDTF">2020-07-29T18:11:38Z</dcterms:modified>
  <cp:category/>
  <cp:contentStatus/>
</cp:coreProperties>
</file>